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codeName="ThisWorkbook" autoCompressPictures="0" defaultThemeVersion="124226"/>
  <mc:AlternateContent xmlns:mc="http://schemas.openxmlformats.org/markup-compatibility/2006">
    <mc:Choice Requires="x15">
      <x15ac:absPath xmlns:x15ac="http://schemas.microsoft.com/office/spreadsheetml/2010/11/ac" url="/Users/ianteperman/Downloads/"/>
    </mc:Choice>
  </mc:AlternateContent>
  <xr:revisionPtr revIDLastSave="0" documentId="10_ncr:8100000_{207C1EA2-2F9F-9845-A9E2-8FF95104DFFE}" xr6:coauthVersionLast="32" xr6:coauthVersionMax="32" xr10:uidLastSave="{00000000-0000-0000-0000-000000000000}"/>
  <bookViews>
    <workbookView xWindow="0" yWindow="460" windowWidth="25600" windowHeight="15540" activeTab="1" xr2:uid="{00000000-000D-0000-FFFF-FFFF00000000}"/>
  </bookViews>
  <sheets>
    <sheet name="Reglamento" sheetId="24" r:id="rId1"/>
    <sheet name="Mi Prode" sheetId="5" r:id="rId2"/>
    <sheet name="Resultados Reales" sheetId="1" r:id="rId3"/>
    <sheet name="- A -" sheetId="14" state="hidden" r:id="rId4"/>
    <sheet name="- B -" sheetId="20" state="hidden" r:id="rId5"/>
    <sheet name="- C -" sheetId="15" state="hidden" r:id="rId6"/>
    <sheet name="- D -" sheetId="21" state="hidden" r:id="rId7"/>
    <sheet name="- E -" sheetId="16" state="hidden" r:id="rId8"/>
    <sheet name="- F -" sheetId="17" state="hidden" r:id="rId9"/>
    <sheet name="- G -" sheetId="18" state="hidden" r:id="rId10"/>
    <sheet name="- H -" sheetId="19" state="hidden" r:id="rId11"/>
    <sheet name="A" sheetId="6" state="hidden" r:id="rId12"/>
    <sheet name="B" sheetId="7" state="hidden" r:id="rId13"/>
    <sheet name="C" sheetId="8" state="hidden" r:id="rId14"/>
    <sheet name="D" sheetId="9" state="hidden" r:id="rId15"/>
    <sheet name="E" sheetId="10" state="hidden" r:id="rId16"/>
    <sheet name="F" sheetId="11" state="hidden" r:id="rId17"/>
    <sheet name="G" sheetId="12" state="hidden" r:id="rId18"/>
    <sheet name="H" sheetId="13" state="hidden" r:id="rId19"/>
  </sheets>
  <definedNames>
    <definedName name="_xlnm.Print_Area" localSheetId="2">'Resultados Reales'!$AD$2:$AO$6</definedName>
  </definedNames>
  <calcPr calcId="162913"/>
  <extLst>
    <ext xmlns:mx="http://schemas.microsoft.com/office/mac/excel/2008/main" uri="http://schemas.microsoft.com/office/mac/excel/2008/main">
      <mx:ArchID Flags="2"/>
    </ext>
  </extLst>
</workbook>
</file>

<file path=xl/calcChain.xml><?xml version="1.0" encoding="utf-8"?>
<calcChain xmlns="http://schemas.openxmlformats.org/spreadsheetml/2006/main">
  <c r="DO16" i="5" l="1"/>
  <c r="J7" i="1" l="1"/>
  <c r="J8" i="1"/>
  <c r="J9" i="1"/>
  <c r="J10" i="1"/>
  <c r="J11" i="1"/>
  <c r="J12" i="1"/>
  <c r="J15" i="1"/>
  <c r="J16" i="1"/>
  <c r="J17" i="1"/>
  <c r="J18" i="1"/>
  <c r="J19" i="1"/>
  <c r="J20" i="1"/>
  <c r="J23" i="1"/>
  <c r="J24" i="1"/>
  <c r="J25" i="1"/>
  <c r="J26" i="1"/>
  <c r="J27" i="1"/>
  <c r="J28" i="1"/>
  <c r="J31" i="1"/>
  <c r="J39" i="1"/>
  <c r="J40" i="1"/>
  <c r="J41" i="1"/>
  <c r="J42" i="1"/>
  <c r="J43" i="1"/>
  <c r="J44" i="1"/>
  <c r="J47" i="1"/>
  <c r="J48" i="1"/>
  <c r="J49" i="1"/>
  <c r="J50" i="1"/>
  <c r="J51" i="1"/>
  <c r="J52" i="1"/>
  <c r="J55" i="1"/>
  <c r="J56" i="1"/>
  <c r="J57" i="1"/>
  <c r="J58" i="1"/>
  <c r="J59" i="1"/>
  <c r="J60" i="1"/>
  <c r="J63" i="1"/>
  <c r="J64" i="1"/>
  <c r="J65" i="1"/>
  <c r="J66" i="1"/>
  <c r="J67" i="1"/>
  <c r="J68" i="1"/>
  <c r="F4" i="14"/>
  <c r="Y4" i="14" s="1"/>
  <c r="B4" i="14"/>
  <c r="D4" i="14"/>
  <c r="F5" i="14"/>
  <c r="S5" i="14" s="1"/>
  <c r="B5" i="14"/>
  <c r="D5" i="14"/>
  <c r="F6" i="14"/>
  <c r="B6" i="14"/>
  <c r="D6" i="14"/>
  <c r="F7" i="14"/>
  <c r="R7" i="14" s="1"/>
  <c r="B7" i="14"/>
  <c r="D7" i="14"/>
  <c r="F8" i="14"/>
  <c r="K8" i="14" s="1"/>
  <c r="B8" i="14"/>
  <c r="D8" i="14"/>
  <c r="F9" i="14"/>
  <c r="Y9" i="14" s="1"/>
  <c r="B9" i="14"/>
  <c r="D9" i="14"/>
  <c r="AF7" i="14"/>
  <c r="AG7" i="14"/>
  <c r="E9" i="14"/>
  <c r="A9" i="14"/>
  <c r="E8" i="14"/>
  <c r="A8" i="14"/>
  <c r="E7" i="14"/>
  <c r="A7" i="14"/>
  <c r="E6" i="14"/>
  <c r="A6" i="14"/>
  <c r="E5" i="14"/>
  <c r="A5" i="14"/>
  <c r="E4" i="14"/>
  <c r="A4" i="14"/>
  <c r="AB2" i="14"/>
  <c r="F19" i="14" s="1"/>
  <c r="O19" i="14" s="1"/>
  <c r="U2" i="14"/>
  <c r="F18" i="14" s="1"/>
  <c r="O18" i="14" s="1"/>
  <c r="N2" i="14"/>
  <c r="G2" i="14"/>
  <c r="F4" i="20"/>
  <c r="Z4" i="20" s="1"/>
  <c r="B4" i="20"/>
  <c r="D4" i="20"/>
  <c r="F5" i="20"/>
  <c r="Z5" i="20" s="1"/>
  <c r="B5" i="20"/>
  <c r="D5" i="20"/>
  <c r="F6" i="20"/>
  <c r="B6" i="20"/>
  <c r="D6" i="20"/>
  <c r="F7" i="20"/>
  <c r="B7" i="20"/>
  <c r="D7" i="20"/>
  <c r="F8" i="20"/>
  <c r="S8" i="20" s="1"/>
  <c r="B8" i="20"/>
  <c r="D8" i="20"/>
  <c r="F9" i="20"/>
  <c r="S9" i="20" s="1"/>
  <c r="B9" i="20"/>
  <c r="D9" i="20"/>
  <c r="E9" i="20"/>
  <c r="A9" i="20"/>
  <c r="E8" i="20"/>
  <c r="A8" i="20"/>
  <c r="E7" i="20"/>
  <c r="A7" i="20"/>
  <c r="E6" i="20"/>
  <c r="A6" i="20"/>
  <c r="E5" i="20"/>
  <c r="A5" i="20"/>
  <c r="E4" i="20"/>
  <c r="A4" i="20"/>
  <c r="AB2" i="20"/>
  <c r="F19" i="20" s="1"/>
  <c r="O19" i="20" s="1"/>
  <c r="S19" i="20" s="1"/>
  <c r="U2" i="20"/>
  <c r="N2" i="20"/>
  <c r="F17" i="20" s="1"/>
  <c r="G2" i="20"/>
  <c r="F16" i="20" s="1"/>
  <c r="F4" i="15"/>
  <c r="Y4" i="15" s="1"/>
  <c r="B4" i="15"/>
  <c r="D4" i="15"/>
  <c r="F5" i="15"/>
  <c r="S5" i="15" s="1"/>
  <c r="B5" i="15"/>
  <c r="D5" i="15"/>
  <c r="F6" i="15"/>
  <c r="Z6" i="15" s="1"/>
  <c r="B6" i="15"/>
  <c r="D6" i="15"/>
  <c r="F7" i="15"/>
  <c r="S7" i="15" s="1"/>
  <c r="B7" i="15"/>
  <c r="D7" i="15"/>
  <c r="F8" i="15"/>
  <c r="Y8" i="15" s="1"/>
  <c r="B8" i="15"/>
  <c r="D8" i="15"/>
  <c r="F9" i="15"/>
  <c r="Z9" i="15" s="1"/>
  <c r="B9" i="15"/>
  <c r="D9" i="15"/>
  <c r="R6" i="15"/>
  <c r="L9" i="15"/>
  <c r="E9" i="15"/>
  <c r="A9" i="15"/>
  <c r="E8" i="15"/>
  <c r="A8" i="15"/>
  <c r="E7" i="15"/>
  <c r="A7" i="15"/>
  <c r="E6" i="15"/>
  <c r="A6" i="15"/>
  <c r="E5" i="15"/>
  <c r="A5" i="15"/>
  <c r="E4" i="15"/>
  <c r="A4" i="15"/>
  <c r="AB2" i="15"/>
  <c r="F19" i="15" s="1"/>
  <c r="O19" i="15" s="1"/>
  <c r="U2" i="15"/>
  <c r="N2" i="15"/>
  <c r="G2" i="15"/>
  <c r="F16" i="15" s="1"/>
  <c r="F4" i="21"/>
  <c r="S4" i="21" s="1"/>
  <c r="B4" i="21"/>
  <c r="D4" i="21"/>
  <c r="F5" i="21"/>
  <c r="Y5" i="21" s="1"/>
  <c r="B5" i="21"/>
  <c r="D5" i="21"/>
  <c r="F6" i="21"/>
  <c r="K6" i="21" s="1"/>
  <c r="B6" i="21"/>
  <c r="D6" i="21"/>
  <c r="F7" i="21"/>
  <c r="S7" i="21" s="1"/>
  <c r="B7" i="21"/>
  <c r="D7" i="21"/>
  <c r="F8" i="21"/>
  <c r="S8" i="21" s="1"/>
  <c r="B8" i="21"/>
  <c r="D8" i="21"/>
  <c r="F9" i="21"/>
  <c r="K9" i="21" s="1"/>
  <c r="B9" i="21"/>
  <c r="D9" i="21"/>
  <c r="AF5" i="21"/>
  <c r="AG5" i="21"/>
  <c r="AG9" i="21"/>
  <c r="E9" i="21"/>
  <c r="A9" i="21"/>
  <c r="E8" i="21"/>
  <c r="A8" i="21"/>
  <c r="E7" i="21"/>
  <c r="A7" i="21"/>
  <c r="E6" i="21"/>
  <c r="A6" i="21"/>
  <c r="E5" i="21"/>
  <c r="A5" i="21"/>
  <c r="E4" i="21"/>
  <c r="A4" i="21"/>
  <c r="AB2" i="21"/>
  <c r="U2" i="21"/>
  <c r="F18" i="21" s="1"/>
  <c r="O18" i="21" s="1"/>
  <c r="N2" i="21"/>
  <c r="G2" i="21"/>
  <c r="F16" i="21" s="1"/>
  <c r="F4" i="16"/>
  <c r="K4" i="16" s="1"/>
  <c r="B4" i="16"/>
  <c r="D4" i="16"/>
  <c r="F5" i="16"/>
  <c r="R5" i="16" s="1"/>
  <c r="B5" i="16"/>
  <c r="D5" i="16"/>
  <c r="F6" i="16"/>
  <c r="S6" i="16" s="1"/>
  <c r="B6" i="16"/>
  <c r="D6" i="16"/>
  <c r="F7" i="16"/>
  <c r="L7" i="16" s="1"/>
  <c r="B7" i="16"/>
  <c r="D7" i="16"/>
  <c r="F8" i="16"/>
  <c r="K8" i="16" s="1"/>
  <c r="B8" i="16"/>
  <c r="D8" i="16"/>
  <c r="F9" i="16"/>
  <c r="R9" i="16" s="1"/>
  <c r="B9" i="16"/>
  <c r="D9" i="16"/>
  <c r="E9" i="16"/>
  <c r="A9" i="16"/>
  <c r="E8" i="16"/>
  <c r="A8" i="16"/>
  <c r="E7" i="16"/>
  <c r="A7" i="16"/>
  <c r="E6" i="16"/>
  <c r="A6" i="16"/>
  <c r="E5" i="16"/>
  <c r="A5" i="16"/>
  <c r="E4" i="16"/>
  <c r="A4" i="16"/>
  <c r="AB2" i="16"/>
  <c r="F19" i="16" s="1"/>
  <c r="O19" i="16" s="1"/>
  <c r="U2" i="16"/>
  <c r="F18" i="16" s="1"/>
  <c r="O18" i="16" s="1"/>
  <c r="N2" i="16"/>
  <c r="G2" i="16"/>
  <c r="F16" i="16" s="1"/>
  <c r="F4" i="17"/>
  <c r="R4" i="17" s="1"/>
  <c r="B4" i="17"/>
  <c r="D4" i="17"/>
  <c r="F5" i="17"/>
  <c r="S5" i="17" s="1"/>
  <c r="B5" i="17"/>
  <c r="D5" i="17"/>
  <c r="F6" i="17"/>
  <c r="L6" i="17" s="1"/>
  <c r="B6" i="17"/>
  <c r="D6" i="17"/>
  <c r="F7" i="17"/>
  <c r="S7" i="17" s="1"/>
  <c r="B7" i="17"/>
  <c r="D7" i="17"/>
  <c r="F8" i="17"/>
  <c r="B8" i="17"/>
  <c r="D8" i="17"/>
  <c r="F9" i="17"/>
  <c r="S9" i="17" s="1"/>
  <c r="B9" i="17"/>
  <c r="D9" i="17"/>
  <c r="Y5" i="17"/>
  <c r="E9" i="17"/>
  <c r="A9" i="17"/>
  <c r="E8" i="17"/>
  <c r="A8" i="17"/>
  <c r="E7" i="17"/>
  <c r="A7" i="17"/>
  <c r="E6" i="17"/>
  <c r="A6" i="17"/>
  <c r="E5" i="17"/>
  <c r="A5" i="17"/>
  <c r="E4" i="17"/>
  <c r="A4" i="17"/>
  <c r="AB2" i="17"/>
  <c r="F19" i="17" s="1"/>
  <c r="O19" i="17" s="1"/>
  <c r="U2" i="17"/>
  <c r="F18" i="17" s="1"/>
  <c r="O18" i="17" s="1"/>
  <c r="N2" i="17"/>
  <c r="F17" i="17" s="1"/>
  <c r="G2" i="17"/>
  <c r="F16" i="17" s="1"/>
  <c r="F4" i="18"/>
  <c r="Y4" i="18" s="1"/>
  <c r="B4" i="18"/>
  <c r="D4" i="18"/>
  <c r="F5" i="18"/>
  <c r="K5" i="18" s="1"/>
  <c r="B5" i="18"/>
  <c r="D5" i="18"/>
  <c r="F6" i="18"/>
  <c r="R6" i="18" s="1"/>
  <c r="B6" i="18"/>
  <c r="D6" i="18"/>
  <c r="F7" i="18"/>
  <c r="S7" i="18" s="1"/>
  <c r="B7" i="18"/>
  <c r="D7" i="18"/>
  <c r="F8" i="18"/>
  <c r="K8" i="18" s="1"/>
  <c r="B8" i="18"/>
  <c r="D8" i="18"/>
  <c r="F9" i="18"/>
  <c r="K9" i="18" s="1"/>
  <c r="B9" i="18"/>
  <c r="D9" i="18"/>
  <c r="L6" i="18"/>
  <c r="Y5" i="18"/>
  <c r="E9" i="18"/>
  <c r="A9" i="18"/>
  <c r="E8" i="18"/>
  <c r="A8" i="18"/>
  <c r="E7" i="18"/>
  <c r="A7" i="18"/>
  <c r="E6" i="18"/>
  <c r="A6" i="18"/>
  <c r="E5" i="18"/>
  <c r="A5" i="18"/>
  <c r="E4" i="18"/>
  <c r="A4" i="18"/>
  <c r="AB2" i="18"/>
  <c r="F19" i="18" s="1"/>
  <c r="O19" i="18" s="1"/>
  <c r="S19" i="18" s="1"/>
  <c r="U2" i="18"/>
  <c r="F18" i="18" s="1"/>
  <c r="O18" i="18" s="1"/>
  <c r="N2" i="18"/>
  <c r="F17" i="18" s="1"/>
  <c r="G2" i="18"/>
  <c r="F16" i="18" s="1"/>
  <c r="F4" i="19"/>
  <c r="L4" i="19" s="1"/>
  <c r="B4" i="19"/>
  <c r="D4" i="19"/>
  <c r="F5" i="19"/>
  <c r="S5" i="19" s="1"/>
  <c r="B5" i="19"/>
  <c r="D5" i="19"/>
  <c r="F6" i="19"/>
  <c r="Y6" i="19" s="1"/>
  <c r="B6" i="19"/>
  <c r="D6" i="19"/>
  <c r="F7" i="19"/>
  <c r="R7" i="19" s="1"/>
  <c r="B7" i="19"/>
  <c r="D7" i="19"/>
  <c r="F8" i="19"/>
  <c r="L8" i="19" s="1"/>
  <c r="B8" i="19"/>
  <c r="D8" i="19"/>
  <c r="F9" i="19"/>
  <c r="S9" i="19" s="1"/>
  <c r="B9" i="19"/>
  <c r="D9" i="19"/>
  <c r="S6" i="19"/>
  <c r="AF6" i="19"/>
  <c r="AF8" i="19"/>
  <c r="E9" i="19"/>
  <c r="A9" i="19"/>
  <c r="E8" i="19"/>
  <c r="A8" i="19"/>
  <c r="E7" i="19"/>
  <c r="A7" i="19"/>
  <c r="E6" i="19"/>
  <c r="A6" i="19"/>
  <c r="E5" i="19"/>
  <c r="A5" i="19"/>
  <c r="E4" i="19"/>
  <c r="A4" i="19"/>
  <c r="AB2" i="19"/>
  <c r="U2" i="19"/>
  <c r="F18" i="19" s="1"/>
  <c r="O18" i="19" s="1"/>
  <c r="N2" i="19"/>
  <c r="G2" i="19"/>
  <c r="G8" i="19" s="1"/>
  <c r="F4" i="6"/>
  <c r="B4" i="6"/>
  <c r="D4" i="6"/>
  <c r="F5" i="6"/>
  <c r="R5" i="6" s="1"/>
  <c r="B5" i="6"/>
  <c r="D5" i="6"/>
  <c r="F6" i="6"/>
  <c r="K6" i="6" s="1"/>
  <c r="B6" i="6"/>
  <c r="D6" i="6"/>
  <c r="F7" i="6"/>
  <c r="R7" i="6" s="1"/>
  <c r="B7" i="6"/>
  <c r="D7" i="6"/>
  <c r="F8" i="6"/>
  <c r="B8" i="6"/>
  <c r="D8" i="6"/>
  <c r="F9" i="6"/>
  <c r="B9" i="6"/>
  <c r="D9" i="6"/>
  <c r="S6" i="6"/>
  <c r="E9" i="6"/>
  <c r="A9" i="6"/>
  <c r="E8" i="6"/>
  <c r="A8" i="6"/>
  <c r="E7" i="6"/>
  <c r="A7" i="6"/>
  <c r="E6" i="6"/>
  <c r="A6" i="6"/>
  <c r="E5" i="6"/>
  <c r="A5" i="6"/>
  <c r="E4" i="6"/>
  <c r="A4" i="6"/>
  <c r="AB2" i="6"/>
  <c r="U2" i="6"/>
  <c r="F18" i="6" s="1"/>
  <c r="O18" i="6" s="1"/>
  <c r="N2" i="6"/>
  <c r="G2" i="6"/>
  <c r="F16" i="6" s="1"/>
  <c r="F4" i="7"/>
  <c r="Z4" i="7" s="1"/>
  <c r="B4" i="7"/>
  <c r="D4" i="7"/>
  <c r="F5" i="7"/>
  <c r="L5" i="7" s="1"/>
  <c r="B5" i="7"/>
  <c r="D5" i="7"/>
  <c r="F6" i="7"/>
  <c r="K6" i="7" s="1"/>
  <c r="B6" i="7"/>
  <c r="D6" i="7"/>
  <c r="F7" i="7"/>
  <c r="L7" i="7" s="1"/>
  <c r="B7" i="7"/>
  <c r="D7" i="7"/>
  <c r="F8" i="7"/>
  <c r="S8" i="7" s="1"/>
  <c r="B8" i="7"/>
  <c r="D8" i="7"/>
  <c r="F9" i="7"/>
  <c r="R9" i="7" s="1"/>
  <c r="B9" i="7"/>
  <c r="D9" i="7"/>
  <c r="E9" i="7"/>
  <c r="A9" i="7"/>
  <c r="E8" i="7"/>
  <c r="A8" i="7"/>
  <c r="E7" i="7"/>
  <c r="A7" i="7"/>
  <c r="E6" i="7"/>
  <c r="A6" i="7"/>
  <c r="E5" i="7"/>
  <c r="A5" i="7"/>
  <c r="E4" i="7"/>
  <c r="A4" i="7"/>
  <c r="AB2" i="7"/>
  <c r="F19" i="7" s="1"/>
  <c r="O19" i="7" s="1"/>
  <c r="U2" i="7"/>
  <c r="F18" i="7" s="1"/>
  <c r="O18" i="7" s="1"/>
  <c r="N2" i="7"/>
  <c r="F17" i="7" s="1"/>
  <c r="G2" i="7"/>
  <c r="F16" i="7" s="1"/>
  <c r="F4" i="8"/>
  <c r="S4" i="8" s="1"/>
  <c r="B4" i="8"/>
  <c r="D4" i="8"/>
  <c r="F5" i="8"/>
  <c r="S5" i="8" s="1"/>
  <c r="B5" i="8"/>
  <c r="D5" i="8"/>
  <c r="F6" i="8"/>
  <c r="R6" i="8" s="1"/>
  <c r="B6" i="8"/>
  <c r="D6" i="8"/>
  <c r="F7" i="8"/>
  <c r="R7" i="8" s="1"/>
  <c r="B7" i="8"/>
  <c r="D7" i="8"/>
  <c r="F8" i="8"/>
  <c r="S8" i="8" s="1"/>
  <c r="B8" i="8"/>
  <c r="D8" i="8"/>
  <c r="F9" i="8"/>
  <c r="AG9" i="8" s="1"/>
  <c r="B9" i="8"/>
  <c r="D9" i="8"/>
  <c r="E9" i="8"/>
  <c r="A9" i="8"/>
  <c r="E8" i="8"/>
  <c r="A8" i="8"/>
  <c r="E7" i="8"/>
  <c r="A7" i="8"/>
  <c r="E6" i="8"/>
  <c r="A6" i="8"/>
  <c r="E5" i="8"/>
  <c r="A5" i="8"/>
  <c r="E4" i="8"/>
  <c r="A4" i="8"/>
  <c r="AB2" i="8"/>
  <c r="F19" i="8" s="1"/>
  <c r="O19" i="8" s="1"/>
  <c r="U2" i="8"/>
  <c r="F18" i="8" s="1"/>
  <c r="O18" i="8" s="1"/>
  <c r="N2" i="8"/>
  <c r="F17" i="8" s="1"/>
  <c r="G2" i="8"/>
  <c r="F16" i="8" s="1"/>
  <c r="F4" i="9"/>
  <c r="R4" i="9" s="1"/>
  <c r="B4" i="9"/>
  <c r="D4" i="9"/>
  <c r="F5" i="9"/>
  <c r="R5" i="9" s="1"/>
  <c r="B5" i="9"/>
  <c r="D5" i="9"/>
  <c r="F6" i="9"/>
  <c r="R6" i="9" s="1"/>
  <c r="B6" i="9"/>
  <c r="D6" i="9"/>
  <c r="F7" i="9"/>
  <c r="L7" i="9" s="1"/>
  <c r="B7" i="9"/>
  <c r="D7" i="9"/>
  <c r="F8" i="9"/>
  <c r="S8" i="9" s="1"/>
  <c r="B8" i="9"/>
  <c r="D8" i="9"/>
  <c r="F9" i="9"/>
  <c r="R9" i="9" s="1"/>
  <c r="B9" i="9"/>
  <c r="D9" i="9"/>
  <c r="L6" i="9"/>
  <c r="L9" i="9"/>
  <c r="AG4" i="9"/>
  <c r="E9" i="9"/>
  <c r="A9" i="9"/>
  <c r="E8" i="9"/>
  <c r="A8" i="9"/>
  <c r="E7" i="9"/>
  <c r="A7" i="9"/>
  <c r="E6" i="9"/>
  <c r="A6" i="9"/>
  <c r="E5" i="9"/>
  <c r="A5" i="9"/>
  <c r="E4" i="9"/>
  <c r="A4" i="9"/>
  <c r="AB2" i="9"/>
  <c r="F19" i="9" s="1"/>
  <c r="O19" i="9" s="1"/>
  <c r="U2" i="9"/>
  <c r="F18" i="9" s="1"/>
  <c r="O18" i="9" s="1"/>
  <c r="N2" i="9"/>
  <c r="F17" i="9" s="1"/>
  <c r="G2" i="9"/>
  <c r="F16" i="9" s="1"/>
  <c r="F4" i="10"/>
  <c r="S4" i="10" s="1"/>
  <c r="B4" i="10"/>
  <c r="D4" i="10"/>
  <c r="F5" i="10"/>
  <c r="S5" i="10" s="1"/>
  <c r="B5" i="10"/>
  <c r="D5" i="10"/>
  <c r="F6" i="10"/>
  <c r="K6" i="10" s="1"/>
  <c r="B6" i="10"/>
  <c r="D6" i="10"/>
  <c r="F7" i="10"/>
  <c r="K7" i="10" s="1"/>
  <c r="B7" i="10"/>
  <c r="D7" i="10"/>
  <c r="F8" i="10"/>
  <c r="L8" i="10" s="1"/>
  <c r="B8" i="10"/>
  <c r="D8" i="10"/>
  <c r="F9" i="10"/>
  <c r="Y9" i="10" s="1"/>
  <c r="B9" i="10"/>
  <c r="D9" i="10"/>
  <c r="E9" i="10"/>
  <c r="A9" i="10"/>
  <c r="E8" i="10"/>
  <c r="A8" i="10"/>
  <c r="E7" i="10"/>
  <c r="A7" i="10"/>
  <c r="E6" i="10"/>
  <c r="A6" i="10"/>
  <c r="E5" i="10"/>
  <c r="A5" i="10"/>
  <c r="E4" i="10"/>
  <c r="A4" i="10"/>
  <c r="AB2" i="10"/>
  <c r="F19" i="10" s="1"/>
  <c r="O19" i="10" s="1"/>
  <c r="U2" i="10"/>
  <c r="F18" i="10" s="1"/>
  <c r="O18" i="10" s="1"/>
  <c r="N2" i="10"/>
  <c r="F17" i="10" s="1"/>
  <c r="G2" i="10"/>
  <c r="F16" i="10" s="1"/>
  <c r="F4" i="11"/>
  <c r="S4" i="11" s="1"/>
  <c r="B4" i="11"/>
  <c r="D4" i="11"/>
  <c r="F5" i="11"/>
  <c r="S5" i="11" s="1"/>
  <c r="B5" i="11"/>
  <c r="D5" i="11"/>
  <c r="F6" i="11"/>
  <c r="S6" i="11" s="1"/>
  <c r="B6" i="11"/>
  <c r="D6" i="11"/>
  <c r="F7" i="11"/>
  <c r="K7" i="11" s="1"/>
  <c r="B7" i="11"/>
  <c r="D7" i="11"/>
  <c r="F8" i="11"/>
  <c r="AG8" i="11" s="1"/>
  <c r="B8" i="11"/>
  <c r="D8" i="11"/>
  <c r="F9" i="11"/>
  <c r="K9" i="11" s="1"/>
  <c r="B9" i="11"/>
  <c r="D9" i="11"/>
  <c r="E9" i="11"/>
  <c r="A9" i="11"/>
  <c r="E8" i="11"/>
  <c r="A8" i="11"/>
  <c r="E7" i="11"/>
  <c r="A7" i="11"/>
  <c r="E6" i="11"/>
  <c r="A6" i="11"/>
  <c r="E5" i="11"/>
  <c r="A5" i="11"/>
  <c r="E4" i="11"/>
  <c r="A4" i="11"/>
  <c r="AB2" i="11"/>
  <c r="F19" i="11" s="1"/>
  <c r="O19" i="11" s="1"/>
  <c r="U2" i="11"/>
  <c r="F18" i="11" s="1"/>
  <c r="O18" i="11" s="1"/>
  <c r="N2" i="11"/>
  <c r="F17" i="11" s="1"/>
  <c r="G2" i="11"/>
  <c r="F16" i="11" s="1"/>
  <c r="F4" i="12"/>
  <c r="R4" i="12" s="1"/>
  <c r="B4" i="12"/>
  <c r="D4" i="12"/>
  <c r="F5" i="12"/>
  <c r="K5" i="12" s="1"/>
  <c r="B5" i="12"/>
  <c r="D5" i="12"/>
  <c r="F6" i="12"/>
  <c r="S6" i="12" s="1"/>
  <c r="B6" i="12"/>
  <c r="D6" i="12"/>
  <c r="F7" i="12"/>
  <c r="K7" i="12" s="1"/>
  <c r="B7" i="12"/>
  <c r="D7" i="12"/>
  <c r="F8" i="12"/>
  <c r="R8" i="12" s="1"/>
  <c r="B8" i="12"/>
  <c r="D8" i="12"/>
  <c r="F9" i="12"/>
  <c r="K9" i="12" s="1"/>
  <c r="B9" i="12"/>
  <c r="D9" i="12"/>
  <c r="R6" i="12"/>
  <c r="E9" i="12"/>
  <c r="A9" i="12"/>
  <c r="E8" i="12"/>
  <c r="A8" i="12"/>
  <c r="E7" i="12"/>
  <c r="A7" i="12"/>
  <c r="E6" i="12"/>
  <c r="A6" i="12"/>
  <c r="E5" i="12"/>
  <c r="A5" i="12"/>
  <c r="E4" i="12"/>
  <c r="A4" i="12"/>
  <c r="AB2" i="12"/>
  <c r="F19" i="12" s="1"/>
  <c r="O19" i="12" s="1"/>
  <c r="U2" i="12"/>
  <c r="F18" i="12" s="1"/>
  <c r="O18" i="12" s="1"/>
  <c r="N2" i="12"/>
  <c r="F17" i="12" s="1"/>
  <c r="G2" i="12"/>
  <c r="F16" i="12" s="1"/>
  <c r="F4" i="13"/>
  <c r="S4" i="13" s="1"/>
  <c r="B4" i="13"/>
  <c r="D4" i="13"/>
  <c r="F5" i="13"/>
  <c r="R5" i="13" s="1"/>
  <c r="B5" i="13"/>
  <c r="D5" i="13"/>
  <c r="F6" i="13"/>
  <c r="S6" i="13" s="1"/>
  <c r="B6" i="13"/>
  <c r="D6" i="13"/>
  <c r="F7" i="13"/>
  <c r="K7" i="13" s="1"/>
  <c r="B7" i="13"/>
  <c r="D7" i="13"/>
  <c r="F8" i="13"/>
  <c r="S8" i="13" s="1"/>
  <c r="B8" i="13"/>
  <c r="D8" i="13"/>
  <c r="F9" i="13"/>
  <c r="S9" i="13" s="1"/>
  <c r="B9" i="13"/>
  <c r="D9" i="13"/>
  <c r="R6" i="13"/>
  <c r="K5" i="13"/>
  <c r="E9" i="13"/>
  <c r="A9" i="13"/>
  <c r="E8" i="13"/>
  <c r="A8" i="13"/>
  <c r="E7" i="13"/>
  <c r="A7" i="13"/>
  <c r="E6" i="13"/>
  <c r="A6" i="13"/>
  <c r="E5" i="13"/>
  <c r="A5" i="13"/>
  <c r="E4" i="13"/>
  <c r="A4" i="13"/>
  <c r="AB2" i="13"/>
  <c r="F19" i="13" s="1"/>
  <c r="O19" i="13" s="1"/>
  <c r="U2" i="13"/>
  <c r="F18" i="13" s="1"/>
  <c r="O18" i="13" s="1"/>
  <c r="N2" i="13"/>
  <c r="F17" i="13" s="1"/>
  <c r="G2" i="13"/>
  <c r="F16" i="13" s="1"/>
  <c r="S94" i="5"/>
  <c r="DN44" i="5" s="1"/>
  <c r="S100" i="5"/>
  <c r="DN43" i="5" s="1"/>
  <c r="S99" i="5"/>
  <c r="DN42" i="5" s="1"/>
  <c r="Z99" i="5"/>
  <c r="Y99" i="5"/>
  <c r="W99" i="5"/>
  <c r="P99" i="5"/>
  <c r="Q99" i="5"/>
  <c r="R99" i="5" s="1"/>
  <c r="O99" i="5"/>
  <c r="N99" i="5"/>
  <c r="Z94" i="5"/>
  <c r="Y94" i="5"/>
  <c r="W94" i="5"/>
  <c r="P94" i="5"/>
  <c r="Q94" i="5"/>
  <c r="O94" i="5"/>
  <c r="N94" i="5"/>
  <c r="Z89" i="5"/>
  <c r="Y89" i="5"/>
  <c r="W89" i="5"/>
  <c r="T89" i="5"/>
  <c r="DN33" i="5" s="1"/>
  <c r="CX115" i="5" s="1"/>
  <c r="S89" i="5"/>
  <c r="DN38" i="5" s="1"/>
  <c r="CX120" i="5" s="1"/>
  <c r="P89" i="5"/>
  <c r="Q89" i="5"/>
  <c r="R89" i="5" s="1"/>
  <c r="O89" i="5"/>
  <c r="N89" i="5"/>
  <c r="Z88" i="5"/>
  <c r="Y88" i="5"/>
  <c r="W88" i="5"/>
  <c r="T88" i="5"/>
  <c r="DK33" i="5" s="1"/>
  <c r="S88" i="5"/>
  <c r="DK38" i="5" s="1"/>
  <c r="P88" i="5"/>
  <c r="Q88" i="5"/>
  <c r="O88" i="5"/>
  <c r="N88" i="5"/>
  <c r="Z85" i="5"/>
  <c r="Y85" i="5"/>
  <c r="W85" i="5"/>
  <c r="S85" i="5"/>
  <c r="DN28" i="5" s="1"/>
  <c r="CX108" i="5" s="1"/>
  <c r="P85" i="5"/>
  <c r="Q85" i="5"/>
  <c r="O85" i="5"/>
  <c r="N85" i="5"/>
  <c r="Z84" i="5"/>
  <c r="Y84" i="5"/>
  <c r="W84" i="5"/>
  <c r="S84" i="5"/>
  <c r="DK28" i="5" s="1"/>
  <c r="P84" i="5"/>
  <c r="Q84" i="5"/>
  <c r="O84" i="5"/>
  <c r="N84" i="5"/>
  <c r="Z83" i="5"/>
  <c r="Y83" i="5"/>
  <c r="W83" i="5"/>
  <c r="S83" i="5"/>
  <c r="DK27" i="5" s="1"/>
  <c r="P83" i="5"/>
  <c r="Q83" i="5"/>
  <c r="O83" i="5"/>
  <c r="N83" i="5"/>
  <c r="Z82" i="5"/>
  <c r="Y82" i="5"/>
  <c r="W82" i="5"/>
  <c r="S82" i="5"/>
  <c r="DN27" i="5" s="1"/>
  <c r="CX107" i="5" s="1"/>
  <c r="P82" i="5"/>
  <c r="Q82" i="5"/>
  <c r="O82" i="5"/>
  <c r="N82" i="5"/>
  <c r="AX79" i="5"/>
  <c r="AW79" i="5"/>
  <c r="Z79" i="5"/>
  <c r="Y79" i="5"/>
  <c r="W79" i="5"/>
  <c r="S79" i="5"/>
  <c r="DN22" i="5" s="1"/>
  <c r="CX98" i="5" s="1"/>
  <c r="P79" i="5"/>
  <c r="Q79" i="5"/>
  <c r="O79" i="5"/>
  <c r="N79" i="5"/>
  <c r="AX78" i="5"/>
  <c r="AW78" i="5"/>
  <c r="Z78" i="5"/>
  <c r="Y78" i="5"/>
  <c r="W78" i="5"/>
  <c r="S78" i="5"/>
  <c r="DK22" i="5" s="1"/>
  <c r="P78" i="5"/>
  <c r="Q78" i="5"/>
  <c r="O78" i="5"/>
  <c r="N78" i="5"/>
  <c r="AX77" i="5"/>
  <c r="AW77" i="5"/>
  <c r="Z77" i="5"/>
  <c r="Y77" i="5"/>
  <c r="W77" i="5"/>
  <c r="S77" i="5"/>
  <c r="DN19" i="5" s="1"/>
  <c r="CX95" i="5" s="1"/>
  <c r="P77" i="5"/>
  <c r="Q77" i="5"/>
  <c r="O77" i="5"/>
  <c r="N77" i="5"/>
  <c r="AX76" i="5"/>
  <c r="AW76" i="5"/>
  <c r="Z76" i="5"/>
  <c r="Y76" i="5"/>
  <c r="W76" i="5"/>
  <c r="S76" i="5"/>
  <c r="DK19" i="5" s="1"/>
  <c r="P76" i="5"/>
  <c r="Q76" i="5"/>
  <c r="O76" i="5"/>
  <c r="N76" i="5"/>
  <c r="AX75" i="5"/>
  <c r="AW75" i="5"/>
  <c r="Z75" i="5"/>
  <c r="Y75" i="5"/>
  <c r="W75" i="5"/>
  <c r="P75" i="5"/>
  <c r="Q75" i="5"/>
  <c r="O75" i="5"/>
  <c r="N75" i="5"/>
  <c r="S75" i="5" s="1"/>
  <c r="DK21" i="5" s="1"/>
  <c r="AX74" i="5"/>
  <c r="AW74" i="5"/>
  <c r="Z74" i="5"/>
  <c r="Y74" i="5"/>
  <c r="W74" i="5"/>
  <c r="S74" i="5"/>
  <c r="DN21" i="5" s="1"/>
  <c r="CX97" i="5" s="1"/>
  <c r="P74" i="5"/>
  <c r="Q74" i="5"/>
  <c r="O74" i="5"/>
  <c r="N74" i="5"/>
  <c r="AX73" i="5"/>
  <c r="AW73" i="5"/>
  <c r="Z73" i="5"/>
  <c r="Y73" i="5"/>
  <c r="W73" i="5"/>
  <c r="S73" i="5"/>
  <c r="DN20" i="5" s="1"/>
  <c r="CX96" i="5" s="1"/>
  <c r="P73" i="5"/>
  <c r="Q73" i="5"/>
  <c r="O73" i="5"/>
  <c r="N73" i="5"/>
  <c r="AX72" i="5"/>
  <c r="AW72" i="5"/>
  <c r="Z72" i="5"/>
  <c r="Y72" i="5"/>
  <c r="W72" i="5"/>
  <c r="P72" i="5"/>
  <c r="Q72" i="5"/>
  <c r="O72" i="5"/>
  <c r="N72" i="5"/>
  <c r="AF68" i="5"/>
  <c r="AE68" i="5"/>
  <c r="AD68" i="5"/>
  <c r="AC68" i="5"/>
  <c r="AB68" i="5"/>
  <c r="AA68" i="5"/>
  <c r="W68" i="5"/>
  <c r="AF67" i="5"/>
  <c r="AE67" i="5"/>
  <c r="AD67" i="5"/>
  <c r="AC67" i="5"/>
  <c r="AB67" i="5"/>
  <c r="AA67" i="5"/>
  <c r="W67" i="5"/>
  <c r="AF66" i="5"/>
  <c r="AE66" i="5"/>
  <c r="AD66" i="5"/>
  <c r="AC66" i="5"/>
  <c r="AB66" i="5"/>
  <c r="AA66" i="5"/>
  <c r="W66" i="5"/>
  <c r="AF65" i="5"/>
  <c r="AE65" i="5"/>
  <c r="AD65" i="5"/>
  <c r="AC65" i="5"/>
  <c r="AB65" i="5"/>
  <c r="AA65" i="5"/>
  <c r="W65" i="5"/>
  <c r="AF64" i="5"/>
  <c r="AE64" i="5"/>
  <c r="AD64" i="5"/>
  <c r="AC64" i="5"/>
  <c r="AB64" i="5"/>
  <c r="AA64" i="5"/>
  <c r="W64" i="5"/>
  <c r="AF63" i="5"/>
  <c r="AE63" i="5"/>
  <c r="AD63" i="5"/>
  <c r="AC63" i="5"/>
  <c r="AB63" i="5"/>
  <c r="AA63" i="5"/>
  <c r="W63" i="5"/>
  <c r="AA60" i="5"/>
  <c r="AF60" i="5" s="1"/>
  <c r="AE60" i="5"/>
  <c r="AD60" i="5"/>
  <c r="AC60" i="5"/>
  <c r="AB60" i="5"/>
  <c r="W60" i="5"/>
  <c r="AF59" i="5"/>
  <c r="AE59" i="5"/>
  <c r="AD59" i="5"/>
  <c r="AC59" i="5"/>
  <c r="AB59" i="5"/>
  <c r="AA59" i="5"/>
  <c r="W59" i="5"/>
  <c r="AB58" i="5"/>
  <c r="AF58" i="5" s="1"/>
  <c r="AE58" i="5"/>
  <c r="AD58" i="5"/>
  <c r="AC58" i="5"/>
  <c r="AA58" i="5"/>
  <c r="W58" i="5"/>
  <c r="AF57" i="5"/>
  <c r="AE57" i="5"/>
  <c r="AD57" i="5"/>
  <c r="AC57" i="5"/>
  <c r="AB57" i="5"/>
  <c r="AA57" i="5"/>
  <c r="W57" i="5"/>
  <c r="AF56" i="5"/>
  <c r="AE56" i="5"/>
  <c r="AD56" i="5"/>
  <c r="AC56" i="5"/>
  <c r="AB56" i="5"/>
  <c r="AA56" i="5"/>
  <c r="W56" i="5"/>
  <c r="AB55" i="5"/>
  <c r="AF55" i="5" s="1"/>
  <c r="AE55" i="5"/>
  <c r="AD55" i="5"/>
  <c r="AC55" i="5"/>
  <c r="AA55" i="5"/>
  <c r="W55" i="5"/>
  <c r="AF52" i="5"/>
  <c r="AE52" i="5"/>
  <c r="AD52" i="5"/>
  <c r="AC52" i="5"/>
  <c r="AB52" i="5"/>
  <c r="AA52" i="5"/>
  <c r="W52" i="5"/>
  <c r="AF51" i="5"/>
  <c r="AE51" i="5"/>
  <c r="AD51" i="5"/>
  <c r="AC51" i="5"/>
  <c r="AB51" i="5"/>
  <c r="AA51" i="5"/>
  <c r="W51" i="5"/>
  <c r="AF50" i="5"/>
  <c r="AE50" i="5"/>
  <c r="AD50" i="5"/>
  <c r="AC50" i="5"/>
  <c r="AB50" i="5"/>
  <c r="AA50" i="5"/>
  <c r="W50" i="5"/>
  <c r="AF49" i="5"/>
  <c r="AE49" i="5"/>
  <c r="AD49" i="5"/>
  <c r="AC49" i="5"/>
  <c r="AB49" i="5"/>
  <c r="AA49" i="5"/>
  <c r="W49" i="5"/>
  <c r="AF48" i="5"/>
  <c r="AE48" i="5"/>
  <c r="AD48" i="5"/>
  <c r="AC48" i="5"/>
  <c r="AB48" i="5"/>
  <c r="AA48" i="5"/>
  <c r="W48" i="5"/>
  <c r="AF47" i="5"/>
  <c r="AE47" i="5"/>
  <c r="AD47" i="5"/>
  <c r="AC47" i="5"/>
  <c r="AB47" i="5"/>
  <c r="AA47" i="5"/>
  <c r="W47" i="5"/>
  <c r="AF44" i="5"/>
  <c r="AE44" i="5"/>
  <c r="AD44" i="5"/>
  <c r="AC44" i="5"/>
  <c r="AB44" i="5"/>
  <c r="AA44" i="5"/>
  <c r="W44" i="5"/>
  <c r="AF43" i="5"/>
  <c r="AE43" i="5"/>
  <c r="AD43" i="5"/>
  <c r="AC43" i="5"/>
  <c r="AB43" i="5"/>
  <c r="AA43" i="5"/>
  <c r="W43" i="5"/>
  <c r="AF42" i="5"/>
  <c r="AE42" i="5"/>
  <c r="AD42" i="5"/>
  <c r="AC42" i="5"/>
  <c r="AB42" i="5"/>
  <c r="AA42" i="5"/>
  <c r="W42" i="5"/>
  <c r="AF41" i="5"/>
  <c r="AE41" i="5"/>
  <c r="AD41" i="5"/>
  <c r="AC41" i="5"/>
  <c r="AB41" i="5"/>
  <c r="AA41" i="5"/>
  <c r="W41" i="5"/>
  <c r="AF40" i="5"/>
  <c r="AE40" i="5"/>
  <c r="AD40" i="5"/>
  <c r="AC40" i="5"/>
  <c r="AB40" i="5"/>
  <c r="AA40" i="5"/>
  <c r="W40" i="5"/>
  <c r="AF39" i="5"/>
  <c r="AE39" i="5"/>
  <c r="AD39" i="5"/>
  <c r="AC39" i="5"/>
  <c r="AB39" i="5"/>
  <c r="AA39" i="5"/>
  <c r="W39" i="5"/>
  <c r="DO38" i="5"/>
  <c r="DO37" i="5"/>
  <c r="DO36" i="5"/>
  <c r="AF36" i="5"/>
  <c r="AE36" i="5"/>
  <c r="AD36" i="5"/>
  <c r="AC36" i="5"/>
  <c r="AB36" i="5"/>
  <c r="AA36" i="5"/>
  <c r="W36" i="5"/>
  <c r="DO35" i="5"/>
  <c r="AF35" i="5"/>
  <c r="AE35" i="5"/>
  <c r="AD35" i="5"/>
  <c r="AC35" i="5"/>
  <c r="AB35" i="5"/>
  <c r="AA35" i="5"/>
  <c r="W35" i="5"/>
  <c r="AF34" i="5"/>
  <c r="AE34" i="5"/>
  <c r="AD34" i="5"/>
  <c r="AC34" i="5"/>
  <c r="AB34" i="5"/>
  <c r="AA34" i="5"/>
  <c r="W34" i="5"/>
  <c r="DO33" i="5"/>
  <c r="AF33" i="5"/>
  <c r="AE33" i="5"/>
  <c r="AD33" i="5"/>
  <c r="AC33" i="5"/>
  <c r="AB33" i="5"/>
  <c r="AA33" i="5"/>
  <c r="W33" i="5"/>
  <c r="DO32" i="5"/>
  <c r="AF32" i="5"/>
  <c r="AE32" i="5"/>
  <c r="AD32" i="5"/>
  <c r="AC32" i="5"/>
  <c r="AB32" i="5"/>
  <c r="AA32" i="5"/>
  <c r="W32" i="5"/>
  <c r="DO31" i="5"/>
  <c r="AF31" i="5"/>
  <c r="AE31" i="5"/>
  <c r="AD31" i="5"/>
  <c r="AC31" i="5"/>
  <c r="AB31" i="5"/>
  <c r="AA31" i="5"/>
  <c r="W31" i="5"/>
  <c r="DO30" i="5"/>
  <c r="DO28" i="5"/>
  <c r="AF28" i="5"/>
  <c r="AE28" i="5"/>
  <c r="AD28" i="5"/>
  <c r="AC28" i="5"/>
  <c r="AB28" i="5"/>
  <c r="AA28" i="5"/>
  <c r="W28" i="5"/>
  <c r="DO27" i="5"/>
  <c r="AF27" i="5"/>
  <c r="AE27" i="5"/>
  <c r="AD27" i="5"/>
  <c r="AC27" i="5"/>
  <c r="AB27" i="5"/>
  <c r="AA27" i="5"/>
  <c r="W27" i="5"/>
  <c r="DO26" i="5"/>
  <c r="AF26" i="5"/>
  <c r="AE26" i="5"/>
  <c r="AD26" i="5"/>
  <c r="AC26" i="5"/>
  <c r="AB26" i="5"/>
  <c r="AA26" i="5"/>
  <c r="W26" i="5"/>
  <c r="DO25" i="5"/>
  <c r="AF25" i="5"/>
  <c r="AE25" i="5"/>
  <c r="AD25" i="5"/>
  <c r="AC25" i="5"/>
  <c r="AB25" i="5"/>
  <c r="AA25" i="5"/>
  <c r="W25" i="5"/>
  <c r="DO24" i="5"/>
  <c r="AF24" i="5"/>
  <c r="AE24" i="5"/>
  <c r="AD24" i="5"/>
  <c r="AC24" i="5"/>
  <c r="AB24" i="5"/>
  <c r="AA24" i="5"/>
  <c r="W24" i="5"/>
  <c r="AF23" i="5"/>
  <c r="AE23" i="5"/>
  <c r="AD23" i="5"/>
  <c r="AC23" i="5"/>
  <c r="AB23" i="5"/>
  <c r="AA23" i="5"/>
  <c r="W23" i="5"/>
  <c r="DO22" i="5"/>
  <c r="DO21" i="5"/>
  <c r="DO20" i="5"/>
  <c r="AF20" i="5"/>
  <c r="AE20" i="5"/>
  <c r="AD20" i="5"/>
  <c r="AC20" i="5"/>
  <c r="AB20" i="5"/>
  <c r="AA20" i="5"/>
  <c r="W20" i="5"/>
  <c r="DO19" i="5"/>
  <c r="AF19" i="5"/>
  <c r="AE19" i="5"/>
  <c r="AD19" i="5"/>
  <c r="AC19" i="5"/>
  <c r="AB19" i="5"/>
  <c r="AA19" i="5"/>
  <c r="W19" i="5"/>
  <c r="DO18" i="5"/>
  <c r="AF18" i="5"/>
  <c r="AE18" i="5"/>
  <c r="AD18" i="5"/>
  <c r="AC18" i="5"/>
  <c r="AB18" i="5"/>
  <c r="AA18" i="5"/>
  <c r="W18" i="5"/>
  <c r="DO17" i="5"/>
  <c r="AF17" i="5"/>
  <c r="AE17" i="5"/>
  <c r="AD17" i="5"/>
  <c r="AC17" i="5"/>
  <c r="AB17" i="5"/>
  <c r="AA17" i="5"/>
  <c r="W17" i="5"/>
  <c r="AF16" i="5"/>
  <c r="AE16" i="5"/>
  <c r="AD16" i="5"/>
  <c r="AC16" i="5"/>
  <c r="AB16" i="5"/>
  <c r="AA16" i="5"/>
  <c r="W16" i="5"/>
  <c r="AF15" i="5"/>
  <c r="AE15" i="5"/>
  <c r="AD15" i="5"/>
  <c r="AC15" i="5"/>
  <c r="AB15" i="5"/>
  <c r="AA15" i="5"/>
  <c r="W15" i="5"/>
  <c r="DO14" i="5"/>
  <c r="DO13" i="5"/>
  <c r="DO12" i="5"/>
  <c r="AF12" i="5"/>
  <c r="AE12" i="5"/>
  <c r="AB12" i="5"/>
  <c r="AD12" i="5" s="1"/>
  <c r="AC12" i="5"/>
  <c r="AA12" i="5"/>
  <c r="W12" i="5"/>
  <c r="DO11" i="5"/>
  <c r="AF11" i="5"/>
  <c r="AD11" i="5"/>
  <c r="AC11" i="5"/>
  <c r="AB11" i="5"/>
  <c r="AE11" i="5" s="1"/>
  <c r="AA11" i="5"/>
  <c r="W11" i="5"/>
  <c r="DO10" i="5"/>
  <c r="AF10" i="5"/>
  <c r="AD10" i="5"/>
  <c r="AC10" i="5"/>
  <c r="AB10" i="5"/>
  <c r="AA10" i="5"/>
  <c r="AE10" i="5" s="1"/>
  <c r="W10" i="5"/>
  <c r="DO9" i="5"/>
  <c r="AF9" i="5"/>
  <c r="AE9" i="5"/>
  <c r="AB9" i="5"/>
  <c r="AD9" i="5" s="1"/>
  <c r="AC9" i="5"/>
  <c r="AA9" i="5"/>
  <c r="W9" i="5"/>
  <c r="DO8" i="5"/>
  <c r="AF8" i="5"/>
  <c r="AA8" i="5"/>
  <c r="AD8" i="5"/>
  <c r="AC8" i="5"/>
  <c r="AB8" i="5"/>
  <c r="AE8" i="5" s="1"/>
  <c r="W8" i="5"/>
  <c r="DO7" i="5"/>
  <c r="AF7" i="5"/>
  <c r="AE7" i="5"/>
  <c r="AD7" i="5"/>
  <c r="AC7" i="5"/>
  <c r="AB7" i="5"/>
  <c r="AA7" i="5"/>
  <c r="W7" i="5"/>
  <c r="T120" i="1"/>
  <c r="DF44" i="1" s="1"/>
  <c r="T126" i="1"/>
  <c r="DF43" i="1" s="1"/>
  <c r="T125" i="1"/>
  <c r="DF42" i="1" s="1"/>
  <c r="S125" i="1"/>
  <c r="N125" i="1"/>
  <c r="O125" i="1"/>
  <c r="M125" i="1"/>
  <c r="L125" i="1"/>
  <c r="J125" i="1"/>
  <c r="S120" i="1"/>
  <c r="N120" i="1"/>
  <c r="O120" i="1"/>
  <c r="M120" i="1"/>
  <c r="L120" i="1"/>
  <c r="J120" i="1"/>
  <c r="U115" i="1"/>
  <c r="DF33" i="1" s="1"/>
  <c r="T115" i="1"/>
  <c r="DF38" i="1" s="1"/>
  <c r="S115" i="1"/>
  <c r="N115" i="1"/>
  <c r="O115" i="1"/>
  <c r="M115" i="1"/>
  <c r="L115" i="1"/>
  <c r="J115" i="1"/>
  <c r="U112" i="1"/>
  <c r="DC33" i="1" s="1"/>
  <c r="T112" i="1"/>
  <c r="DC38" i="1" s="1"/>
  <c r="CW119" i="1" s="1"/>
  <c r="S112" i="1"/>
  <c r="N112" i="1"/>
  <c r="O112" i="1"/>
  <c r="M112" i="1"/>
  <c r="L112" i="1"/>
  <c r="J112" i="1"/>
  <c r="T107" i="1"/>
  <c r="DF28" i="1" s="1"/>
  <c r="CW113" i="1" s="1"/>
  <c r="CW108" i="5" s="1"/>
  <c r="S107" i="1"/>
  <c r="N107" i="1"/>
  <c r="O107" i="1"/>
  <c r="M107" i="1"/>
  <c r="L107" i="1"/>
  <c r="J107" i="1"/>
  <c r="T104" i="1"/>
  <c r="DC28" i="1" s="1"/>
  <c r="S104" i="1"/>
  <c r="N104" i="1"/>
  <c r="O104" i="1"/>
  <c r="M104" i="1"/>
  <c r="L104" i="1"/>
  <c r="J104" i="1"/>
  <c r="T101" i="1"/>
  <c r="DC27" i="1" s="1"/>
  <c r="S101" i="1"/>
  <c r="N101" i="1"/>
  <c r="O101" i="1"/>
  <c r="M101" i="1"/>
  <c r="L101" i="1"/>
  <c r="J101" i="1"/>
  <c r="T98" i="1"/>
  <c r="DF27" i="1" s="1"/>
  <c r="CW112" i="1" s="1"/>
  <c r="CW107" i="5" s="1"/>
  <c r="S98" i="1"/>
  <c r="N98" i="1"/>
  <c r="O98" i="1"/>
  <c r="M98" i="1"/>
  <c r="L98" i="1"/>
  <c r="J98" i="1"/>
  <c r="T93" i="1"/>
  <c r="DF22" i="1" s="1"/>
  <c r="CW103" i="1" s="1"/>
  <c r="CW98" i="5" s="1"/>
  <c r="S93" i="1"/>
  <c r="N93" i="1"/>
  <c r="O93" i="1"/>
  <c r="M93" i="1"/>
  <c r="L93" i="1"/>
  <c r="J93" i="1"/>
  <c r="T90" i="1"/>
  <c r="DC22" i="1" s="1"/>
  <c r="S90" i="1"/>
  <c r="N90" i="1"/>
  <c r="O90" i="1"/>
  <c r="M90" i="1"/>
  <c r="L90" i="1"/>
  <c r="J90" i="1"/>
  <c r="T87" i="1"/>
  <c r="DF19" i="1" s="1"/>
  <c r="CW100" i="1" s="1"/>
  <c r="CW95" i="5" s="1"/>
  <c r="S87" i="1"/>
  <c r="N87" i="1"/>
  <c r="O87" i="1"/>
  <c r="M87" i="1"/>
  <c r="L87" i="1"/>
  <c r="J87" i="1"/>
  <c r="T84" i="1"/>
  <c r="DC19" i="1" s="1"/>
  <c r="S84" i="1"/>
  <c r="N84" i="1"/>
  <c r="O84" i="1"/>
  <c r="M84" i="1"/>
  <c r="L84" i="1"/>
  <c r="J84" i="1"/>
  <c r="T81" i="1"/>
  <c r="DC21" i="1" s="1"/>
  <c r="S81" i="1"/>
  <c r="N81" i="1"/>
  <c r="O81" i="1"/>
  <c r="M81" i="1"/>
  <c r="L81" i="1"/>
  <c r="J81" i="1"/>
  <c r="T78" i="1"/>
  <c r="DF21" i="1" s="1"/>
  <c r="CW102" i="1" s="1"/>
  <c r="CW97" i="5" s="1"/>
  <c r="S78" i="1"/>
  <c r="N78" i="1"/>
  <c r="O78" i="1"/>
  <c r="M78" i="1"/>
  <c r="L78" i="1"/>
  <c r="J78" i="1"/>
  <c r="T75" i="1"/>
  <c r="DF20" i="1" s="1"/>
  <c r="CW101" i="1" s="1"/>
  <c r="CW96" i="5" s="1"/>
  <c r="S75" i="1"/>
  <c r="N75" i="1"/>
  <c r="O75" i="1"/>
  <c r="M75" i="1"/>
  <c r="L75" i="1"/>
  <c r="J75" i="1"/>
  <c r="S72" i="1"/>
  <c r="N72" i="1"/>
  <c r="O72" i="1"/>
  <c r="M72" i="1"/>
  <c r="T72" i="1" s="1"/>
  <c r="DC20" i="1" s="1"/>
  <c r="L72" i="1"/>
  <c r="J72" i="1"/>
  <c r="AA68" i="1"/>
  <c r="Z68" i="1"/>
  <c r="Y68" i="1"/>
  <c r="X68" i="1"/>
  <c r="W68" i="1"/>
  <c r="V68" i="1"/>
  <c r="S68" i="1"/>
  <c r="AA67" i="1"/>
  <c r="Z67" i="1"/>
  <c r="Y67" i="1"/>
  <c r="X67" i="1"/>
  <c r="W67" i="1"/>
  <c r="V67" i="1"/>
  <c r="S67" i="1"/>
  <c r="AA66" i="1"/>
  <c r="Z66" i="1"/>
  <c r="Y66" i="1"/>
  <c r="X66" i="1"/>
  <c r="W66" i="1"/>
  <c r="V66" i="1"/>
  <c r="S66" i="1"/>
  <c r="AA65" i="1"/>
  <c r="Z65" i="1"/>
  <c r="Y65" i="1"/>
  <c r="X65" i="1"/>
  <c r="W65" i="1"/>
  <c r="V65" i="1"/>
  <c r="S65" i="1"/>
  <c r="AA64" i="1"/>
  <c r="Z64" i="1"/>
  <c r="Y64" i="1"/>
  <c r="X64" i="1"/>
  <c r="W64" i="1"/>
  <c r="V64" i="1"/>
  <c r="S64" i="1"/>
  <c r="AA63" i="1"/>
  <c r="Z63" i="1"/>
  <c r="Y63" i="1"/>
  <c r="X63" i="1"/>
  <c r="W63" i="1"/>
  <c r="V63" i="1"/>
  <c r="S63" i="1"/>
  <c r="V60" i="1"/>
  <c r="AA60" i="1"/>
  <c r="Z60" i="1"/>
  <c r="Y60" i="1"/>
  <c r="X60" i="1"/>
  <c r="W60" i="1"/>
  <c r="S60" i="1"/>
  <c r="AA59" i="1"/>
  <c r="Z59" i="1"/>
  <c r="Y59" i="1"/>
  <c r="X59" i="1"/>
  <c r="W59" i="1"/>
  <c r="V59" i="1"/>
  <c r="S59" i="1"/>
  <c r="W58" i="1"/>
  <c r="AA58" i="1" s="1"/>
  <c r="Z58" i="1"/>
  <c r="Y58" i="1"/>
  <c r="X58" i="1"/>
  <c r="V58" i="1"/>
  <c r="S58" i="1"/>
  <c r="AA57" i="1"/>
  <c r="Z57" i="1"/>
  <c r="Y57" i="1"/>
  <c r="X57" i="1"/>
  <c r="W57" i="1"/>
  <c r="V57" i="1"/>
  <c r="S57" i="1"/>
  <c r="AA56" i="1"/>
  <c r="Z56" i="1"/>
  <c r="Y56" i="1"/>
  <c r="X56" i="1"/>
  <c r="W56" i="1"/>
  <c r="V56" i="1"/>
  <c r="S56" i="1"/>
  <c r="W55" i="1"/>
  <c r="AA55" i="1"/>
  <c r="Z55" i="1"/>
  <c r="Y55" i="1"/>
  <c r="X55" i="1"/>
  <c r="V55" i="1"/>
  <c r="S55" i="1"/>
  <c r="AA52" i="1"/>
  <c r="Z52" i="1"/>
  <c r="Y52" i="1"/>
  <c r="X52" i="1"/>
  <c r="W52" i="1"/>
  <c r="V52" i="1"/>
  <c r="S52" i="1"/>
  <c r="AA51" i="1"/>
  <c r="Z51" i="1"/>
  <c r="Y51" i="1"/>
  <c r="X51" i="1"/>
  <c r="W51" i="1"/>
  <c r="V51" i="1"/>
  <c r="S51" i="1"/>
  <c r="AA50" i="1"/>
  <c r="Z50" i="1"/>
  <c r="Y50" i="1"/>
  <c r="X50" i="1"/>
  <c r="W50" i="1"/>
  <c r="V50" i="1"/>
  <c r="S50" i="1"/>
  <c r="AA49" i="1"/>
  <c r="Z49" i="1"/>
  <c r="Y49" i="1"/>
  <c r="X49" i="1"/>
  <c r="W49" i="1"/>
  <c r="V49" i="1"/>
  <c r="S49" i="1"/>
  <c r="AA48" i="1"/>
  <c r="Z48" i="1"/>
  <c r="Y48" i="1"/>
  <c r="X48" i="1"/>
  <c r="W48" i="1"/>
  <c r="V48" i="1"/>
  <c r="S48" i="1"/>
  <c r="AA47" i="1"/>
  <c r="Z47" i="1"/>
  <c r="Y47" i="1"/>
  <c r="X47" i="1"/>
  <c r="W47" i="1"/>
  <c r="V47" i="1"/>
  <c r="S47" i="1"/>
  <c r="AA44" i="1"/>
  <c r="Z44" i="1"/>
  <c r="Y44" i="1"/>
  <c r="X44" i="1"/>
  <c r="W44" i="1"/>
  <c r="V44" i="1"/>
  <c r="S44" i="1"/>
  <c r="AA43" i="1"/>
  <c r="Z43" i="1"/>
  <c r="Y43" i="1"/>
  <c r="X43" i="1"/>
  <c r="W43" i="1"/>
  <c r="V43" i="1"/>
  <c r="S43" i="1"/>
  <c r="AA42" i="1"/>
  <c r="Z42" i="1"/>
  <c r="Y42" i="1"/>
  <c r="X42" i="1"/>
  <c r="W42" i="1"/>
  <c r="V42" i="1"/>
  <c r="S42" i="1"/>
  <c r="AA41" i="1"/>
  <c r="Z41" i="1"/>
  <c r="Y41" i="1"/>
  <c r="X41" i="1"/>
  <c r="W41" i="1"/>
  <c r="V41" i="1"/>
  <c r="S41" i="1"/>
  <c r="AA40" i="1"/>
  <c r="Z40" i="1"/>
  <c r="Y40" i="1"/>
  <c r="X40" i="1"/>
  <c r="W40" i="1"/>
  <c r="V40" i="1"/>
  <c r="S40" i="1"/>
  <c r="AA39" i="1"/>
  <c r="Z39" i="1"/>
  <c r="Y39" i="1"/>
  <c r="X39" i="1"/>
  <c r="W39" i="1"/>
  <c r="V39" i="1"/>
  <c r="S39" i="1"/>
  <c r="AA31" i="1"/>
  <c r="Z31" i="1"/>
  <c r="Y31" i="1"/>
  <c r="X31" i="1"/>
  <c r="W31" i="1"/>
  <c r="V31" i="1"/>
  <c r="S31" i="1"/>
  <c r="AA28" i="1"/>
  <c r="Z28" i="1"/>
  <c r="Y28" i="1"/>
  <c r="X28" i="1"/>
  <c r="W28" i="1"/>
  <c r="V28" i="1"/>
  <c r="S28" i="1"/>
  <c r="AA27" i="1"/>
  <c r="Z27" i="1"/>
  <c r="Y27" i="1"/>
  <c r="X27" i="1"/>
  <c r="W27" i="1"/>
  <c r="V27" i="1"/>
  <c r="S27" i="1"/>
  <c r="AA26" i="1"/>
  <c r="Z26" i="1"/>
  <c r="Y26" i="1"/>
  <c r="X26" i="1"/>
  <c r="W26" i="1"/>
  <c r="V26" i="1"/>
  <c r="S26" i="1"/>
  <c r="AA25" i="1"/>
  <c r="Z25" i="1"/>
  <c r="Y25" i="1"/>
  <c r="X25" i="1"/>
  <c r="W25" i="1"/>
  <c r="V25" i="1"/>
  <c r="S25" i="1"/>
  <c r="AA24" i="1"/>
  <c r="Z24" i="1"/>
  <c r="Y24" i="1"/>
  <c r="X24" i="1"/>
  <c r="W24" i="1"/>
  <c r="V24" i="1"/>
  <c r="S24" i="1"/>
  <c r="AA23" i="1"/>
  <c r="Z23" i="1"/>
  <c r="Y23" i="1"/>
  <c r="X23" i="1"/>
  <c r="W23" i="1"/>
  <c r="V23" i="1"/>
  <c r="S23" i="1"/>
  <c r="AA20" i="1"/>
  <c r="Z20" i="1"/>
  <c r="Y20" i="1"/>
  <c r="X20" i="1"/>
  <c r="W20" i="1"/>
  <c r="V20" i="1"/>
  <c r="S20" i="1"/>
  <c r="AA19" i="1"/>
  <c r="Z19" i="1"/>
  <c r="Y19" i="1"/>
  <c r="X19" i="1"/>
  <c r="W19" i="1"/>
  <c r="V19" i="1"/>
  <c r="S19" i="1"/>
  <c r="AA18" i="1"/>
  <c r="Z18" i="1"/>
  <c r="Y18" i="1"/>
  <c r="X18" i="1"/>
  <c r="W18" i="1"/>
  <c r="V18" i="1"/>
  <c r="S18" i="1"/>
  <c r="AA17" i="1"/>
  <c r="Z17" i="1"/>
  <c r="Y17" i="1"/>
  <c r="X17" i="1"/>
  <c r="W17" i="1"/>
  <c r="V17" i="1"/>
  <c r="S17" i="1"/>
  <c r="AA16" i="1"/>
  <c r="Z16" i="1"/>
  <c r="Y16" i="1"/>
  <c r="X16" i="1"/>
  <c r="W16" i="1"/>
  <c r="V16" i="1"/>
  <c r="S16" i="1"/>
  <c r="AA15" i="1"/>
  <c r="Z15" i="1"/>
  <c r="Y15" i="1"/>
  <c r="X15" i="1"/>
  <c r="W15" i="1"/>
  <c r="V15" i="1"/>
  <c r="S15" i="1"/>
  <c r="AA12" i="1"/>
  <c r="Z12" i="1"/>
  <c r="W12" i="1"/>
  <c r="Y12" i="1" s="1"/>
  <c r="X12" i="1"/>
  <c r="V12" i="1"/>
  <c r="S12" i="1"/>
  <c r="AA11" i="1"/>
  <c r="Y11" i="1"/>
  <c r="X11" i="1"/>
  <c r="W11" i="1"/>
  <c r="Z11" i="1" s="1"/>
  <c r="V11" i="1"/>
  <c r="S11" i="1"/>
  <c r="AA10" i="1"/>
  <c r="Y10" i="1"/>
  <c r="X10" i="1"/>
  <c r="W10" i="1"/>
  <c r="V10" i="1"/>
  <c r="Z10" i="1" s="1"/>
  <c r="S10" i="1"/>
  <c r="AA9" i="1"/>
  <c r="Z9" i="1"/>
  <c r="W9" i="1"/>
  <c r="Y9" i="1" s="1"/>
  <c r="X9" i="1"/>
  <c r="V9" i="1"/>
  <c r="S9" i="1"/>
  <c r="AA8" i="1"/>
  <c r="V8" i="1"/>
  <c r="Y8" i="1"/>
  <c r="X8" i="1"/>
  <c r="W8" i="1"/>
  <c r="Z8" i="1" s="1"/>
  <c r="S8" i="1"/>
  <c r="AA7" i="1"/>
  <c r="Z7" i="1"/>
  <c r="Y7" i="1"/>
  <c r="X7" i="1"/>
  <c r="W7" i="1"/>
  <c r="V7" i="1"/>
  <c r="S7" i="1"/>
  <c r="CW120" i="1" l="1"/>
  <c r="CW117" i="1"/>
  <c r="CW119" i="5"/>
  <c r="CX125" i="5"/>
  <c r="CX123" i="5"/>
  <c r="AG4" i="12"/>
  <c r="K5" i="17"/>
  <c r="AG9" i="17"/>
  <c r="Z9" i="17"/>
  <c r="AF7" i="21"/>
  <c r="Y6" i="18"/>
  <c r="R7" i="21"/>
  <c r="L6" i="15"/>
  <c r="K7" i="17"/>
  <c r="Z8" i="16"/>
  <c r="R5" i="21"/>
  <c r="AG9" i="20"/>
  <c r="Y9" i="17"/>
  <c r="R9" i="17"/>
  <c r="Y9" i="6"/>
  <c r="K8" i="6"/>
  <c r="R9" i="12"/>
  <c r="Z7" i="8"/>
  <c r="L7" i="8"/>
  <c r="S7" i="12"/>
  <c r="Y7" i="8"/>
  <c r="AF5" i="8"/>
  <c r="S7" i="8"/>
  <c r="Y6" i="12"/>
  <c r="R9" i="8"/>
  <c r="Y5" i="8"/>
  <c r="AG4" i="20"/>
  <c r="Z8" i="20"/>
  <c r="R6" i="20"/>
  <c r="R5" i="20"/>
  <c r="Y7" i="14"/>
  <c r="L6" i="14"/>
  <c r="L5" i="14"/>
  <c r="S4" i="7"/>
  <c r="R6" i="7"/>
  <c r="Z4" i="16"/>
  <c r="AG4" i="15"/>
  <c r="S4" i="15"/>
  <c r="Z7" i="19"/>
  <c r="Z8" i="18"/>
  <c r="R9" i="18"/>
  <c r="AF6" i="17"/>
  <c r="S4" i="16"/>
  <c r="AG4" i="16"/>
  <c r="L8" i="15"/>
  <c r="I8" i="19"/>
  <c r="AG7" i="19"/>
  <c r="L7" i="19"/>
  <c r="Y8" i="18"/>
  <c r="K6" i="18"/>
  <c r="AG5" i="16"/>
  <c r="AG8" i="21"/>
  <c r="AG5" i="15"/>
  <c r="K7" i="19"/>
  <c r="AG4" i="18"/>
  <c r="AF4" i="21"/>
  <c r="R4" i="21"/>
  <c r="AF6" i="18"/>
  <c r="AF5" i="17"/>
  <c r="L9" i="17"/>
  <c r="AF9" i="21"/>
  <c r="L5" i="21"/>
  <c r="AF6" i="15"/>
  <c r="S6" i="15"/>
  <c r="Y6" i="20"/>
  <c r="R5" i="15"/>
  <c r="R9" i="15"/>
  <c r="Z5" i="15"/>
  <c r="Z10" i="15" s="1"/>
  <c r="L18" i="15" s="1"/>
  <c r="K6" i="15"/>
  <c r="R7" i="15"/>
  <c r="AF6" i="20"/>
  <c r="L8" i="20"/>
  <c r="L6" i="20"/>
  <c r="AG6" i="20"/>
  <c r="Z6" i="20"/>
  <c r="K6" i="20"/>
  <c r="S72" i="5"/>
  <c r="DK20" i="5" s="1"/>
  <c r="CX92" i="5" s="1"/>
  <c r="CZ96" i="5" s="1"/>
  <c r="K4" i="6"/>
  <c r="S8" i="6"/>
  <c r="AF4" i="12"/>
  <c r="L4" i="12"/>
  <c r="Y4" i="11"/>
  <c r="Y8" i="7"/>
  <c r="R7" i="18"/>
  <c r="K6" i="16"/>
  <c r="L4" i="15"/>
  <c r="S8" i="15"/>
  <c r="R8" i="15"/>
  <c r="R4" i="15"/>
  <c r="AG8" i="20"/>
  <c r="Y8" i="20"/>
  <c r="L4" i="20"/>
  <c r="P120" i="1"/>
  <c r="Z5" i="13"/>
  <c r="Z4" i="12"/>
  <c r="K6" i="12"/>
  <c r="AF7" i="19"/>
  <c r="Y7" i="19"/>
  <c r="S7" i="19"/>
  <c r="X8" i="18"/>
  <c r="Y9" i="18"/>
  <c r="R5" i="18"/>
  <c r="AG5" i="17"/>
  <c r="Z5" i="17"/>
  <c r="K9" i="17"/>
  <c r="R5" i="17"/>
  <c r="S8" i="16"/>
  <c r="AG4" i="21"/>
  <c r="K8" i="15"/>
  <c r="AF4" i="20"/>
  <c r="K8" i="20"/>
  <c r="P75" i="1"/>
  <c r="P101" i="1"/>
  <c r="P125" i="1"/>
  <c r="AF6" i="12"/>
  <c r="Y4" i="12"/>
  <c r="AF4" i="11"/>
  <c r="AF8" i="7"/>
  <c r="AG4" i="19"/>
  <c r="AF4" i="19"/>
  <c r="K8" i="19"/>
  <c r="AG6" i="21"/>
  <c r="AF8" i="21"/>
  <c r="K4" i="15"/>
  <c r="AF8" i="20"/>
  <c r="R8" i="20"/>
  <c r="Z5" i="21"/>
  <c r="S5" i="21"/>
  <c r="L9" i="21"/>
  <c r="K4" i="20"/>
  <c r="AG6" i="12"/>
  <c r="Z6" i="12"/>
  <c r="L6" i="12"/>
  <c r="Z5" i="8"/>
  <c r="L4" i="8"/>
  <c r="R5" i="8"/>
  <c r="R8" i="19"/>
  <c r="Y7" i="15"/>
  <c r="AG5" i="11"/>
  <c r="AG5" i="8"/>
  <c r="K5" i="8"/>
  <c r="S8" i="19"/>
  <c r="S4" i="18"/>
  <c r="AF9" i="17"/>
  <c r="L5" i="17"/>
  <c r="Z9" i="21"/>
  <c r="S9" i="21"/>
  <c r="AG7" i="11"/>
  <c r="AG7" i="7"/>
  <c r="R5" i="19"/>
  <c r="AF9" i="14"/>
  <c r="R9" i="14"/>
  <c r="AF7" i="11"/>
  <c r="AF5" i="7"/>
  <c r="K112" i="1"/>
  <c r="Y4" i="20"/>
  <c r="S4" i="20"/>
  <c r="R4" i="20"/>
  <c r="AF5" i="14"/>
  <c r="R5" i="14"/>
  <c r="Y8" i="14"/>
  <c r="S9" i="14"/>
  <c r="L9" i="14"/>
  <c r="J8" i="14"/>
  <c r="Z8" i="14"/>
  <c r="Z7" i="14"/>
  <c r="Y5" i="14"/>
  <c r="P81" i="1"/>
  <c r="P90" i="1"/>
  <c r="P93" i="1"/>
  <c r="P107" i="1"/>
  <c r="P72" i="1"/>
  <c r="P84" i="1"/>
  <c r="P87" i="1"/>
  <c r="P112" i="1"/>
  <c r="P115" i="1"/>
  <c r="P78" i="1"/>
  <c r="P98" i="1"/>
  <c r="P104" i="1"/>
  <c r="K4" i="14"/>
  <c r="Z4" i="14"/>
  <c r="AG4" i="14"/>
  <c r="S4" i="14"/>
  <c r="G5" i="19"/>
  <c r="I5" i="19" s="1"/>
  <c r="O7" i="19"/>
  <c r="G9" i="19"/>
  <c r="I9" i="19" s="1"/>
  <c r="Z9" i="20"/>
  <c r="S8" i="14"/>
  <c r="Y7" i="17"/>
  <c r="L7" i="17"/>
  <c r="O8" i="17"/>
  <c r="J5" i="16"/>
  <c r="X7" i="16"/>
  <c r="X9" i="16"/>
  <c r="AF9" i="16"/>
  <c r="L9" i="16"/>
  <c r="AF6" i="21"/>
  <c r="K7" i="21"/>
  <c r="R6" i="21"/>
  <c r="AE6" i="20"/>
  <c r="AG8" i="19"/>
  <c r="Y9" i="19"/>
  <c r="R4" i="19"/>
  <c r="AG6" i="18"/>
  <c r="Z6" i="18"/>
  <c r="S6" i="18"/>
  <c r="AF7" i="17"/>
  <c r="Z7" i="17"/>
  <c r="Y6" i="17"/>
  <c r="R7" i="17"/>
  <c r="AG6" i="16"/>
  <c r="AF5" i="16"/>
  <c r="L5" i="16"/>
  <c r="AG7" i="21"/>
  <c r="Y7" i="21"/>
  <c r="AG8" i="14"/>
  <c r="AF8" i="14"/>
  <c r="K4" i="19"/>
  <c r="S4" i="19"/>
  <c r="S10" i="19" s="1"/>
  <c r="L17" i="19" s="1"/>
  <c r="AE5" i="18"/>
  <c r="L8" i="18"/>
  <c r="AG7" i="17"/>
  <c r="L9" i="20"/>
  <c r="AG5" i="19"/>
  <c r="Z9" i="19"/>
  <c r="L5" i="19"/>
  <c r="K5" i="19"/>
  <c r="R9" i="19"/>
  <c r="AF8" i="18"/>
  <c r="K4" i="18"/>
  <c r="N4" i="17"/>
  <c r="N6" i="17"/>
  <c r="P6" i="17" s="1"/>
  <c r="R6" i="17"/>
  <c r="AG8" i="16"/>
  <c r="Z6" i="16"/>
  <c r="Y9" i="21"/>
  <c r="L7" i="21"/>
  <c r="K5" i="21"/>
  <c r="R9" i="21"/>
  <c r="O6" i="15"/>
  <c r="AG7" i="15"/>
  <c r="AF7" i="15"/>
  <c r="Z7" i="15"/>
  <c r="Y5" i="15"/>
  <c r="L5" i="15"/>
  <c r="K7" i="15"/>
  <c r="S9" i="15"/>
  <c r="AG5" i="20"/>
  <c r="AF4" i="14"/>
  <c r="R6" i="14"/>
  <c r="AG9" i="19"/>
  <c r="Y5" i="19"/>
  <c r="K9" i="19"/>
  <c r="AG8" i="18"/>
  <c r="Z4" i="18"/>
  <c r="L4" i="18"/>
  <c r="S8" i="18"/>
  <c r="R8" i="18"/>
  <c r="R4" i="18"/>
  <c r="AF8" i="17"/>
  <c r="AF4" i="17"/>
  <c r="AF9" i="19"/>
  <c r="AF5" i="19"/>
  <c r="Z5" i="19"/>
  <c r="L9" i="19"/>
  <c r="AF4" i="18"/>
  <c r="J8" i="18"/>
  <c r="X4" i="18"/>
  <c r="AC5" i="17"/>
  <c r="G7" i="17"/>
  <c r="I7" i="17" s="1"/>
  <c r="G9" i="17"/>
  <c r="AF4" i="16"/>
  <c r="N5" i="21"/>
  <c r="P5" i="21" s="1"/>
  <c r="O9" i="21"/>
  <c r="Z7" i="21"/>
  <c r="AF5" i="15"/>
  <c r="Y9" i="15"/>
  <c r="K9" i="15"/>
  <c r="K5" i="15"/>
  <c r="Q9" i="14"/>
  <c r="J4" i="18"/>
  <c r="AG9" i="15"/>
  <c r="AF9" i="15"/>
  <c r="H4" i="19"/>
  <c r="G6" i="19"/>
  <c r="I6" i="19" s="1"/>
  <c r="H8" i="19"/>
  <c r="J9" i="19"/>
  <c r="AG6" i="19"/>
  <c r="K6" i="19"/>
  <c r="R6" i="19"/>
  <c r="Y7" i="18"/>
  <c r="Y10" i="18" s="1"/>
  <c r="K18" i="18" s="1"/>
  <c r="N8" i="17"/>
  <c r="P8" i="17" s="1"/>
  <c r="Y8" i="17"/>
  <c r="Y4" i="17"/>
  <c r="R8" i="17"/>
  <c r="Q9" i="16"/>
  <c r="Y7" i="16"/>
  <c r="R7" i="16"/>
  <c r="G6" i="14"/>
  <c r="I6" i="14" s="1"/>
  <c r="AE8" i="14"/>
  <c r="K120" i="1"/>
  <c r="O5" i="19"/>
  <c r="J5" i="19"/>
  <c r="Z6" i="19"/>
  <c r="Y8" i="19"/>
  <c r="Y4" i="19"/>
  <c r="L6" i="19"/>
  <c r="AE9" i="18"/>
  <c r="AG7" i="18"/>
  <c r="AF9" i="18"/>
  <c r="AF5" i="18"/>
  <c r="Z7" i="18"/>
  <c r="L9" i="18"/>
  <c r="L5" i="18"/>
  <c r="K7" i="18"/>
  <c r="K10" i="18" s="1"/>
  <c r="K16" i="18" s="1"/>
  <c r="S9" i="18"/>
  <c r="S5" i="18"/>
  <c r="AF7" i="16"/>
  <c r="Y5" i="16"/>
  <c r="Q5" i="21"/>
  <c r="Z6" i="21"/>
  <c r="Y8" i="21"/>
  <c r="Y4" i="21"/>
  <c r="L6" i="21"/>
  <c r="K8" i="21"/>
  <c r="K4" i="21"/>
  <c r="S6" i="21"/>
  <c r="S10" i="21" s="1"/>
  <c r="L17" i="21" s="1"/>
  <c r="AG8" i="15"/>
  <c r="Z8" i="15"/>
  <c r="Z4" i="15"/>
  <c r="Y6" i="15"/>
  <c r="V4" i="20"/>
  <c r="AC7" i="20"/>
  <c r="Q6" i="20"/>
  <c r="O6" i="20"/>
  <c r="X9" i="19"/>
  <c r="Q6" i="18"/>
  <c r="O4" i="17"/>
  <c r="U7" i="21"/>
  <c r="W7" i="21" s="1"/>
  <c r="AC7" i="14"/>
  <c r="AB4" i="19"/>
  <c r="AD4" i="19" s="1"/>
  <c r="V5" i="19"/>
  <c r="U7" i="19"/>
  <c r="W7" i="19" s="1"/>
  <c r="U9" i="19"/>
  <c r="W9" i="19" s="1"/>
  <c r="X5" i="19"/>
  <c r="Z8" i="19"/>
  <c r="Z4" i="19"/>
  <c r="AG9" i="18"/>
  <c r="AG5" i="18"/>
  <c r="AG10" i="18" s="1"/>
  <c r="L19" i="18" s="1"/>
  <c r="AF7" i="18"/>
  <c r="Z9" i="18"/>
  <c r="Z5" i="18"/>
  <c r="L7" i="18"/>
  <c r="L8" i="17"/>
  <c r="L4" i="17"/>
  <c r="Y9" i="16"/>
  <c r="AE4" i="21"/>
  <c r="X5" i="21"/>
  <c r="X7" i="21"/>
  <c r="X9" i="21"/>
  <c r="Z8" i="21"/>
  <c r="Z4" i="21"/>
  <c r="Y6" i="21"/>
  <c r="L8" i="21"/>
  <c r="L4" i="21"/>
  <c r="AE4" i="15"/>
  <c r="AG6" i="15"/>
  <c r="AF8" i="15"/>
  <c r="AF4" i="15"/>
  <c r="L7" i="15"/>
  <c r="O4" i="20"/>
  <c r="Y8" i="10"/>
  <c r="R8" i="10"/>
  <c r="AG5" i="9"/>
  <c r="Z4" i="8"/>
  <c r="Z8" i="7"/>
  <c r="K4" i="7"/>
  <c r="R72" i="5"/>
  <c r="R76" i="5"/>
  <c r="AG6" i="11"/>
  <c r="Y6" i="11"/>
  <c r="AG4" i="10"/>
  <c r="AF4" i="8"/>
  <c r="L5" i="8"/>
  <c r="S9" i="8"/>
  <c r="AG4" i="7"/>
  <c r="Z6" i="7"/>
  <c r="S6" i="7"/>
  <c r="K8" i="10"/>
  <c r="AG9" i="9"/>
  <c r="AG4" i="8"/>
  <c r="Y4" i="8"/>
  <c r="K8" i="8"/>
  <c r="AG8" i="7"/>
  <c r="Y4" i="7"/>
  <c r="AF5" i="6"/>
  <c r="AF5" i="13"/>
  <c r="K9" i="13"/>
  <c r="Z5" i="11"/>
  <c r="R84" i="5"/>
  <c r="R85" i="5"/>
  <c r="R88" i="5"/>
  <c r="AG5" i="13"/>
  <c r="Y5" i="13"/>
  <c r="AF6" i="9"/>
  <c r="AF9" i="8"/>
  <c r="Z9" i="8"/>
  <c r="Y9" i="8"/>
  <c r="L9" i="8"/>
  <c r="K9" i="8"/>
  <c r="AG6" i="7"/>
  <c r="AG4" i="13"/>
  <c r="Y4" i="13"/>
  <c r="AF7" i="12"/>
  <c r="AF6" i="8"/>
  <c r="Z7" i="7"/>
  <c r="L6" i="7"/>
  <c r="L7" i="13"/>
  <c r="AF9" i="9"/>
  <c r="K6" i="13"/>
  <c r="K8" i="11"/>
  <c r="R5" i="10"/>
  <c r="AG8" i="6"/>
  <c r="AF7" i="13"/>
  <c r="Z4" i="11"/>
  <c r="R8" i="11"/>
  <c r="AF8" i="10"/>
  <c r="Y4" i="10"/>
  <c r="K4" i="10"/>
  <c r="AG8" i="10"/>
  <c r="AF4" i="10"/>
  <c r="L9" i="10"/>
  <c r="S9" i="10"/>
  <c r="R4" i="10"/>
  <c r="AG5" i="10"/>
  <c r="Z4" i="10"/>
  <c r="L4" i="10"/>
  <c r="AG6" i="10"/>
  <c r="AF6" i="10"/>
  <c r="S6" i="10"/>
  <c r="Z6" i="10"/>
  <c r="Y6" i="10"/>
  <c r="L6" i="10"/>
  <c r="AG9" i="13"/>
  <c r="Y9" i="13"/>
  <c r="L5" i="13"/>
  <c r="S8" i="11"/>
  <c r="R7" i="9"/>
  <c r="Z7" i="9"/>
  <c r="K7" i="9"/>
  <c r="Y7" i="9"/>
  <c r="S7" i="9"/>
  <c r="R5" i="12"/>
  <c r="AF5" i="11"/>
  <c r="L5" i="11"/>
  <c r="S7" i="11"/>
  <c r="K9" i="10"/>
  <c r="R7" i="10"/>
  <c r="AF5" i="9"/>
  <c r="Y5" i="9"/>
  <c r="L5" i="9"/>
  <c r="S5" i="9"/>
  <c r="K4" i="8"/>
  <c r="AF7" i="6"/>
  <c r="L5" i="6"/>
  <c r="R73" i="5"/>
  <c r="R75" i="5"/>
  <c r="R77" i="5"/>
  <c r="R79" i="5"/>
  <c r="R94" i="5"/>
  <c r="AG7" i="12"/>
  <c r="R7" i="12"/>
  <c r="AF9" i="11"/>
  <c r="Z7" i="11"/>
  <c r="Y5" i="11"/>
  <c r="K5" i="11"/>
  <c r="R5" i="11"/>
  <c r="R9" i="10"/>
  <c r="AG7" i="9"/>
  <c r="AF7" i="9"/>
  <c r="Z5" i="9"/>
  <c r="K5" i="9"/>
  <c r="K6" i="8"/>
  <c r="Y7" i="6"/>
  <c r="L9" i="6"/>
  <c r="AG6" i="13"/>
  <c r="AF6" i="13"/>
  <c r="AF8" i="11"/>
  <c r="Z8" i="11"/>
  <c r="Y8" i="11"/>
  <c r="L8" i="11"/>
  <c r="AG9" i="10"/>
  <c r="AF5" i="10"/>
  <c r="Z5" i="10"/>
  <c r="AG8" i="9"/>
  <c r="AF4" i="9"/>
  <c r="Z4" i="9"/>
  <c r="L8" i="9"/>
  <c r="L4" i="9"/>
  <c r="Z6" i="8"/>
  <c r="Y5" i="7"/>
  <c r="R74" i="5"/>
  <c r="R78" i="5"/>
  <c r="R82" i="5"/>
  <c r="R83" i="5"/>
  <c r="H5" i="13"/>
  <c r="Y6" i="13"/>
  <c r="S7" i="13"/>
  <c r="Y8" i="12"/>
  <c r="L7" i="12"/>
  <c r="K4" i="12"/>
  <c r="S4" i="12"/>
  <c r="AG9" i="11"/>
  <c r="K4" i="11"/>
  <c r="R4" i="11"/>
  <c r="AF9" i="10"/>
  <c r="Y5" i="10"/>
  <c r="L5" i="10"/>
  <c r="K5" i="10"/>
  <c r="Z9" i="9"/>
  <c r="Y9" i="9"/>
  <c r="Y4" i="9"/>
  <c r="K9" i="9"/>
  <c r="K4" i="9"/>
  <c r="K10" i="9" s="1"/>
  <c r="K16" i="9" s="1"/>
  <c r="S4" i="9"/>
  <c r="AG7" i="8"/>
  <c r="L6" i="8"/>
  <c r="S5" i="7"/>
  <c r="R9" i="6"/>
  <c r="Z6" i="13"/>
  <c r="R7" i="13"/>
  <c r="AG8" i="12"/>
  <c r="AF8" i="12"/>
  <c r="Z8" i="12"/>
  <c r="Y7" i="12"/>
  <c r="S8" i="12"/>
  <c r="AG4" i="11"/>
  <c r="L4" i="11"/>
  <c r="S9" i="11"/>
  <c r="Z9" i="10"/>
  <c r="R6" i="10"/>
  <c r="Y8" i="9"/>
  <c r="K8" i="9"/>
  <c r="S9" i="9"/>
  <c r="AG6" i="8"/>
  <c r="AF7" i="8"/>
  <c r="K7" i="8"/>
  <c r="Z8" i="6"/>
  <c r="AG8" i="13"/>
  <c r="AF9" i="13"/>
  <c r="Z9" i="13"/>
  <c r="Y8" i="13"/>
  <c r="L9" i="13"/>
  <c r="S5" i="13"/>
  <c r="Z9" i="11"/>
  <c r="Y7" i="11"/>
  <c r="L9" i="11"/>
  <c r="R7" i="11"/>
  <c r="Z8" i="10"/>
  <c r="S8" i="10"/>
  <c r="Z8" i="9"/>
  <c r="S6" i="9"/>
  <c r="R8" i="9"/>
  <c r="AG8" i="8"/>
  <c r="Z8" i="8"/>
  <c r="Y6" i="8"/>
  <c r="S6" i="8"/>
  <c r="Q9" i="6"/>
  <c r="AF9" i="6"/>
  <c r="L7" i="6"/>
  <c r="H7" i="13"/>
  <c r="H9" i="13"/>
  <c r="R9" i="13"/>
  <c r="L8" i="12"/>
  <c r="K8" i="12"/>
  <c r="O5" i="11"/>
  <c r="Y9" i="11"/>
  <c r="L7" i="11"/>
  <c r="R9" i="11"/>
  <c r="O5" i="9"/>
  <c r="AE7" i="9"/>
  <c r="N9" i="9"/>
  <c r="P9" i="9" s="1"/>
  <c r="AF8" i="9"/>
  <c r="AF8" i="8"/>
  <c r="Y8" i="8"/>
  <c r="AC8" i="6"/>
  <c r="Y5" i="6"/>
  <c r="AG7" i="13"/>
  <c r="Z8" i="13"/>
  <c r="Z4" i="13"/>
  <c r="Y7" i="13"/>
  <c r="L6" i="13"/>
  <c r="K8" i="13"/>
  <c r="K4" i="13"/>
  <c r="X4" i="12"/>
  <c r="Q6" i="12"/>
  <c r="AE8" i="12"/>
  <c r="AF9" i="12"/>
  <c r="AF5" i="12"/>
  <c r="Z7" i="12"/>
  <c r="L9" i="12"/>
  <c r="L5" i="12"/>
  <c r="S9" i="12"/>
  <c r="S5" i="12"/>
  <c r="Z6" i="11"/>
  <c r="K6" i="11"/>
  <c r="H5" i="10"/>
  <c r="H7" i="10"/>
  <c r="H9" i="10"/>
  <c r="AF7" i="10"/>
  <c r="L7" i="10"/>
  <c r="S7" i="10"/>
  <c r="Y6" i="9"/>
  <c r="R8" i="8"/>
  <c r="R4" i="8"/>
  <c r="K8" i="7"/>
  <c r="AG6" i="6"/>
  <c r="H4" i="13"/>
  <c r="H6" i="13"/>
  <c r="H8" i="13"/>
  <c r="Z7" i="13"/>
  <c r="R8" i="13"/>
  <c r="R4" i="13"/>
  <c r="AG9" i="12"/>
  <c r="AG5" i="12"/>
  <c r="Y9" i="12"/>
  <c r="Y5" i="12"/>
  <c r="N7" i="11"/>
  <c r="P7" i="11" s="1"/>
  <c r="O9" i="11"/>
  <c r="R6" i="11"/>
  <c r="AG7" i="10"/>
  <c r="Y7" i="10"/>
  <c r="H4" i="9"/>
  <c r="G6" i="9"/>
  <c r="I6" i="9" s="1"/>
  <c r="H8" i="9"/>
  <c r="AG6" i="9"/>
  <c r="AG10" i="9" s="1"/>
  <c r="L19" i="9" s="1"/>
  <c r="Z6" i="9"/>
  <c r="K6" i="9"/>
  <c r="L8" i="8"/>
  <c r="AF4" i="7"/>
  <c r="X5" i="6"/>
  <c r="Z6" i="6"/>
  <c r="AF8" i="13"/>
  <c r="AF4" i="13"/>
  <c r="L8" i="13"/>
  <c r="L4" i="13"/>
  <c r="X5" i="12"/>
  <c r="Q7" i="12"/>
  <c r="X9" i="12"/>
  <c r="Z9" i="12"/>
  <c r="Z5" i="12"/>
  <c r="AF6" i="11"/>
  <c r="L6" i="11"/>
  <c r="H4" i="10"/>
  <c r="H6" i="10"/>
  <c r="H8" i="10"/>
  <c r="Z7" i="10"/>
  <c r="G4" i="11"/>
  <c r="G6" i="11"/>
  <c r="I6" i="11" s="1"/>
  <c r="G8" i="11"/>
  <c r="I8" i="11" s="1"/>
  <c r="AE5" i="7"/>
  <c r="AE7" i="7"/>
  <c r="AE9" i="7"/>
  <c r="AC8" i="7"/>
  <c r="X6" i="7"/>
  <c r="Q4" i="7"/>
  <c r="AE6" i="6"/>
  <c r="V6" i="6"/>
  <c r="X9" i="6"/>
  <c r="F17" i="6"/>
  <c r="Q7" i="6"/>
  <c r="J9" i="6"/>
  <c r="J5" i="6"/>
  <c r="H9" i="6"/>
  <c r="J7" i="6"/>
  <c r="AG4" i="6"/>
  <c r="CY123" i="5"/>
  <c r="CZ123" i="5" s="1"/>
  <c r="DE123" i="5" s="1"/>
  <c r="M102" i="5"/>
  <c r="CY125" i="5"/>
  <c r="CZ125" i="5" s="1"/>
  <c r="DE125" i="5" s="1"/>
  <c r="M104" i="5"/>
  <c r="Z4" i="6"/>
  <c r="S4" i="6"/>
  <c r="K98" i="1"/>
  <c r="CW96" i="1"/>
  <c r="CW91" i="5" s="1"/>
  <c r="CY91" i="5" s="1"/>
  <c r="L129" i="1"/>
  <c r="CX124" i="5"/>
  <c r="CW110" i="1"/>
  <c r="CW116" i="1"/>
  <c r="L128" i="1"/>
  <c r="DB96" i="5"/>
  <c r="DA96" i="5"/>
  <c r="CX105" i="5"/>
  <c r="CZ107" i="5" s="1"/>
  <c r="CX114" i="5"/>
  <c r="CZ115" i="5" s="1"/>
  <c r="K94" i="5"/>
  <c r="K99" i="5"/>
  <c r="CX119" i="5"/>
  <c r="CZ120" i="5" s="1"/>
  <c r="S19" i="13"/>
  <c r="K125" i="1"/>
  <c r="CX91" i="5"/>
  <c r="CZ95" i="5" s="1"/>
  <c r="K85" i="5"/>
  <c r="CX94" i="5"/>
  <c r="CZ98" i="5" s="1"/>
  <c r="DB107" i="5"/>
  <c r="CY124" i="5"/>
  <c r="M103" i="5"/>
  <c r="L130" i="1"/>
  <c r="DB95" i="5"/>
  <c r="DA95" i="5"/>
  <c r="CX93" i="5"/>
  <c r="CZ97" i="5" s="1"/>
  <c r="DA98" i="5"/>
  <c r="DB98" i="5"/>
  <c r="CX106" i="5"/>
  <c r="CZ108" i="5" s="1"/>
  <c r="K89" i="5"/>
  <c r="DB97" i="5"/>
  <c r="DA97" i="5"/>
  <c r="DB108" i="5"/>
  <c r="S19" i="12"/>
  <c r="J7" i="13"/>
  <c r="Q9" i="13"/>
  <c r="Q5" i="13"/>
  <c r="X7" i="13"/>
  <c r="AE8" i="13"/>
  <c r="AE4" i="13"/>
  <c r="AC8" i="13"/>
  <c r="AC4" i="13"/>
  <c r="V6" i="13"/>
  <c r="O6" i="13"/>
  <c r="J9" i="12"/>
  <c r="J5" i="12"/>
  <c r="AE6" i="12"/>
  <c r="S19" i="9"/>
  <c r="J6" i="13"/>
  <c r="Q8" i="13"/>
  <c r="Q4" i="13"/>
  <c r="X6" i="13"/>
  <c r="AE7" i="13"/>
  <c r="AB8" i="13"/>
  <c r="AD8" i="13" s="1"/>
  <c r="AB6" i="13"/>
  <c r="AD6" i="13" s="1"/>
  <c r="AB4" i="13"/>
  <c r="AC7" i="13"/>
  <c r="U9" i="13"/>
  <c r="W9" i="13" s="1"/>
  <c r="U7" i="13"/>
  <c r="W7" i="13" s="1"/>
  <c r="U5" i="13"/>
  <c r="W5" i="13" s="1"/>
  <c r="V9" i="13"/>
  <c r="V5" i="13"/>
  <c r="N9" i="13"/>
  <c r="P9" i="13" s="1"/>
  <c r="N7" i="13"/>
  <c r="P7" i="13" s="1"/>
  <c r="N5" i="13"/>
  <c r="P5" i="13" s="1"/>
  <c r="O9" i="13"/>
  <c r="O5" i="13"/>
  <c r="G8" i="13"/>
  <c r="I8" i="13" s="1"/>
  <c r="G6" i="13"/>
  <c r="I6" i="13" s="1"/>
  <c r="G4" i="13"/>
  <c r="H5" i="12"/>
  <c r="G5" i="12"/>
  <c r="I5" i="12" s="1"/>
  <c r="AC5" i="12"/>
  <c r="AB5" i="12"/>
  <c r="AD5" i="12" s="1"/>
  <c r="O5" i="12"/>
  <c r="N5" i="12"/>
  <c r="P5" i="12" s="1"/>
  <c r="V5" i="12"/>
  <c r="U5" i="12"/>
  <c r="W5" i="12" s="1"/>
  <c r="H7" i="12"/>
  <c r="G7" i="12"/>
  <c r="I7" i="12" s="1"/>
  <c r="O7" i="12"/>
  <c r="V7" i="12"/>
  <c r="AB7" i="12"/>
  <c r="AD7" i="12" s="1"/>
  <c r="N7" i="12"/>
  <c r="P7" i="12" s="1"/>
  <c r="U7" i="12"/>
  <c r="W7" i="12" s="1"/>
  <c r="AC7" i="12"/>
  <c r="H9" i="12"/>
  <c r="G9" i="12"/>
  <c r="I9" i="12" s="1"/>
  <c r="AC9" i="12"/>
  <c r="AB9" i="12"/>
  <c r="AD9" i="12" s="1"/>
  <c r="O9" i="12"/>
  <c r="N9" i="12"/>
  <c r="P9" i="12" s="1"/>
  <c r="V9" i="12"/>
  <c r="U9" i="12"/>
  <c r="W9" i="12" s="1"/>
  <c r="J8" i="12"/>
  <c r="J4" i="12"/>
  <c r="X8" i="12"/>
  <c r="AE9" i="12"/>
  <c r="AE5" i="12"/>
  <c r="S19" i="10"/>
  <c r="J9" i="13"/>
  <c r="J5" i="13"/>
  <c r="Q7" i="13"/>
  <c r="X9" i="13"/>
  <c r="X5" i="13"/>
  <c r="AE6" i="13"/>
  <c r="AC6" i="13"/>
  <c r="V8" i="13"/>
  <c r="V4" i="13"/>
  <c r="O8" i="13"/>
  <c r="O4" i="13"/>
  <c r="J7" i="12"/>
  <c r="Q9" i="12"/>
  <c r="Q5" i="12"/>
  <c r="X7" i="12"/>
  <c r="I4" i="11"/>
  <c r="S19" i="11"/>
  <c r="J8" i="13"/>
  <c r="J4" i="13"/>
  <c r="Q6" i="13"/>
  <c r="X8" i="13"/>
  <c r="X4" i="13"/>
  <c r="AE9" i="13"/>
  <c r="AE5" i="13"/>
  <c r="AB9" i="13"/>
  <c r="AD9" i="13" s="1"/>
  <c r="AB7" i="13"/>
  <c r="AD7" i="13" s="1"/>
  <c r="AB5" i="13"/>
  <c r="AD5" i="13" s="1"/>
  <c r="AC9" i="13"/>
  <c r="AC5" i="13"/>
  <c r="U8" i="13"/>
  <c r="W8" i="13" s="1"/>
  <c r="U6" i="13"/>
  <c r="W6" i="13" s="1"/>
  <c r="U4" i="13"/>
  <c r="V7" i="13"/>
  <c r="N8" i="13"/>
  <c r="P8" i="13" s="1"/>
  <c r="N6" i="13"/>
  <c r="P6" i="13" s="1"/>
  <c r="N4" i="13"/>
  <c r="O7" i="13"/>
  <c r="G9" i="13"/>
  <c r="I9" i="13" s="1"/>
  <c r="G7" i="13"/>
  <c r="I7" i="13" s="1"/>
  <c r="G5" i="13"/>
  <c r="I5" i="13" s="1"/>
  <c r="H4" i="12"/>
  <c r="N4" i="12"/>
  <c r="U4" i="12"/>
  <c r="O4" i="12"/>
  <c r="V4" i="12"/>
  <c r="G4" i="12"/>
  <c r="AB4" i="12"/>
  <c r="AC4" i="12"/>
  <c r="AE4" i="12"/>
  <c r="H6" i="12"/>
  <c r="N6" i="12"/>
  <c r="P6" i="12" s="1"/>
  <c r="U6" i="12"/>
  <c r="W6" i="12" s="1"/>
  <c r="AC6" i="12"/>
  <c r="G6" i="12"/>
  <c r="I6" i="12" s="1"/>
  <c r="AB6" i="12"/>
  <c r="AD6" i="12" s="1"/>
  <c r="O6" i="12"/>
  <c r="V6" i="12"/>
  <c r="H8" i="12"/>
  <c r="N8" i="12"/>
  <c r="P8" i="12" s="1"/>
  <c r="U8" i="12"/>
  <c r="W8" i="12" s="1"/>
  <c r="O8" i="12"/>
  <c r="V8" i="12"/>
  <c r="G8" i="12"/>
  <c r="I8" i="12" s="1"/>
  <c r="AB8" i="12"/>
  <c r="AD8" i="12" s="1"/>
  <c r="AC8" i="12"/>
  <c r="J6" i="12"/>
  <c r="Q8" i="12"/>
  <c r="Q4" i="12"/>
  <c r="X6" i="12"/>
  <c r="AE7" i="12"/>
  <c r="J9" i="11"/>
  <c r="J5" i="11"/>
  <c r="Q7" i="11"/>
  <c r="X9" i="11"/>
  <c r="X5" i="11"/>
  <c r="AE6" i="11"/>
  <c r="AC6" i="11"/>
  <c r="V8" i="11"/>
  <c r="V4" i="11"/>
  <c r="O8" i="11"/>
  <c r="O4" i="11"/>
  <c r="J7" i="10"/>
  <c r="Q9" i="10"/>
  <c r="Q5" i="10"/>
  <c r="X7" i="10"/>
  <c r="AE8" i="10"/>
  <c r="AE4" i="10"/>
  <c r="AC8" i="10"/>
  <c r="AC4" i="10"/>
  <c r="V6" i="10"/>
  <c r="O6" i="10"/>
  <c r="J9" i="9"/>
  <c r="J5" i="9"/>
  <c r="Q7" i="9"/>
  <c r="AB8" i="9"/>
  <c r="AD8" i="9" s="1"/>
  <c r="AB4" i="9"/>
  <c r="U9" i="9"/>
  <c r="W9" i="9" s="1"/>
  <c r="U5" i="9"/>
  <c r="W5" i="9" s="1"/>
  <c r="V5" i="9"/>
  <c r="N5" i="9"/>
  <c r="P5" i="9" s="1"/>
  <c r="G8" i="9"/>
  <c r="I8" i="9" s="1"/>
  <c r="G4" i="9"/>
  <c r="J8" i="11"/>
  <c r="J4" i="11"/>
  <c r="Q6" i="11"/>
  <c r="X8" i="11"/>
  <c r="X4" i="11"/>
  <c r="AE9" i="11"/>
  <c r="AE5" i="11"/>
  <c r="AB9" i="11"/>
  <c r="AD9" i="11" s="1"/>
  <c r="AB7" i="11"/>
  <c r="AD7" i="11" s="1"/>
  <c r="AB5" i="11"/>
  <c r="AD5" i="11" s="1"/>
  <c r="AC9" i="11"/>
  <c r="AC5" i="11"/>
  <c r="U8" i="11"/>
  <c r="W8" i="11" s="1"/>
  <c r="U6" i="11"/>
  <c r="W6" i="11" s="1"/>
  <c r="U4" i="11"/>
  <c r="V7" i="11"/>
  <c r="N8" i="11"/>
  <c r="P8" i="11" s="1"/>
  <c r="N6" i="11"/>
  <c r="P6" i="11" s="1"/>
  <c r="N4" i="11"/>
  <c r="O7" i="11"/>
  <c r="G9" i="11"/>
  <c r="I9" i="11" s="1"/>
  <c r="G7" i="11"/>
  <c r="I7" i="11" s="1"/>
  <c r="G5" i="11"/>
  <c r="I5" i="11" s="1"/>
  <c r="H9" i="11"/>
  <c r="H8" i="11"/>
  <c r="H7" i="11"/>
  <c r="H6" i="11"/>
  <c r="H5" i="11"/>
  <c r="H4" i="11"/>
  <c r="J6" i="10"/>
  <c r="Q8" i="10"/>
  <c r="Q4" i="10"/>
  <c r="X6" i="10"/>
  <c r="AE7" i="10"/>
  <c r="AB8" i="10"/>
  <c r="AD8" i="10" s="1"/>
  <c r="AB6" i="10"/>
  <c r="AD6" i="10" s="1"/>
  <c r="AB4" i="10"/>
  <c r="AC7" i="10"/>
  <c r="U9" i="10"/>
  <c r="W9" i="10" s="1"/>
  <c r="U7" i="10"/>
  <c r="W7" i="10" s="1"/>
  <c r="U5" i="10"/>
  <c r="W5" i="10" s="1"/>
  <c r="V9" i="10"/>
  <c r="V5" i="10"/>
  <c r="N9" i="10"/>
  <c r="P9" i="10" s="1"/>
  <c r="N7" i="10"/>
  <c r="P7" i="10" s="1"/>
  <c r="N5" i="10"/>
  <c r="P5" i="10" s="1"/>
  <c r="O9" i="10"/>
  <c r="O5" i="10"/>
  <c r="G8" i="10"/>
  <c r="I8" i="10" s="1"/>
  <c r="G6" i="10"/>
  <c r="I6" i="10" s="1"/>
  <c r="G4" i="10"/>
  <c r="X5" i="9"/>
  <c r="X7" i="9"/>
  <c r="X9" i="9"/>
  <c r="J8" i="9"/>
  <c r="J4" i="9"/>
  <c r="Q6" i="9"/>
  <c r="X8" i="9"/>
  <c r="AE5" i="9"/>
  <c r="AB7" i="9"/>
  <c r="AD7" i="9" s="1"/>
  <c r="AC9" i="9"/>
  <c r="U8" i="9"/>
  <c r="W8" i="9" s="1"/>
  <c r="U4" i="9"/>
  <c r="N8" i="9"/>
  <c r="P8" i="9" s="1"/>
  <c r="N4" i="9"/>
  <c r="G7" i="9"/>
  <c r="I7" i="9" s="1"/>
  <c r="H9" i="9"/>
  <c r="H7" i="9"/>
  <c r="H6" i="9"/>
  <c r="H5" i="9"/>
  <c r="H4" i="8"/>
  <c r="N4" i="8"/>
  <c r="U4" i="8"/>
  <c r="X4" i="8"/>
  <c r="J4" i="8"/>
  <c r="O4" i="8"/>
  <c r="V4" i="8"/>
  <c r="G4" i="8"/>
  <c r="AB4" i="8"/>
  <c r="Q4" i="8"/>
  <c r="AC4" i="8"/>
  <c r="AE4" i="8"/>
  <c r="H6" i="8"/>
  <c r="H8" i="8"/>
  <c r="S19" i="8"/>
  <c r="J7" i="11"/>
  <c r="Q9" i="11"/>
  <c r="Q5" i="11"/>
  <c r="X7" i="11"/>
  <c r="AE8" i="11"/>
  <c r="AE4" i="11"/>
  <c r="AC8" i="11"/>
  <c r="AC4" i="11"/>
  <c r="V6" i="11"/>
  <c r="O6" i="11"/>
  <c r="J9" i="10"/>
  <c r="J5" i="10"/>
  <c r="Q7" i="10"/>
  <c r="X9" i="10"/>
  <c r="X5" i="10"/>
  <c r="AE6" i="10"/>
  <c r="AC6" i="10"/>
  <c r="V8" i="10"/>
  <c r="V4" i="10"/>
  <c r="O8" i="10"/>
  <c r="O4" i="10"/>
  <c r="J7" i="9"/>
  <c r="Q9" i="9"/>
  <c r="Q5" i="9"/>
  <c r="X6" i="9"/>
  <c r="AB6" i="9"/>
  <c r="AD6" i="9" s="1"/>
  <c r="AC7" i="9"/>
  <c r="U7" i="9"/>
  <c r="W7" i="9" s="1"/>
  <c r="V9" i="9"/>
  <c r="N7" i="9"/>
  <c r="P7" i="9" s="1"/>
  <c r="O9" i="9"/>
  <c r="S19" i="7"/>
  <c r="J6" i="11"/>
  <c r="Q8" i="11"/>
  <c r="Q4" i="11"/>
  <c r="X6" i="11"/>
  <c r="AE7" i="11"/>
  <c r="AB8" i="11"/>
  <c r="AD8" i="11" s="1"/>
  <c r="AB6" i="11"/>
  <c r="AD6" i="11" s="1"/>
  <c r="AB4" i="11"/>
  <c r="AC7" i="11"/>
  <c r="U9" i="11"/>
  <c r="W9" i="11" s="1"/>
  <c r="U7" i="11"/>
  <c r="W7" i="11" s="1"/>
  <c r="U5" i="11"/>
  <c r="W5" i="11" s="1"/>
  <c r="V9" i="11"/>
  <c r="V5" i="11"/>
  <c r="N9" i="11"/>
  <c r="P9" i="11" s="1"/>
  <c r="N5" i="11"/>
  <c r="P5" i="11" s="1"/>
  <c r="J8" i="10"/>
  <c r="J4" i="10"/>
  <c r="Q6" i="10"/>
  <c r="X8" i="10"/>
  <c r="X4" i="10"/>
  <c r="AE9" i="10"/>
  <c r="AE5" i="10"/>
  <c r="AB9" i="10"/>
  <c r="AD9" i="10" s="1"/>
  <c r="AB7" i="10"/>
  <c r="AD7" i="10" s="1"/>
  <c r="AB5" i="10"/>
  <c r="AD5" i="10" s="1"/>
  <c r="AC9" i="10"/>
  <c r="AC5" i="10"/>
  <c r="U8" i="10"/>
  <c r="W8" i="10" s="1"/>
  <c r="U6" i="10"/>
  <c r="W6" i="10" s="1"/>
  <c r="U4" i="10"/>
  <c r="V7" i="10"/>
  <c r="N8" i="10"/>
  <c r="P8" i="10" s="1"/>
  <c r="N6" i="10"/>
  <c r="P6" i="10" s="1"/>
  <c r="N4" i="10"/>
  <c r="O7" i="10"/>
  <c r="G9" i="10"/>
  <c r="I9" i="10" s="1"/>
  <c r="G7" i="10"/>
  <c r="I7" i="10" s="1"/>
  <c r="G5" i="10"/>
  <c r="I5" i="10" s="1"/>
  <c r="AC4" i="9"/>
  <c r="AE4" i="9"/>
  <c r="O4" i="9"/>
  <c r="V4" i="9"/>
  <c r="O6" i="9"/>
  <c r="V6" i="9"/>
  <c r="AC6" i="9"/>
  <c r="AE6" i="9"/>
  <c r="AC8" i="9"/>
  <c r="AE8" i="9"/>
  <c r="O8" i="9"/>
  <c r="V8" i="9"/>
  <c r="J6" i="9"/>
  <c r="Q8" i="9"/>
  <c r="Q4" i="9"/>
  <c r="X4" i="9"/>
  <c r="AE9" i="9"/>
  <c r="AB9" i="9"/>
  <c r="AD9" i="9" s="1"/>
  <c r="AB5" i="9"/>
  <c r="AD5" i="9" s="1"/>
  <c r="AC5" i="9"/>
  <c r="U6" i="9"/>
  <c r="W6" i="9" s="1"/>
  <c r="V7" i="9"/>
  <c r="N6" i="9"/>
  <c r="P6" i="9" s="1"/>
  <c r="O7" i="9"/>
  <c r="G9" i="9"/>
  <c r="I9" i="9" s="1"/>
  <c r="G5" i="9"/>
  <c r="I5" i="9" s="1"/>
  <c r="H5" i="8"/>
  <c r="H7" i="8"/>
  <c r="H9" i="8"/>
  <c r="J7" i="8"/>
  <c r="Q9" i="8"/>
  <c r="Q5" i="8"/>
  <c r="X7" i="8"/>
  <c r="AE8" i="8"/>
  <c r="AC8" i="8"/>
  <c r="V6" i="8"/>
  <c r="O6" i="8"/>
  <c r="J9" i="7"/>
  <c r="J5" i="7"/>
  <c r="Q7" i="7"/>
  <c r="X9" i="7"/>
  <c r="X5" i="7"/>
  <c r="AE6" i="7"/>
  <c r="AF9" i="7"/>
  <c r="Y9" i="7"/>
  <c r="L9" i="7"/>
  <c r="K7" i="7"/>
  <c r="R5" i="7"/>
  <c r="AC6" i="7"/>
  <c r="V8" i="7"/>
  <c r="O8" i="7"/>
  <c r="G8" i="7"/>
  <c r="I8" i="7" s="1"/>
  <c r="AB8" i="7"/>
  <c r="AD8" i="7" s="1"/>
  <c r="H8" i="7"/>
  <c r="N8" i="7"/>
  <c r="U8" i="7"/>
  <c r="W8" i="7" s="1"/>
  <c r="R8" i="7"/>
  <c r="L8" i="7"/>
  <c r="G4" i="7"/>
  <c r="AB4" i="7"/>
  <c r="H4" i="7"/>
  <c r="N4" i="7"/>
  <c r="U4" i="7"/>
  <c r="R4" i="7"/>
  <c r="L4" i="7"/>
  <c r="AC6" i="6"/>
  <c r="F19" i="6"/>
  <c r="O19" i="6" s="1"/>
  <c r="X7" i="6"/>
  <c r="AE4" i="6"/>
  <c r="H8" i="6"/>
  <c r="H4" i="6"/>
  <c r="J6" i="8"/>
  <c r="Q8" i="8"/>
  <c r="X6" i="8"/>
  <c r="AE7" i="8"/>
  <c r="AB8" i="8"/>
  <c r="AD8" i="8" s="1"/>
  <c r="AB6" i="8"/>
  <c r="AD6" i="8" s="1"/>
  <c r="AC7" i="8"/>
  <c r="U9" i="8"/>
  <c r="W9" i="8" s="1"/>
  <c r="U7" i="8"/>
  <c r="W7" i="8" s="1"/>
  <c r="U5" i="8"/>
  <c r="W5" i="8" s="1"/>
  <c r="V9" i="8"/>
  <c r="V5" i="8"/>
  <c r="N9" i="8"/>
  <c r="P9" i="8" s="1"/>
  <c r="N7" i="8"/>
  <c r="P7" i="8" s="1"/>
  <c r="N5" i="8"/>
  <c r="P5" i="8" s="1"/>
  <c r="O9" i="8"/>
  <c r="O5" i="8"/>
  <c r="G8" i="8"/>
  <c r="I8" i="8" s="1"/>
  <c r="G6" i="8"/>
  <c r="I6" i="8" s="1"/>
  <c r="J8" i="7"/>
  <c r="J4" i="7"/>
  <c r="Q6" i="7"/>
  <c r="X8" i="7"/>
  <c r="X4" i="7"/>
  <c r="AC4" i="7"/>
  <c r="V6" i="7"/>
  <c r="O6" i="7"/>
  <c r="O9" i="7"/>
  <c r="N9" i="7"/>
  <c r="P9" i="7" s="1"/>
  <c r="V9" i="7"/>
  <c r="U9" i="7"/>
  <c r="W9" i="7" s="1"/>
  <c r="H9" i="7"/>
  <c r="G9" i="7"/>
  <c r="I9" i="7" s="1"/>
  <c r="AC9" i="7"/>
  <c r="AB9" i="7"/>
  <c r="AD9" i="7" s="1"/>
  <c r="K9" i="7"/>
  <c r="Z9" i="7"/>
  <c r="AG9" i="7"/>
  <c r="O5" i="7"/>
  <c r="N5" i="7"/>
  <c r="P5" i="7" s="1"/>
  <c r="V5" i="7"/>
  <c r="U5" i="7"/>
  <c r="W5" i="7" s="1"/>
  <c r="H5" i="7"/>
  <c r="G5" i="7"/>
  <c r="I5" i="7" s="1"/>
  <c r="AC5" i="7"/>
  <c r="AB5" i="7"/>
  <c r="AD5" i="7" s="1"/>
  <c r="K5" i="7"/>
  <c r="Z5" i="7"/>
  <c r="AG5" i="7"/>
  <c r="H5" i="6"/>
  <c r="J9" i="8"/>
  <c r="J5" i="8"/>
  <c r="Q7" i="8"/>
  <c r="X9" i="8"/>
  <c r="X5" i="8"/>
  <c r="AE6" i="8"/>
  <c r="AC6" i="8"/>
  <c r="V8" i="8"/>
  <c r="O8" i="8"/>
  <c r="J7" i="7"/>
  <c r="Q9" i="7"/>
  <c r="Q5" i="7"/>
  <c r="X7" i="7"/>
  <c r="AE8" i="7"/>
  <c r="AE4" i="7"/>
  <c r="AF7" i="7"/>
  <c r="Y7" i="7"/>
  <c r="S9" i="7"/>
  <c r="R7" i="7"/>
  <c r="V4" i="7"/>
  <c r="P8" i="7"/>
  <c r="O4" i="7"/>
  <c r="G6" i="7"/>
  <c r="I6" i="7" s="1"/>
  <c r="AB6" i="7"/>
  <c r="AD6" i="7" s="1"/>
  <c r="H6" i="7"/>
  <c r="N6" i="7"/>
  <c r="P6" i="7" s="1"/>
  <c r="U6" i="7"/>
  <c r="W6" i="7" s="1"/>
  <c r="Y6" i="7"/>
  <c r="AF6" i="7"/>
  <c r="O4" i="6"/>
  <c r="O8" i="6"/>
  <c r="Q5" i="6"/>
  <c r="AE8" i="6"/>
  <c r="AC4" i="6"/>
  <c r="O6" i="6"/>
  <c r="V8" i="6"/>
  <c r="H6" i="6"/>
  <c r="J4" i="6"/>
  <c r="J8" i="8"/>
  <c r="Q6" i="8"/>
  <c r="X8" i="8"/>
  <c r="AE9" i="8"/>
  <c r="AE5" i="8"/>
  <c r="AB9" i="8"/>
  <c r="AD9" i="8" s="1"/>
  <c r="AB7" i="8"/>
  <c r="AD7" i="8" s="1"/>
  <c r="AB5" i="8"/>
  <c r="AD5" i="8" s="1"/>
  <c r="AC9" i="8"/>
  <c r="AC5" i="8"/>
  <c r="U8" i="8"/>
  <c r="W8" i="8" s="1"/>
  <c r="U6" i="8"/>
  <c r="W6" i="8" s="1"/>
  <c r="V7" i="8"/>
  <c r="N8" i="8"/>
  <c r="P8" i="8" s="1"/>
  <c r="N6" i="8"/>
  <c r="P6" i="8" s="1"/>
  <c r="O7" i="8"/>
  <c r="G9" i="8"/>
  <c r="I9" i="8" s="1"/>
  <c r="G7" i="8"/>
  <c r="I7" i="8" s="1"/>
  <c r="G5" i="8"/>
  <c r="I5" i="8" s="1"/>
  <c r="J6" i="7"/>
  <c r="Q8" i="7"/>
  <c r="N7" i="7"/>
  <c r="P7" i="7" s="1"/>
  <c r="U7" i="7"/>
  <c r="W7" i="7" s="1"/>
  <c r="AC7" i="7"/>
  <c r="H7" i="7"/>
  <c r="G7" i="7"/>
  <c r="I7" i="7" s="1"/>
  <c r="O7" i="7"/>
  <c r="V7" i="7"/>
  <c r="AB7" i="7"/>
  <c r="AD7" i="7" s="1"/>
  <c r="S7" i="7"/>
  <c r="H7" i="6"/>
  <c r="J6" i="6"/>
  <c r="Q8" i="6"/>
  <c r="Q4" i="6"/>
  <c r="X6" i="6"/>
  <c r="AE7" i="6"/>
  <c r="AG7" i="6"/>
  <c r="AF8" i="6"/>
  <c r="AF4" i="6"/>
  <c r="Z7" i="6"/>
  <c r="Y8" i="6"/>
  <c r="Y4" i="6"/>
  <c r="L6" i="6"/>
  <c r="K7" i="6"/>
  <c r="S9" i="6"/>
  <c r="S5" i="6"/>
  <c r="R6" i="6"/>
  <c r="AB8" i="6"/>
  <c r="AD8" i="6" s="1"/>
  <c r="AB6" i="6"/>
  <c r="AD6" i="6" s="1"/>
  <c r="AB4" i="6"/>
  <c r="AC7" i="6"/>
  <c r="U9" i="6"/>
  <c r="W9" i="6" s="1"/>
  <c r="U7" i="6"/>
  <c r="W7" i="6" s="1"/>
  <c r="U5" i="6"/>
  <c r="W5" i="6" s="1"/>
  <c r="V9" i="6"/>
  <c r="V5" i="6"/>
  <c r="N9" i="6"/>
  <c r="P9" i="6" s="1"/>
  <c r="N7" i="6"/>
  <c r="P7" i="6" s="1"/>
  <c r="N5" i="6"/>
  <c r="P5" i="6" s="1"/>
  <c r="O9" i="6"/>
  <c r="O5" i="6"/>
  <c r="G8" i="6"/>
  <c r="I8" i="6" s="1"/>
  <c r="G6" i="6"/>
  <c r="I6" i="6" s="1"/>
  <c r="G4" i="6"/>
  <c r="J8" i="19"/>
  <c r="J4" i="19"/>
  <c r="Q6" i="19"/>
  <c r="X8" i="19"/>
  <c r="X4" i="19"/>
  <c r="AE9" i="19"/>
  <c r="AE5" i="19"/>
  <c r="AB7" i="19"/>
  <c r="AD7" i="19" s="1"/>
  <c r="AC9" i="19"/>
  <c r="U8" i="19"/>
  <c r="W8" i="19" s="1"/>
  <c r="U4" i="19"/>
  <c r="N8" i="19"/>
  <c r="P8" i="19" s="1"/>
  <c r="N4" i="19"/>
  <c r="G7" i="19"/>
  <c r="I7" i="19" s="1"/>
  <c r="H9" i="19"/>
  <c r="H7" i="19"/>
  <c r="H6" i="19"/>
  <c r="H5" i="19"/>
  <c r="G4" i="18"/>
  <c r="AB4" i="18"/>
  <c r="AC4" i="18"/>
  <c r="AE4" i="18"/>
  <c r="H4" i="18"/>
  <c r="N4" i="18"/>
  <c r="U4" i="18"/>
  <c r="O4" i="18"/>
  <c r="V4" i="18"/>
  <c r="G6" i="18"/>
  <c r="I6" i="18" s="1"/>
  <c r="AB6" i="18"/>
  <c r="AD6" i="18" s="1"/>
  <c r="O6" i="18"/>
  <c r="V6" i="18"/>
  <c r="H6" i="18"/>
  <c r="N6" i="18"/>
  <c r="P6" i="18" s="1"/>
  <c r="U6" i="18"/>
  <c r="W6" i="18" s="1"/>
  <c r="AC6" i="18"/>
  <c r="AE6" i="18"/>
  <c r="G8" i="18"/>
  <c r="I8" i="18" s="1"/>
  <c r="AB8" i="18"/>
  <c r="AD8" i="18" s="1"/>
  <c r="AC8" i="18"/>
  <c r="AE8" i="18"/>
  <c r="H8" i="18"/>
  <c r="N8" i="18"/>
  <c r="P8" i="18" s="1"/>
  <c r="U8" i="18"/>
  <c r="W8" i="18" s="1"/>
  <c r="O8" i="18"/>
  <c r="V8" i="18"/>
  <c r="Q8" i="18"/>
  <c r="X6" i="18"/>
  <c r="V4" i="6"/>
  <c r="J7" i="19"/>
  <c r="Q9" i="19"/>
  <c r="Q5" i="19"/>
  <c r="X7" i="19"/>
  <c r="AE8" i="19"/>
  <c r="AE4" i="19"/>
  <c r="AB6" i="19"/>
  <c r="AD6" i="19" s="1"/>
  <c r="AC7" i="19"/>
  <c r="V9" i="19"/>
  <c r="N7" i="19"/>
  <c r="P7" i="19" s="1"/>
  <c r="O9" i="19"/>
  <c r="S19" i="17"/>
  <c r="J8" i="6"/>
  <c r="Q6" i="6"/>
  <c r="X8" i="6"/>
  <c r="X4" i="6"/>
  <c r="AE9" i="6"/>
  <c r="AE5" i="6"/>
  <c r="AG9" i="6"/>
  <c r="AG5" i="6"/>
  <c r="AF6" i="6"/>
  <c r="Z9" i="6"/>
  <c r="Z5" i="6"/>
  <c r="Y6" i="6"/>
  <c r="L8" i="6"/>
  <c r="L4" i="6"/>
  <c r="K9" i="6"/>
  <c r="K5" i="6"/>
  <c r="S7" i="6"/>
  <c r="R8" i="6"/>
  <c r="R4" i="6"/>
  <c r="AB9" i="6"/>
  <c r="AD9" i="6" s="1"/>
  <c r="AB7" i="6"/>
  <c r="AD7" i="6" s="1"/>
  <c r="AB5" i="6"/>
  <c r="AD5" i="6" s="1"/>
  <c r="AC9" i="6"/>
  <c r="AC5" i="6"/>
  <c r="U8" i="6"/>
  <c r="W8" i="6" s="1"/>
  <c r="U6" i="6"/>
  <c r="W6" i="6" s="1"/>
  <c r="U4" i="6"/>
  <c r="V7" i="6"/>
  <c r="N8" i="6"/>
  <c r="P8" i="6" s="1"/>
  <c r="N6" i="6"/>
  <c r="P6" i="6" s="1"/>
  <c r="N4" i="6"/>
  <c r="O7" i="6"/>
  <c r="G9" i="6"/>
  <c r="I9" i="6" s="1"/>
  <c r="G7" i="6"/>
  <c r="I7" i="6" s="1"/>
  <c r="G5" i="6"/>
  <c r="I5" i="6" s="1"/>
  <c r="O4" i="19"/>
  <c r="V4" i="19"/>
  <c r="AC4" i="19"/>
  <c r="AC6" i="19"/>
  <c r="O6" i="19"/>
  <c r="V6" i="19"/>
  <c r="O8" i="19"/>
  <c r="V8" i="19"/>
  <c r="AC8" i="19"/>
  <c r="F16" i="19"/>
  <c r="F19" i="19"/>
  <c r="O19" i="19" s="1"/>
  <c r="J6" i="19"/>
  <c r="Q8" i="19"/>
  <c r="Q4" i="19"/>
  <c r="X6" i="19"/>
  <c r="AE7" i="19"/>
  <c r="AB9" i="19"/>
  <c r="AD9" i="19" s="1"/>
  <c r="AB5" i="19"/>
  <c r="AD5" i="19" s="1"/>
  <c r="AC5" i="19"/>
  <c r="U6" i="19"/>
  <c r="W6" i="19" s="1"/>
  <c r="V7" i="19"/>
  <c r="N6" i="19"/>
  <c r="P6" i="19" s="1"/>
  <c r="O5" i="18"/>
  <c r="N5" i="18"/>
  <c r="P5" i="18" s="1"/>
  <c r="V5" i="18"/>
  <c r="U5" i="18"/>
  <c r="W5" i="18" s="1"/>
  <c r="Q5" i="18"/>
  <c r="H5" i="18"/>
  <c r="G5" i="18"/>
  <c r="I5" i="18" s="1"/>
  <c r="AC5" i="18"/>
  <c r="AB5" i="18"/>
  <c r="AD5" i="18" s="1"/>
  <c r="X5" i="18"/>
  <c r="J5" i="18"/>
  <c r="N7" i="18"/>
  <c r="P7" i="18" s="1"/>
  <c r="U7" i="18"/>
  <c r="W7" i="18" s="1"/>
  <c r="AC7" i="18"/>
  <c r="X7" i="18"/>
  <c r="J7" i="18"/>
  <c r="H7" i="18"/>
  <c r="G7" i="18"/>
  <c r="I7" i="18" s="1"/>
  <c r="O7" i="18"/>
  <c r="V7" i="18"/>
  <c r="AB7" i="18"/>
  <c r="AD7" i="18" s="1"/>
  <c r="Q7" i="18"/>
  <c r="O9" i="18"/>
  <c r="N9" i="18"/>
  <c r="P9" i="18" s="1"/>
  <c r="V9" i="18"/>
  <c r="U9" i="18"/>
  <c r="W9" i="18" s="1"/>
  <c r="Q9" i="18"/>
  <c r="H9" i="18"/>
  <c r="G9" i="18"/>
  <c r="I9" i="18" s="1"/>
  <c r="AC9" i="18"/>
  <c r="AB9" i="18"/>
  <c r="AD9" i="18" s="1"/>
  <c r="X9" i="18"/>
  <c r="J9" i="18"/>
  <c r="J6" i="18"/>
  <c r="Q4" i="18"/>
  <c r="AE7" i="18"/>
  <c r="F17" i="19"/>
  <c r="Q7" i="19"/>
  <c r="AE6" i="19"/>
  <c r="AB8" i="19"/>
  <c r="AD8" i="19" s="1"/>
  <c r="U5" i="19"/>
  <c r="W5" i="19" s="1"/>
  <c r="N9" i="19"/>
  <c r="P9" i="19" s="1"/>
  <c r="N5" i="19"/>
  <c r="P5" i="19" s="1"/>
  <c r="G4" i="19"/>
  <c r="S19" i="16"/>
  <c r="J7" i="17"/>
  <c r="Q9" i="17"/>
  <c r="Q5" i="17"/>
  <c r="X7" i="17"/>
  <c r="AE8" i="17"/>
  <c r="AE4" i="17"/>
  <c r="AG8" i="17"/>
  <c r="AG4" i="17"/>
  <c r="Z8" i="17"/>
  <c r="Z4" i="17"/>
  <c r="K8" i="17"/>
  <c r="K4" i="17"/>
  <c r="S6" i="17"/>
  <c r="AC8" i="17"/>
  <c r="AC4" i="17"/>
  <c r="V6" i="17"/>
  <c r="O6" i="17"/>
  <c r="G4" i="17"/>
  <c r="H9" i="17"/>
  <c r="H5" i="17"/>
  <c r="G5" i="17"/>
  <c r="I5" i="17" s="1"/>
  <c r="O4" i="16"/>
  <c r="AC6" i="16"/>
  <c r="O8" i="16"/>
  <c r="F17" i="16"/>
  <c r="J9" i="16"/>
  <c r="Q7" i="16"/>
  <c r="X5" i="16"/>
  <c r="G8" i="16"/>
  <c r="I8" i="16" s="1"/>
  <c r="G4" i="16"/>
  <c r="J6" i="17"/>
  <c r="Q8" i="17"/>
  <c r="Q4" i="17"/>
  <c r="X6" i="17"/>
  <c r="AE7" i="17"/>
  <c r="AB8" i="17"/>
  <c r="AD8" i="17" s="1"/>
  <c r="AB6" i="17"/>
  <c r="AD6" i="17" s="1"/>
  <c r="AB4" i="17"/>
  <c r="AD4" i="17" s="1"/>
  <c r="AC7" i="17"/>
  <c r="U9" i="17"/>
  <c r="W9" i="17" s="1"/>
  <c r="U7" i="17"/>
  <c r="W7" i="17" s="1"/>
  <c r="U5" i="17"/>
  <c r="W5" i="17" s="1"/>
  <c r="V9" i="17"/>
  <c r="V5" i="17"/>
  <c r="N9" i="17"/>
  <c r="P9" i="17" s="1"/>
  <c r="N7" i="17"/>
  <c r="P7" i="17" s="1"/>
  <c r="N5" i="17"/>
  <c r="P5" i="17" s="1"/>
  <c r="O9" i="17"/>
  <c r="O5" i="17"/>
  <c r="G8" i="17"/>
  <c r="I8" i="17" s="1"/>
  <c r="G6" i="17"/>
  <c r="I6" i="17" s="1"/>
  <c r="H6" i="17"/>
  <c r="J7" i="16"/>
  <c r="Q5" i="16"/>
  <c r="AE8" i="16"/>
  <c r="O9" i="16"/>
  <c r="O5" i="16"/>
  <c r="J9" i="17"/>
  <c r="J5" i="17"/>
  <c r="Q7" i="17"/>
  <c r="X9" i="17"/>
  <c r="X5" i="17"/>
  <c r="AE6" i="17"/>
  <c r="AG6" i="17"/>
  <c r="Z6" i="17"/>
  <c r="K6" i="17"/>
  <c r="S8" i="17"/>
  <c r="S4" i="17"/>
  <c r="AC6" i="17"/>
  <c r="V8" i="17"/>
  <c r="V4" i="17"/>
  <c r="P4" i="17"/>
  <c r="I9" i="17"/>
  <c r="H7" i="17"/>
  <c r="AE5" i="16"/>
  <c r="AE7" i="16"/>
  <c r="AE9" i="16"/>
  <c r="AE6" i="16"/>
  <c r="G6" i="16"/>
  <c r="I6" i="16" s="1"/>
  <c r="J8" i="17"/>
  <c r="J4" i="17"/>
  <c r="Q6" i="17"/>
  <c r="X8" i="17"/>
  <c r="X4" i="17"/>
  <c r="AE9" i="17"/>
  <c r="AE5" i="17"/>
  <c r="AB9" i="17"/>
  <c r="AD9" i="17" s="1"/>
  <c r="AB7" i="17"/>
  <c r="AD7" i="17" s="1"/>
  <c r="AB5" i="17"/>
  <c r="AD5" i="17" s="1"/>
  <c r="AC9" i="17"/>
  <c r="U8" i="17"/>
  <c r="W8" i="17" s="1"/>
  <c r="U6" i="17"/>
  <c r="W6" i="17" s="1"/>
  <c r="U4" i="17"/>
  <c r="W4" i="17" s="1"/>
  <c r="V7" i="17"/>
  <c r="O7" i="17"/>
  <c r="H8" i="17"/>
  <c r="H4" i="17"/>
  <c r="AE4" i="16"/>
  <c r="N7" i="16"/>
  <c r="P7" i="16" s="1"/>
  <c r="J8" i="16"/>
  <c r="J4" i="16"/>
  <c r="Q6" i="16"/>
  <c r="X8" i="16"/>
  <c r="X4" i="16"/>
  <c r="AG9" i="16"/>
  <c r="AF6" i="16"/>
  <c r="Z9" i="16"/>
  <c r="Z5" i="16"/>
  <c r="Y6" i="16"/>
  <c r="L8" i="16"/>
  <c r="L4" i="16"/>
  <c r="K9" i="16"/>
  <c r="K5" i="16"/>
  <c r="S7" i="16"/>
  <c r="R8" i="16"/>
  <c r="R4" i="16"/>
  <c r="AB9" i="16"/>
  <c r="AD9" i="16" s="1"/>
  <c r="AB7" i="16"/>
  <c r="AD7" i="16" s="1"/>
  <c r="AB5" i="16"/>
  <c r="AD5" i="16" s="1"/>
  <c r="AC9" i="16"/>
  <c r="AC5" i="16"/>
  <c r="U8" i="16"/>
  <c r="W8" i="16" s="1"/>
  <c r="U6" i="16"/>
  <c r="W6" i="16" s="1"/>
  <c r="U4" i="16"/>
  <c r="V7" i="16"/>
  <c r="N8" i="16"/>
  <c r="P8" i="16" s="1"/>
  <c r="N6" i="16"/>
  <c r="P6" i="16" s="1"/>
  <c r="N4" i="16"/>
  <c r="O7" i="16"/>
  <c r="G9" i="16"/>
  <c r="I9" i="16" s="1"/>
  <c r="G7" i="16"/>
  <c r="I7" i="16" s="1"/>
  <c r="G5" i="16"/>
  <c r="I5" i="16" s="1"/>
  <c r="H9" i="16"/>
  <c r="H8" i="16"/>
  <c r="H7" i="16"/>
  <c r="H6" i="16"/>
  <c r="H5" i="16"/>
  <c r="H4" i="16"/>
  <c r="O4" i="21"/>
  <c r="V4" i="21"/>
  <c r="O6" i="21"/>
  <c r="V6" i="21"/>
  <c r="O8" i="21"/>
  <c r="F19" i="21"/>
  <c r="O19" i="21" s="1"/>
  <c r="J6" i="21"/>
  <c r="Q8" i="21"/>
  <c r="Q4" i="21"/>
  <c r="X6" i="21"/>
  <c r="AE7" i="21"/>
  <c r="AB4" i="21"/>
  <c r="AC6" i="21"/>
  <c r="U9" i="21"/>
  <c r="W9" i="21" s="1"/>
  <c r="V9" i="21"/>
  <c r="N9" i="21"/>
  <c r="P9" i="21" s="1"/>
  <c r="O5" i="21"/>
  <c r="G4" i="21"/>
  <c r="H6" i="21"/>
  <c r="AC8" i="16"/>
  <c r="AC4" i="16"/>
  <c r="V6" i="16"/>
  <c r="O6" i="16"/>
  <c r="F17" i="21"/>
  <c r="J9" i="21"/>
  <c r="J5" i="21"/>
  <c r="Q7" i="21"/>
  <c r="AE6" i="21"/>
  <c r="AB6" i="21"/>
  <c r="AD6" i="21" s="1"/>
  <c r="AC4" i="21"/>
  <c r="V8" i="21"/>
  <c r="N7" i="21"/>
  <c r="P7" i="21" s="1"/>
  <c r="H7" i="21"/>
  <c r="F18" i="15"/>
  <c r="O18" i="15" s="1"/>
  <c r="V6" i="15"/>
  <c r="U8" i="15"/>
  <c r="W8" i="15" s="1"/>
  <c r="G5" i="15"/>
  <c r="I5" i="15" s="1"/>
  <c r="N5" i="15"/>
  <c r="P5" i="15" s="1"/>
  <c r="V5" i="15"/>
  <c r="AC5" i="15"/>
  <c r="AE5" i="15"/>
  <c r="H5" i="15"/>
  <c r="O5" i="15"/>
  <c r="U5" i="15"/>
  <c r="W5" i="15" s="1"/>
  <c r="AB5" i="15"/>
  <c r="AD5" i="15" s="1"/>
  <c r="J5" i="15"/>
  <c r="Q5" i="15"/>
  <c r="X5" i="15"/>
  <c r="O7" i="15"/>
  <c r="V7" i="15"/>
  <c r="AE7" i="15"/>
  <c r="AC7" i="15"/>
  <c r="AB7" i="15"/>
  <c r="AD7" i="15" s="1"/>
  <c r="G7" i="15"/>
  <c r="I7" i="15" s="1"/>
  <c r="N7" i="15"/>
  <c r="P7" i="15" s="1"/>
  <c r="J7" i="15"/>
  <c r="H7" i="15"/>
  <c r="U7" i="15"/>
  <c r="W7" i="15" s="1"/>
  <c r="Q7" i="15"/>
  <c r="U9" i="15"/>
  <c r="W9" i="15" s="1"/>
  <c r="AB9" i="15"/>
  <c r="AD9" i="15" s="1"/>
  <c r="AE9" i="15"/>
  <c r="G9" i="15"/>
  <c r="I9" i="15" s="1"/>
  <c r="N9" i="15"/>
  <c r="P9" i="15" s="1"/>
  <c r="X9" i="15"/>
  <c r="AC9" i="15"/>
  <c r="H9" i="15"/>
  <c r="O9" i="15"/>
  <c r="J9" i="15"/>
  <c r="V9" i="15"/>
  <c r="X7" i="15"/>
  <c r="J6" i="16"/>
  <c r="Q8" i="16"/>
  <c r="Q4" i="16"/>
  <c r="X6" i="16"/>
  <c r="AG7" i="16"/>
  <c r="AF8" i="16"/>
  <c r="Z7" i="16"/>
  <c r="Y8" i="16"/>
  <c r="Y4" i="16"/>
  <c r="L6" i="16"/>
  <c r="K7" i="16"/>
  <c r="S9" i="16"/>
  <c r="S5" i="16"/>
  <c r="R6" i="16"/>
  <c r="AB8" i="16"/>
  <c r="AD8" i="16" s="1"/>
  <c r="AB6" i="16"/>
  <c r="AD6" i="16" s="1"/>
  <c r="AB4" i="16"/>
  <c r="AC7" i="16"/>
  <c r="U9" i="16"/>
  <c r="W9" i="16" s="1"/>
  <c r="U7" i="16"/>
  <c r="W7" i="16" s="1"/>
  <c r="U5" i="16"/>
  <c r="W5" i="16" s="1"/>
  <c r="V9" i="16"/>
  <c r="V5" i="16"/>
  <c r="N9" i="16"/>
  <c r="P9" i="16" s="1"/>
  <c r="N5" i="16"/>
  <c r="P5" i="16" s="1"/>
  <c r="J8" i="21"/>
  <c r="J4" i="21"/>
  <c r="Q6" i="21"/>
  <c r="X8" i="21"/>
  <c r="X4" i="21"/>
  <c r="AE9" i="21"/>
  <c r="AE5" i="21"/>
  <c r="AB8" i="21"/>
  <c r="AD8" i="21" s="1"/>
  <c r="AC8" i="21"/>
  <c r="U5" i="21"/>
  <c r="W5" i="21" s="1"/>
  <c r="V5" i="21"/>
  <c r="G8" i="21"/>
  <c r="I8" i="21" s="1"/>
  <c r="H8" i="21"/>
  <c r="H4" i="21"/>
  <c r="S19" i="15"/>
  <c r="Q9" i="15"/>
  <c r="V8" i="16"/>
  <c r="V4" i="16"/>
  <c r="J7" i="21"/>
  <c r="Q9" i="21"/>
  <c r="AE8" i="21"/>
  <c r="AC7" i="21"/>
  <c r="G6" i="21"/>
  <c r="I6" i="21" s="1"/>
  <c r="H9" i="21"/>
  <c r="H5" i="21"/>
  <c r="AB6" i="15"/>
  <c r="AD6" i="15" s="1"/>
  <c r="AC4" i="15"/>
  <c r="N4" i="15"/>
  <c r="AC5" i="20"/>
  <c r="X5" i="20"/>
  <c r="AB9" i="20"/>
  <c r="AD9" i="20" s="1"/>
  <c r="AE9" i="20"/>
  <c r="X9" i="20"/>
  <c r="AG7" i="20"/>
  <c r="AG10" i="20" s="1"/>
  <c r="L19" i="20" s="1"/>
  <c r="N8" i="15"/>
  <c r="P8" i="15" s="1"/>
  <c r="H8" i="15"/>
  <c r="R8" i="21"/>
  <c r="R10" i="21" s="1"/>
  <c r="K17" i="21" s="1"/>
  <c r="AB9" i="21"/>
  <c r="AD9" i="21" s="1"/>
  <c r="AB7" i="21"/>
  <c r="AD7" i="21" s="1"/>
  <c r="AB5" i="21"/>
  <c r="AD5" i="21" s="1"/>
  <c r="AC9" i="21"/>
  <c r="AC5" i="21"/>
  <c r="U8" i="21"/>
  <c r="W8" i="21" s="1"/>
  <c r="U6" i="21"/>
  <c r="W6" i="21" s="1"/>
  <c r="U4" i="21"/>
  <c r="V7" i="21"/>
  <c r="N8" i="21"/>
  <c r="P8" i="21" s="1"/>
  <c r="N6" i="21"/>
  <c r="P6" i="21" s="1"/>
  <c r="N4" i="21"/>
  <c r="O7" i="21"/>
  <c r="G9" i="21"/>
  <c r="I9" i="21" s="1"/>
  <c r="G7" i="21"/>
  <c r="I7" i="21" s="1"/>
  <c r="G5" i="21"/>
  <c r="I5" i="21" s="1"/>
  <c r="O4" i="15"/>
  <c r="V4" i="15"/>
  <c r="AB4" i="15"/>
  <c r="X4" i="15"/>
  <c r="J4" i="15"/>
  <c r="H4" i="15"/>
  <c r="G4" i="15"/>
  <c r="Q4" i="15"/>
  <c r="AC6" i="15"/>
  <c r="F17" i="15"/>
  <c r="AE8" i="15"/>
  <c r="V6" i="20"/>
  <c r="F18" i="20"/>
  <c r="O18" i="20" s="1"/>
  <c r="AF7" i="20"/>
  <c r="AB5" i="20"/>
  <c r="AD5" i="20" s="1"/>
  <c r="AE6" i="15"/>
  <c r="S10" i="15"/>
  <c r="L17" i="15" s="1"/>
  <c r="U4" i="15"/>
  <c r="G6" i="15"/>
  <c r="I6" i="15" s="1"/>
  <c r="J5" i="20"/>
  <c r="X6" i="20"/>
  <c r="H7" i="20"/>
  <c r="G7" i="20"/>
  <c r="I7" i="20" s="1"/>
  <c r="O7" i="20"/>
  <c r="V7" i="20"/>
  <c r="N7" i="20"/>
  <c r="P7" i="20" s="1"/>
  <c r="R7" i="20"/>
  <c r="L7" i="20"/>
  <c r="X7" i="20"/>
  <c r="J7" i="20"/>
  <c r="U7" i="20"/>
  <c r="W7" i="20" s="1"/>
  <c r="AE7" i="20"/>
  <c r="Q7" i="20"/>
  <c r="S7" i="20"/>
  <c r="Y7" i="20"/>
  <c r="Z7" i="20"/>
  <c r="AB7" i="20"/>
  <c r="AD7" i="20" s="1"/>
  <c r="K7" i="20"/>
  <c r="O8" i="15"/>
  <c r="V8" i="15"/>
  <c r="J6" i="15"/>
  <c r="Q8" i="15"/>
  <c r="X6" i="15"/>
  <c r="AB8" i="15"/>
  <c r="AD8" i="15" s="1"/>
  <c r="AC8" i="15"/>
  <c r="N6" i="15"/>
  <c r="P6" i="15" s="1"/>
  <c r="J9" i="20"/>
  <c r="J4" i="20"/>
  <c r="Q4" i="20"/>
  <c r="AE5" i="20"/>
  <c r="AB4" i="20"/>
  <c r="AC6" i="20"/>
  <c r="H6" i="15"/>
  <c r="AC4" i="20"/>
  <c r="AE4" i="20"/>
  <c r="O8" i="20"/>
  <c r="V8" i="20"/>
  <c r="AC8" i="20"/>
  <c r="AE8" i="20"/>
  <c r="J8" i="20"/>
  <c r="Q8" i="20"/>
  <c r="X4" i="20"/>
  <c r="AB6" i="20"/>
  <c r="AD6" i="20" s="1"/>
  <c r="H9" i="20"/>
  <c r="G9" i="20"/>
  <c r="I9" i="20" s="1"/>
  <c r="O9" i="20"/>
  <c r="N9" i="20"/>
  <c r="P9" i="20" s="1"/>
  <c r="V9" i="20"/>
  <c r="U9" i="20"/>
  <c r="W9" i="20" s="1"/>
  <c r="Y9" i="20"/>
  <c r="AF9" i="20"/>
  <c r="Q9" i="20"/>
  <c r="H5" i="20"/>
  <c r="G5" i="20"/>
  <c r="I5" i="20" s="1"/>
  <c r="O5" i="20"/>
  <c r="N5" i="20"/>
  <c r="P5" i="20" s="1"/>
  <c r="V5" i="20"/>
  <c r="U5" i="20"/>
  <c r="W5" i="20" s="1"/>
  <c r="Y5" i="20"/>
  <c r="AF5" i="20"/>
  <c r="Q5" i="20"/>
  <c r="J8" i="15"/>
  <c r="Q6" i="15"/>
  <c r="X8" i="15"/>
  <c r="U6" i="15"/>
  <c r="W6" i="15" s="1"/>
  <c r="G8" i="15"/>
  <c r="I8" i="15" s="1"/>
  <c r="J6" i="20"/>
  <c r="X8" i="20"/>
  <c r="L5" i="20"/>
  <c r="K9" i="20"/>
  <c r="K5" i="20"/>
  <c r="S5" i="20"/>
  <c r="R9" i="20"/>
  <c r="AB8" i="20"/>
  <c r="AD8" i="20" s="1"/>
  <c r="AC9" i="20"/>
  <c r="H6" i="20"/>
  <c r="N6" i="20"/>
  <c r="P6" i="20" s="1"/>
  <c r="U6" i="20"/>
  <c r="W6" i="20" s="1"/>
  <c r="G6" i="20"/>
  <c r="I6" i="20" s="1"/>
  <c r="S6" i="20"/>
  <c r="H8" i="20"/>
  <c r="N8" i="20"/>
  <c r="P8" i="20" s="1"/>
  <c r="U8" i="20"/>
  <c r="W8" i="20" s="1"/>
  <c r="G8" i="20"/>
  <c r="I8" i="20" s="1"/>
  <c r="H4" i="20"/>
  <c r="S19" i="14"/>
  <c r="G4" i="20"/>
  <c r="O5" i="14"/>
  <c r="U5" i="14"/>
  <c r="W5" i="14" s="1"/>
  <c r="N9" i="14"/>
  <c r="J7" i="14"/>
  <c r="Q7" i="14"/>
  <c r="X8" i="14"/>
  <c r="AC6" i="14"/>
  <c r="U9" i="14"/>
  <c r="W9" i="14" s="1"/>
  <c r="N5" i="14"/>
  <c r="P5" i="14" s="1"/>
  <c r="J5" i="14"/>
  <c r="Q6" i="14"/>
  <c r="X7" i="14"/>
  <c r="AE6" i="14"/>
  <c r="U7" i="14"/>
  <c r="W7" i="14" s="1"/>
  <c r="V6" i="14"/>
  <c r="O9" i="14"/>
  <c r="U4" i="20"/>
  <c r="N4" i="20"/>
  <c r="V4" i="14"/>
  <c r="AC4" i="14"/>
  <c r="Q4" i="14"/>
  <c r="G4" i="14"/>
  <c r="Q8" i="14"/>
  <c r="V8" i="14"/>
  <c r="AC8" i="14"/>
  <c r="AB8" i="14"/>
  <c r="AD8" i="14" s="1"/>
  <c r="F16" i="14"/>
  <c r="J9" i="14"/>
  <c r="J4" i="14"/>
  <c r="Q5" i="14"/>
  <c r="X5" i="14"/>
  <c r="AE5" i="14"/>
  <c r="AB4" i="14"/>
  <c r="V5" i="14"/>
  <c r="O8" i="14"/>
  <c r="G8" i="14"/>
  <c r="I8" i="14" s="1"/>
  <c r="F17" i="14"/>
  <c r="X9" i="14"/>
  <c r="X4" i="14"/>
  <c r="AE9" i="14"/>
  <c r="AE4" i="14"/>
  <c r="O4" i="14"/>
  <c r="L7" i="14"/>
  <c r="K6" i="14"/>
  <c r="H9" i="14"/>
  <c r="G9" i="14"/>
  <c r="I9" i="14" s="1"/>
  <c r="AC9" i="14"/>
  <c r="AB9" i="14"/>
  <c r="AD9" i="14" s="1"/>
  <c r="K9" i="14"/>
  <c r="Z9" i="14"/>
  <c r="AG9" i="14"/>
  <c r="H5" i="14"/>
  <c r="G5" i="14"/>
  <c r="I5" i="14" s="1"/>
  <c r="AC5" i="14"/>
  <c r="AB5" i="14"/>
  <c r="AD5" i="14" s="1"/>
  <c r="K5" i="14"/>
  <c r="Z5" i="14"/>
  <c r="AG5" i="14"/>
  <c r="H6" i="14"/>
  <c r="N6" i="14"/>
  <c r="P6" i="14" s="1"/>
  <c r="U6" i="14"/>
  <c r="W6" i="14" s="1"/>
  <c r="Y6" i="14"/>
  <c r="AF6" i="14"/>
  <c r="H7" i="14"/>
  <c r="G7" i="14"/>
  <c r="I7" i="14" s="1"/>
  <c r="O7" i="14"/>
  <c r="V7" i="14"/>
  <c r="AB7" i="14"/>
  <c r="AD7" i="14" s="1"/>
  <c r="S7" i="14"/>
  <c r="J6" i="14"/>
  <c r="X6" i="14"/>
  <c r="AE7" i="14"/>
  <c r="AG6" i="14"/>
  <c r="Z6" i="14"/>
  <c r="K7" i="14"/>
  <c r="S6" i="14"/>
  <c r="AB6" i="14"/>
  <c r="AD6" i="14" s="1"/>
  <c r="V9" i="14"/>
  <c r="P9" i="14"/>
  <c r="N7" i="14"/>
  <c r="P7" i="14" s="1"/>
  <c r="O6" i="14"/>
  <c r="H8" i="14"/>
  <c r="N8" i="14"/>
  <c r="P8" i="14" s="1"/>
  <c r="U8" i="14"/>
  <c r="W8" i="14" s="1"/>
  <c r="R8" i="14"/>
  <c r="L8" i="14"/>
  <c r="H4" i="14"/>
  <c r="L4" i="14"/>
  <c r="R4" i="14"/>
  <c r="U4" i="14"/>
  <c r="N4" i="14"/>
  <c r="CW115" i="5" l="1"/>
  <c r="DB115" i="5" s="1"/>
  <c r="CW105" i="5"/>
  <c r="CY105" i="5" s="1"/>
  <c r="CW120" i="5"/>
  <c r="AG10" i="11"/>
  <c r="L19" i="11" s="1"/>
  <c r="Z10" i="20"/>
  <c r="L18" i="20" s="1"/>
  <c r="AG10" i="16"/>
  <c r="L19" i="16" s="1"/>
  <c r="L10" i="20"/>
  <c r="L16" i="20" s="1"/>
  <c r="AF10" i="15"/>
  <c r="K19" i="15" s="1"/>
  <c r="K10" i="19"/>
  <c r="K16" i="19" s="1"/>
  <c r="AG10" i="21"/>
  <c r="L19" i="21" s="1"/>
  <c r="AF10" i="21"/>
  <c r="K19" i="21" s="1"/>
  <c r="Y10" i="8"/>
  <c r="K18" i="8" s="1"/>
  <c r="S10" i="9"/>
  <c r="L17" i="9" s="1"/>
  <c r="K10" i="11"/>
  <c r="K16" i="11" s="1"/>
  <c r="AG10" i="12"/>
  <c r="L19" i="12" s="1"/>
  <c r="Z10" i="9"/>
  <c r="L18" i="9" s="1"/>
  <c r="R10" i="19"/>
  <c r="K17" i="19" s="1"/>
  <c r="R10" i="15"/>
  <c r="K17" i="15" s="1"/>
  <c r="Z10" i="18"/>
  <c r="L18" i="18" s="1"/>
  <c r="K10" i="15"/>
  <c r="K16" i="15" s="1"/>
  <c r="Y10" i="15"/>
  <c r="K18" i="15" s="1"/>
  <c r="Y10" i="21"/>
  <c r="K18" i="21" s="1"/>
  <c r="L10" i="19"/>
  <c r="L16" i="19" s="1"/>
  <c r="AF10" i="18"/>
  <c r="K19" i="18" s="1"/>
  <c r="AG10" i="15"/>
  <c r="L19" i="15" s="1"/>
  <c r="O10" i="20"/>
  <c r="H17" i="20" s="1"/>
  <c r="S10" i="7"/>
  <c r="L17" i="7" s="1"/>
  <c r="L10" i="15"/>
  <c r="L16" i="15" s="1"/>
  <c r="AF10" i="14"/>
  <c r="K19" i="14" s="1"/>
  <c r="R10" i="17"/>
  <c r="K17" i="17" s="1"/>
  <c r="AG10" i="19"/>
  <c r="L19" i="19" s="1"/>
  <c r="AF10" i="19"/>
  <c r="K19" i="19" s="1"/>
  <c r="AF10" i="16"/>
  <c r="K19" i="16" s="1"/>
  <c r="R10" i="18"/>
  <c r="K17" i="18" s="1"/>
  <c r="S10" i="17"/>
  <c r="L17" i="17" s="1"/>
  <c r="K10" i="21"/>
  <c r="K16" i="21" s="1"/>
  <c r="Y10" i="14"/>
  <c r="K18" i="14" s="1"/>
  <c r="R10" i="14"/>
  <c r="K17" i="14" s="1"/>
  <c r="CZ124" i="5"/>
  <c r="DE124" i="5" s="1"/>
  <c r="DL45" i="5" s="1"/>
  <c r="CW114" i="5"/>
  <c r="CY115" i="5" s="1"/>
  <c r="S10" i="14"/>
  <c r="L17" i="14" s="1"/>
  <c r="L10" i="21"/>
  <c r="L16" i="21" s="1"/>
  <c r="Z10" i="19"/>
  <c r="L18" i="19" s="1"/>
  <c r="J10" i="18"/>
  <c r="J16" i="18" s="1"/>
  <c r="AF10" i="17"/>
  <c r="K19" i="17" s="1"/>
  <c r="Q10" i="14"/>
  <c r="J17" i="14" s="1"/>
  <c r="K10" i="20"/>
  <c r="K16" i="20" s="1"/>
  <c r="AF10" i="20"/>
  <c r="K19" i="20" s="1"/>
  <c r="L10" i="18"/>
  <c r="L16" i="18" s="1"/>
  <c r="Y10" i="19"/>
  <c r="K18" i="19" s="1"/>
  <c r="K10" i="14"/>
  <c r="K16" i="14" s="1"/>
  <c r="AE10" i="15"/>
  <c r="J19" i="15" s="1"/>
  <c r="S10" i="18"/>
  <c r="L17" i="18" s="1"/>
  <c r="Y10" i="17"/>
  <c r="K18" i="17" s="1"/>
  <c r="X10" i="14"/>
  <c r="J18" i="14" s="1"/>
  <c r="X10" i="18"/>
  <c r="J18" i="18" s="1"/>
  <c r="O10" i="14"/>
  <c r="H17" i="14" s="1"/>
  <c r="AE10" i="21"/>
  <c r="J19" i="21" s="1"/>
  <c r="AE10" i="16"/>
  <c r="J19" i="16" s="1"/>
  <c r="CY95" i="5"/>
  <c r="Z10" i="21"/>
  <c r="L18" i="21" s="1"/>
  <c r="L10" i="17"/>
  <c r="L16" i="17" s="1"/>
  <c r="Z10" i="14"/>
  <c r="L18" i="14" s="1"/>
  <c r="S10" i="20"/>
  <c r="L17" i="20" s="1"/>
  <c r="V10" i="20"/>
  <c r="H18" i="20" s="1"/>
  <c r="O10" i="17"/>
  <c r="H10" i="19"/>
  <c r="H16" i="19" s="1"/>
  <c r="S10" i="8"/>
  <c r="L17" i="8" s="1"/>
  <c r="K10" i="7"/>
  <c r="K16" i="7" s="1"/>
  <c r="K10" i="10"/>
  <c r="K16" i="10" s="1"/>
  <c r="R10" i="10"/>
  <c r="K17" i="10" s="1"/>
  <c r="K10" i="13"/>
  <c r="K16" i="13" s="1"/>
  <c r="AG10" i="8"/>
  <c r="L19" i="8" s="1"/>
  <c r="Z10" i="8"/>
  <c r="L18" i="8" s="1"/>
  <c r="R10" i="12"/>
  <c r="K17" i="12" s="1"/>
  <c r="K10" i="12"/>
  <c r="K16" i="12" s="1"/>
  <c r="S10" i="11"/>
  <c r="L17" i="11" s="1"/>
  <c r="R10" i="9"/>
  <c r="K17" i="9" s="1"/>
  <c r="Y10" i="10"/>
  <c r="K18" i="10" s="1"/>
  <c r="S10" i="10"/>
  <c r="L17" i="10" s="1"/>
  <c r="L10" i="10"/>
  <c r="L16" i="10" s="1"/>
  <c r="AG10" i="10"/>
  <c r="L19" i="10" s="1"/>
  <c r="K10" i="8"/>
  <c r="K16" i="8" s="1"/>
  <c r="AF10" i="7"/>
  <c r="K19" i="7" s="1"/>
  <c r="AG10" i="13"/>
  <c r="L19" i="13" s="1"/>
  <c r="Z10" i="13"/>
  <c r="L18" i="13" s="1"/>
  <c r="AF10" i="12"/>
  <c r="K19" i="12" s="1"/>
  <c r="Z10" i="12"/>
  <c r="L18" i="12" s="1"/>
  <c r="Y10" i="13"/>
  <c r="K18" i="13" s="1"/>
  <c r="S10" i="13"/>
  <c r="L17" i="13" s="1"/>
  <c r="AF10" i="13"/>
  <c r="K19" i="13" s="1"/>
  <c r="X10" i="12"/>
  <c r="J18" i="12" s="1"/>
  <c r="H10" i="11"/>
  <c r="AF10" i="11"/>
  <c r="K19" i="11" s="1"/>
  <c r="R10" i="11"/>
  <c r="K17" i="11" s="1"/>
  <c r="L10" i="11"/>
  <c r="L16" i="11" s="1"/>
  <c r="AF10" i="10"/>
  <c r="K19" i="10" s="1"/>
  <c r="Z10" i="10"/>
  <c r="L18" i="10" s="1"/>
  <c r="AG10" i="7"/>
  <c r="L19" i="7" s="1"/>
  <c r="L10" i="8"/>
  <c r="L16" i="8" s="1"/>
  <c r="AF10" i="9"/>
  <c r="K19" i="9" s="1"/>
  <c r="X10" i="9"/>
  <c r="J18" i="9" s="1"/>
  <c r="Y10" i="9"/>
  <c r="K18" i="9" s="1"/>
  <c r="Y10" i="7"/>
  <c r="K18" i="7" s="1"/>
  <c r="Z10" i="11"/>
  <c r="L18" i="11" s="1"/>
  <c r="L10" i="9"/>
  <c r="L16" i="9" s="1"/>
  <c r="Y10" i="12"/>
  <c r="K18" i="12" s="1"/>
  <c r="R10" i="13"/>
  <c r="K17" i="13" s="1"/>
  <c r="AF10" i="8"/>
  <c r="K19" i="8" s="1"/>
  <c r="X10" i="10"/>
  <c r="J18" i="10" s="1"/>
  <c r="Q10" i="12"/>
  <c r="J17" i="12" s="1"/>
  <c r="S10" i="12"/>
  <c r="L17" i="12" s="1"/>
  <c r="Y10" i="11"/>
  <c r="K18" i="11" s="1"/>
  <c r="V10" i="6"/>
  <c r="H18" i="6" s="1"/>
  <c r="O10" i="13"/>
  <c r="H10" i="10"/>
  <c r="H16" i="10" s="1"/>
  <c r="L10" i="13"/>
  <c r="L16" i="13" s="1"/>
  <c r="R10" i="8"/>
  <c r="K17" i="8" s="1"/>
  <c r="H10" i="13"/>
  <c r="H16" i="13" s="1"/>
  <c r="L10" i="12"/>
  <c r="L16" i="12" s="1"/>
  <c r="H10" i="9"/>
  <c r="H16" i="9" s="1"/>
  <c r="AC10" i="12"/>
  <c r="Q10" i="7"/>
  <c r="J17" i="7" s="1"/>
  <c r="S10" i="6"/>
  <c r="L17" i="6" s="1"/>
  <c r="L10" i="6"/>
  <c r="L16" i="6" s="1"/>
  <c r="H17" i="17"/>
  <c r="AD10" i="17"/>
  <c r="I19" i="17" s="1"/>
  <c r="L10" i="14"/>
  <c r="L16" i="14" s="1"/>
  <c r="AE10" i="14"/>
  <c r="J19" i="14" s="1"/>
  <c r="I4" i="14"/>
  <c r="I10" i="14" s="1"/>
  <c r="I16" i="14" s="1"/>
  <c r="G10" i="14"/>
  <c r="G16" i="14" s="1"/>
  <c r="N10" i="20"/>
  <c r="G17" i="20" s="1"/>
  <c r="P4" i="20"/>
  <c r="P10" i="20" s="1"/>
  <c r="I17" i="20" s="1"/>
  <c r="Q10" i="20"/>
  <c r="J17" i="20" s="1"/>
  <c r="R10" i="20"/>
  <c r="K17" i="20" s="1"/>
  <c r="J10" i="15"/>
  <c r="J16" i="15" s="1"/>
  <c r="O10" i="15"/>
  <c r="X10" i="21"/>
  <c r="J18" i="21" s="1"/>
  <c r="K10" i="16"/>
  <c r="K16" i="16" s="1"/>
  <c r="J10" i="16"/>
  <c r="J16" i="16" s="1"/>
  <c r="X10" i="17"/>
  <c r="J18" i="17" s="1"/>
  <c r="V10" i="17"/>
  <c r="K10" i="17"/>
  <c r="K16" i="17" s="1"/>
  <c r="AG10" i="17"/>
  <c r="L19" i="17" s="1"/>
  <c r="O10" i="19"/>
  <c r="K10" i="6"/>
  <c r="K16" i="6" s="1"/>
  <c r="AG10" i="6"/>
  <c r="L19" i="6" s="1"/>
  <c r="X10" i="6"/>
  <c r="J18" i="6" s="1"/>
  <c r="W4" i="18"/>
  <c r="W10" i="18" s="1"/>
  <c r="I18" i="18" s="1"/>
  <c r="U10" i="18"/>
  <c r="G18" i="18" s="1"/>
  <c r="AC10" i="18"/>
  <c r="P4" i="19"/>
  <c r="P10" i="19" s="1"/>
  <c r="I17" i="19" s="1"/>
  <c r="N10" i="19"/>
  <c r="G17" i="19" s="1"/>
  <c r="X10" i="19"/>
  <c r="J18" i="19" s="1"/>
  <c r="AE10" i="7"/>
  <c r="J19" i="7" s="1"/>
  <c r="AD10" i="19"/>
  <c r="I19" i="19" s="1"/>
  <c r="R10" i="7"/>
  <c r="K17" i="7" s="1"/>
  <c r="AD4" i="7"/>
  <c r="AD10" i="7" s="1"/>
  <c r="I19" i="7" s="1"/>
  <c r="AB10" i="7"/>
  <c r="G19" i="7" s="1"/>
  <c r="V10" i="9"/>
  <c r="P4" i="10"/>
  <c r="P10" i="10" s="1"/>
  <c r="I17" i="10" s="1"/>
  <c r="N10" i="10"/>
  <c r="G17" i="10" s="1"/>
  <c r="W4" i="10"/>
  <c r="W10" i="10" s="1"/>
  <c r="I18" i="10" s="1"/>
  <c r="U10" i="10"/>
  <c r="G18" i="10" s="1"/>
  <c r="Q10" i="11"/>
  <c r="J17" i="11" s="1"/>
  <c r="AE10" i="11"/>
  <c r="J19" i="11" s="1"/>
  <c r="AE10" i="8"/>
  <c r="J19" i="8" s="1"/>
  <c r="G10" i="8"/>
  <c r="G16" i="8" s="1"/>
  <c r="I4" i="8"/>
  <c r="I10" i="8" s="1"/>
  <c r="I16" i="8" s="1"/>
  <c r="X10" i="8"/>
  <c r="J18" i="8" s="1"/>
  <c r="G10" i="10"/>
  <c r="G16" i="10" s="1"/>
  <c r="I4" i="10"/>
  <c r="I10" i="10" s="1"/>
  <c r="N10" i="11"/>
  <c r="G17" i="11" s="1"/>
  <c r="P4" i="11"/>
  <c r="P10" i="11" s="1"/>
  <c r="I17" i="11" s="1"/>
  <c r="W4" i="11"/>
  <c r="W10" i="11" s="1"/>
  <c r="I18" i="11" s="1"/>
  <c r="U10" i="11"/>
  <c r="G18" i="11" s="1"/>
  <c r="I4" i="9"/>
  <c r="I10" i="9" s="1"/>
  <c r="I16" i="9" s="1"/>
  <c r="G10" i="9"/>
  <c r="G16" i="9" s="1"/>
  <c r="I4" i="12"/>
  <c r="I10" i="12" s="1"/>
  <c r="I16" i="12" s="1"/>
  <c r="G10" i="12"/>
  <c r="G16" i="12" s="1"/>
  <c r="P4" i="12"/>
  <c r="P10" i="12" s="1"/>
  <c r="I17" i="12" s="1"/>
  <c r="N10" i="12"/>
  <c r="G17" i="12" s="1"/>
  <c r="X10" i="13"/>
  <c r="J18" i="13" s="1"/>
  <c r="G10" i="11"/>
  <c r="G16" i="11" s="1"/>
  <c r="V10" i="13"/>
  <c r="J10" i="12"/>
  <c r="J16" i="12" s="1"/>
  <c r="AB10" i="13"/>
  <c r="G19" i="13" s="1"/>
  <c r="AD4" i="13"/>
  <c r="AD10" i="13" s="1"/>
  <c r="I19" i="13" s="1"/>
  <c r="CZ93" i="5"/>
  <c r="DB91" i="5"/>
  <c r="DA91" i="5"/>
  <c r="CZ91" i="5"/>
  <c r="CZ105" i="5"/>
  <c r="P4" i="14"/>
  <c r="P10" i="14" s="1"/>
  <c r="I17" i="14" s="1"/>
  <c r="N10" i="14"/>
  <c r="G17" i="14" s="1"/>
  <c r="H10" i="14"/>
  <c r="AG10" i="14"/>
  <c r="L19" i="14" s="1"/>
  <c r="AD4" i="14"/>
  <c r="AD10" i="14" s="1"/>
  <c r="I19" i="14" s="1"/>
  <c r="AB10" i="14"/>
  <c r="G19" i="14" s="1"/>
  <c r="J10" i="14"/>
  <c r="J16" i="14" s="1"/>
  <c r="W4" i="20"/>
  <c r="W10" i="20" s="1"/>
  <c r="I18" i="20" s="1"/>
  <c r="U10" i="20"/>
  <c r="G18" i="20" s="1"/>
  <c r="J10" i="20"/>
  <c r="J16" i="20" s="1"/>
  <c r="Q10" i="15"/>
  <c r="J17" i="15" s="1"/>
  <c r="X10" i="15"/>
  <c r="J18" i="15" s="1"/>
  <c r="P4" i="21"/>
  <c r="P10" i="21" s="1"/>
  <c r="I17" i="21" s="1"/>
  <c r="N10" i="21"/>
  <c r="G17" i="21" s="1"/>
  <c r="W4" i="21"/>
  <c r="W10" i="21" s="1"/>
  <c r="I18" i="21" s="1"/>
  <c r="U10" i="21"/>
  <c r="G18" i="21" s="1"/>
  <c r="P4" i="15"/>
  <c r="P10" i="15" s="1"/>
  <c r="I17" i="15" s="1"/>
  <c r="N10" i="15"/>
  <c r="G17" i="15" s="1"/>
  <c r="V10" i="16"/>
  <c r="AD4" i="16"/>
  <c r="AD10" i="16" s="1"/>
  <c r="I19" i="16" s="1"/>
  <c r="AB10" i="16"/>
  <c r="G19" i="16" s="1"/>
  <c r="S10" i="16"/>
  <c r="L17" i="16" s="1"/>
  <c r="Y10" i="16"/>
  <c r="K18" i="16" s="1"/>
  <c r="AC10" i="16"/>
  <c r="I4" i="21"/>
  <c r="I10" i="21" s="1"/>
  <c r="I16" i="21" s="1"/>
  <c r="G10" i="21"/>
  <c r="G16" i="21" s="1"/>
  <c r="S19" i="21"/>
  <c r="V10" i="21"/>
  <c r="P4" i="16"/>
  <c r="P10" i="16" s="1"/>
  <c r="I17" i="16" s="1"/>
  <c r="N10" i="16"/>
  <c r="G17" i="16" s="1"/>
  <c r="W4" i="16"/>
  <c r="W10" i="16" s="1"/>
  <c r="I18" i="16" s="1"/>
  <c r="U10" i="16"/>
  <c r="G18" i="16" s="1"/>
  <c r="R10" i="16"/>
  <c r="K17" i="16" s="1"/>
  <c r="Z10" i="16"/>
  <c r="L18" i="16" s="1"/>
  <c r="X10" i="16"/>
  <c r="J18" i="16" s="1"/>
  <c r="P10" i="17"/>
  <c r="I17" i="17" s="1"/>
  <c r="AB10" i="17"/>
  <c r="G19" i="17" s="1"/>
  <c r="P4" i="6"/>
  <c r="P10" i="6" s="1"/>
  <c r="I17" i="6" s="1"/>
  <c r="N10" i="6"/>
  <c r="G17" i="6" s="1"/>
  <c r="W4" i="6"/>
  <c r="W10" i="6" s="1"/>
  <c r="I18" i="6" s="1"/>
  <c r="U10" i="6"/>
  <c r="G18" i="6" s="1"/>
  <c r="R10" i="6"/>
  <c r="K17" i="6" s="1"/>
  <c r="Z10" i="6"/>
  <c r="L18" i="6" s="1"/>
  <c r="N10" i="18"/>
  <c r="G17" i="18" s="1"/>
  <c r="P4" i="18"/>
  <c r="P10" i="18" s="1"/>
  <c r="I17" i="18" s="1"/>
  <c r="AD4" i="18"/>
  <c r="AD10" i="18" s="1"/>
  <c r="I19" i="18" s="1"/>
  <c r="AB10" i="18"/>
  <c r="G19" i="18" s="1"/>
  <c r="I4" i="6"/>
  <c r="I10" i="6" s="1"/>
  <c r="I16" i="6" s="1"/>
  <c r="G10" i="6"/>
  <c r="G16" i="6" s="1"/>
  <c r="V10" i="7"/>
  <c r="H10" i="6"/>
  <c r="S19" i="6"/>
  <c r="W4" i="7"/>
  <c r="W10" i="7" s="1"/>
  <c r="I18" i="7" s="1"/>
  <c r="U10" i="7"/>
  <c r="G18" i="7" s="1"/>
  <c r="I4" i="7"/>
  <c r="I10" i="7" s="1"/>
  <c r="I16" i="7" s="1"/>
  <c r="G10" i="7"/>
  <c r="G16" i="7" s="1"/>
  <c r="Q10" i="9"/>
  <c r="J17" i="9" s="1"/>
  <c r="O10" i="9"/>
  <c r="J10" i="10"/>
  <c r="J16" i="10" s="1"/>
  <c r="O10" i="10"/>
  <c r="AC10" i="8"/>
  <c r="V10" i="8"/>
  <c r="W4" i="8"/>
  <c r="W10" i="8" s="1"/>
  <c r="I18" i="8" s="1"/>
  <c r="U10" i="8"/>
  <c r="G18" i="8" s="1"/>
  <c r="P4" i="9"/>
  <c r="P10" i="9" s="1"/>
  <c r="I17" i="9" s="1"/>
  <c r="N10" i="9"/>
  <c r="G17" i="9" s="1"/>
  <c r="J10" i="11"/>
  <c r="J16" i="11" s="1"/>
  <c r="AE10" i="10"/>
  <c r="J19" i="10" s="1"/>
  <c r="V10" i="11"/>
  <c r="AE10" i="12"/>
  <c r="J19" i="12" s="1"/>
  <c r="V10" i="12"/>
  <c r="H10" i="12"/>
  <c r="I10" i="11"/>
  <c r="I16" i="11" s="1"/>
  <c r="Q10" i="13"/>
  <c r="J17" i="13" s="1"/>
  <c r="AC10" i="13"/>
  <c r="CZ94" i="5"/>
  <c r="CZ119" i="5"/>
  <c r="DB119" i="5"/>
  <c r="DA119" i="5"/>
  <c r="CY107" i="5"/>
  <c r="W4" i="14"/>
  <c r="W10" i="14" s="1"/>
  <c r="I18" i="14" s="1"/>
  <c r="U10" i="14"/>
  <c r="G18" i="14" s="1"/>
  <c r="AC10" i="14"/>
  <c r="AE10" i="20"/>
  <c r="J19" i="20" s="1"/>
  <c r="AD4" i="20"/>
  <c r="AD10" i="20" s="1"/>
  <c r="I19" i="20" s="1"/>
  <c r="AB10" i="20"/>
  <c r="G19" i="20" s="1"/>
  <c r="G10" i="15"/>
  <c r="G16" i="15" s="1"/>
  <c r="I4" i="15"/>
  <c r="I10" i="15" s="1"/>
  <c r="I16" i="15" s="1"/>
  <c r="AB10" i="15"/>
  <c r="G19" i="15" s="1"/>
  <c r="AD4" i="15"/>
  <c r="AD10" i="15" s="1"/>
  <c r="I19" i="15" s="1"/>
  <c r="AC10" i="15"/>
  <c r="Q10" i="21"/>
  <c r="J17" i="21" s="1"/>
  <c r="O10" i="21"/>
  <c r="L10" i="16"/>
  <c r="L16" i="16" s="1"/>
  <c r="W10" i="17"/>
  <c r="I18" i="17" s="1"/>
  <c r="Q10" i="17"/>
  <c r="J17" i="17" s="1"/>
  <c r="I4" i="16"/>
  <c r="I10" i="16" s="1"/>
  <c r="I16" i="16" s="1"/>
  <c r="G10" i="16"/>
  <c r="G16" i="16" s="1"/>
  <c r="O10" i="16"/>
  <c r="I4" i="17"/>
  <c r="I10" i="17" s="1"/>
  <c r="I16" i="17" s="1"/>
  <c r="G10" i="17"/>
  <c r="G16" i="17" s="1"/>
  <c r="AC10" i="17"/>
  <c r="Z10" i="17"/>
  <c r="L18" i="17" s="1"/>
  <c r="AE10" i="17"/>
  <c r="J19" i="17" s="1"/>
  <c r="I4" i="19"/>
  <c r="I10" i="19" s="1"/>
  <c r="I16" i="19" s="1"/>
  <c r="G10" i="19"/>
  <c r="G16" i="19" s="1"/>
  <c r="S19" i="19"/>
  <c r="AC10" i="19"/>
  <c r="V10" i="18"/>
  <c r="H10" i="18"/>
  <c r="I4" i="18"/>
  <c r="I10" i="18" s="1"/>
  <c r="I16" i="18" s="1"/>
  <c r="G10" i="18"/>
  <c r="G16" i="18" s="1"/>
  <c r="W4" i="19"/>
  <c r="W10" i="19" s="1"/>
  <c r="I18" i="19" s="1"/>
  <c r="U10" i="19"/>
  <c r="G18" i="19" s="1"/>
  <c r="AF10" i="6"/>
  <c r="K19" i="6" s="1"/>
  <c r="AC10" i="7"/>
  <c r="J10" i="7"/>
  <c r="J16" i="7" s="1"/>
  <c r="P4" i="7"/>
  <c r="P10" i="7" s="1"/>
  <c r="I17" i="7" s="1"/>
  <c r="N10" i="7"/>
  <c r="G17" i="7" s="1"/>
  <c r="AE10" i="9"/>
  <c r="J19" i="9" s="1"/>
  <c r="AC10" i="11"/>
  <c r="Q10" i="8"/>
  <c r="J17" i="8" s="1"/>
  <c r="O10" i="8"/>
  <c r="P4" i="8"/>
  <c r="P10" i="8" s="1"/>
  <c r="I17" i="8" s="1"/>
  <c r="N10" i="8"/>
  <c r="G17" i="8" s="1"/>
  <c r="AB10" i="10"/>
  <c r="G19" i="10" s="1"/>
  <c r="AD4" i="10"/>
  <c r="AD10" i="10" s="1"/>
  <c r="I19" i="10" s="1"/>
  <c r="H16" i="11"/>
  <c r="X10" i="11"/>
  <c r="J18" i="11" s="1"/>
  <c r="AD4" i="9"/>
  <c r="AD10" i="9" s="1"/>
  <c r="I19" i="9" s="1"/>
  <c r="AB10" i="9"/>
  <c r="G19" i="9" s="1"/>
  <c r="H19" i="12"/>
  <c r="O10" i="12"/>
  <c r="P4" i="13"/>
  <c r="P10" i="13" s="1"/>
  <c r="I17" i="13" s="1"/>
  <c r="N10" i="13"/>
  <c r="G17" i="13" s="1"/>
  <c r="W4" i="13"/>
  <c r="W10" i="13" s="1"/>
  <c r="I18" i="13" s="1"/>
  <c r="U10" i="13"/>
  <c r="G18" i="13" s="1"/>
  <c r="H17" i="13"/>
  <c r="G10" i="13"/>
  <c r="G16" i="13" s="1"/>
  <c r="I4" i="13"/>
  <c r="I10" i="13" s="1"/>
  <c r="CZ92" i="5"/>
  <c r="V10" i="14"/>
  <c r="G10" i="20"/>
  <c r="G16" i="20" s="1"/>
  <c r="I4" i="20"/>
  <c r="I10" i="20" s="1"/>
  <c r="I16" i="20" s="1"/>
  <c r="H10" i="20"/>
  <c r="Y10" i="20"/>
  <c r="K18" i="20" s="1"/>
  <c r="X10" i="20"/>
  <c r="J18" i="20" s="1"/>
  <c r="AC10" i="20"/>
  <c r="W4" i="15"/>
  <c r="W10" i="15" s="1"/>
  <c r="I18" i="15" s="1"/>
  <c r="U10" i="15"/>
  <c r="G18" i="15" s="1"/>
  <c r="H10" i="15"/>
  <c r="V10" i="15"/>
  <c r="H10" i="21"/>
  <c r="J10" i="21"/>
  <c r="J16" i="21" s="1"/>
  <c r="Q10" i="16"/>
  <c r="J17" i="16" s="1"/>
  <c r="AC10" i="21"/>
  <c r="AD4" i="21"/>
  <c r="AD10" i="21" s="1"/>
  <c r="I19" i="21" s="1"/>
  <c r="AB10" i="21"/>
  <c r="G19" i="21" s="1"/>
  <c r="H10" i="16"/>
  <c r="H10" i="17"/>
  <c r="U10" i="17"/>
  <c r="G18" i="17" s="1"/>
  <c r="J10" i="17"/>
  <c r="J16" i="17" s="1"/>
  <c r="Q10" i="18"/>
  <c r="J17" i="18" s="1"/>
  <c r="Q10" i="19"/>
  <c r="J17" i="19" s="1"/>
  <c r="V10" i="19"/>
  <c r="N10" i="17"/>
  <c r="G17" i="17" s="1"/>
  <c r="AE10" i="19"/>
  <c r="J19" i="19" s="1"/>
  <c r="O10" i="18"/>
  <c r="AE10" i="18"/>
  <c r="J19" i="18" s="1"/>
  <c r="J10" i="19"/>
  <c r="J16" i="19" s="1"/>
  <c r="AB10" i="6"/>
  <c r="G19" i="6" s="1"/>
  <c r="AD4" i="6"/>
  <c r="AD10" i="6" s="1"/>
  <c r="I19" i="6" s="1"/>
  <c r="Y10" i="6"/>
  <c r="K18" i="6" s="1"/>
  <c r="Q10" i="6"/>
  <c r="J17" i="6" s="1"/>
  <c r="J10" i="6"/>
  <c r="J16" i="6" s="1"/>
  <c r="AC10" i="6"/>
  <c r="O10" i="6"/>
  <c r="O10" i="7"/>
  <c r="Z10" i="7"/>
  <c r="L18" i="7" s="1"/>
  <c r="X10" i="7"/>
  <c r="J18" i="7" s="1"/>
  <c r="AB10" i="19"/>
  <c r="G19" i="19" s="1"/>
  <c r="AE10" i="6"/>
  <c r="J19" i="6" s="1"/>
  <c r="L10" i="7"/>
  <c r="L16" i="7" s="1"/>
  <c r="H10" i="7"/>
  <c r="AC10" i="9"/>
  <c r="AD4" i="11"/>
  <c r="AD10" i="11" s="1"/>
  <c r="I19" i="11" s="1"/>
  <c r="AB10" i="11"/>
  <c r="G19" i="11" s="1"/>
  <c r="V10" i="10"/>
  <c r="AB10" i="8"/>
  <c r="G19" i="8" s="1"/>
  <c r="AD4" i="8"/>
  <c r="AD10" i="8" s="1"/>
  <c r="I19" i="8" s="1"/>
  <c r="J10" i="8"/>
  <c r="J16" i="8" s="1"/>
  <c r="H10" i="8"/>
  <c r="W4" i="9"/>
  <c r="W10" i="9" s="1"/>
  <c r="I18" i="9" s="1"/>
  <c r="U10" i="9"/>
  <c r="G18" i="9" s="1"/>
  <c r="J10" i="9"/>
  <c r="J16" i="9" s="1"/>
  <c r="Q10" i="10"/>
  <c r="J17" i="10" s="1"/>
  <c r="AC10" i="10"/>
  <c r="O10" i="11"/>
  <c r="AD4" i="12"/>
  <c r="AD10" i="12" s="1"/>
  <c r="I19" i="12" s="1"/>
  <c r="AB10" i="12"/>
  <c r="G19" i="12" s="1"/>
  <c r="W4" i="12"/>
  <c r="W10" i="12" s="1"/>
  <c r="I18" i="12" s="1"/>
  <c r="U10" i="12"/>
  <c r="G18" i="12" s="1"/>
  <c r="J10" i="13"/>
  <c r="J16" i="13" s="1"/>
  <c r="AE10" i="13"/>
  <c r="J19" i="13" s="1"/>
  <c r="CZ106" i="5"/>
  <c r="CZ114" i="5"/>
  <c r="DB105" i="5" l="1"/>
  <c r="CY119" i="5"/>
  <c r="DA120" i="5"/>
  <c r="DA121" i="5" s="1"/>
  <c r="DB120" i="5"/>
  <c r="DB121" i="5" s="1"/>
  <c r="CY120" i="5"/>
  <c r="AA10" i="6"/>
  <c r="M18" i="6" s="1"/>
  <c r="P18" i="6" s="1"/>
  <c r="DA114" i="5"/>
  <c r="DB114" i="5"/>
  <c r="DB116" i="5" s="1"/>
  <c r="T10" i="14"/>
  <c r="M17" i="14" s="1"/>
  <c r="CY114" i="5"/>
  <c r="DC114" i="5" s="1"/>
  <c r="DA115" i="5"/>
  <c r="T10" i="13"/>
  <c r="M17" i="13" s="1"/>
  <c r="M10" i="11"/>
  <c r="M16" i="11" s="1"/>
  <c r="M10" i="16"/>
  <c r="M16" i="16" s="1"/>
  <c r="H16" i="16"/>
  <c r="AA10" i="15"/>
  <c r="M18" i="15" s="1"/>
  <c r="P18" i="15" s="1"/>
  <c r="H18" i="15"/>
  <c r="H16" i="20"/>
  <c r="M10" i="20"/>
  <c r="M16" i="20" s="1"/>
  <c r="AH10" i="12"/>
  <c r="M19" i="12" s="1"/>
  <c r="H19" i="11"/>
  <c r="AH10" i="11"/>
  <c r="M19" i="11" s="1"/>
  <c r="P19" i="11" s="1"/>
  <c r="H18" i="18"/>
  <c r="AA10" i="18"/>
  <c r="M18" i="18" s="1"/>
  <c r="P18" i="18" s="1"/>
  <c r="T10" i="16"/>
  <c r="M17" i="16" s="1"/>
  <c r="H17" i="16"/>
  <c r="AH10" i="15"/>
  <c r="M19" i="15" s="1"/>
  <c r="H19" i="15"/>
  <c r="H19" i="14"/>
  <c r="AH10" i="14"/>
  <c r="M19" i="14" s="1"/>
  <c r="P19" i="14" s="1"/>
  <c r="M10" i="12"/>
  <c r="M16" i="12" s="1"/>
  <c r="H16" i="12"/>
  <c r="H18" i="7"/>
  <c r="AA10" i="7"/>
  <c r="M18" i="7" s="1"/>
  <c r="H18" i="21"/>
  <c r="AA10" i="21"/>
  <c r="M18" i="21" s="1"/>
  <c r="P18" i="21" s="1"/>
  <c r="H16" i="14"/>
  <c r="M10" i="14"/>
  <c r="M16" i="14" s="1"/>
  <c r="O16" i="14" s="1"/>
  <c r="AH10" i="18"/>
  <c r="M19" i="18" s="1"/>
  <c r="H19" i="18"/>
  <c r="T10" i="11"/>
  <c r="M17" i="11" s="1"/>
  <c r="O17" i="11" s="1"/>
  <c r="H17" i="11"/>
  <c r="I16" i="13"/>
  <c r="M10" i="13"/>
  <c r="M16" i="13" s="1"/>
  <c r="O16" i="13" s="1"/>
  <c r="AH10" i="7"/>
  <c r="M19" i="7" s="1"/>
  <c r="H19" i="7"/>
  <c r="H19" i="17"/>
  <c r="AH10" i="17"/>
  <c r="M19" i="17" s="1"/>
  <c r="P19" i="17" s="1"/>
  <c r="H19" i="13"/>
  <c r="AH10" i="13"/>
  <c r="M19" i="13" s="1"/>
  <c r="P19" i="13" s="1"/>
  <c r="AA10" i="12"/>
  <c r="M18" i="12" s="1"/>
  <c r="P18" i="12" s="1"/>
  <c r="H18" i="12"/>
  <c r="T10" i="10"/>
  <c r="M17" i="10" s="1"/>
  <c r="H17" i="10"/>
  <c r="H19" i="16"/>
  <c r="AH10" i="16"/>
  <c r="M19" i="16" s="1"/>
  <c r="AA10" i="13"/>
  <c r="M18" i="13" s="1"/>
  <c r="H18" i="13"/>
  <c r="T10" i="17"/>
  <c r="M17" i="17" s="1"/>
  <c r="T10" i="7"/>
  <c r="M17" i="7" s="1"/>
  <c r="H17" i="7"/>
  <c r="M10" i="15"/>
  <c r="M16" i="15" s="1"/>
  <c r="H16" i="15"/>
  <c r="AH10" i="20"/>
  <c r="M19" i="20" s="1"/>
  <c r="H19" i="20"/>
  <c r="H19" i="10"/>
  <c r="AH10" i="10"/>
  <c r="M19" i="10" s="1"/>
  <c r="P19" i="10" s="1"/>
  <c r="AH10" i="9"/>
  <c r="M19" i="9" s="1"/>
  <c r="P19" i="9" s="1"/>
  <c r="H19" i="9"/>
  <c r="T10" i="6"/>
  <c r="M17" i="6" s="1"/>
  <c r="H17" i="6"/>
  <c r="AA10" i="19"/>
  <c r="M18" i="19" s="1"/>
  <c r="P18" i="19" s="1"/>
  <c r="H18" i="19"/>
  <c r="T10" i="12"/>
  <c r="M17" i="12" s="1"/>
  <c r="H17" i="12"/>
  <c r="T10" i="8"/>
  <c r="M17" i="8" s="1"/>
  <c r="H17" i="8"/>
  <c r="AH10" i="19"/>
  <c r="M19" i="19" s="1"/>
  <c r="H19" i="19"/>
  <c r="T10" i="21"/>
  <c r="M17" i="21" s="1"/>
  <c r="H17" i="21"/>
  <c r="AA10" i="8"/>
  <c r="M18" i="8" s="1"/>
  <c r="P18" i="8" s="1"/>
  <c r="H18" i="8"/>
  <c r="I16" i="10"/>
  <c r="M10" i="10"/>
  <c r="M16" i="10" s="1"/>
  <c r="T10" i="19"/>
  <c r="M17" i="19" s="1"/>
  <c r="H17" i="19"/>
  <c r="AA10" i="17"/>
  <c r="M18" i="17" s="1"/>
  <c r="P18" i="17" s="1"/>
  <c r="H18" i="17"/>
  <c r="T10" i="20"/>
  <c r="M17" i="20" s="1"/>
  <c r="M10" i="19"/>
  <c r="M16" i="19" s="1"/>
  <c r="AA10" i="20"/>
  <c r="M18" i="20" s="1"/>
  <c r="P18" i="20" s="1"/>
  <c r="M10" i="8"/>
  <c r="M16" i="8" s="1"/>
  <c r="H16" i="8"/>
  <c r="AA10" i="10"/>
  <c r="M18" i="10" s="1"/>
  <c r="P18" i="10" s="1"/>
  <c r="H18" i="10"/>
  <c r="M10" i="7"/>
  <c r="M16" i="7" s="1"/>
  <c r="H16" i="7"/>
  <c r="H19" i="6"/>
  <c r="AH10" i="6"/>
  <c r="M19" i="6" s="1"/>
  <c r="P19" i="6" s="1"/>
  <c r="T10" i="18"/>
  <c r="M17" i="18" s="1"/>
  <c r="H17" i="18"/>
  <c r="M10" i="17"/>
  <c r="M16" i="17" s="1"/>
  <c r="H16" i="17"/>
  <c r="AH10" i="21"/>
  <c r="M19" i="21" s="1"/>
  <c r="H19" i="21"/>
  <c r="M10" i="21"/>
  <c r="M16" i="21" s="1"/>
  <c r="H16" i="21"/>
  <c r="AA10" i="14"/>
  <c r="M18" i="14" s="1"/>
  <c r="P18" i="14" s="1"/>
  <c r="H18" i="14"/>
  <c r="M10" i="18"/>
  <c r="M16" i="18" s="1"/>
  <c r="H16" i="18"/>
  <c r="H18" i="11"/>
  <c r="AA10" i="11"/>
  <c r="M18" i="11" s="1"/>
  <c r="P18" i="11" s="1"/>
  <c r="H19" i="8"/>
  <c r="AH10" i="8"/>
  <c r="M19" i="8" s="1"/>
  <c r="P19" i="8" s="1"/>
  <c r="T10" i="9"/>
  <c r="M17" i="9" s="1"/>
  <c r="H17" i="9"/>
  <c r="M10" i="6"/>
  <c r="M16" i="6" s="1"/>
  <c r="H16" i="6"/>
  <c r="AA10" i="16"/>
  <c r="M18" i="16" s="1"/>
  <c r="P18" i="16" s="1"/>
  <c r="H18" i="16"/>
  <c r="H18" i="9"/>
  <c r="AA10" i="9"/>
  <c r="M18" i="9" s="1"/>
  <c r="P18" i="9" s="1"/>
  <c r="T10" i="15"/>
  <c r="M17" i="15" s="1"/>
  <c r="H17" i="15"/>
  <c r="M10" i="9"/>
  <c r="M16" i="9" s="1"/>
  <c r="O16" i="9" s="1"/>
  <c r="DC119" i="5" l="1"/>
  <c r="DC120" i="5"/>
  <c r="DA116" i="5"/>
  <c r="O16" i="19"/>
  <c r="P16" i="19" s="1"/>
  <c r="S16" i="19" s="1"/>
  <c r="T16" i="19" s="1"/>
  <c r="O17" i="15"/>
  <c r="S17" i="15" s="1"/>
  <c r="O16" i="7"/>
  <c r="P16" i="7" s="1"/>
  <c r="O16" i="8"/>
  <c r="O17" i="16"/>
  <c r="P19" i="21"/>
  <c r="O17" i="20"/>
  <c r="S17" i="20" s="1"/>
  <c r="DC115" i="5"/>
  <c r="DC116" i="5" s="1"/>
  <c r="DE116" i="5" s="1"/>
  <c r="DL34" i="5" s="1"/>
  <c r="DO34" i="5" s="1"/>
  <c r="O17" i="18"/>
  <c r="P17" i="18" s="1"/>
  <c r="O17" i="17"/>
  <c r="S17" i="17" s="1"/>
  <c r="P19" i="20"/>
  <c r="P19" i="15"/>
  <c r="O16" i="21"/>
  <c r="P16" i="21" s="1"/>
  <c r="S16" i="21" s="1"/>
  <c r="T16" i="21" s="1"/>
  <c r="P19" i="19"/>
  <c r="P19" i="16"/>
  <c r="O17" i="14"/>
  <c r="S17" i="14" s="1"/>
  <c r="P19" i="18"/>
  <c r="P18" i="13"/>
  <c r="P19" i="12"/>
  <c r="O17" i="12"/>
  <c r="P17" i="12" s="1"/>
  <c r="P19" i="7"/>
  <c r="P18" i="7"/>
  <c r="O17" i="10"/>
  <c r="S17" i="10" s="1"/>
  <c r="O16" i="6"/>
  <c r="P16" i="6" s="1"/>
  <c r="S16" i="6" s="1"/>
  <c r="T16" i="6" s="1"/>
  <c r="O17" i="19"/>
  <c r="P16" i="9"/>
  <c r="S16" i="9" s="1"/>
  <c r="T16" i="9" s="1"/>
  <c r="O17" i="9"/>
  <c r="T19" i="9" s="1"/>
  <c r="O16" i="18"/>
  <c r="O16" i="17"/>
  <c r="O16" i="10"/>
  <c r="O16" i="11"/>
  <c r="P16" i="14"/>
  <c r="S16" i="14" s="1"/>
  <c r="T16" i="14" s="1"/>
  <c r="O16" i="12"/>
  <c r="O17" i="6"/>
  <c r="O16" i="15"/>
  <c r="O17" i="21"/>
  <c r="O17" i="8"/>
  <c r="T19" i="8" s="1"/>
  <c r="S18" i="19"/>
  <c r="O17" i="7"/>
  <c r="O17" i="13"/>
  <c r="P17" i="11"/>
  <c r="S17" i="11"/>
  <c r="O16" i="20"/>
  <c r="S17" i="18"/>
  <c r="P16" i="13"/>
  <c r="O16" i="16"/>
  <c r="P16" i="8"/>
  <c r="S16" i="8" s="1"/>
  <c r="T16" i="8" s="1"/>
  <c r="P17" i="16"/>
  <c r="S17" i="16"/>
  <c r="DC121" i="5" l="1"/>
  <c r="DE121" i="5" s="1"/>
  <c r="DL39" i="5" s="1"/>
  <c r="P17" i="17"/>
  <c r="P17" i="15"/>
  <c r="P17" i="20"/>
  <c r="T17" i="20" s="1"/>
  <c r="S18" i="21"/>
  <c r="W18" i="21" s="1"/>
  <c r="P17" i="14"/>
  <c r="T19" i="14" s="1"/>
  <c r="W19" i="14" s="1"/>
  <c r="AA19" i="14" s="1"/>
  <c r="S18" i="14"/>
  <c r="T18" i="14" s="1"/>
  <c r="S16" i="13"/>
  <c r="T16" i="13" s="1"/>
  <c r="S17" i="12"/>
  <c r="W17" i="12" s="1"/>
  <c r="P17" i="10"/>
  <c r="T17" i="10" s="1"/>
  <c r="W19" i="8"/>
  <c r="AA19" i="8" s="1"/>
  <c r="S16" i="7"/>
  <c r="T16" i="7" s="1"/>
  <c r="W19" i="9"/>
  <c r="AA19" i="9" s="1"/>
  <c r="S18" i="7"/>
  <c r="T18" i="7" s="1"/>
  <c r="T19" i="6"/>
  <c r="W19" i="6" s="1"/>
  <c r="AA19" i="6" s="1"/>
  <c r="S18" i="6"/>
  <c r="W18" i="6" s="1"/>
  <c r="W17" i="16"/>
  <c r="T17" i="16"/>
  <c r="W17" i="14"/>
  <c r="W16" i="8"/>
  <c r="W17" i="10"/>
  <c r="P16" i="20"/>
  <c r="T19" i="20"/>
  <c r="S17" i="13"/>
  <c r="P17" i="13"/>
  <c r="T19" i="13" s="1"/>
  <c r="S17" i="21"/>
  <c r="P17" i="21"/>
  <c r="T19" i="21" s="1"/>
  <c r="P16" i="15"/>
  <c r="T19" i="15"/>
  <c r="P16" i="10"/>
  <c r="T19" i="10"/>
  <c r="P16" i="18"/>
  <c r="T19" i="18"/>
  <c r="W16" i="9"/>
  <c r="S17" i="19"/>
  <c r="P17" i="19"/>
  <c r="T19" i="19" s="1"/>
  <c r="S18" i="13"/>
  <c r="P17" i="7"/>
  <c r="T19" i="7" s="1"/>
  <c r="S17" i="7"/>
  <c r="S17" i="6"/>
  <c r="P17" i="6"/>
  <c r="P16" i="12"/>
  <c r="T19" i="12" s="1"/>
  <c r="P16" i="11"/>
  <c r="T19" i="11"/>
  <c r="S17" i="9"/>
  <c r="P17" i="9"/>
  <c r="S18" i="9"/>
  <c r="W17" i="20"/>
  <c r="P16" i="16"/>
  <c r="T19" i="16"/>
  <c r="T17" i="18"/>
  <c r="W17" i="18"/>
  <c r="T17" i="11"/>
  <c r="W17" i="11"/>
  <c r="T18" i="19"/>
  <c r="W18" i="19"/>
  <c r="S18" i="8"/>
  <c r="P16" i="17"/>
  <c r="T19" i="17"/>
  <c r="W17" i="17"/>
  <c r="T17" i="17"/>
  <c r="S17" i="8"/>
  <c r="P17" i="8"/>
  <c r="W17" i="15"/>
  <c r="T17" i="15"/>
  <c r="T18" i="21" l="1"/>
  <c r="W18" i="14"/>
  <c r="X18" i="14" s="1"/>
  <c r="T17" i="14"/>
  <c r="X17" i="14" s="1"/>
  <c r="W16" i="14"/>
  <c r="X16" i="14" s="1"/>
  <c r="X19" i="14"/>
  <c r="W16" i="6"/>
  <c r="X16" i="6" s="1"/>
  <c r="W16" i="13"/>
  <c r="X16" i="13" s="1"/>
  <c r="W19" i="13"/>
  <c r="AA19" i="13" s="1"/>
  <c r="T17" i="12"/>
  <c r="W16" i="7"/>
  <c r="AA16" i="7" s="1"/>
  <c r="W19" i="7"/>
  <c r="AA19" i="7" s="1"/>
  <c r="X19" i="9"/>
  <c r="T18" i="6"/>
  <c r="X18" i="6" s="1"/>
  <c r="W18" i="7"/>
  <c r="X18" i="7" s="1"/>
  <c r="W17" i="8"/>
  <c r="T17" i="8"/>
  <c r="S16" i="17"/>
  <c r="T16" i="17" s="1"/>
  <c r="W16" i="17" s="1"/>
  <c r="S18" i="17"/>
  <c r="X18" i="19"/>
  <c r="T18" i="9"/>
  <c r="W18" i="9"/>
  <c r="S16" i="11"/>
  <c r="T16" i="11" s="1"/>
  <c r="W16" i="11" s="1"/>
  <c r="S18" i="11"/>
  <c r="T17" i="7"/>
  <c r="W17" i="7"/>
  <c r="W18" i="13"/>
  <c r="T18" i="13"/>
  <c r="X19" i="8"/>
  <c r="W17" i="19"/>
  <c r="T17" i="19"/>
  <c r="S16" i="15"/>
  <c r="T16" i="15" s="1"/>
  <c r="W16" i="15" s="1"/>
  <c r="S18" i="15"/>
  <c r="W17" i="13"/>
  <c r="T17" i="13"/>
  <c r="S16" i="16"/>
  <c r="T16" i="16" s="1"/>
  <c r="W16" i="16" s="1"/>
  <c r="S18" i="16"/>
  <c r="W17" i="6"/>
  <c r="T17" i="6"/>
  <c r="X16" i="9"/>
  <c r="AA16" i="9"/>
  <c r="S16" i="10"/>
  <c r="T16" i="10" s="1"/>
  <c r="W16" i="10" s="1"/>
  <c r="S18" i="10"/>
  <c r="AA16" i="8"/>
  <c r="X16" i="8"/>
  <c r="X18" i="21"/>
  <c r="T17" i="9"/>
  <c r="W17" i="9"/>
  <c r="S16" i="12"/>
  <c r="T16" i="12" s="1"/>
  <c r="W16" i="12" s="1"/>
  <c r="S18" i="12"/>
  <c r="X19" i="6"/>
  <c r="W19" i="19"/>
  <c r="W16" i="19"/>
  <c r="T17" i="21"/>
  <c r="W17" i="21"/>
  <c r="S16" i="20"/>
  <c r="T16" i="20" s="1"/>
  <c r="W16" i="20" s="1"/>
  <c r="S18" i="20"/>
  <c r="W19" i="21"/>
  <c r="W16" i="21"/>
  <c r="W18" i="8"/>
  <c r="T18" i="8"/>
  <c r="S16" i="18"/>
  <c r="T16" i="18" s="1"/>
  <c r="W16" i="18" s="1"/>
  <c r="S18" i="18"/>
  <c r="AB19" i="14" l="1"/>
  <c r="AA16" i="14"/>
  <c r="AB16" i="14" s="1"/>
  <c r="AA17" i="14"/>
  <c r="AB17" i="14" s="1"/>
  <c r="AA18" i="14"/>
  <c r="AE18" i="14" s="1"/>
  <c r="X17" i="16"/>
  <c r="W19" i="17"/>
  <c r="AA19" i="17" s="1"/>
  <c r="W19" i="15"/>
  <c r="AA19" i="15" s="1"/>
  <c r="X17" i="17"/>
  <c r="X19" i="13"/>
  <c r="AA16" i="6"/>
  <c r="AE16" i="6" s="1"/>
  <c r="AA16" i="13"/>
  <c r="AE16" i="13" s="1"/>
  <c r="AI16" i="13" s="1"/>
  <c r="W19" i="11"/>
  <c r="X19" i="11" s="1"/>
  <c r="X17" i="11"/>
  <c r="X17" i="9"/>
  <c r="X17" i="8"/>
  <c r="X16" i="7"/>
  <c r="AB16" i="7" s="1"/>
  <c r="X17" i="7"/>
  <c r="AA17" i="7" s="1"/>
  <c r="AB17" i="7" s="1"/>
  <c r="X19" i="7"/>
  <c r="X18" i="8"/>
  <c r="X17" i="13"/>
  <c r="X18" i="9"/>
  <c r="X18" i="13"/>
  <c r="X17" i="6"/>
  <c r="AA17" i="6" s="1"/>
  <c r="AB17" i="6" s="1"/>
  <c r="X16" i="11"/>
  <c r="AA16" i="11"/>
  <c r="X17" i="18"/>
  <c r="W18" i="17"/>
  <c r="T18" i="17"/>
  <c r="AA16" i="12"/>
  <c r="X16" i="12"/>
  <c r="W18" i="10"/>
  <c r="T18" i="10"/>
  <c r="X17" i="12"/>
  <c r="AA16" i="21"/>
  <c r="X16" i="21"/>
  <c r="AA16" i="10"/>
  <c r="X16" i="10"/>
  <c r="W19" i="12"/>
  <c r="W18" i="15"/>
  <c r="T18" i="15"/>
  <c r="X17" i="19"/>
  <c r="AA17" i="19" s="1"/>
  <c r="AB17" i="19" s="1"/>
  <c r="AE16" i="7"/>
  <c r="AA16" i="17"/>
  <c r="X16" i="17"/>
  <c r="X16" i="19"/>
  <c r="AA16" i="19"/>
  <c r="AB19" i="8"/>
  <c r="X19" i="15"/>
  <c r="X19" i="19"/>
  <c r="AA19" i="19"/>
  <c r="W18" i="18"/>
  <c r="T18" i="18"/>
  <c r="AA19" i="21"/>
  <c r="X19" i="21"/>
  <c r="X16" i="20"/>
  <c r="AA16" i="20"/>
  <c r="AB16" i="8"/>
  <c r="AE16" i="8"/>
  <c r="AE16" i="9"/>
  <c r="AB16" i="9"/>
  <c r="W18" i="16"/>
  <c r="T18" i="16"/>
  <c r="X17" i="10"/>
  <c r="X16" i="15"/>
  <c r="AA16" i="15"/>
  <c r="X17" i="15"/>
  <c r="AB19" i="6"/>
  <c r="T18" i="20"/>
  <c r="W18" i="20"/>
  <c r="X16" i="18"/>
  <c r="AA16" i="18"/>
  <c r="X17" i="21"/>
  <c r="AA17" i="21" s="1"/>
  <c r="AB17" i="21" s="1"/>
  <c r="W19" i="18"/>
  <c r="W18" i="12"/>
  <c r="T18" i="12"/>
  <c r="X17" i="20"/>
  <c r="AB19" i="9"/>
  <c r="W19" i="20"/>
  <c r="X16" i="16"/>
  <c r="AA16" i="16"/>
  <c r="W19" i="10"/>
  <c r="W18" i="11"/>
  <c r="T18" i="11"/>
  <c r="W19" i="16"/>
  <c r="X19" i="17" l="1"/>
  <c r="AA19" i="11"/>
  <c r="AE17" i="14"/>
  <c r="AI17" i="14" s="1"/>
  <c r="L29" i="14" s="1"/>
  <c r="AB18" i="14"/>
  <c r="AF18" i="14" s="1"/>
  <c r="AE19" i="14"/>
  <c r="AF19" i="14" s="1"/>
  <c r="AE16" i="14"/>
  <c r="AF16" i="14" s="1"/>
  <c r="AB19" i="15"/>
  <c r="AA18" i="19"/>
  <c r="AE18" i="19" s="1"/>
  <c r="X18" i="20"/>
  <c r="AA18" i="20" s="1"/>
  <c r="AE18" i="20" s="1"/>
  <c r="AB19" i="19"/>
  <c r="AE19" i="19" s="1"/>
  <c r="AB16" i="6"/>
  <c r="AF16" i="6" s="1"/>
  <c r="AB16" i="13"/>
  <c r="AF16" i="13" s="1"/>
  <c r="AJ16" i="13" s="1"/>
  <c r="J28" i="13" s="1"/>
  <c r="AA17" i="9"/>
  <c r="AB17" i="9" s="1"/>
  <c r="AE19" i="9" s="1"/>
  <c r="AB19" i="13"/>
  <c r="AA17" i="13"/>
  <c r="AB17" i="13" s="1"/>
  <c r="AA18" i="7"/>
  <c r="AB18" i="7" s="1"/>
  <c r="AA17" i="8"/>
  <c r="AB17" i="8" s="1"/>
  <c r="AE17" i="8" s="1"/>
  <c r="AF17" i="8" s="1"/>
  <c r="AA18" i="9"/>
  <c r="AB18" i="9" s="1"/>
  <c r="AA18" i="8"/>
  <c r="AE18" i="8" s="1"/>
  <c r="AB19" i="7"/>
  <c r="AE17" i="7" s="1"/>
  <c r="AI17" i="7" s="1"/>
  <c r="X18" i="10"/>
  <c r="AA17" i="10" s="1"/>
  <c r="AB17" i="10" s="1"/>
  <c r="AA18" i="13"/>
  <c r="AE18" i="13" s="1"/>
  <c r="AE19" i="6"/>
  <c r="AA18" i="6"/>
  <c r="AB18" i="6" s="1"/>
  <c r="AE16" i="16"/>
  <c r="AB16" i="16"/>
  <c r="X18" i="11"/>
  <c r="AA19" i="20"/>
  <c r="X19" i="20"/>
  <c r="AE16" i="15"/>
  <c r="AB16" i="15"/>
  <c r="X18" i="16"/>
  <c r="AF16" i="8"/>
  <c r="AI16" i="8"/>
  <c r="AB19" i="11"/>
  <c r="AA19" i="12"/>
  <c r="X19" i="12"/>
  <c r="AB16" i="12"/>
  <c r="AE16" i="12"/>
  <c r="AA19" i="10"/>
  <c r="X19" i="10"/>
  <c r="L28" i="13"/>
  <c r="F28" i="13"/>
  <c r="K28" i="13"/>
  <c r="AE16" i="19"/>
  <c r="AB16" i="19"/>
  <c r="AB16" i="11"/>
  <c r="AE16" i="11"/>
  <c r="AA18" i="21"/>
  <c r="X19" i="16"/>
  <c r="AA19" i="16"/>
  <c r="X18" i="12"/>
  <c r="AA18" i="12" s="1"/>
  <c r="AE17" i="6"/>
  <c r="AB19" i="21"/>
  <c r="AE19" i="21" s="1"/>
  <c r="X18" i="18"/>
  <c r="AA18" i="18" s="1"/>
  <c r="AB16" i="17"/>
  <c r="AE16" i="17"/>
  <c r="X18" i="15"/>
  <c r="AA18" i="15" s="1"/>
  <c r="AB16" i="10"/>
  <c r="AE16" i="10"/>
  <c r="AB16" i="21"/>
  <c r="AE16" i="21"/>
  <c r="AB16" i="18"/>
  <c r="AE16" i="18"/>
  <c r="AB19" i="17"/>
  <c r="AA19" i="18"/>
  <c r="X19" i="18"/>
  <c r="AF16" i="9"/>
  <c r="AI16" i="9"/>
  <c r="AI16" i="6"/>
  <c r="AE16" i="20"/>
  <c r="AB16" i="20"/>
  <c r="AI16" i="7"/>
  <c r="AF16" i="7"/>
  <c r="X18" i="17"/>
  <c r="AB18" i="20" l="1"/>
  <c r="AB19" i="20"/>
  <c r="AA17" i="20"/>
  <c r="AB17" i="20" s="1"/>
  <c r="AF19" i="19"/>
  <c r="AB18" i="19"/>
  <c r="AF18" i="19" s="1"/>
  <c r="AE17" i="19"/>
  <c r="AF17" i="19" s="1"/>
  <c r="AF19" i="21"/>
  <c r="K29" i="14"/>
  <c r="M29" i="14" s="1"/>
  <c r="F29" i="14"/>
  <c r="AF17" i="14"/>
  <c r="AJ17" i="14" s="1"/>
  <c r="J29" i="14" s="1"/>
  <c r="AI19" i="14"/>
  <c r="L31" i="14" s="1"/>
  <c r="AI18" i="14"/>
  <c r="L30" i="14" s="1"/>
  <c r="AI16" i="14"/>
  <c r="L28" i="14" s="1"/>
  <c r="AA17" i="15"/>
  <c r="AB17" i="15" s="1"/>
  <c r="AE17" i="15" s="1"/>
  <c r="AF17" i="15" s="1"/>
  <c r="AE19" i="8"/>
  <c r="AF19" i="8" s="1"/>
  <c r="AI17" i="8"/>
  <c r="AJ17" i="8" s="1"/>
  <c r="J29" i="8" s="1"/>
  <c r="AE17" i="9"/>
  <c r="AF17" i="9" s="1"/>
  <c r="AE18" i="7"/>
  <c r="AF18" i="7" s="1"/>
  <c r="AE18" i="6"/>
  <c r="AF18" i="6" s="1"/>
  <c r="AE19" i="13"/>
  <c r="AB19" i="12"/>
  <c r="AB18" i="13"/>
  <c r="AF18" i="13" s="1"/>
  <c r="AE17" i="13"/>
  <c r="AF17" i="13" s="1"/>
  <c r="AA17" i="12"/>
  <c r="AB17" i="12" s="1"/>
  <c r="AA18" i="10"/>
  <c r="AE18" i="10" s="1"/>
  <c r="AE18" i="9"/>
  <c r="AF18" i="9" s="1"/>
  <c r="AF19" i="9"/>
  <c r="AB18" i="8"/>
  <c r="AF18" i="8" s="1"/>
  <c r="AE19" i="7"/>
  <c r="AF19" i="7" s="1"/>
  <c r="M28" i="13"/>
  <c r="AF17" i="7"/>
  <c r="AJ17" i="7" s="1"/>
  <c r="J29" i="7" s="1"/>
  <c r="AF19" i="6"/>
  <c r="AA18" i="17"/>
  <c r="AA17" i="17"/>
  <c r="AB17" i="17" s="1"/>
  <c r="AE17" i="17" s="1"/>
  <c r="L28" i="6"/>
  <c r="AJ16" i="6"/>
  <c r="J28" i="6" s="1"/>
  <c r="F28" i="6"/>
  <c r="K28" i="6"/>
  <c r="AB19" i="18"/>
  <c r="AF16" i="10"/>
  <c r="AI16" i="10"/>
  <c r="AB19" i="16"/>
  <c r="AI16" i="11"/>
  <c r="AF16" i="11"/>
  <c r="AA17" i="18"/>
  <c r="AB17" i="18" s="1"/>
  <c r="K29" i="7"/>
  <c r="F29" i="7"/>
  <c r="L29" i="7"/>
  <c r="AF16" i="17"/>
  <c r="AI16" i="17"/>
  <c r="AF16" i="12"/>
  <c r="AI16" i="12"/>
  <c r="L28" i="8"/>
  <c r="AJ16" i="8"/>
  <c r="J28" i="8" s="1"/>
  <c r="F28" i="8"/>
  <c r="K28" i="8"/>
  <c r="AF16" i="15"/>
  <c r="AI16" i="15"/>
  <c r="K28" i="9"/>
  <c r="L28" i="9"/>
  <c r="F28" i="9"/>
  <c r="AJ16" i="9"/>
  <c r="J28" i="9" s="1"/>
  <c r="AI16" i="18"/>
  <c r="AF16" i="18"/>
  <c r="AF16" i="21"/>
  <c r="AI16" i="21"/>
  <c r="AB18" i="15"/>
  <c r="AE18" i="15"/>
  <c r="AI17" i="6"/>
  <c r="AF17" i="6"/>
  <c r="AB19" i="10"/>
  <c r="AE17" i="21"/>
  <c r="AA18" i="11"/>
  <c r="AA17" i="11"/>
  <c r="AB17" i="11" s="1"/>
  <c r="AE17" i="11" s="1"/>
  <c r="AF16" i="16"/>
  <c r="AI16" i="16"/>
  <c r="AJ16" i="7"/>
  <c r="J28" i="7" s="1"/>
  <c r="L28" i="7"/>
  <c r="K28" i="7"/>
  <c r="F28" i="7"/>
  <c r="AI16" i="20"/>
  <c r="AF16" i="20"/>
  <c r="AB18" i="18"/>
  <c r="AE18" i="18"/>
  <c r="AE18" i="12"/>
  <c r="AB18" i="12"/>
  <c r="AB18" i="21"/>
  <c r="AE18" i="21"/>
  <c r="AF16" i="19"/>
  <c r="AI16" i="19"/>
  <c r="AA18" i="16"/>
  <c r="AA17" i="16"/>
  <c r="AB17" i="16" s="1"/>
  <c r="F29" i="8" l="1"/>
  <c r="K29" i="8"/>
  <c r="AF18" i="20"/>
  <c r="AE19" i="20"/>
  <c r="AF19" i="20" s="1"/>
  <c r="AI18" i="20" s="1"/>
  <c r="AE17" i="20"/>
  <c r="AI17" i="20" s="1"/>
  <c r="K29" i="20" s="1"/>
  <c r="AE17" i="16"/>
  <c r="AI17" i="16" s="1"/>
  <c r="AI17" i="19"/>
  <c r="L29" i="19" s="1"/>
  <c r="AI19" i="19"/>
  <c r="L31" i="19" s="1"/>
  <c r="AI18" i="19"/>
  <c r="F30" i="19" s="1"/>
  <c r="O30" i="19" s="1"/>
  <c r="K31" i="14"/>
  <c r="M31" i="14" s="1"/>
  <c r="AJ16" i="14"/>
  <c r="J28" i="14" s="1"/>
  <c r="AJ19" i="14"/>
  <c r="J31" i="14" s="1"/>
  <c r="K28" i="14"/>
  <c r="M28" i="14" s="1"/>
  <c r="F31" i="14"/>
  <c r="O31" i="14" s="1"/>
  <c r="S31" i="14" s="1"/>
  <c r="AJ18" i="14"/>
  <c r="J30" i="14" s="1"/>
  <c r="K30" i="14"/>
  <c r="M30" i="14" s="1"/>
  <c r="F30" i="14"/>
  <c r="O30" i="14" s="1"/>
  <c r="F28" i="14"/>
  <c r="AE19" i="17"/>
  <c r="AF19" i="17" s="1"/>
  <c r="AE19" i="18"/>
  <c r="AF19" i="18" s="1"/>
  <c r="AI17" i="15"/>
  <c r="AJ17" i="15" s="1"/>
  <c r="J29" i="15" s="1"/>
  <c r="AE19" i="15"/>
  <c r="AF19" i="15" s="1"/>
  <c r="AI19" i="8"/>
  <c r="F31" i="8" s="1"/>
  <c r="O31" i="8" s="1"/>
  <c r="S31" i="8" s="1"/>
  <c r="L29" i="8"/>
  <c r="AI17" i="9"/>
  <c r="L29" i="9" s="1"/>
  <c r="AF19" i="13"/>
  <c r="AI18" i="13" s="1"/>
  <c r="AI17" i="13"/>
  <c r="AJ17" i="13" s="1"/>
  <c r="J29" i="13" s="1"/>
  <c r="AE17" i="12"/>
  <c r="AI17" i="12" s="1"/>
  <c r="F29" i="12" s="1"/>
  <c r="AE19" i="12"/>
  <c r="AF19" i="12" s="1"/>
  <c r="AB18" i="10"/>
  <c r="AF18" i="10" s="1"/>
  <c r="AI18" i="9"/>
  <c r="AJ18" i="9" s="1"/>
  <c r="J30" i="9" s="1"/>
  <c r="AI19" i="9"/>
  <c r="L31" i="9" s="1"/>
  <c r="AI18" i="8"/>
  <c r="L30" i="8" s="1"/>
  <c r="AI19" i="7"/>
  <c r="AJ19" i="7" s="1"/>
  <c r="J31" i="7" s="1"/>
  <c r="AI18" i="7"/>
  <c r="K30" i="7" s="1"/>
  <c r="AF18" i="12"/>
  <c r="AI19" i="6"/>
  <c r="K31" i="6" s="1"/>
  <c r="M28" i="8"/>
  <c r="M28" i="9"/>
  <c r="M28" i="7"/>
  <c r="AI18" i="6"/>
  <c r="F30" i="6" s="1"/>
  <c r="O30" i="6" s="1"/>
  <c r="F29" i="9"/>
  <c r="AE18" i="11"/>
  <c r="AB18" i="11"/>
  <c r="AE19" i="10"/>
  <c r="AF19" i="10" s="1"/>
  <c r="AE17" i="10"/>
  <c r="AF18" i="15"/>
  <c r="L28" i="12"/>
  <c r="AJ16" i="12"/>
  <c r="J28" i="12" s="1"/>
  <c r="F28" i="12"/>
  <c r="K28" i="12"/>
  <c r="L28" i="10"/>
  <c r="AJ16" i="10"/>
  <c r="J28" i="10" s="1"/>
  <c r="F28" i="10"/>
  <c r="K28" i="10"/>
  <c r="AF17" i="16"/>
  <c r="K28" i="20"/>
  <c r="AJ16" i="20"/>
  <c r="J28" i="20" s="1"/>
  <c r="L28" i="20"/>
  <c r="F28" i="20"/>
  <c r="AJ16" i="16"/>
  <c r="J28" i="16" s="1"/>
  <c r="F28" i="16"/>
  <c r="K28" i="16"/>
  <c r="L28" i="16"/>
  <c r="AI17" i="21"/>
  <c r="AF17" i="21"/>
  <c r="AJ16" i="18"/>
  <c r="J28" i="18" s="1"/>
  <c r="K28" i="18"/>
  <c r="L28" i="18"/>
  <c r="F28" i="18"/>
  <c r="K28" i="15"/>
  <c r="AJ16" i="15"/>
  <c r="J28" i="15" s="1"/>
  <c r="F28" i="15"/>
  <c r="L28" i="15"/>
  <c r="AE19" i="11"/>
  <c r="AF19" i="11" s="1"/>
  <c r="AJ16" i="11"/>
  <c r="J28" i="11" s="1"/>
  <c r="F28" i="11"/>
  <c r="K28" i="11"/>
  <c r="L28" i="11"/>
  <c r="AE18" i="16"/>
  <c r="AB18" i="16"/>
  <c r="AJ16" i="19"/>
  <c r="J28" i="19" s="1"/>
  <c r="F28" i="19"/>
  <c r="K28" i="19"/>
  <c r="L28" i="19"/>
  <c r="AF18" i="21"/>
  <c r="AF18" i="18"/>
  <c r="F29" i="19"/>
  <c r="AJ17" i="19"/>
  <c r="J29" i="19" s="1"/>
  <c r="K29" i="19"/>
  <c r="L28" i="21"/>
  <c r="F28" i="21"/>
  <c r="AJ16" i="21"/>
  <c r="J28" i="21" s="1"/>
  <c r="K28" i="21"/>
  <c r="AJ18" i="19"/>
  <c r="J30" i="19" s="1"/>
  <c r="L30" i="19"/>
  <c r="M29" i="7"/>
  <c r="AE17" i="18"/>
  <c r="AE19" i="16"/>
  <c r="AF19" i="16" s="1"/>
  <c r="M28" i="6"/>
  <c r="AI17" i="17"/>
  <c r="AF17" i="17"/>
  <c r="AI17" i="11"/>
  <c r="AF17" i="11"/>
  <c r="K29" i="6"/>
  <c r="AJ17" i="6"/>
  <c r="J29" i="6" s="1"/>
  <c r="F29" i="6"/>
  <c r="L29" i="6"/>
  <c r="L28" i="17"/>
  <c r="AJ16" i="17"/>
  <c r="J28" i="17" s="1"/>
  <c r="F28" i="17"/>
  <c r="K28" i="17"/>
  <c r="AE18" i="17"/>
  <c r="AB18" i="17"/>
  <c r="AI19" i="20" l="1"/>
  <c r="F31" i="20" s="1"/>
  <c r="O31" i="20" s="1"/>
  <c r="L31" i="8"/>
  <c r="M29" i="8"/>
  <c r="O29" i="8" s="1"/>
  <c r="Q29" i="8" s="1"/>
  <c r="K31" i="8"/>
  <c r="M31" i="8" s="1"/>
  <c r="L29" i="20"/>
  <c r="F29" i="20"/>
  <c r="AF17" i="20"/>
  <c r="AJ17" i="20" s="1"/>
  <c r="J29" i="20" s="1"/>
  <c r="AI18" i="15"/>
  <c r="F30" i="15" s="1"/>
  <c r="O30" i="15" s="1"/>
  <c r="AI19" i="15"/>
  <c r="F31" i="15" s="1"/>
  <c r="O31" i="15" s="1"/>
  <c r="K30" i="19"/>
  <c r="M30" i="19" s="1"/>
  <c r="Q30" i="19" s="1"/>
  <c r="AI18" i="18"/>
  <c r="L30" i="18" s="1"/>
  <c r="F29" i="15"/>
  <c r="F31" i="6"/>
  <c r="O31" i="6" s="1"/>
  <c r="L29" i="15"/>
  <c r="AJ17" i="9"/>
  <c r="J29" i="9" s="1"/>
  <c r="K29" i="15"/>
  <c r="M29" i="20"/>
  <c r="K31" i="19"/>
  <c r="M31" i="19" s="1"/>
  <c r="AJ19" i="19"/>
  <c r="J31" i="19" s="1"/>
  <c r="F31" i="19"/>
  <c r="O31" i="19" s="1"/>
  <c r="S31" i="19" s="1"/>
  <c r="AJ19" i="20"/>
  <c r="J31" i="20" s="1"/>
  <c r="L31" i="20"/>
  <c r="K31" i="20"/>
  <c r="O29" i="14"/>
  <c r="S29" i="14" s="1"/>
  <c r="Q31" i="14"/>
  <c r="P30" i="14"/>
  <c r="P31" i="14"/>
  <c r="Q30" i="14"/>
  <c r="O28" i="14"/>
  <c r="Q28" i="14" s="1"/>
  <c r="AF18" i="17"/>
  <c r="AI18" i="17" s="1"/>
  <c r="F30" i="17" s="1"/>
  <c r="O30" i="17" s="1"/>
  <c r="M28" i="21"/>
  <c r="AI19" i="18"/>
  <c r="K31" i="18" s="1"/>
  <c r="M28" i="19"/>
  <c r="AF18" i="16"/>
  <c r="AI18" i="16" s="1"/>
  <c r="F30" i="16" s="1"/>
  <c r="O30" i="16" s="1"/>
  <c r="M28" i="16"/>
  <c r="M28" i="18"/>
  <c r="AJ19" i="8"/>
  <c r="J31" i="8" s="1"/>
  <c r="F30" i="8"/>
  <c r="O30" i="8" s="1"/>
  <c r="AJ18" i="8"/>
  <c r="J30" i="8" s="1"/>
  <c r="L31" i="6"/>
  <c r="M31" i="6" s="1"/>
  <c r="AJ19" i="6"/>
  <c r="J31" i="6" s="1"/>
  <c r="P31" i="6" s="1"/>
  <c r="L29" i="13"/>
  <c r="K29" i="13"/>
  <c r="F29" i="13"/>
  <c r="K29" i="9"/>
  <c r="M29" i="9" s="1"/>
  <c r="AJ19" i="9"/>
  <c r="J31" i="9" s="1"/>
  <c r="F31" i="9"/>
  <c r="O31" i="9" s="1"/>
  <c r="S31" i="9" s="1"/>
  <c r="K30" i="13"/>
  <c r="L30" i="13"/>
  <c r="AI19" i="13"/>
  <c r="AJ18" i="13"/>
  <c r="J30" i="13" s="1"/>
  <c r="F30" i="13"/>
  <c r="O30" i="13" s="1"/>
  <c r="AI18" i="12"/>
  <c r="F30" i="12" s="1"/>
  <c r="O30" i="12" s="1"/>
  <c r="AI19" i="12"/>
  <c r="L31" i="12" s="1"/>
  <c r="L29" i="12"/>
  <c r="AF17" i="12"/>
  <c r="AJ17" i="12" s="1"/>
  <c r="J29" i="12" s="1"/>
  <c r="K29" i="12"/>
  <c r="M28" i="12"/>
  <c r="M28" i="10"/>
  <c r="AI19" i="10"/>
  <c r="L31" i="10" s="1"/>
  <c r="O28" i="7"/>
  <c r="P28" i="7" s="1"/>
  <c r="K31" i="9"/>
  <c r="M31" i="9" s="1"/>
  <c r="K30" i="9"/>
  <c r="L30" i="9"/>
  <c r="F30" i="9"/>
  <c r="O30" i="9" s="1"/>
  <c r="P30" i="9" s="1"/>
  <c r="K30" i="8"/>
  <c r="M30" i="8" s="1"/>
  <c r="L31" i="7"/>
  <c r="K31" i="7"/>
  <c r="F31" i="7"/>
  <c r="O31" i="7" s="1"/>
  <c r="S31" i="7" s="1"/>
  <c r="AJ18" i="7"/>
  <c r="J30" i="7" s="1"/>
  <c r="L30" i="7"/>
  <c r="M30" i="7" s="1"/>
  <c r="F30" i="7"/>
  <c r="O30" i="7" s="1"/>
  <c r="AF18" i="11"/>
  <c r="AI19" i="11" s="1"/>
  <c r="AJ18" i="6"/>
  <c r="J30" i="6" s="1"/>
  <c r="P30" i="6" s="1"/>
  <c r="K30" i="6"/>
  <c r="L30" i="6"/>
  <c r="AJ17" i="11"/>
  <c r="J29" i="11" s="1"/>
  <c r="F29" i="11"/>
  <c r="K29" i="11"/>
  <c r="L29" i="11"/>
  <c r="M29" i="19"/>
  <c r="M28" i="11"/>
  <c r="M28" i="15"/>
  <c r="S31" i="6"/>
  <c r="O29" i="7"/>
  <c r="AI17" i="18"/>
  <c r="AF17" i="18"/>
  <c r="AI18" i="21"/>
  <c r="AI19" i="21"/>
  <c r="M28" i="20"/>
  <c r="AJ18" i="15"/>
  <c r="J30" i="15" s="1"/>
  <c r="AJ19" i="15"/>
  <c r="J31" i="15" s="1"/>
  <c r="K31" i="15"/>
  <c r="L31" i="15"/>
  <c r="M28" i="17"/>
  <c r="M29" i="6"/>
  <c r="O29" i="6" s="1"/>
  <c r="K29" i="17"/>
  <c r="L29" i="17"/>
  <c r="AJ17" i="17"/>
  <c r="J29" i="17" s="1"/>
  <c r="F29" i="17"/>
  <c r="AJ18" i="20"/>
  <c r="J30" i="20" s="1"/>
  <c r="L30" i="20"/>
  <c r="K30" i="20"/>
  <c r="F30" i="20"/>
  <c r="O30" i="20" s="1"/>
  <c r="AI19" i="17"/>
  <c r="AI18" i="10"/>
  <c r="S31" i="20"/>
  <c r="AI17" i="10"/>
  <c r="AF17" i="10"/>
  <c r="L30" i="17"/>
  <c r="P30" i="19"/>
  <c r="K29" i="21"/>
  <c r="AJ17" i="21"/>
  <c r="J29" i="21" s="1"/>
  <c r="L29" i="21"/>
  <c r="F29" i="21"/>
  <c r="L29" i="16"/>
  <c r="AJ17" i="16"/>
  <c r="J29" i="16" s="1"/>
  <c r="F29" i="16"/>
  <c r="K29" i="16"/>
  <c r="K30" i="15" l="1"/>
  <c r="L30" i="15"/>
  <c r="K30" i="18"/>
  <c r="M30" i="18" s="1"/>
  <c r="L30" i="16"/>
  <c r="O28" i="9"/>
  <c r="P28" i="9" s="1"/>
  <c r="F31" i="10"/>
  <c r="O31" i="10" s="1"/>
  <c r="O28" i="8"/>
  <c r="Q31" i="6"/>
  <c r="Q30" i="8"/>
  <c r="K31" i="10"/>
  <c r="M31" i="10" s="1"/>
  <c r="Q31" i="8"/>
  <c r="U31" i="8" s="1"/>
  <c r="AJ18" i="16"/>
  <c r="J30" i="16" s="1"/>
  <c r="AJ18" i="17"/>
  <c r="J30" i="17" s="1"/>
  <c r="P30" i="17" s="1"/>
  <c r="F30" i="18"/>
  <c r="O30" i="18" s="1"/>
  <c r="K30" i="16"/>
  <c r="K30" i="17"/>
  <c r="M30" i="17" s="1"/>
  <c r="Q30" i="17" s="1"/>
  <c r="AJ18" i="18"/>
  <c r="J30" i="18" s="1"/>
  <c r="M29" i="15"/>
  <c r="O28" i="15" s="1"/>
  <c r="Q28" i="15" s="1"/>
  <c r="O29" i="15"/>
  <c r="S29" i="15" s="1"/>
  <c r="L31" i="18"/>
  <c r="M31" i="18" s="1"/>
  <c r="O28" i="20"/>
  <c r="P28" i="20" s="1"/>
  <c r="Q31" i="19"/>
  <c r="P31" i="19"/>
  <c r="O29" i="19"/>
  <c r="S29" i="19" s="1"/>
  <c r="O28" i="19"/>
  <c r="P28" i="19" s="1"/>
  <c r="M31" i="20"/>
  <c r="Q31" i="20" s="1"/>
  <c r="Q29" i="14"/>
  <c r="U29" i="14" s="1"/>
  <c r="P29" i="14"/>
  <c r="T29" i="14" s="1"/>
  <c r="P28" i="14"/>
  <c r="S28" i="14" s="1"/>
  <c r="T31" i="14"/>
  <c r="U31" i="14"/>
  <c r="M29" i="16"/>
  <c r="O28" i="16" s="1"/>
  <c r="F31" i="18"/>
  <c r="O31" i="18" s="1"/>
  <c r="AI19" i="16"/>
  <c r="L31" i="16" s="1"/>
  <c r="M31" i="15"/>
  <c r="Q31" i="15" s="1"/>
  <c r="AJ19" i="18"/>
  <c r="J31" i="18" s="1"/>
  <c r="M29" i="21"/>
  <c r="O28" i="21" s="1"/>
  <c r="M29" i="13"/>
  <c r="O28" i="13" s="1"/>
  <c r="P28" i="13" s="1"/>
  <c r="P31" i="8"/>
  <c r="T31" i="8" s="1"/>
  <c r="P30" i="8"/>
  <c r="S29" i="8"/>
  <c r="P29" i="8"/>
  <c r="Q28" i="7"/>
  <c r="AJ19" i="12"/>
  <c r="J31" i="12" s="1"/>
  <c r="K31" i="12"/>
  <c r="M31" i="12" s="1"/>
  <c r="P30" i="7"/>
  <c r="M29" i="12"/>
  <c r="O28" i="12" s="1"/>
  <c r="AJ19" i="10"/>
  <c r="J31" i="10" s="1"/>
  <c r="Q28" i="9"/>
  <c r="Q31" i="9"/>
  <c r="Q30" i="7"/>
  <c r="M31" i="7"/>
  <c r="Q31" i="7" s="1"/>
  <c r="P30" i="13"/>
  <c r="L31" i="13"/>
  <c r="K31" i="13"/>
  <c r="F31" i="13"/>
  <c r="O31" i="13" s="1"/>
  <c r="AJ19" i="13"/>
  <c r="J31" i="13" s="1"/>
  <c r="M30" i="13"/>
  <c r="Q30" i="13" s="1"/>
  <c r="K30" i="12"/>
  <c r="L30" i="12"/>
  <c r="AJ18" i="12"/>
  <c r="J30" i="12" s="1"/>
  <c r="P30" i="12" s="1"/>
  <c r="F31" i="12"/>
  <c r="O31" i="12" s="1"/>
  <c r="M30" i="9"/>
  <c r="Q30" i="9" s="1"/>
  <c r="O29" i="9"/>
  <c r="S29" i="9" s="1"/>
  <c r="W29" i="9" s="1"/>
  <c r="P31" i="9"/>
  <c r="P31" i="7"/>
  <c r="AI18" i="11"/>
  <c r="L30" i="11" s="1"/>
  <c r="AJ19" i="11"/>
  <c r="J31" i="11" s="1"/>
  <c r="K31" i="11"/>
  <c r="L31" i="11"/>
  <c r="F31" i="11"/>
  <c r="O31" i="11" s="1"/>
  <c r="S31" i="11" s="1"/>
  <c r="M30" i="6"/>
  <c r="Q30" i="6" s="1"/>
  <c r="P29" i="6"/>
  <c r="S29" i="6"/>
  <c r="Q29" i="6"/>
  <c r="P29" i="15"/>
  <c r="M29" i="17"/>
  <c r="O29" i="17" s="1"/>
  <c r="P30" i="15"/>
  <c r="O28" i="6"/>
  <c r="U31" i="6" s="1"/>
  <c r="O29" i="20"/>
  <c r="M29" i="11"/>
  <c r="K29" i="10"/>
  <c r="L29" i="10"/>
  <c r="AJ17" i="10"/>
  <c r="J29" i="10" s="1"/>
  <c r="F29" i="10"/>
  <c r="F30" i="10"/>
  <c r="O30" i="10" s="1"/>
  <c r="K30" i="10"/>
  <c r="AJ18" i="10"/>
  <c r="J30" i="10" s="1"/>
  <c r="L30" i="10"/>
  <c r="P30" i="20"/>
  <c r="AJ17" i="18"/>
  <c r="J29" i="18" s="1"/>
  <c r="K29" i="18"/>
  <c r="L29" i="18"/>
  <c r="F29" i="18"/>
  <c r="K31" i="16"/>
  <c r="S31" i="10"/>
  <c r="P31" i="20"/>
  <c r="M30" i="20"/>
  <c r="Q30" i="20" s="1"/>
  <c r="M30" i="15"/>
  <c r="Q30" i="15" s="1"/>
  <c r="L31" i="21"/>
  <c r="F31" i="21"/>
  <c r="O31" i="21" s="1"/>
  <c r="AJ19" i="21"/>
  <c r="J31" i="21" s="1"/>
  <c r="K31" i="21"/>
  <c r="P29" i="7"/>
  <c r="S29" i="7"/>
  <c r="Q29" i="7"/>
  <c r="P30" i="16"/>
  <c r="F31" i="17"/>
  <c r="O31" i="17" s="1"/>
  <c r="AJ19" i="17"/>
  <c r="J31" i="17" s="1"/>
  <c r="K31" i="17"/>
  <c r="L31" i="17"/>
  <c r="S31" i="15"/>
  <c r="P31" i="15"/>
  <c r="W29" i="14"/>
  <c r="F30" i="21"/>
  <c r="O30" i="21" s="1"/>
  <c r="L30" i="21"/>
  <c r="AJ18" i="21"/>
  <c r="J30" i="21" s="1"/>
  <c r="K30" i="21"/>
  <c r="M30" i="16" l="1"/>
  <c r="Q30" i="16" s="1"/>
  <c r="T31" i="19"/>
  <c r="Q29" i="19"/>
  <c r="O29" i="16"/>
  <c r="P29" i="16" s="1"/>
  <c r="P31" i="18"/>
  <c r="U29" i="8"/>
  <c r="Q28" i="8"/>
  <c r="P28" i="8"/>
  <c r="S30" i="8" s="1"/>
  <c r="Q29" i="15"/>
  <c r="U31" i="19"/>
  <c r="P29" i="19"/>
  <c r="T29" i="19" s="1"/>
  <c r="Q28" i="19"/>
  <c r="S30" i="19" s="1"/>
  <c r="AJ19" i="16"/>
  <c r="J31" i="16" s="1"/>
  <c r="F31" i="16"/>
  <c r="O31" i="16" s="1"/>
  <c r="S31" i="16" s="1"/>
  <c r="Q30" i="18"/>
  <c r="P28" i="15"/>
  <c r="S28" i="15" s="1"/>
  <c r="Q28" i="20"/>
  <c r="U31" i="7"/>
  <c r="Q29" i="16"/>
  <c r="S31" i="18"/>
  <c r="Q28" i="13"/>
  <c r="S28" i="13" s="1"/>
  <c r="P30" i="18"/>
  <c r="O29" i="21"/>
  <c r="S29" i="21" s="1"/>
  <c r="O28" i="17"/>
  <c r="Q28" i="17" s="1"/>
  <c r="S30" i="14"/>
  <c r="U30" i="14" s="1"/>
  <c r="Q28" i="21"/>
  <c r="P28" i="21"/>
  <c r="M31" i="17"/>
  <c r="Q31" i="17" s="1"/>
  <c r="M31" i="16"/>
  <c r="M29" i="18"/>
  <c r="Q31" i="18" s="1"/>
  <c r="O29" i="13"/>
  <c r="K30" i="11"/>
  <c r="M30" i="11" s="1"/>
  <c r="W29" i="8"/>
  <c r="T29" i="8"/>
  <c r="S30" i="7"/>
  <c r="U30" i="7" s="1"/>
  <c r="P31" i="12"/>
  <c r="O29" i="12"/>
  <c r="Q29" i="12" s="1"/>
  <c r="P28" i="12"/>
  <c r="Q28" i="12"/>
  <c r="S31" i="12"/>
  <c r="F30" i="11"/>
  <c r="O30" i="11" s="1"/>
  <c r="AJ18" i="11"/>
  <c r="J30" i="11" s="1"/>
  <c r="S28" i="9"/>
  <c r="U28" i="9" s="1"/>
  <c r="U31" i="9"/>
  <c r="S30" i="9"/>
  <c r="T30" i="9" s="1"/>
  <c r="T31" i="9"/>
  <c r="S28" i="7"/>
  <c r="U28" i="7" s="1"/>
  <c r="S31" i="13"/>
  <c r="P31" i="13"/>
  <c r="M31" i="13"/>
  <c r="Q31" i="13" s="1"/>
  <c r="M30" i="12"/>
  <c r="Q30" i="12" s="1"/>
  <c r="Q31" i="12"/>
  <c r="M31" i="11"/>
  <c r="Q31" i="11" s="1"/>
  <c r="T31" i="7"/>
  <c r="Q29" i="9"/>
  <c r="U29" i="9" s="1"/>
  <c r="P29" i="9"/>
  <c r="T29" i="9" s="1"/>
  <c r="Q31" i="10"/>
  <c r="P31" i="10"/>
  <c r="M29" i="10"/>
  <c r="O29" i="10" s="1"/>
  <c r="M30" i="10"/>
  <c r="Q30" i="10" s="1"/>
  <c r="T31" i="6"/>
  <c r="P29" i="17"/>
  <c r="Q29" i="17"/>
  <c r="S29" i="17"/>
  <c r="P30" i="21"/>
  <c r="T31" i="15"/>
  <c r="U31" i="15"/>
  <c r="M31" i="21"/>
  <c r="Q31" i="21" s="1"/>
  <c r="U29" i="19"/>
  <c r="W29" i="19"/>
  <c r="O28" i="11"/>
  <c r="O29" i="11"/>
  <c r="S28" i="19"/>
  <c r="M30" i="21"/>
  <c r="Q30" i="21" s="1"/>
  <c r="X29" i="14"/>
  <c r="Y29" i="14"/>
  <c r="S31" i="17"/>
  <c r="P31" i="17"/>
  <c r="S30" i="13"/>
  <c r="T28" i="14"/>
  <c r="U28" i="14"/>
  <c r="Q28" i="16"/>
  <c r="P28" i="16"/>
  <c r="W29" i="7"/>
  <c r="U29" i="7"/>
  <c r="T29" i="7"/>
  <c r="S31" i="21"/>
  <c r="P31" i="21"/>
  <c r="O28" i="18"/>
  <c r="P28" i="6"/>
  <c r="Q28" i="6"/>
  <c r="T29" i="15"/>
  <c r="W29" i="15"/>
  <c r="U29" i="15"/>
  <c r="U29" i="6"/>
  <c r="W29" i="6"/>
  <c r="T29" i="6"/>
  <c r="Q31" i="16"/>
  <c r="P31" i="16"/>
  <c r="P30" i="10"/>
  <c r="S29" i="20"/>
  <c r="Q29" i="20"/>
  <c r="P29" i="20"/>
  <c r="T31" i="20" s="1"/>
  <c r="U31" i="20"/>
  <c r="S28" i="20"/>
  <c r="S30" i="20"/>
  <c r="S28" i="8" l="1"/>
  <c r="T28" i="8" s="1"/>
  <c r="S29" i="16"/>
  <c r="T30" i="8"/>
  <c r="U30" i="8"/>
  <c r="Y30" i="8" s="1"/>
  <c r="W30" i="8"/>
  <c r="U28" i="8"/>
  <c r="W31" i="8" s="1"/>
  <c r="T28" i="9"/>
  <c r="O28" i="10"/>
  <c r="U31" i="10" s="1"/>
  <c r="Y29" i="8"/>
  <c r="S30" i="15"/>
  <c r="P28" i="17"/>
  <c r="S30" i="17" s="1"/>
  <c r="T28" i="7"/>
  <c r="W28" i="7" s="1"/>
  <c r="O29" i="18"/>
  <c r="Q29" i="18" s="1"/>
  <c r="X29" i="8"/>
  <c r="Q30" i="11"/>
  <c r="Q29" i="21"/>
  <c r="U29" i="21" s="1"/>
  <c r="P29" i="21"/>
  <c r="T29" i="21" s="1"/>
  <c r="W30" i="14"/>
  <c r="Y30" i="14" s="1"/>
  <c r="T30" i="14"/>
  <c r="Q29" i="13"/>
  <c r="P29" i="13"/>
  <c r="S29" i="13"/>
  <c r="S29" i="12"/>
  <c r="U29" i="12" s="1"/>
  <c r="P29" i="12"/>
  <c r="T31" i="12"/>
  <c r="U31" i="12"/>
  <c r="Y29" i="9"/>
  <c r="T30" i="7"/>
  <c r="W30" i="7"/>
  <c r="S28" i="12"/>
  <c r="U28" i="12" s="1"/>
  <c r="T31" i="13"/>
  <c r="U31" i="13"/>
  <c r="P31" i="11"/>
  <c r="T31" i="11" s="1"/>
  <c r="P30" i="11"/>
  <c r="X29" i="9"/>
  <c r="U30" i="9"/>
  <c r="W30" i="9"/>
  <c r="S30" i="12"/>
  <c r="T30" i="12" s="1"/>
  <c r="U31" i="11"/>
  <c r="T31" i="10"/>
  <c r="S28" i="21"/>
  <c r="S30" i="21"/>
  <c r="U30" i="20"/>
  <c r="W30" i="20"/>
  <c r="T30" i="20"/>
  <c r="U28" i="20"/>
  <c r="T28" i="20"/>
  <c r="T31" i="16"/>
  <c r="U31" i="16"/>
  <c r="T30" i="15"/>
  <c r="W30" i="15"/>
  <c r="U30" i="15"/>
  <c r="Y29" i="7"/>
  <c r="X29" i="7"/>
  <c r="W30" i="13"/>
  <c r="T30" i="13"/>
  <c r="U30" i="13"/>
  <c r="T31" i="17"/>
  <c r="U31" i="17"/>
  <c r="T30" i="19"/>
  <c r="U30" i="19"/>
  <c r="W30" i="19"/>
  <c r="X29" i="19"/>
  <c r="Y29" i="19"/>
  <c r="U28" i="15"/>
  <c r="T28" i="15"/>
  <c r="T31" i="21"/>
  <c r="U31" i="21"/>
  <c r="P28" i="10"/>
  <c r="Q28" i="10"/>
  <c r="W28" i="14"/>
  <c r="W31" i="14"/>
  <c r="T28" i="13"/>
  <c r="U28" i="13"/>
  <c r="U28" i="19"/>
  <c r="T28" i="19"/>
  <c r="T29" i="17"/>
  <c r="U29" i="17"/>
  <c r="W29" i="17"/>
  <c r="W29" i="20"/>
  <c r="U29" i="20"/>
  <c r="T29" i="20"/>
  <c r="S28" i="6"/>
  <c r="X29" i="6" s="1"/>
  <c r="S30" i="6"/>
  <c r="P28" i="18"/>
  <c r="Q28" i="18"/>
  <c r="P29" i="10"/>
  <c r="Q29" i="10"/>
  <c r="S29" i="10"/>
  <c r="W28" i="9"/>
  <c r="W31" i="9"/>
  <c r="S29" i="11"/>
  <c r="P29" i="11"/>
  <c r="Q29" i="11"/>
  <c r="X29" i="15"/>
  <c r="Y29" i="15"/>
  <c r="S28" i="16"/>
  <c r="S30" i="16"/>
  <c r="Q28" i="11"/>
  <c r="P28" i="11"/>
  <c r="W29" i="21"/>
  <c r="S28" i="17" l="1"/>
  <c r="X30" i="8"/>
  <c r="AA29" i="8" s="1"/>
  <c r="AB29" i="8" s="1"/>
  <c r="U29" i="16"/>
  <c r="W29" i="16"/>
  <c r="Y29" i="16" s="1"/>
  <c r="T29" i="16"/>
  <c r="W28" i="8"/>
  <c r="X30" i="7"/>
  <c r="Y30" i="7"/>
  <c r="AA30" i="7" s="1"/>
  <c r="W31" i="7"/>
  <c r="AA31" i="7" s="1"/>
  <c r="U31" i="18"/>
  <c r="P29" i="18"/>
  <c r="T31" i="18" s="1"/>
  <c r="S29" i="18"/>
  <c r="U29" i="18" s="1"/>
  <c r="W29" i="12"/>
  <c r="X30" i="14"/>
  <c r="AA29" i="14" s="1"/>
  <c r="AC29" i="14" s="1"/>
  <c r="U29" i="13"/>
  <c r="T29" i="13"/>
  <c r="W29" i="13"/>
  <c r="T28" i="12"/>
  <c r="W31" i="12" s="1"/>
  <c r="T29" i="12"/>
  <c r="Y29" i="12"/>
  <c r="Y30" i="9"/>
  <c r="U30" i="12"/>
  <c r="X30" i="9"/>
  <c r="W30" i="12"/>
  <c r="X30" i="12" s="1"/>
  <c r="S28" i="18"/>
  <c r="S30" i="18"/>
  <c r="X29" i="17"/>
  <c r="Y29" i="17"/>
  <c r="X30" i="19"/>
  <c r="Y30" i="19"/>
  <c r="AA29" i="19" s="1"/>
  <c r="X30" i="20"/>
  <c r="Y30" i="20"/>
  <c r="W28" i="12"/>
  <c r="AA28" i="7"/>
  <c r="Y28" i="7"/>
  <c r="X28" i="7"/>
  <c r="W30" i="6"/>
  <c r="T30" i="6"/>
  <c r="U30" i="6"/>
  <c r="W31" i="19"/>
  <c r="W28" i="19"/>
  <c r="X31" i="14"/>
  <c r="Y31" i="14"/>
  <c r="AA31" i="14"/>
  <c r="X30" i="15"/>
  <c r="Y30" i="15"/>
  <c r="W31" i="20"/>
  <c r="W28" i="20"/>
  <c r="U29" i="11"/>
  <c r="W29" i="11"/>
  <c r="T29" i="11"/>
  <c r="W28" i="13"/>
  <c r="W31" i="13"/>
  <c r="T28" i="17"/>
  <c r="U28" i="17"/>
  <c r="Y29" i="21"/>
  <c r="X29" i="21"/>
  <c r="S28" i="11"/>
  <c r="S30" i="11"/>
  <c r="T30" i="16"/>
  <c r="U30" i="16"/>
  <c r="W30" i="16"/>
  <c r="X31" i="8"/>
  <c r="Y31" i="8"/>
  <c r="AA31" i="8"/>
  <c r="AA31" i="9"/>
  <c r="X31" i="9"/>
  <c r="Y31" i="9"/>
  <c r="T28" i="6"/>
  <c r="U28" i="6"/>
  <c r="AA28" i="14"/>
  <c r="Y28" i="14"/>
  <c r="X28" i="14"/>
  <c r="T29" i="18"/>
  <c r="AA30" i="8"/>
  <c r="U30" i="21"/>
  <c r="W30" i="21"/>
  <c r="T30" i="21"/>
  <c r="T29" i="10"/>
  <c r="U29" i="10"/>
  <c r="W29" i="10"/>
  <c r="S28" i="10"/>
  <c r="S30" i="10"/>
  <c r="W28" i="15"/>
  <c r="W31" i="15"/>
  <c r="U28" i="16"/>
  <c r="T28" i="16"/>
  <c r="Y28" i="8"/>
  <c r="X28" i="8"/>
  <c r="AA28" i="8"/>
  <c r="AA28" i="9"/>
  <c r="Y28" i="9"/>
  <c r="X28" i="9"/>
  <c r="Y29" i="20"/>
  <c r="X29" i="20"/>
  <c r="Y30" i="13"/>
  <c r="X30" i="13"/>
  <c r="Y29" i="6"/>
  <c r="W30" i="17"/>
  <c r="T30" i="17"/>
  <c r="U30" i="17"/>
  <c r="U28" i="21"/>
  <c r="T28" i="21"/>
  <c r="W29" i="18" l="1"/>
  <c r="X29" i="16"/>
  <c r="AA29" i="7"/>
  <c r="X29" i="12"/>
  <c r="X31" i="7"/>
  <c r="AB31" i="7" s="1"/>
  <c r="Y31" i="7"/>
  <c r="AC31" i="7" s="1"/>
  <c r="AA29" i="15"/>
  <c r="AA30" i="15"/>
  <c r="AB30" i="15" s="1"/>
  <c r="AA30" i="19"/>
  <c r="AB30" i="19" s="1"/>
  <c r="AA30" i="14"/>
  <c r="AE30" i="14" s="1"/>
  <c r="AB29" i="14"/>
  <c r="X29" i="13"/>
  <c r="Y29" i="13"/>
  <c r="AA30" i="9"/>
  <c r="AB30" i="9" s="1"/>
  <c r="AA29" i="9"/>
  <c r="AC29" i="9" s="1"/>
  <c r="AC29" i="8"/>
  <c r="Y30" i="12"/>
  <c r="Y30" i="17"/>
  <c r="X30" i="17"/>
  <c r="AE28" i="9"/>
  <c r="AC28" i="9"/>
  <c r="AB28" i="9"/>
  <c r="AA31" i="15"/>
  <c r="Y31" i="15"/>
  <c r="X31" i="15"/>
  <c r="AE28" i="14"/>
  <c r="AC28" i="14"/>
  <c r="AB28" i="14"/>
  <c r="AC28" i="8"/>
  <c r="AB28" i="8"/>
  <c r="AE28" i="8"/>
  <c r="AE30" i="15"/>
  <c r="AA28" i="15"/>
  <c r="X28" i="15"/>
  <c r="Y28" i="15"/>
  <c r="Y29" i="18"/>
  <c r="X29" i="18"/>
  <c r="AC31" i="9"/>
  <c r="AB31" i="9"/>
  <c r="X30" i="16"/>
  <c r="Y30" i="16"/>
  <c r="U28" i="11"/>
  <c r="T28" i="11"/>
  <c r="Y28" i="13"/>
  <c r="X28" i="13"/>
  <c r="AA28" i="13"/>
  <c r="AA31" i="20"/>
  <c r="X31" i="20"/>
  <c r="Y31" i="20"/>
  <c r="AA28" i="19"/>
  <c r="Y28" i="19"/>
  <c r="X28" i="19"/>
  <c r="Y30" i="6"/>
  <c r="X30" i="6"/>
  <c r="W31" i="16"/>
  <c r="W28" i="16"/>
  <c r="AE30" i="7"/>
  <c r="AB30" i="7"/>
  <c r="AC30" i="7"/>
  <c r="W30" i="10"/>
  <c r="T30" i="10"/>
  <c r="U30" i="10"/>
  <c r="AE30" i="8"/>
  <c r="AB30" i="8"/>
  <c r="AC30" i="8"/>
  <c r="W28" i="6"/>
  <c r="W31" i="6"/>
  <c r="AB31" i="8"/>
  <c r="AC31" i="8"/>
  <c r="AB31" i="14"/>
  <c r="AC31" i="14"/>
  <c r="Y31" i="19"/>
  <c r="AA31" i="19"/>
  <c r="X31" i="19"/>
  <c r="AE28" i="7"/>
  <c r="AC28" i="7"/>
  <c r="AB28" i="7"/>
  <c r="U30" i="18"/>
  <c r="T30" i="18"/>
  <c r="W30" i="18"/>
  <c r="AB29" i="19"/>
  <c r="AC29" i="19"/>
  <c r="AC29" i="7"/>
  <c r="AB29" i="7"/>
  <c r="T28" i="10"/>
  <c r="U28" i="10"/>
  <c r="W28" i="17"/>
  <c r="W31" i="17"/>
  <c r="X29" i="11"/>
  <c r="Y29" i="11"/>
  <c r="AA31" i="12"/>
  <c r="X31" i="12"/>
  <c r="Y31" i="12"/>
  <c r="U28" i="18"/>
  <c r="T28" i="18"/>
  <c r="W28" i="21"/>
  <c r="W31" i="21"/>
  <c r="AA30" i="20"/>
  <c r="AA29" i="20"/>
  <c r="AB29" i="15"/>
  <c r="AC29" i="15"/>
  <c r="X29" i="10"/>
  <c r="Y29" i="10"/>
  <c r="Y30" i="21"/>
  <c r="X30" i="21"/>
  <c r="U30" i="11"/>
  <c r="W30" i="11"/>
  <c r="T30" i="11"/>
  <c r="X31" i="13"/>
  <c r="Y31" i="13"/>
  <c r="AA31" i="13"/>
  <c r="AA28" i="20"/>
  <c r="X28" i="20"/>
  <c r="Y28" i="20"/>
  <c r="AA28" i="12"/>
  <c r="Y28" i="12"/>
  <c r="X28" i="12"/>
  <c r="AC30" i="15" l="1"/>
  <c r="AA29" i="12"/>
  <c r="AC29" i="12" s="1"/>
  <c r="AE30" i="19"/>
  <c r="AG30" i="19" s="1"/>
  <c r="AE30" i="9"/>
  <c r="AC30" i="19"/>
  <c r="AA29" i="13"/>
  <c r="AB29" i="13" s="1"/>
  <c r="AA29" i="17"/>
  <c r="AB29" i="17" s="1"/>
  <c r="AA30" i="17"/>
  <c r="AE30" i="17" s="1"/>
  <c r="AA30" i="21"/>
  <c r="AC30" i="21" s="1"/>
  <c r="AC30" i="9"/>
  <c r="AB30" i="14"/>
  <c r="AF30" i="14" s="1"/>
  <c r="AC30" i="14"/>
  <c r="AG30" i="14" s="1"/>
  <c r="AE31" i="14"/>
  <c r="AF31" i="14" s="1"/>
  <c r="AE29" i="14"/>
  <c r="AF29" i="14" s="1"/>
  <c r="AA29" i="21"/>
  <c r="AB29" i="21" s="1"/>
  <c r="AA30" i="13"/>
  <c r="AC30" i="13" s="1"/>
  <c r="AA30" i="12"/>
  <c r="AE30" i="12" s="1"/>
  <c r="AB29" i="9"/>
  <c r="AE31" i="9" s="1"/>
  <c r="AG31" i="9" s="1"/>
  <c r="AB29" i="12"/>
  <c r="AE31" i="8"/>
  <c r="AF31" i="8" s="1"/>
  <c r="AE29" i="8"/>
  <c r="AG29" i="8" s="1"/>
  <c r="AE28" i="20"/>
  <c r="AB28" i="20"/>
  <c r="AC28" i="20"/>
  <c r="AC30" i="20"/>
  <c r="AE30" i="20"/>
  <c r="AB30" i="20"/>
  <c r="AF30" i="19"/>
  <c r="AG28" i="7"/>
  <c r="AF28" i="7"/>
  <c r="AI28" i="7"/>
  <c r="Y28" i="6"/>
  <c r="X28" i="6"/>
  <c r="AA28" i="6"/>
  <c r="AC31" i="20"/>
  <c r="AB31" i="20"/>
  <c r="W31" i="11"/>
  <c r="W28" i="11"/>
  <c r="AB31" i="13"/>
  <c r="AC31" i="13"/>
  <c r="AA31" i="21"/>
  <c r="X31" i="21"/>
  <c r="Y31" i="21"/>
  <c r="W28" i="10"/>
  <c r="W31" i="10"/>
  <c r="AG30" i="7"/>
  <c r="AF30" i="7"/>
  <c r="AA30" i="6"/>
  <c r="AA29" i="6"/>
  <c r="AC28" i="19"/>
  <c r="AB28" i="19"/>
  <c r="AE28" i="19"/>
  <c r="AC28" i="13"/>
  <c r="AB28" i="13"/>
  <c r="AE28" i="13"/>
  <c r="AF30" i="15"/>
  <c r="AG30" i="15"/>
  <c r="AI28" i="9"/>
  <c r="AG28" i="9"/>
  <c r="AF28" i="9"/>
  <c r="AE28" i="12"/>
  <c r="AC28" i="12"/>
  <c r="AB28" i="12"/>
  <c r="Y28" i="21"/>
  <c r="X28" i="21"/>
  <c r="AA28" i="21"/>
  <c r="X31" i="17"/>
  <c r="Y31" i="17"/>
  <c r="AA31" i="17"/>
  <c r="AE31" i="7"/>
  <c r="AE29" i="7"/>
  <c r="AB31" i="19"/>
  <c r="AC31" i="19"/>
  <c r="Y30" i="10"/>
  <c r="X30" i="10"/>
  <c r="AA28" i="16"/>
  <c r="Y28" i="16"/>
  <c r="X28" i="16"/>
  <c r="AE28" i="15"/>
  <c r="AC28" i="15"/>
  <c r="AB28" i="15"/>
  <c r="AG28" i="8"/>
  <c r="AF28" i="8"/>
  <c r="AI28" i="8"/>
  <c r="AB31" i="15"/>
  <c r="AC31" i="15"/>
  <c r="X30" i="11"/>
  <c r="Y30" i="11"/>
  <c r="AC29" i="20"/>
  <c r="AB29" i="20"/>
  <c r="W31" i="18"/>
  <c r="W28" i="18"/>
  <c r="AB31" i="12"/>
  <c r="AC31" i="12"/>
  <c r="Y28" i="17"/>
  <c r="X28" i="17"/>
  <c r="AA28" i="17"/>
  <c r="X30" i="18"/>
  <c r="Y30" i="18"/>
  <c r="X31" i="6"/>
  <c r="Y31" i="6"/>
  <c r="AA31" i="6"/>
  <c r="AG30" i="8"/>
  <c r="AF30" i="8"/>
  <c r="Y31" i="16"/>
  <c r="AA31" i="16"/>
  <c r="X31" i="16"/>
  <c r="AF30" i="9"/>
  <c r="AA30" i="16"/>
  <c r="AA29" i="16"/>
  <c r="AI28" i="14"/>
  <c r="AG28" i="14"/>
  <c r="AF28" i="14"/>
  <c r="AG30" i="9" l="1"/>
  <c r="AC29" i="21"/>
  <c r="AC29" i="17"/>
  <c r="AC29" i="13"/>
  <c r="AE29" i="13" s="1"/>
  <c r="AF29" i="13" s="1"/>
  <c r="AC30" i="17"/>
  <c r="AG30" i="17" s="1"/>
  <c r="AB30" i="17"/>
  <c r="AB30" i="21"/>
  <c r="AE30" i="21"/>
  <c r="AG29" i="14"/>
  <c r="AI29" i="14"/>
  <c r="AJ29" i="14" s="1"/>
  <c r="AG31" i="14"/>
  <c r="AI30" i="14" s="1"/>
  <c r="AB30" i="13"/>
  <c r="AE29" i="19"/>
  <c r="AG29" i="19" s="1"/>
  <c r="AA30" i="18"/>
  <c r="AC30" i="18" s="1"/>
  <c r="AE31" i="15"/>
  <c r="AG31" i="15" s="1"/>
  <c r="AE29" i="15"/>
  <c r="AI29" i="15" s="1"/>
  <c r="AA29" i="18"/>
  <c r="AC29" i="18" s="1"/>
  <c r="AE30" i="13"/>
  <c r="AG30" i="13" s="1"/>
  <c r="AC30" i="12"/>
  <c r="AG30" i="12" s="1"/>
  <c r="AB30" i="12"/>
  <c r="AF30" i="12" s="1"/>
  <c r="AE29" i="9"/>
  <c r="AG29" i="9" s="1"/>
  <c r="AF31" i="9"/>
  <c r="AI31" i="9" s="1"/>
  <c r="AG31" i="8"/>
  <c r="AI31" i="8" s="1"/>
  <c r="AI29" i="8"/>
  <c r="F41" i="8" s="1"/>
  <c r="AF29" i="8"/>
  <c r="AE31" i="12"/>
  <c r="AF31" i="12" s="1"/>
  <c r="AA29" i="11"/>
  <c r="AC29" i="11" s="1"/>
  <c r="AE29" i="12"/>
  <c r="AI29" i="12" s="1"/>
  <c r="AA29" i="10"/>
  <c r="AB29" i="10" s="1"/>
  <c r="F40" i="14"/>
  <c r="AK28" i="14"/>
  <c r="AJ28" i="14"/>
  <c r="AA28" i="18"/>
  <c r="Y28" i="18"/>
  <c r="X28" i="18"/>
  <c r="F41" i="14"/>
  <c r="AF31" i="7"/>
  <c r="AG31" i="7"/>
  <c r="AK28" i="9"/>
  <c r="AJ28" i="9"/>
  <c r="F40" i="9"/>
  <c r="Y28" i="10"/>
  <c r="X28" i="10"/>
  <c r="AA28" i="10"/>
  <c r="AC31" i="21"/>
  <c r="AB31" i="21"/>
  <c r="AE28" i="6"/>
  <c r="AC28" i="6"/>
  <c r="AB28" i="6"/>
  <c r="AA30" i="10"/>
  <c r="AI28" i="20"/>
  <c r="AG28" i="20"/>
  <c r="AF28" i="20"/>
  <c r="AA31" i="18"/>
  <c r="X31" i="18"/>
  <c r="Y31" i="18"/>
  <c r="F40" i="8"/>
  <c r="AK28" i="8"/>
  <c r="AJ28" i="8"/>
  <c r="AB31" i="17"/>
  <c r="AC31" i="17"/>
  <c r="AI28" i="12"/>
  <c r="AG28" i="12"/>
  <c r="AF28" i="12"/>
  <c r="AC29" i="6"/>
  <c r="AB29" i="6"/>
  <c r="AE31" i="19"/>
  <c r="AA30" i="11"/>
  <c r="Y28" i="11"/>
  <c r="X28" i="11"/>
  <c r="AA28" i="11"/>
  <c r="AB29" i="16"/>
  <c r="AC29" i="16"/>
  <c r="AE29" i="20"/>
  <c r="AE31" i="20"/>
  <c r="AE30" i="16"/>
  <c r="AB30" i="16"/>
  <c r="AC30" i="16"/>
  <c r="AB31" i="16"/>
  <c r="AC31" i="16"/>
  <c r="AB31" i="6"/>
  <c r="AC31" i="6"/>
  <c r="AG28" i="15"/>
  <c r="AF28" i="15"/>
  <c r="AI28" i="15"/>
  <c r="AC28" i="21"/>
  <c r="AB28" i="21"/>
  <c r="AE28" i="21"/>
  <c r="AG28" i="19"/>
  <c r="AF28" i="19"/>
  <c r="AI28" i="19"/>
  <c r="AB30" i="6"/>
  <c r="AE30" i="6"/>
  <c r="AC30" i="6"/>
  <c r="Y31" i="11"/>
  <c r="AA31" i="11"/>
  <c r="X31" i="11"/>
  <c r="F40" i="7"/>
  <c r="AK28" i="7"/>
  <c r="AJ28" i="7"/>
  <c r="AF30" i="20"/>
  <c r="AG30" i="20"/>
  <c r="AG30" i="21"/>
  <c r="AC28" i="17"/>
  <c r="AB28" i="17"/>
  <c r="AE28" i="17"/>
  <c r="AE28" i="16"/>
  <c r="AC28" i="16"/>
  <c r="AB28" i="16"/>
  <c r="AF29" i="7"/>
  <c r="AI29" i="7"/>
  <c r="AG29" i="7"/>
  <c r="AG28" i="13"/>
  <c r="AF28" i="13"/>
  <c r="AI28" i="13"/>
  <c r="X31" i="10"/>
  <c r="Y31" i="10"/>
  <c r="AA31" i="10"/>
  <c r="AF30" i="17"/>
  <c r="AG29" i="15" l="1"/>
  <c r="AF29" i="15"/>
  <c r="AE31" i="13"/>
  <c r="AG31" i="13" s="1"/>
  <c r="AB29" i="18"/>
  <c r="AF29" i="19"/>
  <c r="AB30" i="18"/>
  <c r="AE30" i="18"/>
  <c r="AF30" i="18" s="1"/>
  <c r="AF31" i="15"/>
  <c r="AI31" i="15" s="1"/>
  <c r="F43" i="15" s="1"/>
  <c r="AI29" i="19"/>
  <c r="AE29" i="17"/>
  <c r="AG29" i="17" s="1"/>
  <c r="AF30" i="21"/>
  <c r="AF30" i="13"/>
  <c r="AE31" i="17"/>
  <c r="AG31" i="17" s="1"/>
  <c r="AE31" i="21"/>
  <c r="AF31" i="21" s="1"/>
  <c r="AK29" i="14"/>
  <c r="AI31" i="14"/>
  <c r="AK31" i="14" s="1"/>
  <c r="AK30" i="14"/>
  <c r="AJ30" i="14"/>
  <c r="F42" i="14"/>
  <c r="L42" i="14" s="1"/>
  <c r="AG29" i="13"/>
  <c r="AF29" i="12"/>
  <c r="AJ29" i="12" s="1"/>
  <c r="AI30" i="9"/>
  <c r="AK30" i="9" s="1"/>
  <c r="AI29" i="9"/>
  <c r="F41" i="9" s="1"/>
  <c r="AF29" i="9"/>
  <c r="AK29" i="8"/>
  <c r="AJ29" i="8"/>
  <c r="AF31" i="13"/>
  <c r="AI29" i="13"/>
  <c r="F41" i="13" s="1"/>
  <c r="AG31" i="12"/>
  <c r="AI30" i="12" s="1"/>
  <c r="AB29" i="11"/>
  <c r="AI30" i="8"/>
  <c r="F42" i="8" s="1"/>
  <c r="AG29" i="12"/>
  <c r="AK29" i="12" s="1"/>
  <c r="AC29" i="10"/>
  <c r="AI31" i="7"/>
  <c r="F43" i="7" s="1"/>
  <c r="AI30" i="7"/>
  <c r="AJ30" i="7" s="1"/>
  <c r="K40" i="7"/>
  <c r="L40" i="7"/>
  <c r="J40" i="7"/>
  <c r="F40" i="13"/>
  <c r="AK28" i="13"/>
  <c r="AJ28" i="13"/>
  <c r="AG28" i="17"/>
  <c r="AF28" i="17"/>
  <c r="AI28" i="17"/>
  <c r="AG30" i="6"/>
  <c r="AF30" i="6"/>
  <c r="AF30" i="16"/>
  <c r="AG30" i="16"/>
  <c r="AE29" i="16"/>
  <c r="AE31" i="16"/>
  <c r="AK28" i="20"/>
  <c r="AJ28" i="20"/>
  <c r="F40" i="20"/>
  <c r="AG28" i="6"/>
  <c r="AF28" i="6"/>
  <c r="AI28" i="6"/>
  <c r="J41" i="8"/>
  <c r="K41" i="8"/>
  <c r="L41" i="8"/>
  <c r="AE29" i="21"/>
  <c r="AC28" i="18"/>
  <c r="AB28" i="18"/>
  <c r="AE28" i="18"/>
  <c r="AC31" i="11"/>
  <c r="AB31" i="11"/>
  <c r="F40" i="15"/>
  <c r="AJ28" i="15"/>
  <c r="AK28" i="15"/>
  <c r="AF31" i="20"/>
  <c r="AG31" i="20"/>
  <c r="F41" i="12"/>
  <c r="AB30" i="11"/>
  <c r="AC30" i="11"/>
  <c r="AE30" i="11"/>
  <c r="AE31" i="6"/>
  <c r="AE29" i="6"/>
  <c r="AK28" i="12"/>
  <c r="AJ28" i="12"/>
  <c r="F40" i="12"/>
  <c r="AC31" i="18"/>
  <c r="AB31" i="18"/>
  <c r="AE30" i="10"/>
  <c r="AB30" i="10"/>
  <c r="AC30" i="10"/>
  <c r="J40" i="9"/>
  <c r="K40" i="9"/>
  <c r="L40" i="9"/>
  <c r="J41" i="14"/>
  <c r="K41" i="14"/>
  <c r="L41" i="14"/>
  <c r="AK31" i="8"/>
  <c r="AJ31" i="8"/>
  <c r="F43" i="8"/>
  <c r="F41" i="15"/>
  <c r="AK29" i="15"/>
  <c r="AJ29" i="15"/>
  <c r="AF29" i="17"/>
  <c r="AK28" i="19"/>
  <c r="AJ28" i="19"/>
  <c r="F40" i="19"/>
  <c r="AI28" i="21"/>
  <c r="AG28" i="21"/>
  <c r="AF28" i="21"/>
  <c r="AF29" i="20"/>
  <c r="AI29" i="20"/>
  <c r="AG29" i="20"/>
  <c r="AE28" i="11"/>
  <c r="AC28" i="11"/>
  <c r="AB28" i="11"/>
  <c r="AF31" i="19"/>
  <c r="AG31" i="19"/>
  <c r="J40" i="8"/>
  <c r="K40" i="8"/>
  <c r="L40" i="8"/>
  <c r="AC28" i="10"/>
  <c r="AB28" i="10"/>
  <c r="AE28" i="10"/>
  <c r="AB31" i="10"/>
  <c r="AC31" i="10"/>
  <c r="AJ29" i="7"/>
  <c r="F41" i="7"/>
  <c r="AK29" i="7"/>
  <c r="AG28" i="16"/>
  <c r="AF28" i="16"/>
  <c r="AI28" i="16"/>
  <c r="F43" i="9"/>
  <c r="AK31" i="9"/>
  <c r="AJ31" i="9"/>
  <c r="J40" i="14"/>
  <c r="L40" i="14"/>
  <c r="K40" i="14"/>
  <c r="AK29" i="19"/>
  <c r="F41" i="19"/>
  <c r="AJ29" i="19"/>
  <c r="AG30" i="18" l="1"/>
  <c r="AK29" i="13"/>
  <c r="AI30" i="13"/>
  <c r="AJ30" i="13" s="1"/>
  <c r="AI29" i="17"/>
  <c r="AJ29" i="17" s="1"/>
  <c r="AI30" i="15"/>
  <c r="AJ30" i="15" s="1"/>
  <c r="AJ31" i="15"/>
  <c r="AK31" i="15"/>
  <c r="J42" i="14"/>
  <c r="AG31" i="21"/>
  <c r="AI30" i="21" s="1"/>
  <c r="AJ30" i="21" s="1"/>
  <c r="AI30" i="20"/>
  <c r="AJ30" i="20" s="1"/>
  <c r="AF31" i="17"/>
  <c r="AI30" i="17" s="1"/>
  <c r="AI31" i="20"/>
  <c r="AK31" i="20" s="1"/>
  <c r="O42" i="14"/>
  <c r="F43" i="14"/>
  <c r="AJ31" i="14"/>
  <c r="M41" i="14"/>
  <c r="K42" i="14"/>
  <c r="M42" i="14" s="1"/>
  <c r="M40" i="14"/>
  <c r="AE29" i="18"/>
  <c r="AG29" i="18" s="1"/>
  <c r="AE31" i="18"/>
  <c r="AF31" i="18" s="1"/>
  <c r="AJ30" i="9"/>
  <c r="F42" i="9"/>
  <c r="J42" i="9" s="1"/>
  <c r="AI31" i="13"/>
  <c r="AJ31" i="13" s="1"/>
  <c r="AJ29" i="13"/>
  <c r="J41" i="9"/>
  <c r="L41" i="9"/>
  <c r="K41" i="9"/>
  <c r="AK29" i="9"/>
  <c r="AJ29" i="9"/>
  <c r="AK30" i="7"/>
  <c r="AK30" i="12"/>
  <c r="AJ30" i="12"/>
  <c r="F42" i="12"/>
  <c r="L42" i="12" s="1"/>
  <c r="AI31" i="12"/>
  <c r="AE29" i="11"/>
  <c r="AI29" i="11" s="1"/>
  <c r="AE31" i="11"/>
  <c r="AG31" i="11" s="1"/>
  <c r="AK30" i="8"/>
  <c r="AJ30" i="8"/>
  <c r="F42" i="7"/>
  <c r="K42" i="7" s="1"/>
  <c r="AE31" i="10"/>
  <c r="AG31" i="10" s="1"/>
  <c r="AJ31" i="7"/>
  <c r="AK31" i="7"/>
  <c r="M41" i="8"/>
  <c r="L43" i="9"/>
  <c r="O43" i="9"/>
  <c r="J43" i="9"/>
  <c r="K43" i="9"/>
  <c r="F40" i="16"/>
  <c r="AJ28" i="16"/>
  <c r="AK28" i="16"/>
  <c r="J41" i="7"/>
  <c r="K41" i="7"/>
  <c r="L41" i="7"/>
  <c r="AG28" i="11"/>
  <c r="AF28" i="11"/>
  <c r="AI28" i="11"/>
  <c r="L41" i="15"/>
  <c r="K41" i="15"/>
  <c r="J41" i="15"/>
  <c r="AG29" i="6"/>
  <c r="AI29" i="6"/>
  <c r="AF29" i="6"/>
  <c r="K40" i="20"/>
  <c r="L40" i="20"/>
  <c r="J40" i="20"/>
  <c r="F42" i="13"/>
  <c r="AK30" i="13"/>
  <c r="F40" i="17"/>
  <c r="AK28" i="17"/>
  <c r="AJ28" i="17"/>
  <c r="M40" i="7"/>
  <c r="AI30" i="19"/>
  <c r="AI31" i="19"/>
  <c r="J40" i="12"/>
  <c r="K40" i="12"/>
  <c r="L40" i="12"/>
  <c r="AG31" i="6"/>
  <c r="AF31" i="6"/>
  <c r="AG29" i="21"/>
  <c r="AI29" i="21"/>
  <c r="AF29" i="21"/>
  <c r="F40" i="6"/>
  <c r="AK28" i="6"/>
  <c r="AJ28" i="6"/>
  <c r="AF31" i="16"/>
  <c r="AG31" i="16"/>
  <c r="J40" i="13"/>
  <c r="K40" i="13"/>
  <c r="L40" i="13"/>
  <c r="J41" i="13"/>
  <c r="K41" i="13"/>
  <c r="L41" i="13"/>
  <c r="L41" i="19"/>
  <c r="J41" i="19"/>
  <c r="K41" i="19"/>
  <c r="AE29" i="10"/>
  <c r="J42" i="8"/>
  <c r="L42" i="8"/>
  <c r="O42" i="8"/>
  <c r="K42" i="8"/>
  <c r="AG28" i="10"/>
  <c r="AF28" i="10"/>
  <c r="AI28" i="10"/>
  <c r="M40" i="8"/>
  <c r="O40" i="8" s="1"/>
  <c r="F41" i="20"/>
  <c r="AJ29" i="20"/>
  <c r="AK29" i="20"/>
  <c r="AK28" i="21"/>
  <c r="AJ28" i="21"/>
  <c r="F40" i="21"/>
  <c r="J40" i="19"/>
  <c r="K40" i="19"/>
  <c r="L40" i="19"/>
  <c r="M40" i="9"/>
  <c r="AG30" i="10"/>
  <c r="AF30" i="10"/>
  <c r="AF30" i="11"/>
  <c r="AG30" i="11"/>
  <c r="O43" i="15"/>
  <c r="J43" i="15"/>
  <c r="K43" i="15"/>
  <c r="L43" i="15"/>
  <c r="AI28" i="18"/>
  <c r="AG28" i="18"/>
  <c r="AF28" i="18"/>
  <c r="AI29" i="16"/>
  <c r="AF29" i="16"/>
  <c r="AG29" i="16"/>
  <c r="O43" i="8"/>
  <c r="J43" i="8"/>
  <c r="K43" i="8"/>
  <c r="L43" i="8"/>
  <c r="L41" i="12"/>
  <c r="J41" i="12"/>
  <c r="K41" i="12"/>
  <c r="J40" i="15"/>
  <c r="K40" i="15"/>
  <c r="L40" i="15"/>
  <c r="L42" i="9"/>
  <c r="AK31" i="13"/>
  <c r="J43" i="7"/>
  <c r="K43" i="7"/>
  <c r="L43" i="7"/>
  <c r="O43" i="7"/>
  <c r="P42" i="14" l="1"/>
  <c r="F41" i="17"/>
  <c r="AK29" i="17"/>
  <c r="AI29" i="18"/>
  <c r="AK29" i="18" s="1"/>
  <c r="AJ31" i="20"/>
  <c r="F43" i="20"/>
  <c r="J43" i="20" s="1"/>
  <c r="AK30" i="20"/>
  <c r="Q42" i="14"/>
  <c r="AI31" i="21"/>
  <c r="F43" i="21" s="1"/>
  <c r="J43" i="21" s="1"/>
  <c r="F42" i="15"/>
  <c r="AK30" i="15"/>
  <c r="F42" i="20"/>
  <c r="J42" i="20" s="1"/>
  <c r="AG31" i="18"/>
  <c r="AI31" i="18" s="1"/>
  <c r="F42" i="21"/>
  <c r="K42" i="21" s="1"/>
  <c r="M41" i="15"/>
  <c r="F42" i="17"/>
  <c r="J42" i="17" s="1"/>
  <c r="AK30" i="17"/>
  <c r="AI31" i="17"/>
  <c r="AJ30" i="17"/>
  <c r="AK30" i="21"/>
  <c r="K42" i="9"/>
  <c r="M42" i="9" s="1"/>
  <c r="R42" i="14"/>
  <c r="O40" i="14"/>
  <c r="R40" i="14" s="1"/>
  <c r="O41" i="14"/>
  <c r="R41" i="14" s="1"/>
  <c r="O43" i="14"/>
  <c r="J43" i="14"/>
  <c r="K43" i="14"/>
  <c r="L43" i="14"/>
  <c r="F43" i="13"/>
  <c r="O43" i="13" s="1"/>
  <c r="M41" i="19"/>
  <c r="AF29" i="18"/>
  <c r="M43" i="15"/>
  <c r="Q43" i="15" s="1"/>
  <c r="M40" i="19"/>
  <c r="AI30" i="16"/>
  <c r="AJ30" i="16" s="1"/>
  <c r="AI30" i="18"/>
  <c r="AJ30" i="18" s="1"/>
  <c r="O42" i="9"/>
  <c r="P42" i="9" s="1"/>
  <c r="M41" i="9"/>
  <c r="O40" i="9" s="1"/>
  <c r="R40" i="9" s="1"/>
  <c r="O42" i="12"/>
  <c r="AG29" i="11"/>
  <c r="AF29" i="11"/>
  <c r="AJ29" i="11" s="1"/>
  <c r="J42" i="12"/>
  <c r="K42" i="12"/>
  <c r="M42" i="12" s="1"/>
  <c r="AJ31" i="12"/>
  <c r="F43" i="12"/>
  <c r="AK31" i="12"/>
  <c r="AF31" i="11"/>
  <c r="AI30" i="11" s="1"/>
  <c r="AF31" i="10"/>
  <c r="AI30" i="10" s="1"/>
  <c r="O42" i="7"/>
  <c r="R42" i="7" s="1"/>
  <c r="O41" i="9"/>
  <c r="R41" i="9" s="1"/>
  <c r="L42" i="7"/>
  <c r="M42" i="7" s="1"/>
  <c r="J42" i="7"/>
  <c r="M43" i="9"/>
  <c r="Q43" i="9" s="1"/>
  <c r="O41" i="8"/>
  <c r="P41" i="8" s="1"/>
  <c r="M43" i="7"/>
  <c r="AI30" i="6"/>
  <c r="AK30" i="6" s="1"/>
  <c r="J43" i="13"/>
  <c r="M40" i="15"/>
  <c r="M43" i="8"/>
  <c r="Q43" i="8" s="1"/>
  <c r="R40" i="8"/>
  <c r="Q40" i="8"/>
  <c r="P40" i="8"/>
  <c r="AK28" i="18"/>
  <c r="AJ28" i="18"/>
  <c r="F40" i="18"/>
  <c r="K41" i="20"/>
  <c r="J41" i="20"/>
  <c r="L41" i="20"/>
  <c r="M40" i="13"/>
  <c r="F41" i="21"/>
  <c r="AJ29" i="21"/>
  <c r="AK29" i="21"/>
  <c r="M40" i="12"/>
  <c r="F42" i="19"/>
  <c r="AK30" i="19"/>
  <c r="AJ30" i="19"/>
  <c r="AI31" i="6"/>
  <c r="M40" i="20"/>
  <c r="J41" i="17"/>
  <c r="K41" i="17"/>
  <c r="L41" i="17"/>
  <c r="P43" i="7"/>
  <c r="R43" i="7"/>
  <c r="S43" i="7"/>
  <c r="F41" i="16"/>
  <c r="AJ29" i="16"/>
  <c r="AK29" i="16"/>
  <c r="M42" i="8"/>
  <c r="Q42" i="8" s="1"/>
  <c r="AG29" i="10"/>
  <c r="AI29" i="10"/>
  <c r="AF29" i="10"/>
  <c r="M41" i="13"/>
  <c r="AI31" i="16"/>
  <c r="J42" i="13"/>
  <c r="L42" i="13"/>
  <c r="O42" i="13"/>
  <c r="K42" i="13"/>
  <c r="P43" i="9"/>
  <c r="R43" i="9"/>
  <c r="S43" i="9"/>
  <c r="F41" i="18"/>
  <c r="L42" i="21"/>
  <c r="M41" i="12"/>
  <c r="S43" i="8"/>
  <c r="P43" i="8"/>
  <c r="R43" i="8"/>
  <c r="F40" i="10"/>
  <c r="AK28" i="10"/>
  <c r="AJ28" i="10"/>
  <c r="P42" i="8"/>
  <c r="R42" i="8"/>
  <c r="L40" i="6"/>
  <c r="J40" i="6"/>
  <c r="K40" i="6"/>
  <c r="J40" i="17"/>
  <c r="K40" i="17"/>
  <c r="L40" i="17"/>
  <c r="F41" i="6"/>
  <c r="AK29" i="6"/>
  <c r="AJ29" i="6"/>
  <c r="AK28" i="11"/>
  <c r="AJ28" i="11"/>
  <c r="F40" i="11"/>
  <c r="M41" i="7"/>
  <c r="J40" i="16"/>
  <c r="K40" i="16"/>
  <c r="L40" i="16"/>
  <c r="O43" i="21"/>
  <c r="L42" i="17"/>
  <c r="O42" i="17"/>
  <c r="S43" i="15"/>
  <c r="P43" i="15"/>
  <c r="R43" i="15"/>
  <c r="J40" i="21"/>
  <c r="K40" i="21"/>
  <c r="L40" i="21"/>
  <c r="AJ31" i="19"/>
  <c r="F43" i="19"/>
  <c r="AK31" i="19"/>
  <c r="F41" i="11"/>
  <c r="AK29" i="11"/>
  <c r="R42" i="9" l="1"/>
  <c r="AJ29" i="18"/>
  <c r="AJ31" i="21"/>
  <c r="O40" i="19"/>
  <c r="L43" i="21"/>
  <c r="K43" i="21"/>
  <c r="K42" i="17"/>
  <c r="AK31" i="21"/>
  <c r="O41" i="15"/>
  <c r="R41" i="15" s="1"/>
  <c r="J42" i="21"/>
  <c r="O41" i="19"/>
  <c r="S41" i="19" s="1"/>
  <c r="O42" i="21"/>
  <c r="R42" i="21" s="1"/>
  <c r="L43" i="13"/>
  <c r="Q42" i="12"/>
  <c r="K43" i="20"/>
  <c r="O43" i="20"/>
  <c r="P43" i="20" s="1"/>
  <c r="L43" i="20"/>
  <c r="O42" i="20"/>
  <c r="L42" i="20"/>
  <c r="K42" i="20"/>
  <c r="K42" i="15"/>
  <c r="O42" i="15"/>
  <c r="L42" i="15"/>
  <c r="J42" i="15"/>
  <c r="O40" i="15"/>
  <c r="R40" i="15" s="1"/>
  <c r="Q40" i="14"/>
  <c r="S41" i="14"/>
  <c r="W41" i="14" s="1"/>
  <c r="AK31" i="17"/>
  <c r="AJ31" i="17"/>
  <c r="F43" i="17"/>
  <c r="Q42" i="9"/>
  <c r="Q41" i="14"/>
  <c r="P41" i="14"/>
  <c r="M43" i="14"/>
  <c r="Q43" i="14" s="1"/>
  <c r="P40" i="14"/>
  <c r="S43" i="14"/>
  <c r="P43" i="14"/>
  <c r="R43" i="14"/>
  <c r="K43" i="13"/>
  <c r="M43" i="13" s="1"/>
  <c r="Q43" i="13" s="1"/>
  <c r="F42" i="18"/>
  <c r="L42" i="18" s="1"/>
  <c r="AK30" i="16"/>
  <c r="M40" i="21"/>
  <c r="AK30" i="18"/>
  <c r="F42" i="16"/>
  <c r="L42" i="16" s="1"/>
  <c r="M40" i="16"/>
  <c r="M40" i="17"/>
  <c r="M42" i="17"/>
  <c r="Q42" i="17" s="1"/>
  <c r="P40" i="9"/>
  <c r="P42" i="12"/>
  <c r="S41" i="8"/>
  <c r="W41" i="8" s="1"/>
  <c r="R42" i="12"/>
  <c r="AI31" i="10"/>
  <c r="AK31" i="10" s="1"/>
  <c r="Q41" i="9"/>
  <c r="Q41" i="8"/>
  <c r="P42" i="7"/>
  <c r="Q42" i="7"/>
  <c r="O43" i="12"/>
  <c r="J43" i="12"/>
  <c r="L43" i="12"/>
  <c r="K43" i="12"/>
  <c r="AI31" i="11"/>
  <c r="AK31" i="11" s="1"/>
  <c r="R41" i="8"/>
  <c r="V41" i="8" s="1"/>
  <c r="S41" i="9"/>
  <c r="W41" i="9" s="1"/>
  <c r="P41" i="9"/>
  <c r="Q40" i="9"/>
  <c r="Q43" i="7"/>
  <c r="M42" i="13"/>
  <c r="Q42" i="13" s="1"/>
  <c r="O41" i="13"/>
  <c r="S41" i="13" s="1"/>
  <c r="O41" i="12"/>
  <c r="S41" i="12" s="1"/>
  <c r="F42" i="6"/>
  <c r="J42" i="6" s="1"/>
  <c r="AJ30" i="6"/>
  <c r="M40" i="6"/>
  <c r="J43" i="19"/>
  <c r="K43" i="19"/>
  <c r="L43" i="19"/>
  <c r="O43" i="19"/>
  <c r="S43" i="21"/>
  <c r="P42" i="13"/>
  <c r="R42" i="13"/>
  <c r="F43" i="18"/>
  <c r="AJ31" i="18"/>
  <c r="AK31" i="18"/>
  <c r="O40" i="13"/>
  <c r="M41" i="17"/>
  <c r="U41" i="8"/>
  <c r="O41" i="7"/>
  <c r="O40" i="7"/>
  <c r="J40" i="10"/>
  <c r="K40" i="10"/>
  <c r="L40" i="10"/>
  <c r="F42" i="10"/>
  <c r="AK30" i="10"/>
  <c r="AJ30" i="10"/>
  <c r="U43" i="9"/>
  <c r="T43" i="9"/>
  <c r="V43" i="9"/>
  <c r="O40" i="12"/>
  <c r="P40" i="15"/>
  <c r="J41" i="11"/>
  <c r="K41" i="11"/>
  <c r="L41" i="11"/>
  <c r="M43" i="21"/>
  <c r="L40" i="11"/>
  <c r="J40" i="11"/>
  <c r="K40" i="11"/>
  <c r="Q41" i="19"/>
  <c r="P41" i="19"/>
  <c r="R41" i="19"/>
  <c r="M42" i="21"/>
  <c r="F42" i="11"/>
  <c r="AK30" i="11"/>
  <c r="AJ30" i="11"/>
  <c r="L41" i="16"/>
  <c r="J41" i="16"/>
  <c r="K41" i="16"/>
  <c r="P41" i="15"/>
  <c r="S41" i="15"/>
  <c r="Q41" i="15"/>
  <c r="U43" i="15" s="1"/>
  <c r="O42" i="19"/>
  <c r="K42" i="19"/>
  <c r="J42" i="19"/>
  <c r="L42" i="19"/>
  <c r="J41" i="21"/>
  <c r="P43" i="21" s="1"/>
  <c r="K41" i="21"/>
  <c r="L41" i="21"/>
  <c r="M41" i="20"/>
  <c r="S40" i="8"/>
  <c r="S42" i="8"/>
  <c r="S43" i="13"/>
  <c r="P43" i="13"/>
  <c r="P42" i="17"/>
  <c r="R42" i="17"/>
  <c r="J41" i="6"/>
  <c r="K41" i="6"/>
  <c r="L41" i="6"/>
  <c r="Q40" i="19"/>
  <c r="P40" i="19"/>
  <c r="R40" i="19"/>
  <c r="T43" i="8"/>
  <c r="V43" i="8"/>
  <c r="U43" i="8"/>
  <c r="P42" i="21"/>
  <c r="L41" i="18"/>
  <c r="K41" i="18"/>
  <c r="J41" i="18"/>
  <c r="F43" i="16"/>
  <c r="AK31" i="16"/>
  <c r="AJ31" i="16"/>
  <c r="AK29" i="10"/>
  <c r="F41" i="10"/>
  <c r="AJ29" i="10"/>
  <c r="AK31" i="6"/>
  <c r="AJ31" i="6"/>
  <c r="F43" i="6"/>
  <c r="J40" i="18"/>
  <c r="K40" i="18"/>
  <c r="L40" i="18"/>
  <c r="V43" i="15" l="1"/>
  <c r="T43" i="15"/>
  <c r="O41" i="17"/>
  <c r="R43" i="21"/>
  <c r="Q40" i="15"/>
  <c r="Q42" i="21"/>
  <c r="J42" i="16"/>
  <c r="O42" i="16"/>
  <c r="M43" i="20"/>
  <c r="Q43" i="20" s="1"/>
  <c r="S40" i="14"/>
  <c r="U40" i="14" s="1"/>
  <c r="R42" i="20"/>
  <c r="S43" i="20"/>
  <c r="R43" i="20"/>
  <c r="P42" i="20"/>
  <c r="M42" i="20"/>
  <c r="Q42" i="20" s="1"/>
  <c r="T41" i="14"/>
  <c r="K42" i="16"/>
  <c r="R42" i="15"/>
  <c r="P42" i="15"/>
  <c r="M42" i="15"/>
  <c r="Q42" i="15" s="1"/>
  <c r="K42" i="18"/>
  <c r="M42" i="18" s="1"/>
  <c r="M40" i="18"/>
  <c r="O42" i="18"/>
  <c r="R42" i="18" s="1"/>
  <c r="V41" i="14"/>
  <c r="Z41" i="14" s="1"/>
  <c r="U41" i="14"/>
  <c r="O43" i="17"/>
  <c r="J43" i="17"/>
  <c r="K43" i="17"/>
  <c r="L43" i="17"/>
  <c r="S42" i="14"/>
  <c r="V42" i="14" s="1"/>
  <c r="U43" i="14"/>
  <c r="T43" i="14"/>
  <c r="V43" i="14"/>
  <c r="R43" i="13"/>
  <c r="J42" i="18"/>
  <c r="P42" i="18" s="1"/>
  <c r="M42" i="19"/>
  <c r="O40" i="17"/>
  <c r="P40" i="17" s="1"/>
  <c r="M41" i="16"/>
  <c r="O40" i="16" s="1"/>
  <c r="S40" i="9"/>
  <c r="V40" i="9" s="1"/>
  <c r="T41" i="9"/>
  <c r="T41" i="8"/>
  <c r="X41" i="8" s="1"/>
  <c r="F43" i="11"/>
  <c r="J43" i="11" s="1"/>
  <c r="F43" i="10"/>
  <c r="L43" i="10" s="1"/>
  <c r="AJ31" i="10"/>
  <c r="Q41" i="13"/>
  <c r="U41" i="13" s="1"/>
  <c r="P41" i="13"/>
  <c r="Q41" i="12"/>
  <c r="U41" i="12" s="1"/>
  <c r="R41" i="13"/>
  <c r="P43" i="12"/>
  <c r="R43" i="12"/>
  <c r="S43" i="12"/>
  <c r="M43" i="12"/>
  <c r="Q43" i="12" s="1"/>
  <c r="AJ31" i="11"/>
  <c r="V41" i="9"/>
  <c r="U41" i="9"/>
  <c r="Y41" i="9" s="1"/>
  <c r="S42" i="9"/>
  <c r="W42" i="9" s="1"/>
  <c r="R41" i="12"/>
  <c r="V41" i="12" s="1"/>
  <c r="M41" i="11"/>
  <c r="M40" i="11"/>
  <c r="P41" i="12"/>
  <c r="T41" i="12" s="1"/>
  <c r="K42" i="6"/>
  <c r="L42" i="6"/>
  <c r="O42" i="6"/>
  <c r="P42" i="6" s="1"/>
  <c r="M41" i="6"/>
  <c r="O41" i="6" s="1"/>
  <c r="Q41" i="6" s="1"/>
  <c r="J41" i="10"/>
  <c r="K41" i="10"/>
  <c r="L41" i="10"/>
  <c r="J43" i="16"/>
  <c r="K43" i="16"/>
  <c r="O43" i="16"/>
  <c r="L43" i="16"/>
  <c r="O41" i="20"/>
  <c r="O40" i="20"/>
  <c r="W41" i="19"/>
  <c r="V41" i="19"/>
  <c r="U41" i="19"/>
  <c r="T41" i="19"/>
  <c r="J42" i="10"/>
  <c r="L42" i="10"/>
  <c r="O42" i="10"/>
  <c r="K42" i="10"/>
  <c r="R40" i="7"/>
  <c r="P40" i="7"/>
  <c r="Q40" i="7"/>
  <c r="L43" i="18"/>
  <c r="K43" i="18"/>
  <c r="O43" i="18"/>
  <c r="J43" i="18"/>
  <c r="S43" i="19"/>
  <c r="P43" i="19"/>
  <c r="R43" i="19"/>
  <c r="W41" i="15"/>
  <c r="U41" i="15"/>
  <c r="V41" i="15"/>
  <c r="T41" i="15"/>
  <c r="O42" i="11"/>
  <c r="K42" i="11"/>
  <c r="J42" i="11"/>
  <c r="L42" i="11"/>
  <c r="S41" i="7"/>
  <c r="P41" i="7"/>
  <c r="R41" i="7"/>
  <c r="Q41" i="7"/>
  <c r="U43" i="7" s="1"/>
  <c r="Z41" i="8"/>
  <c r="Y41" i="8"/>
  <c r="T40" i="14"/>
  <c r="V43" i="7"/>
  <c r="U40" i="9"/>
  <c r="O43" i="6"/>
  <c r="J43" i="6"/>
  <c r="K43" i="6"/>
  <c r="L43" i="6"/>
  <c r="M41" i="18"/>
  <c r="O41" i="18" s="1"/>
  <c r="U42" i="8"/>
  <c r="W42" i="8"/>
  <c r="V42" i="8"/>
  <c r="T42" i="8"/>
  <c r="M41" i="21"/>
  <c r="O41" i="21" s="1"/>
  <c r="P40" i="12"/>
  <c r="R40" i="12"/>
  <c r="Q40" i="12"/>
  <c r="M40" i="10"/>
  <c r="P42" i="16"/>
  <c r="T43" i="7"/>
  <c r="R40" i="13"/>
  <c r="Q40" i="13"/>
  <c r="U43" i="13" s="1"/>
  <c r="P40" i="13"/>
  <c r="T43" i="13" s="1"/>
  <c r="M43" i="19"/>
  <c r="Q43" i="19" s="1"/>
  <c r="W41" i="12"/>
  <c r="T40" i="8"/>
  <c r="U40" i="8"/>
  <c r="V40" i="8"/>
  <c r="P42" i="19"/>
  <c r="Q42" i="19"/>
  <c r="R42" i="19"/>
  <c r="S41" i="17"/>
  <c r="R41" i="17"/>
  <c r="Q41" i="17"/>
  <c r="P41" i="17"/>
  <c r="W41" i="13"/>
  <c r="O43" i="11" l="1"/>
  <c r="Q42" i="18"/>
  <c r="R42" i="16"/>
  <c r="L43" i="11"/>
  <c r="S42" i="15"/>
  <c r="X41" i="14"/>
  <c r="K43" i="11"/>
  <c r="V40" i="14"/>
  <c r="W40" i="14" s="1"/>
  <c r="M42" i="16"/>
  <c r="Q42" i="16" s="1"/>
  <c r="Y41" i="14"/>
  <c r="S40" i="15"/>
  <c r="X41" i="15" s="1"/>
  <c r="O41" i="16"/>
  <c r="R41" i="16" s="1"/>
  <c r="U42" i="14"/>
  <c r="W42" i="14"/>
  <c r="Z42" i="14" s="1"/>
  <c r="M43" i="17"/>
  <c r="Q43" i="17" s="1"/>
  <c r="S43" i="17"/>
  <c r="P43" i="17"/>
  <c r="R43" i="17"/>
  <c r="Q40" i="17"/>
  <c r="R40" i="17"/>
  <c r="T40" i="9"/>
  <c r="W40" i="9" s="1"/>
  <c r="T42" i="14"/>
  <c r="M43" i="16"/>
  <c r="Q43" i="16" s="1"/>
  <c r="O40" i="21"/>
  <c r="R40" i="21" s="1"/>
  <c r="Q40" i="16"/>
  <c r="R40" i="16"/>
  <c r="P40" i="16"/>
  <c r="S40" i="16" s="1"/>
  <c r="S40" i="19"/>
  <c r="T40" i="19" s="1"/>
  <c r="Q43" i="21"/>
  <c r="O43" i="10"/>
  <c r="S43" i="10" s="1"/>
  <c r="Z41" i="9"/>
  <c r="X41" i="9"/>
  <c r="V41" i="13"/>
  <c r="O40" i="11"/>
  <c r="P40" i="11" s="1"/>
  <c r="K43" i="10"/>
  <c r="M43" i="10" s="1"/>
  <c r="J43" i="10"/>
  <c r="R42" i="6"/>
  <c r="T41" i="13"/>
  <c r="V43" i="13"/>
  <c r="U43" i="12"/>
  <c r="V43" i="12"/>
  <c r="T43" i="12"/>
  <c r="O41" i="11"/>
  <c r="P41" i="11" s="1"/>
  <c r="U42" i="9"/>
  <c r="Y42" i="9" s="1"/>
  <c r="T42" i="9"/>
  <c r="X42" i="9" s="1"/>
  <c r="V42" i="9"/>
  <c r="Z42" i="9" s="1"/>
  <c r="M42" i="10"/>
  <c r="Q42" i="10" s="1"/>
  <c r="M41" i="10"/>
  <c r="M42" i="6"/>
  <c r="Q42" i="6" s="1"/>
  <c r="P41" i="6"/>
  <c r="R41" i="6"/>
  <c r="S41" i="6"/>
  <c r="W41" i="6" s="1"/>
  <c r="O40" i="6"/>
  <c r="R40" i="6" s="1"/>
  <c r="S41" i="21"/>
  <c r="R41" i="21"/>
  <c r="V43" i="21" s="1"/>
  <c r="Q41" i="21"/>
  <c r="P41" i="21"/>
  <c r="Q41" i="18"/>
  <c r="S41" i="18"/>
  <c r="R41" i="18"/>
  <c r="P41" i="18"/>
  <c r="S40" i="12"/>
  <c r="S42" i="12"/>
  <c r="S43" i="6"/>
  <c r="P43" i="6"/>
  <c r="R43" i="6"/>
  <c r="M43" i="18"/>
  <c r="Q43" i="18" s="1"/>
  <c r="P40" i="20"/>
  <c r="Q40" i="20"/>
  <c r="R40" i="20"/>
  <c r="X42" i="8"/>
  <c r="Y42" i="8"/>
  <c r="Z42" i="8"/>
  <c r="P43" i="11"/>
  <c r="R43" i="11"/>
  <c r="S43" i="11"/>
  <c r="Q41" i="16"/>
  <c r="P41" i="16"/>
  <c r="S41" i="16"/>
  <c r="S41" i="20"/>
  <c r="P41" i="20"/>
  <c r="Q41" i="20"/>
  <c r="R41" i="20"/>
  <c r="V43" i="20" s="1"/>
  <c r="O40" i="18"/>
  <c r="W41" i="17"/>
  <c r="V41" i="17"/>
  <c r="U41" i="17"/>
  <c r="T41" i="17"/>
  <c r="S42" i="19"/>
  <c r="M43" i="6"/>
  <c r="Q43" i="6" s="1"/>
  <c r="M42" i="11"/>
  <c r="Q42" i="11" s="1"/>
  <c r="U43" i="19"/>
  <c r="T43" i="19"/>
  <c r="V43" i="19"/>
  <c r="P42" i="10"/>
  <c r="R42" i="10"/>
  <c r="U43" i="20"/>
  <c r="U42" i="15"/>
  <c r="W42" i="15"/>
  <c r="V42" i="15"/>
  <c r="T42" i="15"/>
  <c r="W43" i="8"/>
  <c r="W40" i="8"/>
  <c r="S40" i="13"/>
  <c r="S42" i="13"/>
  <c r="U41" i="7"/>
  <c r="W41" i="7"/>
  <c r="T41" i="7"/>
  <c r="V41" i="7"/>
  <c r="R42" i="11"/>
  <c r="P42" i="11"/>
  <c r="U43" i="21"/>
  <c r="P43" i="18"/>
  <c r="R43" i="18"/>
  <c r="S43" i="18"/>
  <c r="S40" i="7"/>
  <c r="S42" i="7"/>
  <c r="T43" i="20"/>
  <c r="Z41" i="19"/>
  <c r="X41" i="19"/>
  <c r="P43" i="16"/>
  <c r="R43" i="16"/>
  <c r="S43" i="16"/>
  <c r="W43" i="14" l="1"/>
  <c r="M43" i="11"/>
  <c r="Q43" i="11" s="1"/>
  <c r="Y41" i="15"/>
  <c r="V40" i="15"/>
  <c r="U40" i="15"/>
  <c r="W43" i="15" s="1"/>
  <c r="Z41" i="15"/>
  <c r="T40" i="15"/>
  <c r="W43" i="9"/>
  <c r="X42" i="14"/>
  <c r="Y42" i="14"/>
  <c r="P43" i="10"/>
  <c r="S40" i="17"/>
  <c r="Y41" i="17" s="1"/>
  <c r="U43" i="17"/>
  <c r="T43" i="17"/>
  <c r="S42" i="16"/>
  <c r="V43" i="17"/>
  <c r="P40" i="21"/>
  <c r="T43" i="21"/>
  <c r="Y41" i="19"/>
  <c r="U40" i="19"/>
  <c r="S42" i="17"/>
  <c r="T42" i="17" s="1"/>
  <c r="Q40" i="21"/>
  <c r="V40" i="19"/>
  <c r="Q43" i="10"/>
  <c r="Q40" i="11"/>
  <c r="R40" i="11"/>
  <c r="R43" i="10"/>
  <c r="AA42" i="8"/>
  <c r="AC42" i="8" s="1"/>
  <c r="Z41" i="13"/>
  <c r="X41" i="12"/>
  <c r="Q41" i="11"/>
  <c r="R41" i="11"/>
  <c r="S41" i="11"/>
  <c r="T41" i="11" s="1"/>
  <c r="AA41" i="9"/>
  <c r="AD41" i="9" s="1"/>
  <c r="AA41" i="8"/>
  <c r="AC41" i="8" s="1"/>
  <c r="O41" i="10"/>
  <c r="O40" i="10"/>
  <c r="AA42" i="9"/>
  <c r="AC42" i="9" s="1"/>
  <c r="T41" i="6"/>
  <c r="V41" i="6"/>
  <c r="P40" i="6"/>
  <c r="Q40" i="6"/>
  <c r="U41" i="6"/>
  <c r="W42" i="7"/>
  <c r="V42" i="7"/>
  <c r="T42" i="7"/>
  <c r="U42" i="7"/>
  <c r="Z40" i="8"/>
  <c r="Y40" i="8"/>
  <c r="X40" i="8"/>
  <c r="AA40" i="8"/>
  <c r="X42" i="15"/>
  <c r="Y42" i="15"/>
  <c r="Z42" i="15"/>
  <c r="X41" i="17"/>
  <c r="Z41" i="17"/>
  <c r="S40" i="20"/>
  <c r="S42" i="20"/>
  <c r="AA40" i="9"/>
  <c r="Z40" i="9"/>
  <c r="Y40" i="9"/>
  <c r="X40" i="9"/>
  <c r="U43" i="16"/>
  <c r="T43" i="16"/>
  <c r="V43" i="16"/>
  <c r="T40" i="7"/>
  <c r="U40" i="7"/>
  <c r="V40" i="7"/>
  <c r="AA43" i="8"/>
  <c r="Y43" i="8"/>
  <c r="X43" i="8"/>
  <c r="Z43" i="8"/>
  <c r="U40" i="17"/>
  <c r="V40" i="17"/>
  <c r="Z43" i="9"/>
  <c r="AA43" i="9"/>
  <c r="Y43" i="9"/>
  <c r="X43" i="9"/>
  <c r="T43" i="6"/>
  <c r="V43" i="6"/>
  <c r="U43" i="6"/>
  <c r="T43" i="18"/>
  <c r="V43" i="18"/>
  <c r="U43" i="18"/>
  <c r="X41" i="7"/>
  <c r="Z41" i="7"/>
  <c r="Y41" i="7"/>
  <c r="U42" i="13"/>
  <c r="W42" i="13"/>
  <c r="V42" i="13"/>
  <c r="T42" i="13"/>
  <c r="W42" i="16"/>
  <c r="V42" i="16"/>
  <c r="T42" i="16"/>
  <c r="U42" i="16"/>
  <c r="W41" i="16"/>
  <c r="V41" i="16"/>
  <c r="U41" i="16"/>
  <c r="T41" i="16"/>
  <c r="U43" i="11"/>
  <c r="T43" i="11"/>
  <c r="V43" i="11"/>
  <c r="X43" i="14"/>
  <c r="AA43" i="14"/>
  <c r="Z43" i="14"/>
  <c r="Y43" i="14"/>
  <c r="T42" i="12"/>
  <c r="U42" i="12"/>
  <c r="W42" i="12"/>
  <c r="V42" i="12"/>
  <c r="T41" i="18"/>
  <c r="W41" i="18"/>
  <c r="V41" i="18"/>
  <c r="U41" i="18"/>
  <c r="T40" i="13"/>
  <c r="U40" i="13"/>
  <c r="Y41" i="13" s="1"/>
  <c r="V40" i="13"/>
  <c r="T40" i="16"/>
  <c r="U40" i="16"/>
  <c r="V40" i="16"/>
  <c r="W42" i="19"/>
  <c r="V42" i="19"/>
  <c r="T42" i="19"/>
  <c r="U42" i="19"/>
  <c r="X41" i="13"/>
  <c r="P40" i="18"/>
  <c r="R40" i="18"/>
  <c r="Q40" i="18"/>
  <c r="T41" i="20"/>
  <c r="V41" i="20"/>
  <c r="W41" i="20"/>
  <c r="U41" i="20"/>
  <c r="AA40" i="14"/>
  <c r="Z40" i="14"/>
  <c r="Y40" i="14"/>
  <c r="X40" i="14"/>
  <c r="T40" i="12"/>
  <c r="U40" i="12"/>
  <c r="Y41" i="12" s="1"/>
  <c r="V40" i="12"/>
  <c r="Z41" i="12" s="1"/>
  <c r="W40" i="19"/>
  <c r="T41" i="21"/>
  <c r="W41" i="21"/>
  <c r="V41" i="21"/>
  <c r="U41" i="21"/>
  <c r="W40" i="15" l="1"/>
  <c r="T40" i="17"/>
  <c r="W43" i="19"/>
  <c r="Y43" i="19" s="1"/>
  <c r="AA41" i="14"/>
  <c r="AB41" i="14" s="1"/>
  <c r="AA42" i="14"/>
  <c r="AE42" i="14" s="1"/>
  <c r="S40" i="21"/>
  <c r="Y41" i="21" s="1"/>
  <c r="S42" i="21"/>
  <c r="V42" i="21" s="1"/>
  <c r="V42" i="17"/>
  <c r="W42" i="17"/>
  <c r="U42" i="17"/>
  <c r="AA41" i="15"/>
  <c r="AB41" i="15" s="1"/>
  <c r="AB41" i="8"/>
  <c r="AE42" i="8"/>
  <c r="U41" i="11"/>
  <c r="S40" i="11"/>
  <c r="U40" i="11" s="1"/>
  <c r="S42" i="11"/>
  <c r="W42" i="11" s="1"/>
  <c r="W41" i="11"/>
  <c r="V41" i="11"/>
  <c r="AB42" i="8"/>
  <c r="AD42" i="8"/>
  <c r="AD41" i="8"/>
  <c r="V43" i="10"/>
  <c r="T43" i="10"/>
  <c r="U43" i="10"/>
  <c r="AB42" i="9"/>
  <c r="AD42" i="9"/>
  <c r="AE42" i="9"/>
  <c r="AG42" i="9" s="1"/>
  <c r="AB41" i="9"/>
  <c r="AC41" i="9"/>
  <c r="R40" i="10"/>
  <c r="Q40" i="10"/>
  <c r="P40" i="10"/>
  <c r="R41" i="10"/>
  <c r="Q41" i="10"/>
  <c r="P41" i="10"/>
  <c r="S41" i="10"/>
  <c r="S42" i="6"/>
  <c r="T42" i="6" s="1"/>
  <c r="S40" i="6"/>
  <c r="T40" i="6" s="1"/>
  <c r="AC41" i="15"/>
  <c r="S40" i="18"/>
  <c r="Z41" i="18" s="1"/>
  <c r="S42" i="18"/>
  <c r="W43" i="13"/>
  <c r="W40" i="13"/>
  <c r="X42" i="13"/>
  <c r="Y42" i="13"/>
  <c r="Z42" i="13"/>
  <c r="AE40" i="9"/>
  <c r="AD40" i="9"/>
  <c r="AC40" i="9"/>
  <c r="AB40" i="9"/>
  <c r="U40" i="21"/>
  <c r="AA43" i="19"/>
  <c r="X43" i="19"/>
  <c r="Z43" i="19"/>
  <c r="W43" i="12"/>
  <c r="W40" i="12"/>
  <c r="AE40" i="14"/>
  <c r="AD40" i="14"/>
  <c r="AC40" i="14"/>
  <c r="AB40" i="14"/>
  <c r="Z41" i="16"/>
  <c r="Y41" i="16"/>
  <c r="X41" i="16"/>
  <c r="Y42" i="16"/>
  <c r="Z42" i="16"/>
  <c r="X42" i="16"/>
  <c r="AB43" i="9"/>
  <c r="AC43" i="9"/>
  <c r="AD43" i="9"/>
  <c r="W43" i="17"/>
  <c r="W40" i="17"/>
  <c r="W40" i="7"/>
  <c r="W43" i="7"/>
  <c r="T42" i="20"/>
  <c r="W42" i="20"/>
  <c r="U42" i="20"/>
  <c r="V42" i="20"/>
  <c r="X42" i="17"/>
  <c r="AG42" i="8"/>
  <c r="W40" i="16"/>
  <c r="W43" i="16"/>
  <c r="AA40" i="19"/>
  <c r="Z40" i="19"/>
  <c r="Y40" i="19"/>
  <c r="X40" i="19"/>
  <c r="Y41" i="20"/>
  <c r="Z41" i="20"/>
  <c r="X41" i="20"/>
  <c r="Y42" i="19"/>
  <c r="Z42" i="19"/>
  <c r="X42" i="19"/>
  <c r="Y42" i="12"/>
  <c r="Z42" i="12"/>
  <c r="X42" i="12"/>
  <c r="U40" i="20"/>
  <c r="V40" i="20"/>
  <c r="T40" i="20"/>
  <c r="Z40" i="15"/>
  <c r="Y40" i="15"/>
  <c r="AA40" i="15"/>
  <c r="X40" i="15"/>
  <c r="AD40" i="8"/>
  <c r="AC40" i="8"/>
  <c r="AB40" i="8"/>
  <c r="AE40" i="8"/>
  <c r="AA42" i="15"/>
  <c r="AC43" i="14"/>
  <c r="AB43" i="14"/>
  <c r="AD43" i="14"/>
  <c r="AD43" i="8"/>
  <c r="AC43" i="8"/>
  <c r="AB43" i="8"/>
  <c r="T42" i="21"/>
  <c r="U42" i="21"/>
  <c r="W42" i="21"/>
  <c r="X43" i="15"/>
  <c r="AA43" i="15"/>
  <c r="Y43" i="15"/>
  <c r="Z43" i="15"/>
  <c r="Z42" i="7"/>
  <c r="X42" i="7"/>
  <c r="Y42" i="7"/>
  <c r="AC41" i="14" l="1"/>
  <c r="X41" i="18"/>
  <c r="AD41" i="14"/>
  <c r="AE41" i="14" s="1"/>
  <c r="T40" i="21"/>
  <c r="Z41" i="21"/>
  <c r="X41" i="21"/>
  <c r="V40" i="21"/>
  <c r="Y42" i="17"/>
  <c r="AD41" i="15"/>
  <c r="T40" i="11"/>
  <c r="V40" i="11"/>
  <c r="AD42" i="14"/>
  <c r="AH42" i="14" s="1"/>
  <c r="AC42" i="14"/>
  <c r="AG42" i="14" s="1"/>
  <c r="AB42" i="14"/>
  <c r="AF42" i="14" s="1"/>
  <c r="AF42" i="8"/>
  <c r="AH42" i="8"/>
  <c r="Z42" i="17"/>
  <c r="AA41" i="17" s="1"/>
  <c r="AC41" i="17" s="1"/>
  <c r="Y41" i="18"/>
  <c r="U42" i="11"/>
  <c r="Y42" i="11" s="1"/>
  <c r="V42" i="11"/>
  <c r="Z42" i="11" s="1"/>
  <c r="X41" i="11"/>
  <c r="Y41" i="11"/>
  <c r="T42" i="11"/>
  <c r="X42" i="11" s="1"/>
  <c r="Z41" i="11"/>
  <c r="AH42" i="9"/>
  <c r="AF42" i="9"/>
  <c r="AE41" i="9"/>
  <c r="AI41" i="9" s="1"/>
  <c r="AE43" i="9"/>
  <c r="AG43" i="9" s="1"/>
  <c r="AA41" i="13"/>
  <c r="AE41" i="8"/>
  <c r="AF41" i="8" s="1"/>
  <c r="T41" i="10"/>
  <c r="W41" i="10"/>
  <c r="V41" i="10"/>
  <c r="U41" i="10"/>
  <c r="S42" i="10"/>
  <c r="S40" i="10"/>
  <c r="AA41" i="7"/>
  <c r="AD41" i="7" s="1"/>
  <c r="V42" i="6"/>
  <c r="Y41" i="6"/>
  <c r="W42" i="6"/>
  <c r="U40" i="6"/>
  <c r="U42" i="6"/>
  <c r="Z41" i="6"/>
  <c r="X41" i="6"/>
  <c r="V40" i="6"/>
  <c r="AD43" i="15"/>
  <c r="AC43" i="15"/>
  <c r="AB43" i="15"/>
  <c r="AH40" i="8"/>
  <c r="AG40" i="8"/>
  <c r="AF40" i="8"/>
  <c r="AI40" i="8"/>
  <c r="W40" i="11"/>
  <c r="X43" i="16"/>
  <c r="Z43" i="16"/>
  <c r="AA43" i="16"/>
  <c r="Y43" i="16"/>
  <c r="Z42" i="20"/>
  <c r="X42" i="20"/>
  <c r="Y42" i="20"/>
  <c r="Z40" i="17"/>
  <c r="Y40" i="17"/>
  <c r="X40" i="17"/>
  <c r="AA40" i="17"/>
  <c r="AH40" i="9"/>
  <c r="AG40" i="9"/>
  <c r="AF40" i="9"/>
  <c r="AI40" i="9"/>
  <c r="AA42" i="7"/>
  <c r="Z40" i="13"/>
  <c r="Y40" i="13"/>
  <c r="X40" i="13"/>
  <c r="AA40" i="13"/>
  <c r="T42" i="18"/>
  <c r="U42" i="18"/>
  <c r="W42" i="18"/>
  <c r="V42" i="18"/>
  <c r="W40" i="20"/>
  <c r="W43" i="20"/>
  <c r="AE43" i="14"/>
  <c r="AA42" i="12"/>
  <c r="AA41" i="12"/>
  <c r="Z40" i="16"/>
  <c r="Y40" i="16"/>
  <c r="X40" i="16"/>
  <c r="AA40" i="16"/>
  <c r="AA43" i="17"/>
  <c r="Y43" i="17"/>
  <c r="X43" i="17"/>
  <c r="Z43" i="17"/>
  <c r="AI40" i="14"/>
  <c r="AH40" i="14"/>
  <c r="AG40" i="14"/>
  <c r="AF40" i="14"/>
  <c r="AE43" i="8"/>
  <c r="AA43" i="13"/>
  <c r="Y43" i="13"/>
  <c r="X43" i="13"/>
  <c r="Z43" i="13"/>
  <c r="T40" i="18"/>
  <c r="U40" i="18"/>
  <c r="V40" i="18"/>
  <c r="AG41" i="9"/>
  <c r="X43" i="7"/>
  <c r="Z43" i="7"/>
  <c r="AA43" i="7"/>
  <c r="Y43" i="7"/>
  <c r="AA40" i="12"/>
  <c r="Z40" i="12"/>
  <c r="Y40" i="12"/>
  <c r="X40" i="12"/>
  <c r="AA42" i="13"/>
  <c r="Z42" i="21"/>
  <c r="X42" i="21"/>
  <c r="Y42" i="21"/>
  <c r="AE42" i="15"/>
  <c r="AC42" i="15"/>
  <c r="AD42" i="15"/>
  <c r="AB42" i="15"/>
  <c r="AE40" i="15"/>
  <c r="AC40" i="15"/>
  <c r="AD40" i="15"/>
  <c r="AB40" i="15"/>
  <c r="AA42" i="19"/>
  <c r="AA41" i="19"/>
  <c r="AD40" i="19"/>
  <c r="AC40" i="19"/>
  <c r="AB40" i="19"/>
  <c r="AE40" i="19"/>
  <c r="AA40" i="7"/>
  <c r="Z40" i="7"/>
  <c r="Y40" i="7"/>
  <c r="X40" i="7"/>
  <c r="AA42" i="16"/>
  <c r="AA41" i="16"/>
  <c r="AA43" i="12"/>
  <c r="Y43" i="12"/>
  <c r="Z43" i="12"/>
  <c r="X43" i="12"/>
  <c r="AC43" i="19"/>
  <c r="AB43" i="19"/>
  <c r="AD43" i="19"/>
  <c r="W43" i="21" l="1"/>
  <c r="W40" i="21"/>
  <c r="W43" i="11"/>
  <c r="AA42" i="20"/>
  <c r="AE42" i="20" s="1"/>
  <c r="AA41" i="20"/>
  <c r="AD41" i="20" s="1"/>
  <c r="AE41" i="15"/>
  <c r="AI41" i="15" s="1"/>
  <c r="AA42" i="17"/>
  <c r="AC42" i="17" s="1"/>
  <c r="AA42" i="21"/>
  <c r="AE42" i="21" s="1"/>
  <c r="AE43" i="15"/>
  <c r="AF43" i="15" s="1"/>
  <c r="AB41" i="17"/>
  <c r="AD41" i="17"/>
  <c r="AA41" i="21"/>
  <c r="AC41" i="21" s="1"/>
  <c r="W40" i="6"/>
  <c r="Z40" i="6" s="1"/>
  <c r="AG41" i="8"/>
  <c r="AC41" i="13"/>
  <c r="AD41" i="13"/>
  <c r="AH43" i="9"/>
  <c r="AF43" i="9"/>
  <c r="AH41" i="9"/>
  <c r="AL41" i="9" s="1"/>
  <c r="AF41" i="9"/>
  <c r="AJ41" i="9" s="1"/>
  <c r="AH41" i="8"/>
  <c r="AI41" i="8"/>
  <c r="F53" i="8" s="1"/>
  <c r="AC41" i="7"/>
  <c r="AB41" i="13"/>
  <c r="AA42" i="11"/>
  <c r="AD42" i="11" s="1"/>
  <c r="AB41" i="7"/>
  <c r="U40" i="10"/>
  <c r="V40" i="10"/>
  <c r="T40" i="10"/>
  <c r="Z41" i="10"/>
  <c r="Y41" i="10"/>
  <c r="X41" i="10"/>
  <c r="V42" i="10"/>
  <c r="T42" i="10"/>
  <c r="U42" i="10"/>
  <c r="W42" i="10"/>
  <c r="W43" i="6"/>
  <c r="Z43" i="6" s="1"/>
  <c r="Y42" i="6"/>
  <c r="Z42" i="6"/>
  <c r="X42" i="6"/>
  <c r="AA40" i="6"/>
  <c r="AD41" i="19"/>
  <c r="AB41" i="19"/>
  <c r="AC41" i="19"/>
  <c r="AE42" i="16"/>
  <c r="AC42" i="16"/>
  <c r="AD42" i="16"/>
  <c r="AB42" i="16"/>
  <c r="AE40" i="7"/>
  <c r="AD40" i="7"/>
  <c r="AC40" i="7"/>
  <c r="AB40" i="7"/>
  <c r="AB42" i="19"/>
  <c r="AE42" i="19"/>
  <c r="AC42" i="19"/>
  <c r="AD42" i="19"/>
  <c r="AH40" i="15"/>
  <c r="AG40" i="15"/>
  <c r="AF40" i="15"/>
  <c r="AI40" i="15"/>
  <c r="AF42" i="15"/>
  <c r="AH42" i="15"/>
  <c r="AG42" i="15"/>
  <c r="AE42" i="13"/>
  <c r="AC42" i="13"/>
  <c r="AD42" i="13"/>
  <c r="AB42" i="13"/>
  <c r="AE40" i="12"/>
  <c r="AD40" i="12"/>
  <c r="AC40" i="12"/>
  <c r="AB40" i="12"/>
  <c r="AD42" i="20"/>
  <c r="AB42" i="20"/>
  <c r="F53" i="9"/>
  <c r="AK41" i="9"/>
  <c r="W43" i="18"/>
  <c r="W40" i="18"/>
  <c r="AD43" i="13"/>
  <c r="AC43" i="13"/>
  <c r="AB43" i="13"/>
  <c r="AI41" i="14"/>
  <c r="AH41" i="14"/>
  <c r="AF41" i="14"/>
  <c r="AG41" i="14"/>
  <c r="Z43" i="21"/>
  <c r="AA43" i="21"/>
  <c r="Y43" i="21"/>
  <c r="X43" i="21"/>
  <c r="AA40" i="11"/>
  <c r="Z40" i="11"/>
  <c r="Y40" i="11"/>
  <c r="X40" i="11"/>
  <c r="AH40" i="19"/>
  <c r="AG40" i="19"/>
  <c r="AF40" i="19"/>
  <c r="AI40" i="19"/>
  <c r="AG41" i="15"/>
  <c r="AG43" i="8"/>
  <c r="AF43" i="8"/>
  <c r="AH43" i="8"/>
  <c r="F52" i="14"/>
  <c r="AL40" i="14"/>
  <c r="AK40" i="14"/>
  <c r="AJ40" i="14"/>
  <c r="AG43" i="14"/>
  <c r="AH43" i="14"/>
  <c r="AF43" i="14"/>
  <c r="AA41" i="11"/>
  <c r="AB43" i="12"/>
  <c r="AC43" i="12"/>
  <c r="AD43" i="12"/>
  <c r="AC43" i="7"/>
  <c r="AB43" i="7"/>
  <c r="AD43" i="7"/>
  <c r="AD43" i="17"/>
  <c r="AC43" i="17"/>
  <c r="AB43" i="17"/>
  <c r="AE40" i="16"/>
  <c r="AC40" i="16"/>
  <c r="AD40" i="16"/>
  <c r="AB40" i="16"/>
  <c r="AD41" i="12"/>
  <c r="AB41" i="12"/>
  <c r="AC41" i="12"/>
  <c r="Z43" i="20"/>
  <c r="Y43" i="20"/>
  <c r="AA43" i="20"/>
  <c r="X43" i="20"/>
  <c r="AD40" i="13"/>
  <c r="AC40" i="13"/>
  <c r="AB40" i="13"/>
  <c r="AE40" i="13"/>
  <c r="AE42" i="7"/>
  <c r="AC42" i="7"/>
  <c r="AD42" i="7"/>
  <c r="AB42" i="7"/>
  <c r="AD40" i="17"/>
  <c r="AC40" i="17"/>
  <c r="AB40" i="17"/>
  <c r="AE40" i="17"/>
  <c r="AC43" i="16"/>
  <c r="AD43" i="16"/>
  <c r="AB43" i="16"/>
  <c r="AC41" i="16"/>
  <c r="AB41" i="16"/>
  <c r="AD41" i="16"/>
  <c r="AC41" i="20"/>
  <c r="AB42" i="12"/>
  <c r="AC42" i="12"/>
  <c r="AE42" i="12"/>
  <c r="AD42" i="12"/>
  <c r="AA40" i="20"/>
  <c r="X40" i="20"/>
  <c r="Y40" i="20"/>
  <c r="Z40" i="20"/>
  <c r="Z42" i="18"/>
  <c r="Y42" i="18"/>
  <c r="X42" i="18"/>
  <c r="AL40" i="9"/>
  <c r="AK40" i="9"/>
  <c r="AJ40" i="9"/>
  <c r="F52" i="9"/>
  <c r="AA40" i="21"/>
  <c r="Z40" i="21"/>
  <c r="Y40" i="21"/>
  <c r="X40" i="21"/>
  <c r="X43" i="11"/>
  <c r="Z43" i="11"/>
  <c r="AA43" i="11"/>
  <c r="Y43" i="11"/>
  <c r="F52" i="8"/>
  <c r="AL40" i="8"/>
  <c r="AK40" i="8"/>
  <c r="AJ40" i="8"/>
  <c r="AC42" i="20" l="1"/>
  <c r="AB41" i="20"/>
  <c r="AG43" i="15"/>
  <c r="AF41" i="15"/>
  <c r="AH43" i="15"/>
  <c r="AH41" i="15"/>
  <c r="AD40" i="6"/>
  <c r="AD42" i="17"/>
  <c r="AE43" i="17"/>
  <c r="AF43" i="17" s="1"/>
  <c r="AB42" i="17"/>
  <c r="AE42" i="17"/>
  <c r="AB42" i="21"/>
  <c r="AF42" i="21" s="1"/>
  <c r="AE41" i="17"/>
  <c r="AF41" i="17" s="1"/>
  <c r="AD41" i="21"/>
  <c r="AD42" i="21"/>
  <c r="AH42" i="21" s="1"/>
  <c r="AB41" i="21"/>
  <c r="AC42" i="21"/>
  <c r="AG42" i="21" s="1"/>
  <c r="Y40" i="6"/>
  <c r="AC40" i="6" s="1"/>
  <c r="X40" i="6"/>
  <c r="AB40" i="6" s="1"/>
  <c r="AK41" i="8"/>
  <c r="AJ41" i="8"/>
  <c r="AL41" i="8"/>
  <c r="AE43" i="13"/>
  <c r="AG43" i="13" s="1"/>
  <c r="AE41" i="13"/>
  <c r="AH41" i="13" s="1"/>
  <c r="AC42" i="11"/>
  <c r="AE42" i="11"/>
  <c r="AB42" i="11"/>
  <c r="AI42" i="9"/>
  <c r="AK42" i="9" s="1"/>
  <c r="AI43" i="9"/>
  <c r="W40" i="10"/>
  <c r="W43" i="10"/>
  <c r="AE43" i="7"/>
  <c r="AF43" i="7" s="1"/>
  <c r="Y42" i="10"/>
  <c r="Z42" i="10"/>
  <c r="X42" i="10"/>
  <c r="AE41" i="7"/>
  <c r="AG41" i="7" s="1"/>
  <c r="AA43" i="6"/>
  <c r="AD43" i="6" s="1"/>
  <c r="X43" i="6"/>
  <c r="Y43" i="6"/>
  <c r="AE40" i="6"/>
  <c r="AA41" i="6"/>
  <c r="AA42" i="6"/>
  <c r="AC43" i="11"/>
  <c r="AB43" i="11"/>
  <c r="AD43" i="11"/>
  <c r="AH40" i="16"/>
  <c r="AG40" i="16"/>
  <c r="AF40" i="16"/>
  <c r="AI40" i="16"/>
  <c r="AI43" i="14"/>
  <c r="AI42" i="14"/>
  <c r="AH42" i="20"/>
  <c r="AG42" i="20"/>
  <c r="AF42" i="20"/>
  <c r="AG42" i="19"/>
  <c r="AH42" i="19"/>
  <c r="AF42" i="19"/>
  <c r="AD40" i="20"/>
  <c r="AE40" i="20"/>
  <c r="AB40" i="20"/>
  <c r="AC40" i="20"/>
  <c r="AI43" i="8"/>
  <c r="AI42" i="8"/>
  <c r="AB43" i="21"/>
  <c r="AD43" i="21"/>
  <c r="AC43" i="21"/>
  <c r="AI42" i="15"/>
  <c r="AH40" i="7"/>
  <c r="AG40" i="7"/>
  <c r="AF40" i="7"/>
  <c r="AI40" i="7"/>
  <c r="AF42" i="16"/>
  <c r="AH42" i="16"/>
  <c r="AG42" i="16"/>
  <c r="AG43" i="17"/>
  <c r="J52" i="8"/>
  <c r="AL23" i="5" s="1"/>
  <c r="H52" i="8"/>
  <c r="AJ23" i="5" s="1"/>
  <c r="M52" i="8"/>
  <c r="AO23" i="5" s="1"/>
  <c r="L52" i="8"/>
  <c r="AN23" i="5" s="1"/>
  <c r="I52" i="8"/>
  <c r="AK23" i="5" s="1"/>
  <c r="K52" i="8"/>
  <c r="AM23" i="5" s="1"/>
  <c r="G52" i="8"/>
  <c r="AI23" i="5" s="1"/>
  <c r="AH23" i="5"/>
  <c r="AD40" i="21"/>
  <c r="AC40" i="21"/>
  <c r="AB40" i="21"/>
  <c r="AE40" i="21"/>
  <c r="AE43" i="16"/>
  <c r="AE41" i="16"/>
  <c r="L53" i="8"/>
  <c r="AN24" i="5" s="1"/>
  <c r="I53" i="8"/>
  <c r="AK24" i="5" s="1"/>
  <c r="K53" i="8"/>
  <c r="AM24" i="5" s="1"/>
  <c r="G53" i="8"/>
  <c r="AI24" i="5" s="1"/>
  <c r="J53" i="8"/>
  <c r="AL24" i="5" s="1"/>
  <c r="H53" i="8"/>
  <c r="AJ24" i="5" s="1"/>
  <c r="M53" i="8"/>
  <c r="AO24" i="5" s="1"/>
  <c r="AH24" i="5"/>
  <c r="AF42" i="7"/>
  <c r="AG42" i="7"/>
  <c r="AH42" i="7"/>
  <c r="AE40" i="11"/>
  <c r="AD40" i="11"/>
  <c r="AC40" i="11"/>
  <c r="AB40" i="11"/>
  <c r="F53" i="14"/>
  <c r="AK41" i="14"/>
  <c r="AL41" i="14"/>
  <c r="AJ41" i="14"/>
  <c r="AA40" i="18"/>
  <c r="Y40" i="18"/>
  <c r="Z40" i="18"/>
  <c r="X40" i="18"/>
  <c r="M53" i="9"/>
  <c r="AO32" i="5" s="1"/>
  <c r="J53" i="9"/>
  <c r="AL32" i="5" s="1"/>
  <c r="H53" i="9"/>
  <c r="AJ32" i="5" s="1"/>
  <c r="L53" i="9"/>
  <c r="AN32" i="5" s="1"/>
  <c r="I53" i="9"/>
  <c r="AK32" i="5" s="1"/>
  <c r="K53" i="9"/>
  <c r="AM32" i="5" s="1"/>
  <c r="G53" i="9"/>
  <c r="AI32" i="5" s="1"/>
  <c r="AH32" i="5"/>
  <c r="AH40" i="12"/>
  <c r="AG40" i="12"/>
  <c r="AF40" i="12"/>
  <c r="AI40" i="12"/>
  <c r="AG42" i="13"/>
  <c r="AH42" i="13"/>
  <c r="AF42" i="13"/>
  <c r="F52" i="15"/>
  <c r="AJ40" i="15"/>
  <c r="AK40" i="15"/>
  <c r="AL40" i="15"/>
  <c r="L52" i="9"/>
  <c r="AN31" i="5" s="1"/>
  <c r="I52" i="9"/>
  <c r="AK31" i="5" s="1"/>
  <c r="K52" i="9"/>
  <c r="AM31" i="5" s="1"/>
  <c r="G52" i="9"/>
  <c r="AI31" i="5" s="1"/>
  <c r="J52" i="9"/>
  <c r="AL31" i="5" s="1"/>
  <c r="H52" i="9"/>
  <c r="AJ31" i="5" s="1"/>
  <c r="M52" i="9"/>
  <c r="AO31" i="5" s="1"/>
  <c r="AH31" i="5"/>
  <c r="AA42" i="18"/>
  <c r="AA41" i="18"/>
  <c r="AG42" i="12"/>
  <c r="AH42" i="12"/>
  <c r="AF42" i="12"/>
  <c r="AH40" i="17"/>
  <c r="AG40" i="17"/>
  <c r="AF40" i="17"/>
  <c r="AI40" i="17"/>
  <c r="AH40" i="13"/>
  <c r="AG40" i="13"/>
  <c r="AF40" i="13"/>
  <c r="AI40" i="13"/>
  <c r="AB43" i="20"/>
  <c r="AC43" i="20"/>
  <c r="AD43" i="20"/>
  <c r="AE41" i="12"/>
  <c r="AE43" i="12"/>
  <c r="AB41" i="11"/>
  <c r="AC41" i="11"/>
  <c r="AD41" i="11"/>
  <c r="F55" i="9"/>
  <c r="AJ43" i="9"/>
  <c r="AL43" i="9"/>
  <c r="AK43" i="9"/>
  <c r="L52" i="14"/>
  <c r="AM7" i="1" s="1"/>
  <c r="K52" i="14"/>
  <c r="AL7" i="1" s="1"/>
  <c r="I52" i="14"/>
  <c r="AJ7" i="1" s="1"/>
  <c r="G52" i="14"/>
  <c r="AH7" i="1" s="1"/>
  <c r="M52" i="14"/>
  <c r="AN7" i="1" s="1"/>
  <c r="J52" i="14"/>
  <c r="AK7" i="1" s="1"/>
  <c r="H52" i="14"/>
  <c r="AI7" i="1" s="1"/>
  <c r="AG7" i="1"/>
  <c r="F53" i="15"/>
  <c r="AK41" i="15"/>
  <c r="AJ41" i="15"/>
  <c r="AL41" i="15"/>
  <c r="AL40" i="19"/>
  <c r="AK40" i="19"/>
  <c r="AJ40" i="19"/>
  <c r="F52" i="19"/>
  <c r="Z43" i="18"/>
  <c r="AA43" i="18"/>
  <c r="Y43" i="18"/>
  <c r="X43" i="18"/>
  <c r="AE43" i="19"/>
  <c r="AE41" i="19"/>
  <c r="AG42" i="11"/>
  <c r="AI43" i="15" l="1"/>
  <c r="AH43" i="17"/>
  <c r="AH40" i="6"/>
  <c r="AP32" i="5"/>
  <c r="AF42" i="17"/>
  <c r="AH42" i="17"/>
  <c r="AG42" i="17"/>
  <c r="AP31" i="5"/>
  <c r="AH41" i="17"/>
  <c r="AI41" i="17"/>
  <c r="AG41" i="17"/>
  <c r="AE43" i="21"/>
  <c r="AG43" i="21" s="1"/>
  <c r="AE41" i="21"/>
  <c r="AG41" i="21" s="1"/>
  <c r="AE43" i="20"/>
  <c r="AH43" i="20" s="1"/>
  <c r="AF41" i="13"/>
  <c r="AI41" i="13"/>
  <c r="AJ42" i="9"/>
  <c r="AH43" i="7"/>
  <c r="AG43" i="7"/>
  <c r="AH43" i="13"/>
  <c r="AF43" i="13"/>
  <c r="AG41" i="13"/>
  <c r="AF42" i="11"/>
  <c r="AH42" i="11"/>
  <c r="AL42" i="9"/>
  <c r="F54" i="9"/>
  <c r="AF41" i="7"/>
  <c r="AI41" i="7"/>
  <c r="AK41" i="7" s="1"/>
  <c r="AH41" i="7"/>
  <c r="AP23" i="5"/>
  <c r="AA42" i="10"/>
  <c r="AC42" i="10" s="1"/>
  <c r="AP24" i="5"/>
  <c r="AA41" i="10"/>
  <c r="AD41" i="10" s="1"/>
  <c r="AA43" i="10"/>
  <c r="Y43" i="10"/>
  <c r="X43" i="10"/>
  <c r="Z43" i="10"/>
  <c r="X40" i="10"/>
  <c r="AA40" i="10"/>
  <c r="Z40" i="10"/>
  <c r="Y40" i="10"/>
  <c r="AI40" i="6"/>
  <c r="F52" i="6" s="1"/>
  <c r="AF40" i="6"/>
  <c r="AG40" i="6"/>
  <c r="AB43" i="6"/>
  <c r="AC43" i="6"/>
  <c r="AB42" i="6"/>
  <c r="AE42" i="6"/>
  <c r="AC42" i="6"/>
  <c r="AD42" i="6"/>
  <c r="AB41" i="6"/>
  <c r="AD41" i="6"/>
  <c r="AC41" i="6"/>
  <c r="AI41" i="19"/>
  <c r="AH41" i="19"/>
  <c r="AF41" i="19"/>
  <c r="AG41" i="19"/>
  <c r="AB43" i="18"/>
  <c r="AD43" i="18"/>
  <c r="AC43" i="18"/>
  <c r="AO7" i="1"/>
  <c r="AB41" i="18"/>
  <c r="AD41" i="18"/>
  <c r="AC41" i="18"/>
  <c r="AD40" i="18"/>
  <c r="AC40" i="18"/>
  <c r="AB40" i="18"/>
  <c r="AE40" i="18"/>
  <c r="J53" i="14"/>
  <c r="AK8" i="1" s="1"/>
  <c r="H53" i="14"/>
  <c r="AI8" i="1" s="1"/>
  <c r="K53" i="14"/>
  <c r="AL8" i="1" s="1"/>
  <c r="I53" i="14"/>
  <c r="AJ8" i="1" s="1"/>
  <c r="G53" i="14"/>
  <c r="AH8" i="1" s="1"/>
  <c r="M53" i="14"/>
  <c r="AN8" i="1" s="1"/>
  <c r="L53" i="14"/>
  <c r="AM8" i="1" s="1"/>
  <c r="AG8" i="1"/>
  <c r="AH40" i="11"/>
  <c r="AG40" i="11"/>
  <c r="AF40" i="11"/>
  <c r="AI40" i="11"/>
  <c r="AH41" i="16"/>
  <c r="AF41" i="16"/>
  <c r="AG41" i="16"/>
  <c r="AI41" i="16"/>
  <c r="AL40" i="7"/>
  <c r="AK40" i="7"/>
  <c r="AJ40" i="7"/>
  <c r="F52" i="7"/>
  <c r="F54" i="15"/>
  <c r="AK42" i="15"/>
  <c r="AL42" i="15"/>
  <c r="AJ42" i="15"/>
  <c r="AG43" i="19"/>
  <c r="AF43" i="19"/>
  <c r="AH43" i="19"/>
  <c r="L53" i="15"/>
  <c r="AM24" i="1" s="1"/>
  <c r="I53" i="15"/>
  <c r="AJ24" i="1" s="1"/>
  <c r="J53" i="15"/>
  <c r="AK24" i="1" s="1"/>
  <c r="H53" i="15"/>
  <c r="AI24" i="1" s="1"/>
  <c r="K53" i="15"/>
  <c r="AL24" i="1" s="1"/>
  <c r="AO24" i="1" s="1"/>
  <c r="G53" i="15"/>
  <c r="AH24" i="1" s="1"/>
  <c r="M53" i="15"/>
  <c r="AN24" i="1" s="1"/>
  <c r="AG24" i="1"/>
  <c r="J55" i="9"/>
  <c r="AL34" i="5" s="1"/>
  <c r="H55" i="9"/>
  <c r="AJ34" i="5" s="1"/>
  <c r="L55" i="9"/>
  <c r="AN34" i="5" s="1"/>
  <c r="I55" i="9"/>
  <c r="AK34" i="5" s="1"/>
  <c r="M55" i="9"/>
  <c r="AO34" i="5" s="1"/>
  <c r="K55" i="9"/>
  <c r="AM34" i="5" s="1"/>
  <c r="G55" i="9"/>
  <c r="AI34" i="5" s="1"/>
  <c r="AH34" i="5"/>
  <c r="AB42" i="18"/>
  <c r="AE42" i="18"/>
  <c r="AD42" i="18"/>
  <c r="AC42" i="18"/>
  <c r="J52" i="15"/>
  <c r="AK23" i="1" s="1"/>
  <c r="H52" i="15"/>
  <c r="AI23" i="1" s="1"/>
  <c r="L52" i="15"/>
  <c r="AM23" i="1" s="1"/>
  <c r="I52" i="15"/>
  <c r="AJ23" i="1" s="1"/>
  <c r="M52" i="15"/>
  <c r="AN23" i="1" s="1"/>
  <c r="G52" i="15"/>
  <c r="AH23" i="1" s="1"/>
  <c r="K52" i="15"/>
  <c r="AL23" i="1" s="1"/>
  <c r="AO23" i="1" s="1"/>
  <c r="AG23" i="1"/>
  <c r="AL40" i="12"/>
  <c r="AK40" i="12"/>
  <c r="AJ40" i="12"/>
  <c r="F52" i="12"/>
  <c r="AG43" i="16"/>
  <c r="AH43" i="16"/>
  <c r="AF43" i="16"/>
  <c r="AL43" i="15"/>
  <c r="AJ43" i="15"/>
  <c r="AK43" i="15"/>
  <c r="F55" i="15"/>
  <c r="F54" i="8"/>
  <c r="AK42" i="8"/>
  <c r="AJ42" i="8"/>
  <c r="AL42" i="8"/>
  <c r="AJ42" i="14"/>
  <c r="F54" i="14"/>
  <c r="AL42" i="14"/>
  <c r="AK42" i="14"/>
  <c r="AE41" i="20"/>
  <c r="AF41" i="21"/>
  <c r="M52" i="19"/>
  <c r="AN63" i="1" s="1"/>
  <c r="L52" i="19"/>
  <c r="AM63" i="1" s="1"/>
  <c r="I52" i="19"/>
  <c r="AJ63" i="1" s="1"/>
  <c r="K52" i="19"/>
  <c r="AL63" i="1" s="1"/>
  <c r="G52" i="19"/>
  <c r="AH63" i="1" s="1"/>
  <c r="J52" i="19"/>
  <c r="AK63" i="1" s="1"/>
  <c r="H52" i="19"/>
  <c r="AI63" i="1" s="1"/>
  <c r="AG63" i="1"/>
  <c r="AF43" i="12"/>
  <c r="AH43" i="12"/>
  <c r="AG43" i="12"/>
  <c r="AI40" i="21"/>
  <c r="AH40" i="21"/>
  <c r="AG40" i="21"/>
  <c r="AF40" i="21"/>
  <c r="AL43" i="8"/>
  <c r="AK43" i="8"/>
  <c r="AJ43" i="8"/>
  <c r="F55" i="8"/>
  <c r="AI40" i="20"/>
  <c r="AG40" i="20"/>
  <c r="AH40" i="20"/>
  <c r="AF40" i="20"/>
  <c r="AK43" i="14"/>
  <c r="F55" i="14"/>
  <c r="AJ43" i="14"/>
  <c r="AL43" i="14"/>
  <c r="F52" i="16"/>
  <c r="AL40" i="16"/>
  <c r="AJ40" i="16"/>
  <c r="AK40" i="16"/>
  <c r="AI42" i="17"/>
  <c r="AL41" i="17"/>
  <c r="AJ41" i="17"/>
  <c r="AE43" i="11"/>
  <c r="AE41" i="11"/>
  <c r="AH41" i="12"/>
  <c r="AF41" i="12"/>
  <c r="AG41" i="12"/>
  <c r="AI41" i="12"/>
  <c r="F52" i="13"/>
  <c r="AL40" i="13"/>
  <c r="AK40" i="13"/>
  <c r="AJ40" i="13"/>
  <c r="F52" i="17"/>
  <c r="AL40" i="17"/>
  <c r="AK40" i="17"/>
  <c r="AJ40" i="17"/>
  <c r="AH43" i="21" l="1"/>
  <c r="AK41" i="13"/>
  <c r="AF43" i="21"/>
  <c r="AI42" i="21" s="1"/>
  <c r="AJ42" i="21" s="1"/>
  <c r="AI43" i="16"/>
  <c r="AI43" i="7"/>
  <c r="AJ43" i="7" s="1"/>
  <c r="AI43" i="19"/>
  <c r="AK41" i="17"/>
  <c r="AF43" i="20"/>
  <c r="AI42" i="19"/>
  <c r="AJ42" i="19" s="1"/>
  <c r="F53" i="17"/>
  <c r="AI43" i="17"/>
  <c r="AK43" i="17" s="1"/>
  <c r="AJ43" i="17"/>
  <c r="AI41" i="21"/>
  <c r="AK41" i="21" s="1"/>
  <c r="AH41" i="21"/>
  <c r="AG43" i="20"/>
  <c r="AI42" i="16"/>
  <c r="F54" i="16" s="1"/>
  <c r="AO63" i="1"/>
  <c r="AJ41" i="13"/>
  <c r="AJ40" i="6"/>
  <c r="AK40" i="6"/>
  <c r="AL41" i="13"/>
  <c r="F53" i="13"/>
  <c r="I53" i="13" s="1"/>
  <c r="AK64" i="5" s="1"/>
  <c r="AI43" i="13"/>
  <c r="AJ43" i="13" s="1"/>
  <c r="F53" i="7"/>
  <c r="J53" i="7" s="1"/>
  <c r="AL16" i="5" s="1"/>
  <c r="AI42" i="7"/>
  <c r="AL42" i="7" s="1"/>
  <c r="AI42" i="13"/>
  <c r="AL42" i="13" s="1"/>
  <c r="AE42" i="10"/>
  <c r="AG42" i="10" s="1"/>
  <c r="AD42" i="10"/>
  <c r="AB42" i="10"/>
  <c r="AC41" i="10"/>
  <c r="AJ41" i="7"/>
  <c r="AL41" i="7"/>
  <c r="M54" i="9"/>
  <c r="AO33" i="5" s="1"/>
  <c r="AS33" i="5" s="1"/>
  <c r="AT33" i="5" s="1"/>
  <c r="L54" i="9"/>
  <c r="AN33" i="5" s="1"/>
  <c r="AH33" i="5"/>
  <c r="G54" i="9"/>
  <c r="AI33" i="5" s="1"/>
  <c r="AR35" i="5" s="1"/>
  <c r="AR73" i="5" s="1"/>
  <c r="AV73" i="5" s="1"/>
  <c r="DN8" i="5" s="1"/>
  <c r="CX76" i="5" s="1"/>
  <c r="J54" i="9"/>
  <c r="AL33" i="5" s="1"/>
  <c r="K54" i="9"/>
  <c r="AM33" i="5" s="1"/>
  <c r="I54" i="9"/>
  <c r="AK33" i="5" s="1"/>
  <c r="H54" i="9"/>
  <c r="AJ33" i="5" s="1"/>
  <c r="AB41" i="10"/>
  <c r="AP34" i="5"/>
  <c r="AB43" i="10"/>
  <c r="AD43" i="10"/>
  <c r="AC43" i="10"/>
  <c r="AI42" i="12"/>
  <c r="AJ42" i="12" s="1"/>
  <c r="AC40" i="10"/>
  <c r="AB40" i="10"/>
  <c r="AE40" i="10"/>
  <c r="AD40" i="10"/>
  <c r="AL40" i="6"/>
  <c r="AG42" i="6"/>
  <c r="AF42" i="6"/>
  <c r="AH42" i="6"/>
  <c r="AE43" i="6"/>
  <c r="AE41" i="6"/>
  <c r="F55" i="7"/>
  <c r="AL43" i="7"/>
  <c r="AK43" i="7"/>
  <c r="J52" i="17"/>
  <c r="AK47" i="1" s="1"/>
  <c r="H52" i="17"/>
  <c r="AI47" i="1" s="1"/>
  <c r="M52" i="17"/>
  <c r="AN47" i="1" s="1"/>
  <c r="L52" i="17"/>
  <c r="AM47" i="1" s="1"/>
  <c r="I52" i="17"/>
  <c r="AJ47" i="1" s="1"/>
  <c r="K52" i="17"/>
  <c r="AL47" i="1" s="1"/>
  <c r="G52" i="17"/>
  <c r="AH47" i="1" s="1"/>
  <c r="AG47" i="1"/>
  <c r="J52" i="13"/>
  <c r="AL63" i="5" s="1"/>
  <c r="H52" i="13"/>
  <c r="AJ63" i="5" s="1"/>
  <c r="M52" i="13"/>
  <c r="AO63" i="5" s="1"/>
  <c r="AH63" i="5"/>
  <c r="L52" i="13"/>
  <c r="AN63" i="5" s="1"/>
  <c r="I52" i="13"/>
  <c r="AK63" i="5" s="1"/>
  <c r="K52" i="13"/>
  <c r="AM63" i="5" s="1"/>
  <c r="G52" i="13"/>
  <c r="AI63" i="5" s="1"/>
  <c r="L53" i="13"/>
  <c r="AN64" i="5" s="1"/>
  <c r="K53" i="13"/>
  <c r="AM64" i="5" s="1"/>
  <c r="J53" i="13"/>
  <c r="AL64" i="5" s="1"/>
  <c r="M53" i="13"/>
  <c r="AO64" i="5" s="1"/>
  <c r="AG41" i="20"/>
  <c r="AI41" i="20"/>
  <c r="AF41" i="20"/>
  <c r="AH41" i="20"/>
  <c r="J54" i="8"/>
  <c r="AL25" i="5" s="1"/>
  <c r="H54" i="8"/>
  <c r="AJ25" i="5" s="1"/>
  <c r="M54" i="8"/>
  <c r="AO25" i="5" s="1"/>
  <c r="L54" i="8"/>
  <c r="AN25" i="5" s="1"/>
  <c r="I54" i="8"/>
  <c r="AK25" i="5" s="1"/>
  <c r="K54" i="8"/>
  <c r="AM25" i="5" s="1"/>
  <c r="G54" i="8"/>
  <c r="AI25" i="5" s="1"/>
  <c r="AH25" i="5"/>
  <c r="L52" i="7"/>
  <c r="AN15" i="5" s="1"/>
  <c r="I52" i="7"/>
  <c r="AK15" i="5" s="1"/>
  <c r="K52" i="7"/>
  <c r="AM15" i="5" s="1"/>
  <c r="G52" i="7"/>
  <c r="AI15" i="5" s="1"/>
  <c r="J52" i="7"/>
  <c r="AL15" i="5" s="1"/>
  <c r="H52" i="7"/>
  <c r="AJ15" i="5" s="1"/>
  <c r="M52" i="7"/>
  <c r="AO15" i="5" s="1"/>
  <c r="AH15" i="5"/>
  <c r="F53" i="16"/>
  <c r="AL41" i="16"/>
  <c r="AK41" i="16"/>
  <c r="AJ41" i="16"/>
  <c r="AL40" i="11"/>
  <c r="AK40" i="11"/>
  <c r="AJ40" i="11"/>
  <c r="F52" i="11"/>
  <c r="AI40" i="18"/>
  <c r="AG40" i="18"/>
  <c r="AH40" i="18"/>
  <c r="AF40" i="18"/>
  <c r="AK42" i="19"/>
  <c r="F53" i="12"/>
  <c r="AL41" i="12"/>
  <c r="AJ41" i="12"/>
  <c r="AK41" i="12"/>
  <c r="AH41" i="11"/>
  <c r="AF41" i="11"/>
  <c r="AG41" i="11"/>
  <c r="AI41" i="11"/>
  <c r="L53" i="17"/>
  <c r="AM48" i="1" s="1"/>
  <c r="I53" i="17"/>
  <c r="AJ48" i="1" s="1"/>
  <c r="K53" i="17"/>
  <c r="AL48" i="1" s="1"/>
  <c r="G53" i="17"/>
  <c r="AH48" i="1" s="1"/>
  <c r="J53" i="17"/>
  <c r="AK48" i="1" s="1"/>
  <c r="H53" i="17"/>
  <c r="AI48" i="1" s="1"/>
  <c r="M53" i="17"/>
  <c r="AN48" i="1" s="1"/>
  <c r="AG48" i="1"/>
  <c r="AL40" i="20"/>
  <c r="AK40" i="20"/>
  <c r="AJ40" i="20"/>
  <c r="F52" i="20"/>
  <c r="J52" i="6"/>
  <c r="AL7" i="5" s="1"/>
  <c r="H52" i="6"/>
  <c r="AJ7" i="5" s="1"/>
  <c r="L52" i="6"/>
  <c r="AN7" i="5" s="1"/>
  <c r="I52" i="6"/>
  <c r="AK7" i="5" s="1"/>
  <c r="M52" i="6"/>
  <c r="AO7" i="5" s="1"/>
  <c r="K52" i="6"/>
  <c r="AM7" i="5" s="1"/>
  <c r="G52" i="6"/>
  <c r="AI7" i="5" s="1"/>
  <c r="AH7" i="5"/>
  <c r="AL40" i="21"/>
  <c r="AK40" i="21"/>
  <c r="AJ40" i="21"/>
  <c r="F52" i="21"/>
  <c r="M55" i="15"/>
  <c r="AN26" i="1" s="1"/>
  <c r="K55" i="15"/>
  <c r="AL26" i="1" s="1"/>
  <c r="G55" i="15"/>
  <c r="AH26" i="1" s="1"/>
  <c r="I55" i="15"/>
  <c r="AJ26" i="1" s="1"/>
  <c r="H55" i="15"/>
  <c r="AI26" i="1" s="1"/>
  <c r="L55" i="15"/>
  <c r="AM26" i="1" s="1"/>
  <c r="J55" i="15"/>
  <c r="AK26" i="1" s="1"/>
  <c r="AG26" i="1"/>
  <c r="L52" i="12"/>
  <c r="AN55" i="5" s="1"/>
  <c r="I52" i="12"/>
  <c r="AK55" i="5" s="1"/>
  <c r="K52" i="12"/>
  <c r="AM55" i="5" s="1"/>
  <c r="G52" i="12"/>
  <c r="AI55" i="5" s="1"/>
  <c r="J52" i="12"/>
  <c r="AL55" i="5" s="1"/>
  <c r="H52" i="12"/>
  <c r="AJ55" i="5" s="1"/>
  <c r="M52" i="12"/>
  <c r="AO55" i="5" s="1"/>
  <c r="AH55" i="5"/>
  <c r="AI43" i="12"/>
  <c r="AO8" i="1"/>
  <c r="AK41" i="19"/>
  <c r="F53" i="19"/>
  <c r="AL41" i="19"/>
  <c r="AJ41" i="19"/>
  <c r="AK43" i="19"/>
  <c r="AJ43" i="19"/>
  <c r="F55" i="19"/>
  <c r="AL43" i="19"/>
  <c r="AG43" i="11"/>
  <c r="AF43" i="11"/>
  <c r="AH43" i="11"/>
  <c r="K55" i="14"/>
  <c r="AL10" i="1" s="1"/>
  <c r="G55" i="14"/>
  <c r="AH10" i="1" s="1"/>
  <c r="I55" i="14"/>
  <c r="AJ10" i="1" s="1"/>
  <c r="H55" i="14"/>
  <c r="AI10" i="1" s="1"/>
  <c r="M55" i="14"/>
  <c r="AN10" i="1" s="1"/>
  <c r="J55" i="14"/>
  <c r="AK10" i="1" s="1"/>
  <c r="L55" i="14"/>
  <c r="AM10" i="1" s="1"/>
  <c r="AG10" i="1"/>
  <c r="M55" i="8"/>
  <c r="AO26" i="5" s="1"/>
  <c r="L55" i="8"/>
  <c r="AN26" i="5" s="1"/>
  <c r="I55" i="8"/>
  <c r="AK26" i="5" s="1"/>
  <c r="K55" i="8"/>
  <c r="AM26" i="5" s="1"/>
  <c r="G55" i="8"/>
  <c r="AI26" i="5" s="1"/>
  <c r="J55" i="8"/>
  <c r="AL26" i="5" s="1"/>
  <c r="H55" i="8"/>
  <c r="AJ26" i="5" s="1"/>
  <c r="AH26" i="5"/>
  <c r="F53" i="21"/>
  <c r="AI43" i="21"/>
  <c r="AJ43" i="16"/>
  <c r="AL43" i="16"/>
  <c r="AK43" i="16"/>
  <c r="F55" i="16"/>
  <c r="F54" i="17"/>
  <c r="AK42" i="17"/>
  <c r="AJ42" i="17"/>
  <c r="AL42" i="17"/>
  <c r="L52" i="16"/>
  <c r="AM39" i="1" s="1"/>
  <c r="I52" i="16"/>
  <c r="AJ39" i="1" s="1"/>
  <c r="J52" i="16"/>
  <c r="AK39" i="1" s="1"/>
  <c r="H52" i="16"/>
  <c r="AI39" i="1" s="1"/>
  <c r="K52" i="16"/>
  <c r="AL39" i="1" s="1"/>
  <c r="AO39" i="1" s="1"/>
  <c r="G52" i="16"/>
  <c r="AH39" i="1" s="1"/>
  <c r="M52" i="16"/>
  <c r="AN39" i="1" s="1"/>
  <c r="AG39" i="1"/>
  <c r="L54" i="14"/>
  <c r="AM9" i="1" s="1"/>
  <c r="I54" i="14"/>
  <c r="AJ9" i="1" s="1"/>
  <c r="H54" i="14"/>
  <c r="AI9" i="1" s="1"/>
  <c r="M54" i="14"/>
  <c r="AN9" i="1" s="1"/>
  <c r="J54" i="14"/>
  <c r="AK9" i="1" s="1"/>
  <c r="K54" i="14"/>
  <c r="AL9" i="1" s="1"/>
  <c r="G54" i="14"/>
  <c r="AH9" i="1" s="1"/>
  <c r="AG9" i="1"/>
  <c r="AG42" i="18"/>
  <c r="AH42" i="18"/>
  <c r="AF42" i="18"/>
  <c r="J54" i="15"/>
  <c r="AK25" i="1" s="1"/>
  <c r="H54" i="15"/>
  <c r="AI25" i="1" s="1"/>
  <c r="L54" i="15"/>
  <c r="AM25" i="1" s="1"/>
  <c r="I54" i="15"/>
  <c r="AJ25" i="1" s="1"/>
  <c r="M54" i="15"/>
  <c r="AN25" i="1" s="1"/>
  <c r="AR23" i="1" s="1"/>
  <c r="AS23" i="1" s="1"/>
  <c r="K54" i="15"/>
  <c r="AL25" i="1" s="1"/>
  <c r="G54" i="15"/>
  <c r="AH25" i="1" s="1"/>
  <c r="AG25" i="1"/>
  <c r="AE43" i="18"/>
  <c r="AE41" i="18"/>
  <c r="AK43" i="13" l="1"/>
  <c r="AH16" i="5"/>
  <c r="L53" i="7"/>
  <c r="AN16" i="5" s="1"/>
  <c r="G53" i="7"/>
  <c r="AI16" i="5" s="1"/>
  <c r="M53" i="7"/>
  <c r="AO16" i="5" s="1"/>
  <c r="K53" i="7"/>
  <c r="AM16" i="5" s="1"/>
  <c r="H53" i="7"/>
  <c r="AJ16" i="5" s="1"/>
  <c r="I53" i="7"/>
  <c r="AK16" i="5" s="1"/>
  <c r="AJ41" i="21"/>
  <c r="AJ42" i="16"/>
  <c r="F54" i="19"/>
  <c r="AL42" i="19"/>
  <c r="AI42" i="20"/>
  <c r="AL42" i="20" s="1"/>
  <c r="AJ42" i="7"/>
  <c r="F54" i="7"/>
  <c r="K54" i="7" s="1"/>
  <c r="AM17" i="5" s="1"/>
  <c r="AK42" i="7"/>
  <c r="AL42" i="16"/>
  <c r="AH42" i="10"/>
  <c r="F55" i="13"/>
  <c r="M55" i="13" s="1"/>
  <c r="AO66" i="5" s="1"/>
  <c r="AK42" i="16"/>
  <c r="AL43" i="13"/>
  <c r="AL43" i="17"/>
  <c r="F55" i="17"/>
  <c r="AL41" i="21"/>
  <c r="AK42" i="21"/>
  <c r="F54" i="21"/>
  <c r="AI43" i="20"/>
  <c r="AK43" i="20" s="1"/>
  <c r="AO25" i="1"/>
  <c r="AO48" i="1"/>
  <c r="AO47" i="1"/>
  <c r="AQ11" i="1"/>
  <c r="AQ81" i="1" s="1"/>
  <c r="AL42" i="21"/>
  <c r="AQ27" i="1"/>
  <c r="AQ78" i="1" s="1"/>
  <c r="AO9" i="1"/>
  <c r="AH64" i="5"/>
  <c r="G53" i="13"/>
  <c r="AI64" i="5" s="1"/>
  <c r="AJ42" i="13"/>
  <c r="H53" i="13"/>
  <c r="AJ64" i="5" s="1"/>
  <c r="AS32" i="5"/>
  <c r="AT32" i="5" s="1"/>
  <c r="AK42" i="13"/>
  <c r="F54" i="13"/>
  <c r="J54" i="13" s="1"/>
  <c r="AL65" i="5" s="1"/>
  <c r="AP64" i="5"/>
  <c r="AP63" i="5"/>
  <c r="AF42" i="10"/>
  <c r="AQ74" i="5"/>
  <c r="AU74" i="5" s="1"/>
  <c r="DK9" i="5" s="1"/>
  <c r="CX69" i="5" s="1"/>
  <c r="AP33" i="5"/>
  <c r="AS34" i="5"/>
  <c r="AT34" i="5" s="1"/>
  <c r="AS31" i="5"/>
  <c r="AT31" i="5" s="1"/>
  <c r="F54" i="12"/>
  <c r="K54" i="12" s="1"/>
  <c r="AM57" i="5" s="1"/>
  <c r="AP26" i="5"/>
  <c r="AK42" i="12"/>
  <c r="AL42" i="12"/>
  <c r="AE41" i="10"/>
  <c r="AI41" i="10" s="1"/>
  <c r="AP25" i="5"/>
  <c r="AE43" i="10"/>
  <c r="AF43" i="10" s="1"/>
  <c r="AP16" i="5"/>
  <c r="AP55" i="5"/>
  <c r="AI40" i="10"/>
  <c r="AH40" i="10"/>
  <c r="AG40" i="10"/>
  <c r="AF40" i="10"/>
  <c r="AH43" i="6"/>
  <c r="AG43" i="6"/>
  <c r="AF43" i="6"/>
  <c r="AH41" i="6"/>
  <c r="AI41" i="6"/>
  <c r="AG41" i="6"/>
  <c r="AF41" i="6"/>
  <c r="AP7" i="5"/>
  <c r="AR7" i="1"/>
  <c r="AS7" i="1" s="1"/>
  <c r="AR10" i="1"/>
  <c r="AS10" i="1" s="1"/>
  <c r="AR9" i="1"/>
  <c r="AS9" i="1" s="1"/>
  <c r="AR8" i="1"/>
  <c r="AS8" i="1" s="1"/>
  <c r="L55" i="13"/>
  <c r="AN66" i="5" s="1"/>
  <c r="I55" i="13"/>
  <c r="AK66" i="5" s="1"/>
  <c r="K55" i="13"/>
  <c r="AM66" i="5" s="1"/>
  <c r="AH66" i="5"/>
  <c r="K55" i="16"/>
  <c r="AL42" i="1" s="1"/>
  <c r="G55" i="16"/>
  <c r="AH42" i="1" s="1"/>
  <c r="M55" i="16"/>
  <c r="AN42" i="1" s="1"/>
  <c r="J55" i="16"/>
  <c r="AK42" i="1" s="1"/>
  <c r="I55" i="16"/>
  <c r="AJ42" i="1" s="1"/>
  <c r="H55" i="16"/>
  <c r="AI42" i="1" s="1"/>
  <c r="L55" i="16"/>
  <c r="AM42" i="1" s="1"/>
  <c r="AG42" i="1"/>
  <c r="AI43" i="11"/>
  <c r="AI42" i="11"/>
  <c r="K53" i="19"/>
  <c r="AL64" i="1" s="1"/>
  <c r="G53" i="19"/>
  <c r="AH64" i="1" s="1"/>
  <c r="J53" i="19"/>
  <c r="AK64" i="1" s="1"/>
  <c r="H53" i="19"/>
  <c r="AI64" i="1" s="1"/>
  <c r="M53" i="19"/>
  <c r="AN64" i="1" s="1"/>
  <c r="L53" i="19"/>
  <c r="AM64" i="1" s="1"/>
  <c r="I53" i="19"/>
  <c r="AJ64" i="1" s="1"/>
  <c r="AG64" i="1"/>
  <c r="F55" i="12"/>
  <c r="AJ43" i="12"/>
  <c r="AL43" i="12"/>
  <c r="AK43" i="12"/>
  <c r="J53" i="12"/>
  <c r="AL56" i="5" s="1"/>
  <c r="H53" i="12"/>
  <c r="AJ56" i="5" s="1"/>
  <c r="M53" i="12"/>
  <c r="AO56" i="5" s="1"/>
  <c r="AH56" i="5"/>
  <c r="L53" i="12"/>
  <c r="AN56" i="5" s="1"/>
  <c r="I53" i="12"/>
  <c r="AK56" i="5" s="1"/>
  <c r="K53" i="12"/>
  <c r="AM56" i="5" s="1"/>
  <c r="G53" i="12"/>
  <c r="AI56" i="5" s="1"/>
  <c r="AR27" i="5"/>
  <c r="AS25" i="5"/>
  <c r="AT25" i="5" s="1"/>
  <c r="AS24" i="5"/>
  <c r="AT24" i="5" s="1"/>
  <c r="AS23" i="5"/>
  <c r="AT23" i="5" s="1"/>
  <c r="AS26" i="5"/>
  <c r="AT26" i="5" s="1"/>
  <c r="F55" i="21"/>
  <c r="AL43" i="21"/>
  <c r="AK43" i="21"/>
  <c r="AJ43" i="21"/>
  <c r="L54" i="16"/>
  <c r="AM41" i="1" s="1"/>
  <c r="I54" i="16"/>
  <c r="AJ41" i="1" s="1"/>
  <c r="J54" i="16"/>
  <c r="AK41" i="1" s="1"/>
  <c r="H54" i="16"/>
  <c r="AI41" i="1" s="1"/>
  <c r="M54" i="16"/>
  <c r="AN41" i="1" s="1"/>
  <c r="K54" i="16"/>
  <c r="AL41" i="1" s="1"/>
  <c r="G54" i="16"/>
  <c r="AH41" i="1" s="1"/>
  <c r="AG41" i="1"/>
  <c r="K52" i="21"/>
  <c r="AL31" i="1" s="1"/>
  <c r="G52" i="21"/>
  <c r="AH31" i="1" s="1"/>
  <c r="J52" i="21"/>
  <c r="AK31" i="1" s="1"/>
  <c r="H52" i="21"/>
  <c r="AI31" i="1" s="1"/>
  <c r="M52" i="21"/>
  <c r="AN31" i="1" s="1"/>
  <c r="L52" i="21"/>
  <c r="AM31" i="1" s="1"/>
  <c r="I52" i="21"/>
  <c r="AJ31" i="1" s="1"/>
  <c r="AG31" i="1"/>
  <c r="K52" i="20"/>
  <c r="AL15" i="1" s="1"/>
  <c r="G52" i="20"/>
  <c r="AH15" i="1" s="1"/>
  <c r="M52" i="20"/>
  <c r="AN15" i="1" s="1"/>
  <c r="J52" i="20"/>
  <c r="AK15" i="1" s="1"/>
  <c r="L52" i="20"/>
  <c r="AM15" i="1" s="1"/>
  <c r="I52" i="20"/>
  <c r="AJ15" i="1" s="1"/>
  <c r="H52" i="20"/>
  <c r="AI15" i="1" s="1"/>
  <c r="AG15" i="1"/>
  <c r="F53" i="11"/>
  <c r="AL41" i="11"/>
  <c r="AJ41" i="11"/>
  <c r="AK41" i="11"/>
  <c r="AL40" i="18"/>
  <c r="AK40" i="18"/>
  <c r="AJ40" i="18"/>
  <c r="F52" i="18"/>
  <c r="J53" i="16"/>
  <c r="AK40" i="1" s="1"/>
  <c r="H53" i="16"/>
  <c r="AI40" i="1" s="1"/>
  <c r="L53" i="16"/>
  <c r="AM40" i="1" s="1"/>
  <c r="I53" i="16"/>
  <c r="AJ40" i="1" s="1"/>
  <c r="M53" i="16"/>
  <c r="AN40" i="1" s="1"/>
  <c r="K53" i="16"/>
  <c r="AL40" i="1" s="1"/>
  <c r="G53" i="16"/>
  <c r="AH40" i="1" s="1"/>
  <c r="AG40" i="1"/>
  <c r="AR25" i="1"/>
  <c r="AS25" i="1" s="1"/>
  <c r="AL41" i="20"/>
  <c r="AJ41" i="20"/>
  <c r="AK41" i="20"/>
  <c r="F53" i="20"/>
  <c r="K55" i="7"/>
  <c r="AM18" i="5" s="1"/>
  <c r="G55" i="7"/>
  <c r="AI18" i="5" s="1"/>
  <c r="J55" i="7"/>
  <c r="AL18" i="5" s="1"/>
  <c r="H55" i="7"/>
  <c r="AJ18" i="5" s="1"/>
  <c r="M55" i="7"/>
  <c r="AO18" i="5" s="1"/>
  <c r="L55" i="7"/>
  <c r="AN18" i="5" s="1"/>
  <c r="I55" i="7"/>
  <c r="AK18" i="5" s="1"/>
  <c r="AH18" i="5"/>
  <c r="K54" i="21"/>
  <c r="AL33" i="1" s="1"/>
  <c r="G54" i="21"/>
  <c r="AH33" i="1" s="1"/>
  <c r="J54" i="21"/>
  <c r="AK33" i="1" s="1"/>
  <c r="H54" i="21"/>
  <c r="AI33" i="1" s="1"/>
  <c r="M54" i="21"/>
  <c r="AN33" i="1" s="1"/>
  <c r="L54" i="21"/>
  <c r="AM33" i="1" s="1"/>
  <c r="I54" i="21"/>
  <c r="AJ33" i="1" s="1"/>
  <c r="AG33" i="1"/>
  <c r="AI41" i="18"/>
  <c r="AG41" i="18"/>
  <c r="AF41" i="18"/>
  <c r="AH41" i="18"/>
  <c r="G54" i="13"/>
  <c r="AI65" i="5" s="1"/>
  <c r="AO10" i="1"/>
  <c r="M54" i="19"/>
  <c r="AN65" i="1" s="1"/>
  <c r="L54" i="19"/>
  <c r="AM65" i="1" s="1"/>
  <c r="I54" i="19"/>
  <c r="AJ65" i="1" s="1"/>
  <c r="K54" i="19"/>
  <c r="AL65" i="1" s="1"/>
  <c r="G54" i="19"/>
  <c r="AH65" i="1" s="1"/>
  <c r="J54" i="19"/>
  <c r="AK65" i="1" s="1"/>
  <c r="H54" i="19"/>
  <c r="AI65" i="1" s="1"/>
  <c r="AG65" i="1"/>
  <c r="L52" i="11"/>
  <c r="AN47" i="5" s="1"/>
  <c r="I52" i="11"/>
  <c r="AK47" i="5" s="1"/>
  <c r="K52" i="11"/>
  <c r="AM47" i="5" s="1"/>
  <c r="G52" i="11"/>
  <c r="AI47" i="5" s="1"/>
  <c r="J52" i="11"/>
  <c r="AL47" i="5" s="1"/>
  <c r="H52" i="11"/>
  <c r="AJ47" i="5" s="1"/>
  <c r="M52" i="11"/>
  <c r="AO47" i="5" s="1"/>
  <c r="AH47" i="5"/>
  <c r="AR26" i="1"/>
  <c r="AS26" i="1" s="1"/>
  <c r="AF43" i="18"/>
  <c r="AH43" i="18"/>
  <c r="AG43" i="18"/>
  <c r="J54" i="17"/>
  <c r="AK49" i="1" s="1"/>
  <c r="H54" i="17"/>
  <c r="AI49" i="1" s="1"/>
  <c r="M54" i="17"/>
  <c r="AN49" i="1" s="1"/>
  <c r="L54" i="17"/>
  <c r="AM49" i="1" s="1"/>
  <c r="I54" i="17"/>
  <c r="AJ49" i="1" s="1"/>
  <c r="K54" i="17"/>
  <c r="AL49" i="1" s="1"/>
  <c r="G54" i="17"/>
  <c r="AH49" i="1" s="1"/>
  <c r="AG49" i="1"/>
  <c r="M53" i="21"/>
  <c r="AN32" i="1" s="1"/>
  <c r="L53" i="21"/>
  <c r="AM32" i="1" s="1"/>
  <c r="I53" i="21"/>
  <c r="AJ32" i="1" s="1"/>
  <c r="K53" i="21"/>
  <c r="AL32" i="1" s="1"/>
  <c r="G53" i="21"/>
  <c r="AH32" i="1" s="1"/>
  <c r="J53" i="21"/>
  <c r="AK32" i="1" s="1"/>
  <c r="H53" i="21"/>
  <c r="AI32" i="1" s="1"/>
  <c r="AG32" i="1"/>
  <c r="L55" i="19"/>
  <c r="AM66" i="1" s="1"/>
  <c r="I55" i="19"/>
  <c r="AJ66" i="1" s="1"/>
  <c r="K55" i="19"/>
  <c r="AL66" i="1" s="1"/>
  <c r="G55" i="19"/>
  <c r="AH66" i="1" s="1"/>
  <c r="J55" i="19"/>
  <c r="AK66" i="1" s="1"/>
  <c r="H55" i="19"/>
  <c r="AI66" i="1" s="1"/>
  <c r="M55" i="19"/>
  <c r="AN66" i="1" s="1"/>
  <c r="AG66" i="1"/>
  <c r="AO26" i="1"/>
  <c r="AP15" i="5"/>
  <c r="AR24" i="1"/>
  <c r="AS24" i="1" s="1"/>
  <c r="H55" i="13" l="1"/>
  <c r="AJ66" i="5" s="1"/>
  <c r="I54" i="7"/>
  <c r="AK17" i="5" s="1"/>
  <c r="J55" i="13"/>
  <c r="AL66" i="5" s="1"/>
  <c r="G55" i="13"/>
  <c r="AI66" i="5" s="1"/>
  <c r="AR67" i="5" s="1"/>
  <c r="AR77" i="5" s="1"/>
  <c r="AV77" i="5" s="1"/>
  <c r="DN12" i="5" s="1"/>
  <c r="CX80" i="5" s="1"/>
  <c r="AK42" i="20"/>
  <c r="F54" i="20"/>
  <c r="AJ42" i="20"/>
  <c r="L54" i="7"/>
  <c r="AN17" i="5" s="1"/>
  <c r="AP17" i="5" s="1"/>
  <c r="AQ43" i="1"/>
  <c r="AS27" i="1"/>
  <c r="BI27" i="1" s="1"/>
  <c r="AH17" i="5"/>
  <c r="H54" i="7"/>
  <c r="AJ17" i="5" s="1"/>
  <c r="J54" i="7"/>
  <c r="AL17" i="5" s="1"/>
  <c r="G54" i="7"/>
  <c r="AI17" i="5" s="1"/>
  <c r="AR19" i="5" s="1"/>
  <c r="AQ75" i="5" s="1"/>
  <c r="AU75" i="5" s="1"/>
  <c r="DK10" i="5" s="1"/>
  <c r="M54" i="7"/>
  <c r="AO17" i="5" s="1"/>
  <c r="AS17" i="5" s="1"/>
  <c r="AT17" i="5" s="1"/>
  <c r="AP72" i="1"/>
  <c r="DC7" i="1" s="1"/>
  <c r="AO40" i="1"/>
  <c r="AR39" i="1"/>
  <c r="AS39" i="1" s="1"/>
  <c r="K55" i="17"/>
  <c r="AL50" i="1" s="1"/>
  <c r="AG50" i="1"/>
  <c r="M55" i="17"/>
  <c r="AN50" i="1" s="1"/>
  <c r="G55" i="17"/>
  <c r="AH50" i="1" s="1"/>
  <c r="AQ51" i="1" s="1"/>
  <c r="AP90" i="1" s="1"/>
  <c r="DC13" i="1" s="1"/>
  <c r="L55" i="17"/>
  <c r="AM50" i="1" s="1"/>
  <c r="J55" i="17"/>
  <c r="AK50" i="1" s="1"/>
  <c r="I55" i="17"/>
  <c r="AJ50" i="1" s="1"/>
  <c r="H55" i="17"/>
  <c r="AI50" i="1" s="1"/>
  <c r="AR49" i="1"/>
  <c r="AS49" i="1" s="1"/>
  <c r="DF9" i="1"/>
  <c r="CW81" i="1" s="1"/>
  <c r="CW77" i="5" s="1"/>
  <c r="AI42" i="18"/>
  <c r="AL42" i="18" s="1"/>
  <c r="F55" i="20"/>
  <c r="AJ43" i="20"/>
  <c r="AL43" i="20"/>
  <c r="DF10" i="1"/>
  <c r="AH65" i="5"/>
  <c r="AP75" i="1"/>
  <c r="DC8" i="1" s="1"/>
  <c r="CW72" i="1" s="1"/>
  <c r="CW68" i="5" s="1"/>
  <c r="AO32" i="1"/>
  <c r="AO65" i="1"/>
  <c r="AO33" i="1"/>
  <c r="AO41" i="1"/>
  <c r="AO66" i="1"/>
  <c r="I54" i="13"/>
  <c r="AK65" i="5" s="1"/>
  <c r="H54" i="13"/>
  <c r="AJ65" i="5" s="1"/>
  <c r="K54" i="13"/>
  <c r="AM65" i="5" s="1"/>
  <c r="M54" i="13"/>
  <c r="AO65" i="5" s="1"/>
  <c r="AS63" i="5" s="1"/>
  <c r="AT63" i="5" s="1"/>
  <c r="L54" i="13"/>
  <c r="AN65" i="5" s="1"/>
  <c r="H54" i="12"/>
  <c r="AJ57" i="5" s="1"/>
  <c r="I54" i="12"/>
  <c r="AK57" i="5" s="1"/>
  <c r="G54" i="12"/>
  <c r="AI57" i="5" s="1"/>
  <c r="AH57" i="5"/>
  <c r="AT35" i="5"/>
  <c r="BN31" i="5" s="1"/>
  <c r="BQ31" i="5" s="1"/>
  <c r="J54" i="12"/>
  <c r="AL57" i="5" s="1"/>
  <c r="L54" i="12"/>
  <c r="AN57" i="5" s="1"/>
  <c r="AP57" i="5" s="1"/>
  <c r="M54" i="12"/>
  <c r="AO57" i="5" s="1"/>
  <c r="AG41" i="10"/>
  <c r="AK41" i="10" s="1"/>
  <c r="AH43" i="10"/>
  <c r="AF41" i="10"/>
  <c r="AJ41" i="10" s="1"/>
  <c r="AG43" i="10"/>
  <c r="AH41" i="10"/>
  <c r="AL41" i="10" s="1"/>
  <c r="AP47" i="5"/>
  <c r="AP56" i="5"/>
  <c r="AP66" i="5"/>
  <c r="F52" i="10"/>
  <c r="AL40" i="10"/>
  <c r="AK40" i="10"/>
  <c r="AJ40" i="10"/>
  <c r="F53" i="10"/>
  <c r="AP18" i="5"/>
  <c r="AK41" i="6"/>
  <c r="AI42" i="6"/>
  <c r="AI43" i="6"/>
  <c r="AL41" i="6"/>
  <c r="F53" i="6"/>
  <c r="AJ41" i="6"/>
  <c r="AJ42" i="18"/>
  <c r="AK42" i="18"/>
  <c r="BP27" i="1"/>
  <c r="AY23" i="1"/>
  <c r="BM23" i="1"/>
  <c r="BN23" i="1"/>
  <c r="BQ23" i="1" s="1"/>
  <c r="AZ23" i="1"/>
  <c r="BC23" i="1" s="1"/>
  <c r="AT23" i="1"/>
  <c r="BM26" i="1"/>
  <c r="AZ26" i="1"/>
  <c r="BC26" i="1" s="1"/>
  <c r="AU26" i="1"/>
  <c r="AY26" i="1"/>
  <c r="BN26" i="1"/>
  <c r="BQ26" i="1" s="1"/>
  <c r="AT26" i="1"/>
  <c r="AY25" i="1"/>
  <c r="AZ25" i="1"/>
  <c r="BC25" i="1" s="1"/>
  <c r="BM25" i="1"/>
  <c r="AU25" i="1"/>
  <c r="BN25" i="1"/>
  <c r="BQ25" i="1" s="1"/>
  <c r="AT25" i="1"/>
  <c r="J55" i="21"/>
  <c r="AK34" i="1" s="1"/>
  <c r="H55" i="21"/>
  <c r="AI34" i="1" s="1"/>
  <c r="M55" i="21"/>
  <c r="AN34" i="1" s="1"/>
  <c r="AR33" i="1" s="1"/>
  <c r="AS33" i="1" s="1"/>
  <c r="L55" i="21"/>
  <c r="AM34" i="1" s="1"/>
  <c r="I55" i="21"/>
  <c r="AJ34" i="1" s="1"/>
  <c r="K55" i="21"/>
  <c r="AL34" i="1" s="1"/>
  <c r="G55" i="21"/>
  <c r="AH34" i="1" s="1"/>
  <c r="AQ35" i="1" s="1"/>
  <c r="AG34" i="1"/>
  <c r="AR41" i="1"/>
  <c r="AS41" i="1" s="1"/>
  <c r="AJ43" i="11"/>
  <c r="F55" i="11"/>
  <c r="AL43" i="11"/>
  <c r="AK43" i="11"/>
  <c r="AO42" i="1"/>
  <c r="AS11" i="1"/>
  <c r="AY7" i="1" s="1"/>
  <c r="AR42" i="1"/>
  <c r="AS42" i="1" s="1"/>
  <c r="L55" i="12"/>
  <c r="AN58" i="5" s="1"/>
  <c r="M55" i="12"/>
  <c r="AO58" i="5" s="1"/>
  <c r="G55" i="12"/>
  <c r="AI58" i="5" s="1"/>
  <c r="K55" i="12"/>
  <c r="AM58" i="5" s="1"/>
  <c r="J55" i="12"/>
  <c r="AL58" i="5" s="1"/>
  <c r="H55" i="12"/>
  <c r="AJ58" i="5" s="1"/>
  <c r="AH58" i="5"/>
  <c r="I55" i="12"/>
  <c r="AK58" i="5" s="1"/>
  <c r="AQ67" i="1"/>
  <c r="M53" i="20"/>
  <c r="AN16" i="1" s="1"/>
  <c r="L53" i="20"/>
  <c r="AM16" i="1" s="1"/>
  <c r="J53" i="20"/>
  <c r="AK16" i="1" s="1"/>
  <c r="K53" i="20"/>
  <c r="AL16" i="1" s="1"/>
  <c r="I53" i="20"/>
  <c r="AJ16" i="1" s="1"/>
  <c r="G53" i="20"/>
  <c r="AH16" i="1" s="1"/>
  <c r="H53" i="20"/>
  <c r="AI16" i="1" s="1"/>
  <c r="AG16" i="1"/>
  <c r="J53" i="11"/>
  <c r="AL48" i="5" s="1"/>
  <c r="H53" i="11"/>
  <c r="AJ48" i="5" s="1"/>
  <c r="M53" i="11"/>
  <c r="AO48" i="5" s="1"/>
  <c r="L53" i="11"/>
  <c r="AN48" i="5" s="1"/>
  <c r="I53" i="11"/>
  <c r="AK48" i="5" s="1"/>
  <c r="K53" i="11"/>
  <c r="AM48" i="5" s="1"/>
  <c r="G53" i="11"/>
  <c r="AI48" i="5" s="1"/>
  <c r="AH48" i="5"/>
  <c r="AO15" i="1"/>
  <c r="AO31" i="1"/>
  <c r="AR40" i="1"/>
  <c r="AS40" i="1" s="1"/>
  <c r="AR50" i="1"/>
  <c r="AS50" i="1" s="1"/>
  <c r="AR47" i="1"/>
  <c r="AS47" i="1" s="1"/>
  <c r="AR63" i="1"/>
  <c r="AS63" i="1" s="1"/>
  <c r="AR66" i="1"/>
  <c r="AS66" i="1" s="1"/>
  <c r="AR65" i="1"/>
  <c r="AS65" i="1" s="1"/>
  <c r="AR64" i="1"/>
  <c r="AS64" i="1" s="1"/>
  <c r="AO64" i="1"/>
  <c r="AI43" i="18"/>
  <c r="AU24" i="1"/>
  <c r="BM24" i="1"/>
  <c r="AZ24" i="1"/>
  <c r="BC24" i="1" s="1"/>
  <c r="AY24" i="1"/>
  <c r="BN24" i="1"/>
  <c r="BQ24" i="1" s="1"/>
  <c r="AT24" i="1"/>
  <c r="AO49" i="1"/>
  <c r="AP84" i="1"/>
  <c r="DC11" i="1" s="1"/>
  <c r="AQ90" i="1"/>
  <c r="AL41" i="18"/>
  <c r="AJ41" i="18"/>
  <c r="AK41" i="18"/>
  <c r="F53" i="18"/>
  <c r="K52" i="18"/>
  <c r="AL55" i="1" s="1"/>
  <c r="G52" i="18"/>
  <c r="AH55" i="1" s="1"/>
  <c r="M52" i="18"/>
  <c r="AN55" i="1" s="1"/>
  <c r="J52" i="18"/>
  <c r="AK55" i="1" s="1"/>
  <c r="I52" i="18"/>
  <c r="AJ55" i="1" s="1"/>
  <c r="H52" i="18"/>
  <c r="AI55" i="1" s="1"/>
  <c r="L52" i="18"/>
  <c r="AM55" i="1" s="1"/>
  <c r="AG55" i="1"/>
  <c r="AR48" i="1"/>
  <c r="AS48" i="1" s="1"/>
  <c r="AT27" i="5"/>
  <c r="BN24" i="5" s="1"/>
  <c r="AR74" i="5"/>
  <c r="AV74" i="5" s="1"/>
  <c r="DN9" i="5" s="1"/>
  <c r="CX77" i="5" s="1"/>
  <c r="AQ73" i="5"/>
  <c r="AU73" i="5" s="1"/>
  <c r="DK8" i="5" s="1"/>
  <c r="AL42" i="11"/>
  <c r="F54" i="11"/>
  <c r="AK42" i="11"/>
  <c r="AJ42" i="11"/>
  <c r="CW71" i="1" l="1"/>
  <c r="CW82" i="1"/>
  <c r="BB27" i="1"/>
  <c r="AP65" i="5"/>
  <c r="L54" i="20"/>
  <c r="AM17" i="1" s="1"/>
  <c r="M54" i="20"/>
  <c r="AN17" i="1" s="1"/>
  <c r="I54" i="20"/>
  <c r="AJ17" i="1" s="1"/>
  <c r="H54" i="20"/>
  <c r="AI17" i="1" s="1"/>
  <c r="G54" i="20"/>
  <c r="AH17" i="1" s="1"/>
  <c r="AG17" i="1"/>
  <c r="K54" i="20"/>
  <c r="AL17" i="1" s="1"/>
  <c r="J54" i="20"/>
  <c r="AK17" i="1" s="1"/>
  <c r="AS18" i="5"/>
  <c r="AT18" i="5" s="1"/>
  <c r="AS16" i="5"/>
  <c r="AT16" i="5" s="1"/>
  <c r="F54" i="18"/>
  <c r="M54" i="18" s="1"/>
  <c r="AN57" i="1" s="1"/>
  <c r="AU23" i="1"/>
  <c r="AS15" i="5"/>
  <c r="AT15" i="5" s="1"/>
  <c r="AQ84" i="1"/>
  <c r="DF11" i="1" s="1"/>
  <c r="AO50" i="1"/>
  <c r="DF13" i="1"/>
  <c r="CW85" i="1" s="1"/>
  <c r="CW81" i="5" s="1"/>
  <c r="AR31" i="1"/>
  <c r="AS31" i="1" s="1"/>
  <c r="K55" i="20"/>
  <c r="AL18" i="1" s="1"/>
  <c r="AG18" i="1"/>
  <c r="I55" i="20"/>
  <c r="AJ18" i="1" s="1"/>
  <c r="H55" i="20"/>
  <c r="AI18" i="1" s="1"/>
  <c r="G55" i="20"/>
  <c r="AH18" i="1" s="1"/>
  <c r="AQ19" i="1" s="1"/>
  <c r="L55" i="20"/>
  <c r="AM18" i="1" s="1"/>
  <c r="M55" i="20"/>
  <c r="AN18" i="1" s="1"/>
  <c r="J55" i="20"/>
  <c r="AK18" i="1" s="1"/>
  <c r="AS66" i="5"/>
  <c r="AT66" i="5" s="1"/>
  <c r="AS65" i="5"/>
  <c r="AT65" i="5" s="1"/>
  <c r="AS64" i="5"/>
  <c r="AT64" i="5" s="1"/>
  <c r="AT10" i="1"/>
  <c r="BM9" i="1"/>
  <c r="BP9" i="1" s="1"/>
  <c r="AU10" i="1"/>
  <c r="AT8" i="1"/>
  <c r="AZ10" i="1"/>
  <c r="BC10" i="1" s="1"/>
  <c r="BN10" i="1"/>
  <c r="BQ10" i="1" s="1"/>
  <c r="AZ9" i="1"/>
  <c r="BN8" i="1"/>
  <c r="AT9" i="1"/>
  <c r="AU9" i="1"/>
  <c r="AU8" i="1"/>
  <c r="AT7" i="1"/>
  <c r="AY10" i="1"/>
  <c r="BA10" i="1" s="1"/>
  <c r="BM10" i="1"/>
  <c r="BR10" i="1" s="1"/>
  <c r="BN9" i="1"/>
  <c r="BQ9" i="1" s="1"/>
  <c r="AY9" i="1"/>
  <c r="BM7" i="1"/>
  <c r="AR34" i="1"/>
  <c r="AS34" i="1" s="1"/>
  <c r="AZ8" i="1"/>
  <c r="BN7" i="1"/>
  <c r="AR32" i="1"/>
  <c r="AS32" i="1" s="1"/>
  <c r="AY8" i="1"/>
  <c r="BM8" i="1"/>
  <c r="AU7" i="1"/>
  <c r="AW7" i="1" s="1"/>
  <c r="BN34" i="5"/>
  <c r="BP34" i="5" s="1"/>
  <c r="AS58" i="5"/>
  <c r="AT58" i="5" s="1"/>
  <c r="AR59" i="5"/>
  <c r="AR79" i="5" s="1"/>
  <c r="AV79" i="5" s="1"/>
  <c r="DN14" i="5" s="1"/>
  <c r="CX82" i="5" s="1"/>
  <c r="AR72" i="5"/>
  <c r="AV72" i="5" s="1"/>
  <c r="DN7" i="5" s="1"/>
  <c r="CX75" i="5" s="1"/>
  <c r="BJ35" i="5"/>
  <c r="AZ32" i="5"/>
  <c r="BE32" i="5" s="1"/>
  <c r="AQ79" i="5"/>
  <c r="AU79" i="5" s="1"/>
  <c r="DK14" i="5" s="1"/>
  <c r="CX74" i="5" s="1"/>
  <c r="AU33" i="5"/>
  <c r="BO34" i="5"/>
  <c r="BR34" i="5" s="1"/>
  <c r="BN32" i="5"/>
  <c r="BS32" i="5" s="1"/>
  <c r="AZ33" i="5"/>
  <c r="BC33" i="5" s="1"/>
  <c r="BA32" i="5"/>
  <c r="BD32" i="5" s="1"/>
  <c r="BA31" i="5"/>
  <c r="BD31" i="5" s="1"/>
  <c r="AU34" i="5"/>
  <c r="AV31" i="5"/>
  <c r="AX31" i="5" s="1"/>
  <c r="CB31" i="5" s="1"/>
  <c r="BA34" i="5"/>
  <c r="BD34" i="5" s="1"/>
  <c r="AV33" i="5"/>
  <c r="BO32" i="5"/>
  <c r="BR32" i="5" s="1"/>
  <c r="AZ31" i="5"/>
  <c r="BC31" i="5" s="1"/>
  <c r="BO33" i="5"/>
  <c r="BR33" i="5" s="1"/>
  <c r="AV32" i="5"/>
  <c r="AW32" i="5" s="1"/>
  <c r="BO31" i="5"/>
  <c r="BR31" i="5" s="1"/>
  <c r="BC35" i="5"/>
  <c r="AZ34" i="5"/>
  <c r="BA33" i="5"/>
  <c r="BD33" i="5" s="1"/>
  <c r="BN33" i="5"/>
  <c r="BQ33" i="5" s="1"/>
  <c r="AV34" i="5"/>
  <c r="BQ35" i="5"/>
  <c r="AU32" i="5"/>
  <c r="AU31" i="5"/>
  <c r="AS55" i="5"/>
  <c r="AT55" i="5" s="1"/>
  <c r="AI42" i="10"/>
  <c r="AK42" i="10" s="1"/>
  <c r="BS31" i="5"/>
  <c r="BP31" i="5"/>
  <c r="AI43" i="10"/>
  <c r="F55" i="10" s="1"/>
  <c r="AS57" i="5"/>
  <c r="AT57" i="5" s="1"/>
  <c r="BA23" i="5"/>
  <c r="BD23" i="5" s="1"/>
  <c r="BO23" i="5"/>
  <c r="BR23" i="5" s="1"/>
  <c r="AV23" i="5"/>
  <c r="AX23" i="5" s="1"/>
  <c r="AP48" i="5"/>
  <c r="I53" i="10"/>
  <c r="AK40" i="5" s="1"/>
  <c r="H53" i="10"/>
  <c r="AJ40" i="5" s="1"/>
  <c r="K53" i="10"/>
  <c r="AM40" i="5" s="1"/>
  <c r="M53" i="10"/>
  <c r="AO40" i="5" s="1"/>
  <c r="G53" i="10"/>
  <c r="AI40" i="5" s="1"/>
  <c r="AH40" i="5"/>
  <c r="L53" i="10"/>
  <c r="AN40" i="5" s="1"/>
  <c r="J53" i="10"/>
  <c r="AL40" i="5" s="1"/>
  <c r="BN23" i="5"/>
  <c r="BQ23" i="5" s="1"/>
  <c r="J52" i="10"/>
  <c r="AL39" i="5" s="1"/>
  <c r="I52" i="10"/>
  <c r="AK39" i="5" s="1"/>
  <c r="H52" i="10"/>
  <c r="AJ39" i="5" s="1"/>
  <c r="K52" i="10"/>
  <c r="AM39" i="5" s="1"/>
  <c r="M52" i="10"/>
  <c r="AO39" i="5" s="1"/>
  <c r="G52" i="10"/>
  <c r="AI39" i="5" s="1"/>
  <c r="L52" i="10"/>
  <c r="AN39" i="5" s="1"/>
  <c r="AH39" i="5"/>
  <c r="J53" i="6"/>
  <c r="AL8" i="5" s="1"/>
  <c r="M53" i="6"/>
  <c r="AO8" i="5" s="1"/>
  <c r="H53" i="6"/>
  <c r="AJ8" i="5" s="1"/>
  <c r="AH8" i="5"/>
  <c r="L53" i="6"/>
  <c r="AN8" i="5" s="1"/>
  <c r="K53" i="6"/>
  <c r="AM8" i="5" s="1"/>
  <c r="I53" i="6"/>
  <c r="AK8" i="5" s="1"/>
  <c r="G53" i="6"/>
  <c r="AI8" i="5" s="1"/>
  <c r="AL43" i="6"/>
  <c r="AK43" i="6"/>
  <c r="AJ43" i="6"/>
  <c r="F55" i="6"/>
  <c r="F54" i="6"/>
  <c r="AK42" i="6"/>
  <c r="AL42" i="6"/>
  <c r="AJ42" i="6"/>
  <c r="AS43" i="1"/>
  <c r="BN40" i="1" s="1"/>
  <c r="BQ40" i="1" s="1"/>
  <c r="BP24" i="5"/>
  <c r="BS24" i="5"/>
  <c r="BQ24" i="5"/>
  <c r="AW24" i="1"/>
  <c r="AV24" i="1"/>
  <c r="CZ77" i="5"/>
  <c r="AU23" i="5"/>
  <c r="AZ23" i="5"/>
  <c r="M53" i="18"/>
  <c r="AN56" i="1" s="1"/>
  <c r="K53" i="18"/>
  <c r="AL56" i="1" s="1"/>
  <c r="G53" i="18"/>
  <c r="AH56" i="1" s="1"/>
  <c r="L53" i="18"/>
  <c r="AM56" i="1" s="1"/>
  <c r="J53" i="18"/>
  <c r="AK56" i="1" s="1"/>
  <c r="I53" i="18"/>
  <c r="AJ56" i="1" s="1"/>
  <c r="H53" i="18"/>
  <c r="AI56" i="1" s="1"/>
  <c r="AG56" i="1"/>
  <c r="AS51" i="1"/>
  <c r="BN48" i="1" s="1"/>
  <c r="BQ48" i="1" s="1"/>
  <c r="AU26" i="5"/>
  <c r="BA26" i="5"/>
  <c r="BD26" i="5" s="1"/>
  <c r="AP58" i="5"/>
  <c r="AZ7" i="1"/>
  <c r="AZ24" i="5"/>
  <c r="BA26" i="1"/>
  <c r="BD26" i="1"/>
  <c r="BB26" i="1"/>
  <c r="BR26" i="1"/>
  <c r="BP26" i="1"/>
  <c r="BO26" i="1"/>
  <c r="BA23" i="1"/>
  <c r="BD23" i="1"/>
  <c r="BB23" i="1"/>
  <c r="CX68" i="5"/>
  <c r="DB68" i="5" s="1"/>
  <c r="L54" i="11"/>
  <c r="AN49" i="5" s="1"/>
  <c r="I54" i="11"/>
  <c r="AK49" i="5" s="1"/>
  <c r="K54" i="11"/>
  <c r="AM49" i="5" s="1"/>
  <c r="G54" i="11"/>
  <c r="AI49" i="5" s="1"/>
  <c r="J54" i="11"/>
  <c r="AL49" i="5" s="1"/>
  <c r="H54" i="11"/>
  <c r="AJ49" i="5" s="1"/>
  <c r="M54" i="11"/>
  <c r="AO49" i="5" s="1"/>
  <c r="AH49" i="5"/>
  <c r="BJ27" i="5"/>
  <c r="BQ27" i="5"/>
  <c r="BC27" i="5"/>
  <c r="AO55" i="1"/>
  <c r="CW75" i="1"/>
  <c r="CW71" i="5" s="1"/>
  <c r="BR24" i="1"/>
  <c r="BP24" i="1"/>
  <c r="BO24" i="1"/>
  <c r="DB77" i="5"/>
  <c r="AS67" i="1"/>
  <c r="BN64" i="1" s="1"/>
  <c r="BQ64" i="1" s="1"/>
  <c r="AO16" i="1"/>
  <c r="BO26" i="5"/>
  <c r="BR26" i="5" s="1"/>
  <c r="AV26" i="5"/>
  <c r="BA24" i="5"/>
  <c r="BD24" i="5" s="1"/>
  <c r="AU24" i="5"/>
  <c r="AO34" i="1"/>
  <c r="CX70" i="5"/>
  <c r="AW25" i="1"/>
  <c r="AV25" i="1"/>
  <c r="AW26" i="1"/>
  <c r="AV26" i="1"/>
  <c r="AU25" i="5"/>
  <c r="AV25" i="5"/>
  <c r="K54" i="18"/>
  <c r="AL57" i="1" s="1"/>
  <c r="G54" i="18"/>
  <c r="AH57" i="1" s="1"/>
  <c r="L54" i="18"/>
  <c r="AM57" i="1" s="1"/>
  <c r="J54" i="18"/>
  <c r="AK57" i="1" s="1"/>
  <c r="K55" i="11"/>
  <c r="AM50" i="5" s="1"/>
  <c r="G55" i="11"/>
  <c r="AI50" i="5" s="1"/>
  <c r="J55" i="11"/>
  <c r="AL50" i="5" s="1"/>
  <c r="H55" i="11"/>
  <c r="AJ50" i="5" s="1"/>
  <c r="M55" i="11"/>
  <c r="AO50" i="5" s="1"/>
  <c r="L55" i="11"/>
  <c r="AN50" i="5" s="1"/>
  <c r="I55" i="11"/>
  <c r="AK50" i="5" s="1"/>
  <c r="AH50" i="5"/>
  <c r="BO24" i="5"/>
  <c r="BR24" i="5" s="1"/>
  <c r="BP25" i="1"/>
  <c r="BO25" i="1"/>
  <c r="BR25" i="1"/>
  <c r="BA25" i="1"/>
  <c r="BD25" i="1"/>
  <c r="BB25" i="1"/>
  <c r="K90" i="1"/>
  <c r="CW77" i="1"/>
  <c r="CW73" i="5" s="1"/>
  <c r="BP23" i="1"/>
  <c r="BO23" i="1"/>
  <c r="BR23" i="1"/>
  <c r="BO25" i="5"/>
  <c r="BR25" i="5" s="1"/>
  <c r="BA25" i="5"/>
  <c r="BD25" i="5" s="1"/>
  <c r="BA24" i="1"/>
  <c r="BD24" i="1"/>
  <c r="BB24" i="1"/>
  <c r="F55" i="18"/>
  <c r="AK43" i="18"/>
  <c r="AL43" i="18"/>
  <c r="AJ43" i="18"/>
  <c r="AZ26" i="5"/>
  <c r="BN26" i="5"/>
  <c r="CZ69" i="5"/>
  <c r="AQ87" i="1"/>
  <c r="AP93" i="1"/>
  <c r="DC14" i="1" s="1"/>
  <c r="AP78" i="1"/>
  <c r="DC9" i="1" s="1"/>
  <c r="AQ75" i="1"/>
  <c r="DF8" i="1" s="1"/>
  <c r="AV24" i="5"/>
  <c r="AS56" i="5"/>
  <c r="AT56" i="5" s="1"/>
  <c r="AT19" i="5"/>
  <c r="AV17" i="5" s="1"/>
  <c r="AW23" i="1"/>
  <c r="AV23" i="1"/>
  <c r="BN25" i="5"/>
  <c r="AZ25" i="5"/>
  <c r="CW78" i="5" l="1"/>
  <c r="CW67" i="5"/>
  <c r="AO17" i="1"/>
  <c r="AG57" i="1"/>
  <c r="H54" i="18"/>
  <c r="AI57" i="1" s="1"/>
  <c r="I54" i="18"/>
  <c r="AJ57" i="1" s="1"/>
  <c r="BN50" i="1"/>
  <c r="BQ50" i="1" s="1"/>
  <c r="AR18" i="1"/>
  <c r="AS18" i="1" s="1"/>
  <c r="AR16" i="1"/>
  <c r="AS16" i="1" s="1"/>
  <c r="CW83" i="1"/>
  <c r="CW79" i="5" s="1"/>
  <c r="K84" i="1"/>
  <c r="AY42" i="1"/>
  <c r="AT42" i="1"/>
  <c r="AR15" i="1"/>
  <c r="AS15" i="1" s="1"/>
  <c r="BQ32" i="5"/>
  <c r="BP32" i="5"/>
  <c r="AU42" i="1"/>
  <c r="AT49" i="1"/>
  <c r="AU50" i="1"/>
  <c r="BM42" i="1"/>
  <c r="BR42" i="1" s="1"/>
  <c r="BC32" i="5"/>
  <c r="AQ72" i="1"/>
  <c r="DF7" i="1" s="1"/>
  <c r="CW79" i="1" s="1"/>
  <c r="CW75" i="5" s="1"/>
  <c r="AP81" i="1"/>
  <c r="DC10" i="1" s="1"/>
  <c r="K81" i="1" s="1"/>
  <c r="BN41" i="1"/>
  <c r="BQ41" i="1" s="1"/>
  <c r="AT67" i="5"/>
  <c r="AZ65" i="5" s="1"/>
  <c r="CY79" i="5"/>
  <c r="AZ42" i="1"/>
  <c r="BC42" i="1" s="1"/>
  <c r="BN42" i="1"/>
  <c r="BQ42" i="1" s="1"/>
  <c r="AS35" i="1"/>
  <c r="AT32" i="1" s="1"/>
  <c r="DF12" i="1"/>
  <c r="CW84" i="1" s="1"/>
  <c r="CW80" i="5" s="1"/>
  <c r="DB80" i="5" s="1"/>
  <c r="BM49" i="1"/>
  <c r="BP49" i="1" s="1"/>
  <c r="AU49" i="1"/>
  <c r="AV49" i="1" s="1"/>
  <c r="AO18" i="1"/>
  <c r="AR17" i="1"/>
  <c r="AS17" i="1" s="1"/>
  <c r="BC7" i="1"/>
  <c r="BR9" i="1"/>
  <c r="BO10" i="1"/>
  <c r="BP10" i="1"/>
  <c r="BO9" i="1"/>
  <c r="AV8" i="1"/>
  <c r="AW8" i="1" s="1"/>
  <c r="BQ7" i="1"/>
  <c r="BC8" i="1"/>
  <c r="BC9" i="1"/>
  <c r="BA7" i="1"/>
  <c r="BB7" i="1" s="1"/>
  <c r="BQ8" i="1"/>
  <c r="AV10" i="1"/>
  <c r="AW10" i="1" s="1"/>
  <c r="BO7" i="1"/>
  <c r="BP7" i="1" s="1"/>
  <c r="BO8" i="1"/>
  <c r="BP8" i="1" s="1"/>
  <c r="K115" i="1"/>
  <c r="K88" i="5"/>
  <c r="CW111" i="1"/>
  <c r="BB10" i="1"/>
  <c r="AV7" i="1"/>
  <c r="BA9" i="1"/>
  <c r="BB9" i="1" s="1"/>
  <c r="BA8" i="1"/>
  <c r="BB8" i="1" s="1"/>
  <c r="BD10" i="1"/>
  <c r="AV9" i="1"/>
  <c r="AW9" i="1" s="1"/>
  <c r="AZ49" i="1"/>
  <c r="BC49" i="1" s="1"/>
  <c r="BN49" i="1"/>
  <c r="BQ49" i="1" s="1"/>
  <c r="AZ50" i="1"/>
  <c r="BC50" i="1" s="1"/>
  <c r="AY49" i="1"/>
  <c r="BB49" i="1" s="1"/>
  <c r="BM50" i="1"/>
  <c r="BR50" i="1" s="1"/>
  <c r="BM47" i="1"/>
  <c r="BR47" i="1" s="1"/>
  <c r="AU41" i="1"/>
  <c r="AY50" i="1"/>
  <c r="BA50" i="1" s="1"/>
  <c r="AT50" i="1"/>
  <c r="AZ47" i="1"/>
  <c r="BC47" i="1" s="1"/>
  <c r="AT47" i="1"/>
  <c r="AO56" i="1"/>
  <c r="AU47" i="1"/>
  <c r="AW47" i="1" s="1"/>
  <c r="BN47" i="1"/>
  <c r="BQ47" i="1" s="1"/>
  <c r="AU48" i="1"/>
  <c r="AV48" i="1" s="1"/>
  <c r="AY47" i="1"/>
  <c r="BB47" i="1" s="1"/>
  <c r="AQ77" i="5"/>
  <c r="AU77" i="5" s="1"/>
  <c r="DK12" i="5" s="1"/>
  <c r="CX72" i="5" s="1"/>
  <c r="BV31" i="5"/>
  <c r="BY31" i="5" s="1"/>
  <c r="CC31" i="5"/>
  <c r="CF31" i="5" s="1"/>
  <c r="BS33" i="5"/>
  <c r="BU31" i="5"/>
  <c r="BX31" i="5" s="1"/>
  <c r="BP33" i="5"/>
  <c r="BQ34" i="5"/>
  <c r="BS34" i="5"/>
  <c r="BE31" i="5"/>
  <c r="AW31" i="5"/>
  <c r="AX32" i="5"/>
  <c r="CC32" i="5" s="1"/>
  <c r="CF32" i="5" s="1"/>
  <c r="BB31" i="5"/>
  <c r="BB32" i="5"/>
  <c r="BB33" i="5"/>
  <c r="BE33" i="5"/>
  <c r="AW33" i="5"/>
  <c r="AX33" i="5"/>
  <c r="AW34" i="5"/>
  <c r="AX34" i="5"/>
  <c r="BE34" i="5"/>
  <c r="BC34" i="5"/>
  <c r="BB34" i="5"/>
  <c r="F54" i="10"/>
  <c r="J54" i="10" s="1"/>
  <c r="AL41" i="5" s="1"/>
  <c r="AJ42" i="10"/>
  <c r="AJ43" i="10"/>
  <c r="AL42" i="10"/>
  <c r="AK43" i="10"/>
  <c r="BS35" i="5"/>
  <c r="BT34" i="5" s="1"/>
  <c r="AL43" i="10"/>
  <c r="AW23" i="5"/>
  <c r="BS23" i="5"/>
  <c r="BP23" i="5"/>
  <c r="BN63" i="5"/>
  <c r="BP63" i="5" s="1"/>
  <c r="AP49" i="5"/>
  <c r="AZ63" i="5"/>
  <c r="BE63" i="5" s="1"/>
  <c r="AP39" i="5"/>
  <c r="AT59" i="5"/>
  <c r="BQ59" i="5" s="1"/>
  <c r="BO63" i="5"/>
  <c r="BR63" i="5" s="1"/>
  <c r="AV64" i="5"/>
  <c r="AW64" i="5" s="1"/>
  <c r="AZ64" i="5"/>
  <c r="BC64" i="5" s="1"/>
  <c r="AS48" i="5"/>
  <c r="AT48" i="5" s="1"/>
  <c r="AP50" i="5"/>
  <c r="BN64" i="5"/>
  <c r="BP64" i="5" s="1"/>
  <c r="AP40" i="5"/>
  <c r="AV63" i="5"/>
  <c r="AX63" i="5" s="1"/>
  <c r="AU63" i="5"/>
  <c r="BA63" i="5"/>
  <c r="BD63" i="5" s="1"/>
  <c r="BO64" i="5"/>
  <c r="BR64" i="5" s="1"/>
  <c r="I55" i="10"/>
  <c r="AK42" i="5" s="1"/>
  <c r="H55" i="10"/>
  <c r="AJ42" i="5" s="1"/>
  <c r="K55" i="10"/>
  <c r="AM42" i="5" s="1"/>
  <c r="AH42" i="5"/>
  <c r="M55" i="10"/>
  <c r="AO42" i="5" s="1"/>
  <c r="G55" i="10"/>
  <c r="AI42" i="5" s="1"/>
  <c r="L55" i="10"/>
  <c r="AN42" i="5" s="1"/>
  <c r="J55" i="10"/>
  <c r="AL42" i="5" s="1"/>
  <c r="BN18" i="5"/>
  <c r="BS18" i="5" s="1"/>
  <c r="BA18" i="5"/>
  <c r="BD18" i="5" s="1"/>
  <c r="BO18" i="5"/>
  <c r="BR18" i="5" s="1"/>
  <c r="AZ18" i="5"/>
  <c r="BB18" i="5" s="1"/>
  <c r="AU18" i="5"/>
  <c r="AV18" i="5"/>
  <c r="AP8" i="5"/>
  <c r="K55" i="6"/>
  <c r="AM10" i="5" s="1"/>
  <c r="L55" i="6"/>
  <c r="AN10" i="5" s="1"/>
  <c r="J55" i="6"/>
  <c r="AL10" i="5" s="1"/>
  <c r="AH10" i="5"/>
  <c r="G55" i="6"/>
  <c r="AI10" i="5" s="1"/>
  <c r="I55" i="6"/>
  <c r="AK10" i="5" s="1"/>
  <c r="M55" i="6"/>
  <c r="AO10" i="5" s="1"/>
  <c r="H55" i="6"/>
  <c r="AJ10" i="5" s="1"/>
  <c r="L54" i="6"/>
  <c r="AN9" i="5" s="1"/>
  <c r="G54" i="6"/>
  <c r="AI9" i="5" s="1"/>
  <c r="I54" i="6"/>
  <c r="AK9" i="5" s="1"/>
  <c r="AH9" i="5"/>
  <c r="J54" i="6"/>
  <c r="AL9" i="5" s="1"/>
  <c r="M54" i="6"/>
  <c r="AO9" i="5" s="1"/>
  <c r="H54" i="6"/>
  <c r="AJ9" i="5" s="1"/>
  <c r="K54" i="6"/>
  <c r="AM9" i="5" s="1"/>
  <c r="BC65" i="5"/>
  <c r="BE65" i="5"/>
  <c r="BB65" i="5"/>
  <c r="CY73" i="5"/>
  <c r="AW49" i="1"/>
  <c r="AU63" i="1"/>
  <c r="AT63" i="1"/>
  <c r="AS49" i="5"/>
  <c r="AT49" i="5" s="1"/>
  <c r="BU23" i="5"/>
  <c r="BV23" i="5"/>
  <c r="BY23" i="5" s="1"/>
  <c r="CB23" i="5"/>
  <c r="CC23" i="5"/>
  <c r="CF23" i="5" s="1"/>
  <c r="BC24" i="5"/>
  <c r="BB24" i="5"/>
  <c r="BE24" i="5"/>
  <c r="AU17" i="5"/>
  <c r="BD47" i="1"/>
  <c r="BD42" i="1"/>
  <c r="BB42" i="1"/>
  <c r="BA42" i="1"/>
  <c r="BP42" i="1"/>
  <c r="BO42" i="1"/>
  <c r="CY81" i="5"/>
  <c r="AZ66" i="1"/>
  <c r="BC66" i="1" s="1"/>
  <c r="AT66" i="1"/>
  <c r="BA66" i="5"/>
  <c r="BD66" i="5" s="1"/>
  <c r="AU66" i="5"/>
  <c r="CZ82" i="5"/>
  <c r="AT33" i="1"/>
  <c r="BM65" i="1"/>
  <c r="BM32" i="1"/>
  <c r="AY64" i="1"/>
  <c r="BM64" i="1"/>
  <c r="BM41" i="1"/>
  <c r="AY40" i="1"/>
  <c r="BM40" i="1"/>
  <c r="BE25" i="5"/>
  <c r="BC25" i="5"/>
  <c r="BB25" i="5"/>
  <c r="CW78" i="1"/>
  <c r="CW74" i="5" s="1"/>
  <c r="BQ25" i="5"/>
  <c r="BP25" i="5"/>
  <c r="BS25" i="5"/>
  <c r="BR27" i="1"/>
  <c r="BS23" i="1" s="1"/>
  <c r="AO57" i="1"/>
  <c r="BJ19" i="5"/>
  <c r="BC19" i="5"/>
  <c r="AZ16" i="5"/>
  <c r="BN16" i="5"/>
  <c r="AU15" i="5"/>
  <c r="AV16" i="5"/>
  <c r="AV15" i="5"/>
  <c r="BN15" i="5"/>
  <c r="AZ15" i="5"/>
  <c r="BO16" i="5"/>
  <c r="AU16" i="5"/>
  <c r="BA16" i="5"/>
  <c r="BD16" i="5" s="1"/>
  <c r="BO15" i="5"/>
  <c r="BA15" i="5"/>
  <c r="BD15" i="5" s="1"/>
  <c r="AW24" i="5"/>
  <c r="AX24" i="5"/>
  <c r="CW80" i="1"/>
  <c r="CW76" i="5" s="1"/>
  <c r="K74" i="5"/>
  <c r="K75" i="1"/>
  <c r="BS26" i="5"/>
  <c r="BQ26" i="5"/>
  <c r="BP26" i="5"/>
  <c r="BJ67" i="5"/>
  <c r="BQ67" i="5"/>
  <c r="BC67" i="5"/>
  <c r="AU31" i="1"/>
  <c r="BT7" i="1"/>
  <c r="CB7" i="1"/>
  <c r="CE7" i="1" s="1"/>
  <c r="BU7" i="1"/>
  <c r="BX7" i="1" s="1"/>
  <c r="CA7" i="1"/>
  <c r="AW25" i="5"/>
  <c r="AX25" i="5"/>
  <c r="CA25" i="1"/>
  <c r="BT25" i="1"/>
  <c r="CB25" i="1"/>
  <c r="CE25" i="1" s="1"/>
  <c r="BU25" i="1"/>
  <c r="BX25" i="1" s="1"/>
  <c r="BA64" i="5"/>
  <c r="BD64" i="5" s="1"/>
  <c r="AU64" i="5"/>
  <c r="BR49" i="1"/>
  <c r="BO49" i="1"/>
  <c r="AS47" i="5"/>
  <c r="AT47" i="5" s="1"/>
  <c r="BM63" i="1"/>
  <c r="BN63" i="1"/>
  <c r="BQ63" i="1" s="1"/>
  <c r="CY71" i="5"/>
  <c r="BA17" i="5"/>
  <c r="BD17" i="5" s="1"/>
  <c r="BO17" i="5"/>
  <c r="BR17" i="5" s="1"/>
  <c r="CE31" i="5"/>
  <c r="CG31" i="5"/>
  <c r="CD31" i="5"/>
  <c r="BP51" i="1"/>
  <c r="BB51" i="1"/>
  <c r="BI51" i="1"/>
  <c r="BE23" i="5"/>
  <c r="BC23" i="5"/>
  <c r="BB23" i="5"/>
  <c r="AY48" i="1"/>
  <c r="BM48" i="1"/>
  <c r="CA24" i="1"/>
  <c r="CB24" i="1"/>
  <c r="CE24" i="1" s="1"/>
  <c r="BT24" i="1"/>
  <c r="BU24" i="1"/>
  <c r="BX24" i="1" s="1"/>
  <c r="AU66" i="1"/>
  <c r="BN66" i="1"/>
  <c r="BQ66" i="1" s="1"/>
  <c r="BN66" i="5"/>
  <c r="BO66" i="5"/>
  <c r="BR66" i="5" s="1"/>
  <c r="AZ65" i="1"/>
  <c r="BC65" i="1" s="1"/>
  <c r="AY65" i="1"/>
  <c r="AV65" i="5"/>
  <c r="BA65" i="5"/>
  <c r="BD65" i="5" s="1"/>
  <c r="AZ64" i="1"/>
  <c r="BC64" i="1" s="1"/>
  <c r="AT64" i="1"/>
  <c r="AZ41" i="1"/>
  <c r="BC41" i="1" s="1"/>
  <c r="AY41" i="1"/>
  <c r="AZ40" i="1"/>
  <c r="BC40" i="1" s="1"/>
  <c r="AT40" i="1"/>
  <c r="K78" i="1"/>
  <c r="CW73" i="1"/>
  <c r="CW69" i="5" s="1"/>
  <c r="BB26" i="5"/>
  <c r="BE26" i="5"/>
  <c r="BC26" i="5"/>
  <c r="AT31" i="1"/>
  <c r="CB26" i="1"/>
  <c r="CE26" i="1" s="1"/>
  <c r="BT26" i="1"/>
  <c r="BU26" i="1"/>
  <c r="BX26" i="1" s="1"/>
  <c r="CA26" i="1"/>
  <c r="BD49" i="1"/>
  <c r="AX26" i="5"/>
  <c r="AW26" i="5"/>
  <c r="AZ63" i="1"/>
  <c r="BC63" i="1" s="1"/>
  <c r="AY63" i="1"/>
  <c r="K73" i="5"/>
  <c r="BD27" i="1"/>
  <c r="BE24" i="1" s="1"/>
  <c r="AZ17" i="5"/>
  <c r="BN17" i="5"/>
  <c r="AV47" i="1"/>
  <c r="AW42" i="1"/>
  <c r="AV42" i="1"/>
  <c r="AZ48" i="1"/>
  <c r="BC48" i="1" s="1"/>
  <c r="AT48" i="1"/>
  <c r="AZ66" i="5"/>
  <c r="AT65" i="1"/>
  <c r="AU65" i="5"/>
  <c r="BN65" i="5"/>
  <c r="BN32" i="1"/>
  <c r="BQ32" i="1" s="1"/>
  <c r="AU64" i="1"/>
  <c r="AT41" i="1"/>
  <c r="AU40" i="1"/>
  <c r="BT23" i="1"/>
  <c r="CB23" i="1"/>
  <c r="CE23" i="1" s="1"/>
  <c r="AW27" i="1"/>
  <c r="AX25" i="1" s="1"/>
  <c r="BU23" i="1"/>
  <c r="BX23" i="1" s="1"/>
  <c r="CA23" i="1"/>
  <c r="J55" i="18"/>
  <c r="AK58" i="1" s="1"/>
  <c r="H55" i="18"/>
  <c r="AI58" i="1" s="1"/>
  <c r="L55" i="18"/>
  <c r="AM58" i="1" s="1"/>
  <c r="I55" i="18"/>
  <c r="AJ58" i="1" s="1"/>
  <c r="M55" i="18"/>
  <c r="AN58" i="1" s="1"/>
  <c r="AR55" i="1" s="1"/>
  <c r="AS55" i="1" s="1"/>
  <c r="K55" i="18"/>
  <c r="AL58" i="1" s="1"/>
  <c r="G55" i="18"/>
  <c r="AH58" i="1" s="1"/>
  <c r="AQ59" i="1" s="1"/>
  <c r="AG58" i="1"/>
  <c r="AW50" i="1"/>
  <c r="AV50" i="1"/>
  <c r="BP67" i="1"/>
  <c r="BB67" i="1"/>
  <c r="BI67" i="1"/>
  <c r="AR51" i="5"/>
  <c r="CZ68" i="5"/>
  <c r="CZ76" i="5"/>
  <c r="CZ74" i="5"/>
  <c r="AU34" i="1"/>
  <c r="AT34" i="1"/>
  <c r="BO47" i="1"/>
  <c r="AW48" i="1"/>
  <c r="AY66" i="1"/>
  <c r="BM66" i="1"/>
  <c r="AV66" i="5"/>
  <c r="AU33" i="1"/>
  <c r="AU65" i="1"/>
  <c r="BN65" i="1"/>
  <c r="BQ65" i="1" s="1"/>
  <c r="BO65" i="5"/>
  <c r="BR65" i="5" s="1"/>
  <c r="AS50" i="5"/>
  <c r="AT50" i="5" s="1"/>
  <c r="AW41" i="1"/>
  <c r="AV41" i="1"/>
  <c r="BP43" i="1"/>
  <c r="BB43" i="1"/>
  <c r="BI43" i="1"/>
  <c r="BN39" i="1"/>
  <c r="BQ39" i="1" s="1"/>
  <c r="BM39" i="1"/>
  <c r="AT39" i="1"/>
  <c r="AU39" i="1"/>
  <c r="AY39" i="1"/>
  <c r="AZ39" i="1"/>
  <c r="BC39" i="1" s="1"/>
  <c r="CW106" i="5" l="1"/>
  <c r="DA107" i="5" s="1"/>
  <c r="BO50" i="1"/>
  <c r="BB50" i="1"/>
  <c r="BZ31" i="5"/>
  <c r="K72" i="1"/>
  <c r="CW74" i="1"/>
  <c r="CW70" i="5" s="1"/>
  <c r="AS19" i="1"/>
  <c r="BM16" i="1" s="1"/>
  <c r="BD50" i="1"/>
  <c r="BS26" i="1"/>
  <c r="AW17" i="5"/>
  <c r="AX17" i="5" s="1"/>
  <c r="BR16" i="5"/>
  <c r="BR15" i="5"/>
  <c r="BS24" i="1"/>
  <c r="AH41" i="5"/>
  <c r="AY34" i="1"/>
  <c r="AY31" i="1"/>
  <c r="AZ31" i="1"/>
  <c r="BC31" i="1" s="1"/>
  <c r="BP35" i="1"/>
  <c r="BN33" i="1"/>
  <c r="BQ33" i="1" s="1"/>
  <c r="BM33" i="1"/>
  <c r="BM34" i="1"/>
  <c r="AZ34" i="1"/>
  <c r="BC34" i="1" s="1"/>
  <c r="BI35" i="1"/>
  <c r="AZ32" i="1"/>
  <c r="BC32" i="1" s="1"/>
  <c r="BM31" i="1"/>
  <c r="BN31" i="1"/>
  <c r="BQ31" i="1" s="1"/>
  <c r="AU32" i="1"/>
  <c r="BN34" i="1"/>
  <c r="BQ34" i="1" s="1"/>
  <c r="BB35" i="1"/>
  <c r="AZ33" i="1"/>
  <c r="BC33" i="1" s="1"/>
  <c r="AY32" i="1"/>
  <c r="AY33" i="1"/>
  <c r="BP50" i="1"/>
  <c r="BP47" i="1"/>
  <c r="BA49" i="1"/>
  <c r="BW31" i="5"/>
  <c r="BP11" i="1"/>
  <c r="BR8" i="1" s="1"/>
  <c r="BB11" i="1"/>
  <c r="AW11" i="1"/>
  <c r="AX7" i="1" s="1"/>
  <c r="K104" i="1"/>
  <c r="K83" i="5"/>
  <c r="CW98" i="1"/>
  <c r="K101" i="1"/>
  <c r="CW97" i="1"/>
  <c r="K84" i="5"/>
  <c r="CW99" i="1"/>
  <c r="K82" i="5"/>
  <c r="K107" i="1"/>
  <c r="CA9" i="1"/>
  <c r="CB10" i="1"/>
  <c r="BT8" i="1"/>
  <c r="CA10" i="1"/>
  <c r="BU8" i="1"/>
  <c r="CB8" i="1"/>
  <c r="BU10" i="1"/>
  <c r="BX10" i="1" s="1"/>
  <c r="CA8" i="1"/>
  <c r="CC8" i="1" s="1"/>
  <c r="CD8" i="1" s="1"/>
  <c r="AT18" i="1"/>
  <c r="BN18" i="1"/>
  <c r="BQ18" i="1" s="1"/>
  <c r="BM18" i="1"/>
  <c r="BP18" i="1" s="1"/>
  <c r="AT15" i="1"/>
  <c r="AR58" i="1"/>
  <c r="AS58" i="1" s="1"/>
  <c r="BA47" i="1"/>
  <c r="BS63" i="5"/>
  <c r="BQ63" i="5"/>
  <c r="BT33" i="5"/>
  <c r="BT31" i="5"/>
  <c r="BS27" i="5"/>
  <c r="BT24" i="5" s="1"/>
  <c r="BP18" i="5"/>
  <c r="BS64" i="5"/>
  <c r="AX64" i="5"/>
  <c r="CC64" i="5" s="1"/>
  <c r="CF64" i="5" s="1"/>
  <c r="BV32" i="5"/>
  <c r="BY32" i="5" s="1"/>
  <c r="CB32" i="5"/>
  <c r="BU32" i="5"/>
  <c r="BB63" i="5"/>
  <c r="BE35" i="5"/>
  <c r="BF32" i="5" s="1"/>
  <c r="BV33" i="5"/>
  <c r="BY33" i="5" s="1"/>
  <c r="CB33" i="5"/>
  <c r="CC33" i="5"/>
  <c r="CF33" i="5" s="1"/>
  <c r="BU33" i="5"/>
  <c r="AX35" i="5"/>
  <c r="BV34" i="5"/>
  <c r="BY34" i="5" s="1"/>
  <c r="BU34" i="5"/>
  <c r="CC34" i="5"/>
  <c r="CF34" i="5" s="1"/>
  <c r="CB34" i="5"/>
  <c r="L54" i="10"/>
  <c r="AN41" i="5" s="1"/>
  <c r="K54" i="10"/>
  <c r="AM41" i="5" s="1"/>
  <c r="G54" i="10"/>
  <c r="AI41" i="5" s="1"/>
  <c r="AR43" i="5" s="1"/>
  <c r="H54" i="10"/>
  <c r="AJ41" i="5" s="1"/>
  <c r="I54" i="10"/>
  <c r="AK41" i="5" s="1"/>
  <c r="M54" i="10"/>
  <c r="AO41" i="5" s="1"/>
  <c r="AS41" i="5" s="1"/>
  <c r="AT41" i="5" s="1"/>
  <c r="BT32" i="5"/>
  <c r="BQ18" i="5"/>
  <c r="BE64" i="5"/>
  <c r="AW63" i="5"/>
  <c r="BB64" i="5"/>
  <c r="BQ64" i="5"/>
  <c r="BC63" i="5"/>
  <c r="AV58" i="5"/>
  <c r="AX58" i="5" s="1"/>
  <c r="BN58" i="5"/>
  <c r="BQ58" i="5" s="1"/>
  <c r="AU56" i="5"/>
  <c r="BO58" i="5"/>
  <c r="BR58" i="5" s="1"/>
  <c r="AZ56" i="5"/>
  <c r="BB56" i="5" s="1"/>
  <c r="BN56" i="5"/>
  <c r="BQ56" i="5" s="1"/>
  <c r="BA55" i="5"/>
  <c r="BD55" i="5" s="1"/>
  <c r="AU58" i="5"/>
  <c r="BA58" i="5"/>
  <c r="BD58" i="5" s="1"/>
  <c r="BO56" i="5"/>
  <c r="BR56" i="5" s="1"/>
  <c r="BO55" i="5"/>
  <c r="BR55" i="5" s="1"/>
  <c r="AV55" i="5"/>
  <c r="AW55" i="5" s="1"/>
  <c r="AZ55" i="5"/>
  <c r="BB55" i="5" s="1"/>
  <c r="BJ59" i="5"/>
  <c r="BA57" i="5"/>
  <c r="BD57" i="5" s="1"/>
  <c r="BN57" i="5"/>
  <c r="BS57" i="5" s="1"/>
  <c r="AU57" i="5"/>
  <c r="AZ58" i="5"/>
  <c r="BC58" i="5" s="1"/>
  <c r="BA56" i="5"/>
  <c r="BD56" i="5" s="1"/>
  <c r="AV56" i="5"/>
  <c r="AW56" i="5" s="1"/>
  <c r="AU55" i="5"/>
  <c r="AV57" i="5"/>
  <c r="AX57" i="5" s="1"/>
  <c r="AZ57" i="5"/>
  <c r="BB57" i="5" s="1"/>
  <c r="BC59" i="5"/>
  <c r="BO57" i="5"/>
  <c r="BR57" i="5" s="1"/>
  <c r="BN55" i="5"/>
  <c r="BQ55" i="5" s="1"/>
  <c r="AW18" i="5"/>
  <c r="AX18" i="5" s="1"/>
  <c r="AR11" i="5"/>
  <c r="AQ72" i="5" s="1"/>
  <c r="AU72" i="5" s="1"/>
  <c r="DK7" i="5" s="1"/>
  <c r="AS40" i="5"/>
  <c r="AT40" i="5" s="1"/>
  <c r="AP42" i="5"/>
  <c r="BC18" i="5"/>
  <c r="BE18" i="5"/>
  <c r="AP10" i="5"/>
  <c r="AP9" i="5"/>
  <c r="AS7" i="5"/>
  <c r="AT7" i="5" s="1"/>
  <c r="AS8" i="5"/>
  <c r="AT8" i="5" s="1"/>
  <c r="AS10" i="5"/>
  <c r="AT10" i="5" s="1"/>
  <c r="AS9" i="5"/>
  <c r="AT9" i="5" s="1"/>
  <c r="AQ93" i="1"/>
  <c r="DF14" i="1" s="1"/>
  <c r="AP87" i="1"/>
  <c r="DC12" i="1" s="1"/>
  <c r="AQ68" i="1"/>
  <c r="AW65" i="1"/>
  <c r="AV65" i="1"/>
  <c r="AW39" i="1"/>
  <c r="AV39" i="1"/>
  <c r="CA41" i="1"/>
  <c r="BT41" i="1"/>
  <c r="CB41" i="1"/>
  <c r="CE41" i="1" s="1"/>
  <c r="BU41" i="1"/>
  <c r="BX41" i="1" s="1"/>
  <c r="AW33" i="1"/>
  <c r="AV33" i="1"/>
  <c r="AX66" i="5"/>
  <c r="AW66" i="5"/>
  <c r="CA48" i="1"/>
  <c r="CB48" i="1"/>
  <c r="CE48" i="1" s="1"/>
  <c r="BT48" i="1"/>
  <c r="BU48" i="1"/>
  <c r="BX48" i="1" s="1"/>
  <c r="BR34" i="1"/>
  <c r="BP34" i="1"/>
  <c r="BO34" i="1"/>
  <c r="BD34" i="1"/>
  <c r="BB34" i="1"/>
  <c r="BA34" i="1"/>
  <c r="AX23" i="1"/>
  <c r="CA42" i="1"/>
  <c r="CB42" i="1"/>
  <c r="CE42" i="1" s="1"/>
  <c r="BT42" i="1"/>
  <c r="BU42" i="1"/>
  <c r="BX42" i="1" s="1"/>
  <c r="BG23" i="1"/>
  <c r="BJ23" i="1" s="1"/>
  <c r="AR57" i="1"/>
  <c r="AS57" i="1" s="1"/>
  <c r="AX26" i="1"/>
  <c r="BE25" i="1"/>
  <c r="CY69" i="5"/>
  <c r="DB69" i="5"/>
  <c r="CY77" i="5"/>
  <c r="AX24" i="1"/>
  <c r="BD48" i="1"/>
  <c r="BD51" i="1" s="1"/>
  <c r="BB48" i="1"/>
  <c r="BA48" i="1"/>
  <c r="BM15" i="1"/>
  <c r="AT51" i="5"/>
  <c r="BN50" i="5" s="1"/>
  <c r="CC25" i="1"/>
  <c r="CF25" i="1"/>
  <c r="CD25" i="1"/>
  <c r="BD31" i="1"/>
  <c r="BB31" i="1"/>
  <c r="BA31" i="1"/>
  <c r="BV24" i="5"/>
  <c r="BY24" i="5" s="1"/>
  <c r="BU24" i="5"/>
  <c r="CB24" i="5"/>
  <c r="CC24" i="5"/>
  <c r="CF24" i="5" s="1"/>
  <c r="AW16" i="5"/>
  <c r="AX16" i="5" s="1"/>
  <c r="BS25" i="1"/>
  <c r="DB74" i="5"/>
  <c r="BR64" i="1"/>
  <c r="BP64" i="1"/>
  <c r="BO64" i="1"/>
  <c r="BD33" i="1"/>
  <c r="BB33" i="1"/>
  <c r="BA33" i="1"/>
  <c r="BF26" i="1"/>
  <c r="BZ23" i="5"/>
  <c r="BX23" i="5"/>
  <c r="BW23" i="5"/>
  <c r="AW63" i="1"/>
  <c r="AV63" i="1"/>
  <c r="AT17" i="1"/>
  <c r="BD66" i="1"/>
  <c r="BB66" i="1"/>
  <c r="BA66" i="1"/>
  <c r="AW32" i="1"/>
  <c r="AV32" i="1"/>
  <c r="BR33" i="1"/>
  <c r="BP33" i="1"/>
  <c r="BO33" i="1"/>
  <c r="CZ72" i="5"/>
  <c r="CZ80" i="5"/>
  <c r="BR66" i="1"/>
  <c r="BP66" i="1"/>
  <c r="BO66" i="1"/>
  <c r="AQ78" i="5"/>
  <c r="AU78" i="5" s="1"/>
  <c r="DK13" i="5" s="1"/>
  <c r="AR76" i="5"/>
  <c r="AV76" i="5" s="1"/>
  <c r="DN11" i="5" s="1"/>
  <c r="CF23" i="1"/>
  <c r="CC23" i="1"/>
  <c r="CD23" i="1"/>
  <c r="AW64" i="1"/>
  <c r="AV64" i="1"/>
  <c r="BE23" i="1"/>
  <c r="BB63" i="1"/>
  <c r="BA63" i="1"/>
  <c r="BD63" i="1"/>
  <c r="CF26" i="1"/>
  <c r="CC26" i="1"/>
  <c r="CD26" i="1"/>
  <c r="BB41" i="1"/>
  <c r="BA41" i="1"/>
  <c r="BD41" i="1"/>
  <c r="BB65" i="1"/>
  <c r="BA65" i="1"/>
  <c r="BD65" i="1"/>
  <c r="AW66" i="1"/>
  <c r="AV66" i="1"/>
  <c r="AZ15" i="1"/>
  <c r="BC15" i="1" s="1"/>
  <c r="AY15" i="1"/>
  <c r="BR63" i="1"/>
  <c r="BP63" i="1"/>
  <c r="BO63" i="1"/>
  <c r="BU25" i="5"/>
  <c r="CC25" i="5"/>
  <c r="CF25" i="5" s="1"/>
  <c r="BV25" i="5"/>
  <c r="BY25" i="5" s="1"/>
  <c r="CB25" i="5"/>
  <c r="CF7" i="1"/>
  <c r="CC7" i="1"/>
  <c r="CD7" i="1"/>
  <c r="CC63" i="5"/>
  <c r="CF63" i="5" s="1"/>
  <c r="CB63" i="5"/>
  <c r="BV63" i="5"/>
  <c r="BY63" i="5" s="1"/>
  <c r="BU63" i="5"/>
  <c r="BE15" i="5"/>
  <c r="BC15" i="5"/>
  <c r="BB15" i="5"/>
  <c r="BG24" i="1"/>
  <c r="BJ24" i="1" s="1"/>
  <c r="BR40" i="1"/>
  <c r="BP40" i="1"/>
  <c r="BO40" i="1"/>
  <c r="BD64" i="1"/>
  <c r="BB64" i="1"/>
  <c r="BA64" i="1"/>
  <c r="BG26" i="1"/>
  <c r="BJ26" i="1" s="1"/>
  <c r="CG23" i="5"/>
  <c r="CE23" i="5"/>
  <c r="CD23" i="5"/>
  <c r="BN17" i="1"/>
  <c r="BQ17" i="1" s="1"/>
  <c r="AU17" i="1"/>
  <c r="AY16" i="1"/>
  <c r="AW34" i="1"/>
  <c r="AV34" i="1"/>
  <c r="BW23" i="1"/>
  <c r="BY23" i="1"/>
  <c r="BV23" i="1"/>
  <c r="BC66" i="5"/>
  <c r="BE66" i="5"/>
  <c r="BB66" i="5"/>
  <c r="BP17" i="5"/>
  <c r="BS17" i="5"/>
  <c r="BQ17" i="5"/>
  <c r="BF25" i="1"/>
  <c r="CC24" i="1"/>
  <c r="CF24" i="1"/>
  <c r="CD24" i="1"/>
  <c r="BI19" i="1"/>
  <c r="BB19" i="1"/>
  <c r="BW7" i="1"/>
  <c r="BY7" i="1"/>
  <c r="BV7" i="1"/>
  <c r="AW31" i="1"/>
  <c r="AV31" i="1"/>
  <c r="BP15" i="5"/>
  <c r="BQ15" i="5" s="1"/>
  <c r="BP16" i="5"/>
  <c r="BQ16" i="5" s="1"/>
  <c r="BF24" i="1"/>
  <c r="BD40" i="1"/>
  <c r="BB40" i="1"/>
  <c r="BA40" i="1"/>
  <c r="BB32" i="1"/>
  <c r="BA32" i="1"/>
  <c r="BD32" i="1"/>
  <c r="BR65" i="1"/>
  <c r="BP65" i="1"/>
  <c r="BO65" i="1"/>
  <c r="BE26" i="1"/>
  <c r="AX27" i="5"/>
  <c r="AY24" i="5" s="1"/>
  <c r="CA49" i="1"/>
  <c r="BT49" i="1"/>
  <c r="CB49" i="1"/>
  <c r="CE49" i="1" s="1"/>
  <c r="BU49" i="1"/>
  <c r="BX49" i="1" s="1"/>
  <c r="BM17" i="1"/>
  <c r="AT16" i="1"/>
  <c r="AZ16" i="1"/>
  <c r="BC16" i="1" s="1"/>
  <c r="BR39" i="1"/>
  <c r="BP39" i="1"/>
  <c r="BO39" i="1"/>
  <c r="BB39" i="1"/>
  <c r="BA39" i="1"/>
  <c r="BD39" i="1"/>
  <c r="CY75" i="5"/>
  <c r="DB75" i="5"/>
  <c r="CY67" i="5"/>
  <c r="CA50" i="1"/>
  <c r="CB50" i="1"/>
  <c r="CE50" i="1" s="1"/>
  <c r="BT50" i="1"/>
  <c r="BU50" i="1"/>
  <c r="BX50" i="1" s="1"/>
  <c r="AO58" i="1"/>
  <c r="BW27" i="1"/>
  <c r="CD27" i="1"/>
  <c r="AW40" i="1"/>
  <c r="AV40" i="1"/>
  <c r="BQ65" i="5"/>
  <c r="BS65" i="5"/>
  <c r="BP65" i="5"/>
  <c r="CY70" i="5"/>
  <c r="DB70" i="5"/>
  <c r="CY78" i="5"/>
  <c r="CA47" i="1"/>
  <c r="BT47" i="1"/>
  <c r="CB47" i="1"/>
  <c r="CE47" i="1" s="1"/>
  <c r="AW51" i="1"/>
  <c r="AX47" i="1" s="1"/>
  <c r="BU47" i="1"/>
  <c r="BX47" i="1" s="1"/>
  <c r="BE17" i="5"/>
  <c r="BC17" i="5"/>
  <c r="BB17" i="5"/>
  <c r="BR18" i="1"/>
  <c r="BF23" i="1"/>
  <c r="CC26" i="5"/>
  <c r="CF26" i="5" s="1"/>
  <c r="BU26" i="5"/>
  <c r="BV26" i="5"/>
  <c r="BY26" i="5" s="1"/>
  <c r="CB26" i="5"/>
  <c r="BW26" i="1"/>
  <c r="BV26" i="1"/>
  <c r="BY26" i="1"/>
  <c r="BG25" i="1"/>
  <c r="BJ25" i="1" s="1"/>
  <c r="AX65" i="5"/>
  <c r="AW65" i="5"/>
  <c r="BQ66" i="5"/>
  <c r="BS66" i="5"/>
  <c r="BP66" i="5"/>
  <c r="BW24" i="1"/>
  <c r="BV24" i="1"/>
  <c r="BY24" i="1"/>
  <c r="BR48" i="1"/>
  <c r="BP48" i="1"/>
  <c r="BO48" i="1"/>
  <c r="BE27" i="5"/>
  <c r="BG25" i="5" s="1"/>
  <c r="BN15" i="1"/>
  <c r="AU15" i="1"/>
  <c r="BW25" i="1"/>
  <c r="BY25" i="1"/>
  <c r="BV25" i="1"/>
  <c r="BR31" i="1"/>
  <c r="BP31" i="1"/>
  <c r="BO31" i="1"/>
  <c r="DB76" i="5"/>
  <c r="CY76" i="5"/>
  <c r="CY68" i="5"/>
  <c r="AX15" i="5"/>
  <c r="AW15" i="5"/>
  <c r="BC16" i="5"/>
  <c r="BB16" i="5"/>
  <c r="BE16" i="5"/>
  <c r="BP58" i="5"/>
  <c r="BR41" i="1"/>
  <c r="BP41" i="1"/>
  <c r="BO41" i="1"/>
  <c r="BR32" i="1"/>
  <c r="BP32" i="1"/>
  <c r="BO32" i="1"/>
  <c r="AZ17" i="1"/>
  <c r="BC17" i="1" s="1"/>
  <c r="AY17" i="1"/>
  <c r="AR56" i="1"/>
  <c r="AS56" i="1" s="1"/>
  <c r="BN16" i="1"/>
  <c r="AU16" i="1"/>
  <c r="AX55" i="5"/>
  <c r="BC55" i="5"/>
  <c r="CB9" i="1" l="1"/>
  <c r="BU9" i="1"/>
  <c r="DA108" i="5"/>
  <c r="DA106" i="5"/>
  <c r="CY108" i="5"/>
  <c r="DB106" i="5"/>
  <c r="DB109" i="5" s="1"/>
  <c r="CW92" i="5"/>
  <c r="CY106" i="5"/>
  <c r="DA105" i="5"/>
  <c r="CW93" i="5"/>
  <c r="AU18" i="1"/>
  <c r="AY18" i="1"/>
  <c r="AZ18" i="1"/>
  <c r="BC18" i="1" s="1"/>
  <c r="BQ16" i="1"/>
  <c r="AV18" i="1"/>
  <c r="BO16" i="1"/>
  <c r="BP16" i="1" s="1"/>
  <c r="BQ15" i="1"/>
  <c r="BO18" i="1"/>
  <c r="AW18" i="1"/>
  <c r="BU18" i="1" s="1"/>
  <c r="BX18" i="1" s="1"/>
  <c r="BQ19" i="5"/>
  <c r="CC9" i="1"/>
  <c r="CD9" i="1" s="1"/>
  <c r="CE9" i="1"/>
  <c r="DC106" i="5"/>
  <c r="BR7" i="1"/>
  <c r="BR11" i="1" s="1"/>
  <c r="BX9" i="1"/>
  <c r="BX8" i="1"/>
  <c r="BD8" i="1"/>
  <c r="BD7" i="1"/>
  <c r="BD9" i="1"/>
  <c r="AX10" i="1"/>
  <c r="AX8" i="1"/>
  <c r="CC10" i="1"/>
  <c r="CD10" i="1" s="1"/>
  <c r="BT9" i="1"/>
  <c r="BT10" i="1"/>
  <c r="AX9" i="1"/>
  <c r="DA109" i="5"/>
  <c r="DC107" i="5"/>
  <c r="DC108" i="5"/>
  <c r="DC105" i="5"/>
  <c r="CW94" i="5"/>
  <c r="CY93" i="5"/>
  <c r="CY97" i="5"/>
  <c r="DB93" i="5"/>
  <c r="DA93" i="5"/>
  <c r="CY92" i="5"/>
  <c r="DB92" i="5"/>
  <c r="DA92" i="5"/>
  <c r="CY96" i="5"/>
  <c r="BV64" i="5"/>
  <c r="BY64" i="5" s="1"/>
  <c r="CB64" i="5"/>
  <c r="CG64" i="5" s="1"/>
  <c r="CE8" i="1"/>
  <c r="CE10" i="1"/>
  <c r="BE49" i="1"/>
  <c r="BF50" i="1"/>
  <c r="BK50" i="1" s="1"/>
  <c r="BG50" i="1"/>
  <c r="BJ50" i="1" s="1"/>
  <c r="BE50" i="1"/>
  <c r="AS59" i="1"/>
  <c r="BB59" i="1" s="1"/>
  <c r="BU64" i="5"/>
  <c r="BX64" i="5" s="1"/>
  <c r="BE67" i="5"/>
  <c r="BF64" i="5" s="1"/>
  <c r="BS55" i="5"/>
  <c r="BQ57" i="5"/>
  <c r="BP56" i="5"/>
  <c r="BE58" i="5"/>
  <c r="BH32" i="5"/>
  <c r="BK32" i="5" s="1"/>
  <c r="BG32" i="5"/>
  <c r="BL32" i="5" s="1"/>
  <c r="BT25" i="5"/>
  <c r="BT26" i="5"/>
  <c r="BT23" i="5"/>
  <c r="AR75" i="5"/>
  <c r="AV75" i="5" s="1"/>
  <c r="DN10" i="5" s="1"/>
  <c r="CX78" i="5" s="1"/>
  <c r="AX67" i="5"/>
  <c r="CE67" i="5" s="1"/>
  <c r="BG34" i="5"/>
  <c r="BL34" i="5" s="1"/>
  <c r="BG33" i="5"/>
  <c r="BL33" i="5" s="1"/>
  <c r="BH34" i="5"/>
  <c r="BK34" i="5" s="1"/>
  <c r="BH31" i="5"/>
  <c r="BK31" i="5" s="1"/>
  <c r="BF33" i="5"/>
  <c r="BH33" i="5"/>
  <c r="BK33" i="5" s="1"/>
  <c r="BW32" i="5"/>
  <c r="BX32" i="5"/>
  <c r="BZ32" i="5"/>
  <c r="BF34" i="5"/>
  <c r="BG31" i="5"/>
  <c r="BF31" i="5"/>
  <c r="CG32" i="5"/>
  <c r="CE32" i="5"/>
  <c r="CD32" i="5"/>
  <c r="AP41" i="5"/>
  <c r="BW33" i="5"/>
  <c r="BZ33" i="5"/>
  <c r="BX33" i="5"/>
  <c r="BC56" i="5"/>
  <c r="AW58" i="5"/>
  <c r="CE33" i="5"/>
  <c r="CG33" i="5"/>
  <c r="CD33" i="5"/>
  <c r="AY33" i="5"/>
  <c r="BX35" i="5"/>
  <c r="AY31" i="5"/>
  <c r="CE35" i="5"/>
  <c r="AY34" i="5"/>
  <c r="AY32" i="5"/>
  <c r="BZ34" i="5"/>
  <c r="BX34" i="5"/>
  <c r="BW34" i="5"/>
  <c r="CE34" i="5"/>
  <c r="CD34" i="5"/>
  <c r="CG34" i="5"/>
  <c r="BS58" i="5"/>
  <c r="AW57" i="5"/>
  <c r="BS56" i="5"/>
  <c r="BP55" i="5"/>
  <c r="AS42" i="5"/>
  <c r="AT42" i="5" s="1"/>
  <c r="AS39" i="5"/>
  <c r="AT39" i="5" s="1"/>
  <c r="AQ76" i="5"/>
  <c r="AU76" i="5" s="1"/>
  <c r="DK11" i="5" s="1"/>
  <c r="CX71" i="5" s="1"/>
  <c r="DB71" i="5" s="1"/>
  <c r="AR78" i="5"/>
  <c r="AV78" i="5" s="1"/>
  <c r="DN13" i="5" s="1"/>
  <c r="CX81" i="5" s="1"/>
  <c r="DB81" i="5" s="1"/>
  <c r="AR68" i="5"/>
  <c r="BE55" i="5"/>
  <c r="BE56" i="5"/>
  <c r="BC57" i="5"/>
  <c r="BE57" i="5"/>
  <c r="AX56" i="5"/>
  <c r="BU56" i="5" s="1"/>
  <c r="BP57" i="5"/>
  <c r="BB58" i="5"/>
  <c r="BF23" i="5"/>
  <c r="BS67" i="5"/>
  <c r="BT64" i="5" s="1"/>
  <c r="AU47" i="5"/>
  <c r="AT11" i="5"/>
  <c r="AU10" i="5" s="1"/>
  <c r="K72" i="5"/>
  <c r="CX67" i="5"/>
  <c r="BP59" i="1"/>
  <c r="BI59" i="1"/>
  <c r="BJ25" i="5"/>
  <c r="BL25" i="5"/>
  <c r="BI25" i="5"/>
  <c r="AY64" i="5"/>
  <c r="BS50" i="5"/>
  <c r="BQ50" i="5"/>
  <c r="BP50" i="5"/>
  <c r="BK23" i="1"/>
  <c r="BI23" i="1"/>
  <c r="BH23" i="1"/>
  <c r="BY50" i="1"/>
  <c r="BW50" i="1"/>
  <c r="BV50" i="1"/>
  <c r="BU55" i="5"/>
  <c r="CB55" i="5"/>
  <c r="CC55" i="5"/>
  <c r="CF55" i="5" s="1"/>
  <c r="BV55" i="5"/>
  <c r="BY55" i="5" s="1"/>
  <c r="AX19" i="5"/>
  <c r="BV16" i="5" s="1"/>
  <c r="CB15" i="5"/>
  <c r="CC15" i="5"/>
  <c r="CF15" i="5" s="1"/>
  <c r="BU15" i="5"/>
  <c r="BV15" i="5"/>
  <c r="BY15" i="5" s="1"/>
  <c r="BH23" i="5"/>
  <c r="BK23" i="5" s="1"/>
  <c r="BX26" i="5"/>
  <c r="BW26" i="5"/>
  <c r="BZ26" i="5"/>
  <c r="AX50" i="1"/>
  <c r="BR43" i="1"/>
  <c r="BS42" i="1" s="1"/>
  <c r="BP17" i="1"/>
  <c r="BO17" i="1"/>
  <c r="BR17" i="1"/>
  <c r="BF24" i="5"/>
  <c r="BF26" i="5"/>
  <c r="BY27" i="1"/>
  <c r="BZ23" i="1" s="1"/>
  <c r="CB34" i="1"/>
  <c r="CE34" i="1" s="1"/>
  <c r="BT34" i="1"/>
  <c r="BU34" i="1"/>
  <c r="BX34" i="1" s="1"/>
  <c r="CA34" i="1"/>
  <c r="AV17" i="1"/>
  <c r="AW17" i="1" s="1"/>
  <c r="BE19" i="5"/>
  <c r="BH16" i="5" s="1"/>
  <c r="BK16" i="5" s="1"/>
  <c r="CG25" i="5"/>
  <c r="CE25" i="5"/>
  <c r="CD25" i="5"/>
  <c r="BW25" i="5"/>
  <c r="BZ25" i="5"/>
  <c r="BX25" i="5"/>
  <c r="CB18" i="1"/>
  <c r="CE18" i="1" s="1"/>
  <c r="BT18" i="1"/>
  <c r="BF47" i="1"/>
  <c r="BF25" i="5"/>
  <c r="CG24" i="5"/>
  <c r="CE24" i="5"/>
  <c r="CD24" i="5"/>
  <c r="BD35" i="1"/>
  <c r="BE33" i="1" s="1"/>
  <c r="BO47" i="5"/>
  <c r="BR47" i="5" s="1"/>
  <c r="BA47" i="5"/>
  <c r="BD47" i="5" s="1"/>
  <c r="BO15" i="1"/>
  <c r="BP15" i="1" s="1"/>
  <c r="BE48" i="1"/>
  <c r="BF48" i="1"/>
  <c r="BG48" i="1"/>
  <c r="BJ48" i="1" s="1"/>
  <c r="BG49" i="1"/>
  <c r="BJ49" i="1" s="1"/>
  <c r="CD42" i="1"/>
  <c r="CF42" i="1"/>
  <c r="CC42" i="1"/>
  <c r="BN58" i="1"/>
  <c r="BQ58" i="1" s="1"/>
  <c r="AT58" i="1"/>
  <c r="BM58" i="1"/>
  <c r="AU58" i="1"/>
  <c r="AZ58" i="1"/>
  <c r="BC58" i="1" s="1"/>
  <c r="AY58" i="1"/>
  <c r="AX48" i="1"/>
  <c r="BU66" i="5"/>
  <c r="CB66" i="5"/>
  <c r="CC66" i="5"/>
  <c r="CF66" i="5" s="1"/>
  <c r="BV66" i="5"/>
  <c r="BY66" i="5" s="1"/>
  <c r="CA65" i="1"/>
  <c r="BT65" i="1"/>
  <c r="CB65" i="1"/>
  <c r="CE65" i="1" s="1"/>
  <c r="BU65" i="1"/>
  <c r="BX65" i="1" s="1"/>
  <c r="BO49" i="5"/>
  <c r="BR49" i="5" s="1"/>
  <c r="BO50" i="5"/>
  <c r="BR50" i="5" s="1"/>
  <c r="BV56" i="5"/>
  <c r="BY56" i="5" s="1"/>
  <c r="BA17" i="1"/>
  <c r="BD17" i="1"/>
  <c r="BB17" i="1"/>
  <c r="AW15" i="1"/>
  <c r="AV15" i="1"/>
  <c r="AV16" i="1"/>
  <c r="AW16" i="1" s="1"/>
  <c r="BH50" i="1"/>
  <c r="BG23" i="5"/>
  <c r="AY26" i="5"/>
  <c r="BW47" i="1"/>
  <c r="BY47" i="1"/>
  <c r="BV47" i="1"/>
  <c r="BW49" i="1"/>
  <c r="BY49" i="1"/>
  <c r="BV49" i="1"/>
  <c r="BU57" i="5"/>
  <c r="CC57" i="5"/>
  <c r="CF57" i="5" s="1"/>
  <c r="CB57" i="5"/>
  <c r="BV57" i="5"/>
  <c r="BY57" i="5" s="1"/>
  <c r="CD64" i="5"/>
  <c r="CG63" i="5"/>
  <c r="CE63" i="5"/>
  <c r="CD63" i="5"/>
  <c r="CX79" i="5"/>
  <c r="K76" i="5"/>
  <c r="BT32" i="1"/>
  <c r="CA32" i="1"/>
  <c r="CB32" i="1"/>
  <c r="CE32" i="1" s="1"/>
  <c r="BU32" i="1"/>
  <c r="BX32" i="1" s="1"/>
  <c r="BG47" i="1"/>
  <c r="BJ47" i="1" s="1"/>
  <c r="BX24" i="5"/>
  <c r="BZ24" i="5"/>
  <c r="BW24" i="5"/>
  <c r="BN47" i="5"/>
  <c r="BF49" i="1"/>
  <c r="BY42" i="1"/>
  <c r="BW42" i="1"/>
  <c r="BV42" i="1"/>
  <c r="CA39" i="1"/>
  <c r="BT39" i="1"/>
  <c r="CB39" i="1"/>
  <c r="CE39" i="1" s="1"/>
  <c r="AW43" i="1"/>
  <c r="AX39" i="1" s="1"/>
  <c r="BU39" i="1"/>
  <c r="BX39" i="1" s="1"/>
  <c r="AU49" i="5"/>
  <c r="AV49" i="5"/>
  <c r="BA50" i="5"/>
  <c r="BD50" i="5" s="1"/>
  <c r="AZ50" i="5"/>
  <c r="BR35" i="1"/>
  <c r="BS31" i="1" s="1"/>
  <c r="BZ25" i="1"/>
  <c r="CC65" i="5"/>
  <c r="CF65" i="5" s="1"/>
  <c r="AY65" i="5"/>
  <c r="CB65" i="5"/>
  <c r="BV65" i="5"/>
  <c r="BY65" i="5" s="1"/>
  <c r="BU65" i="5"/>
  <c r="CG26" i="5"/>
  <c r="CD26" i="5"/>
  <c r="CE26" i="5"/>
  <c r="CD51" i="1"/>
  <c r="BW51" i="1"/>
  <c r="CD47" i="1"/>
  <c r="CF47" i="1"/>
  <c r="CC47" i="1"/>
  <c r="CA40" i="1"/>
  <c r="CB40" i="1"/>
  <c r="CE40" i="1" s="1"/>
  <c r="BT40" i="1"/>
  <c r="BU40" i="1"/>
  <c r="BX40" i="1" s="1"/>
  <c r="CD50" i="1"/>
  <c r="CF50" i="1"/>
  <c r="CC50" i="1"/>
  <c r="CD49" i="1"/>
  <c r="CF49" i="1"/>
  <c r="CC49" i="1"/>
  <c r="BG24" i="5"/>
  <c r="BK24" i="1"/>
  <c r="BI24" i="1"/>
  <c r="BH24" i="1"/>
  <c r="BH26" i="5"/>
  <c r="BK26" i="5" s="1"/>
  <c r="BA16" i="1"/>
  <c r="BD16" i="1"/>
  <c r="BB16" i="1"/>
  <c r="BZ64" i="5"/>
  <c r="BW64" i="5"/>
  <c r="AY25" i="5"/>
  <c r="BA15" i="1"/>
  <c r="BD15" i="1"/>
  <c r="BB15" i="1"/>
  <c r="CA66" i="1"/>
  <c r="CB66" i="1"/>
  <c r="CE66" i="1" s="1"/>
  <c r="BT66" i="1"/>
  <c r="BU66" i="1"/>
  <c r="BX66" i="1" s="1"/>
  <c r="CF27" i="1"/>
  <c r="CG26" i="1" s="1"/>
  <c r="CX73" i="5"/>
  <c r="K78" i="5"/>
  <c r="BR51" i="1"/>
  <c r="BE47" i="1"/>
  <c r="BH25" i="5"/>
  <c r="BK25" i="5" s="1"/>
  <c r="AZ47" i="5"/>
  <c r="AV47" i="5"/>
  <c r="BE34" i="1"/>
  <c r="CD48" i="1"/>
  <c r="CF48" i="1"/>
  <c r="CC48" i="1"/>
  <c r="CA33" i="1"/>
  <c r="CB33" i="1"/>
  <c r="CE33" i="1" s="1"/>
  <c r="BT33" i="1"/>
  <c r="BU33" i="1"/>
  <c r="BX33" i="1" s="1"/>
  <c r="BW41" i="1"/>
  <c r="BY41" i="1"/>
  <c r="BV41" i="1"/>
  <c r="BN49" i="5"/>
  <c r="BA49" i="5"/>
  <c r="BD49" i="5" s="1"/>
  <c r="AV50" i="5"/>
  <c r="CW76" i="1"/>
  <c r="CW72" i="5" s="1"/>
  <c r="K87" i="1"/>
  <c r="K79" i="5"/>
  <c r="BN56" i="1"/>
  <c r="BQ56" i="1" s="1"/>
  <c r="AT56" i="1"/>
  <c r="BM56" i="1"/>
  <c r="AU56" i="1"/>
  <c r="AZ56" i="1"/>
  <c r="BC56" i="1" s="1"/>
  <c r="AY56" i="1"/>
  <c r="BD43" i="1"/>
  <c r="BG41" i="1" s="1"/>
  <c r="BJ41" i="1" s="1"/>
  <c r="AX49" i="1"/>
  <c r="BX27" i="5"/>
  <c r="CE27" i="5"/>
  <c r="AY23" i="5"/>
  <c r="BH24" i="5"/>
  <c r="BK24" i="5" s="1"/>
  <c r="AW35" i="1"/>
  <c r="AX33" i="1" s="1"/>
  <c r="CA31" i="1"/>
  <c r="CB31" i="1"/>
  <c r="CE31" i="1" s="1"/>
  <c r="BT31" i="1"/>
  <c r="BU31" i="1"/>
  <c r="BX31" i="1" s="1"/>
  <c r="BG26" i="5"/>
  <c r="BK25" i="1"/>
  <c r="BI25" i="1"/>
  <c r="BH25" i="1"/>
  <c r="CC58" i="5"/>
  <c r="CF58" i="5" s="1"/>
  <c r="BV58" i="5"/>
  <c r="BY58" i="5" s="1"/>
  <c r="BU58" i="5"/>
  <c r="CB58" i="5"/>
  <c r="BW63" i="5"/>
  <c r="BZ63" i="5"/>
  <c r="BX63" i="5"/>
  <c r="BR67" i="1"/>
  <c r="BS65" i="1" s="1"/>
  <c r="BD67" i="1"/>
  <c r="BE66" i="1" s="1"/>
  <c r="CA64" i="1"/>
  <c r="CB64" i="1"/>
  <c r="CE64" i="1" s="1"/>
  <c r="BT64" i="1"/>
  <c r="BU64" i="1"/>
  <c r="BX64" i="1" s="1"/>
  <c r="CA63" i="1"/>
  <c r="BT63" i="1"/>
  <c r="CB63" i="1"/>
  <c r="CE63" i="1" s="1"/>
  <c r="AW67" i="1"/>
  <c r="AX64" i="1" s="1"/>
  <c r="BU63" i="1"/>
  <c r="BX63" i="1" s="1"/>
  <c r="BK26" i="1"/>
  <c r="BI26" i="1"/>
  <c r="BH26" i="1"/>
  <c r="BQ51" i="5"/>
  <c r="BC51" i="5"/>
  <c r="BJ51" i="5"/>
  <c r="BN48" i="5"/>
  <c r="BO48" i="5"/>
  <c r="BR48" i="5" s="1"/>
  <c r="AZ48" i="5"/>
  <c r="AU48" i="5"/>
  <c r="AV48" i="5"/>
  <c r="BA48" i="5"/>
  <c r="BD48" i="5" s="1"/>
  <c r="BN57" i="1"/>
  <c r="BQ57" i="1" s="1"/>
  <c r="AT57" i="1"/>
  <c r="AY57" i="1"/>
  <c r="AU57" i="1"/>
  <c r="AZ57" i="1"/>
  <c r="BC57" i="1" s="1"/>
  <c r="BM57" i="1"/>
  <c r="BY48" i="1"/>
  <c r="BW48" i="1"/>
  <c r="BV48" i="1"/>
  <c r="CD41" i="1"/>
  <c r="CF41" i="1"/>
  <c r="CC41" i="1"/>
  <c r="AZ49" i="5"/>
  <c r="AU50" i="5"/>
  <c r="CW86" i="1"/>
  <c r="CW82" i="5" s="1"/>
  <c r="K93" i="1"/>
  <c r="K77" i="5"/>
  <c r="BD18" i="1" l="1"/>
  <c r="BB18" i="1"/>
  <c r="BA18" i="1"/>
  <c r="BS40" i="1"/>
  <c r="AT43" i="5"/>
  <c r="BO39" i="5" s="1"/>
  <c r="BR39" i="5" s="1"/>
  <c r="BP19" i="1"/>
  <c r="CA18" i="1"/>
  <c r="BR16" i="1"/>
  <c r="BR15" i="1"/>
  <c r="CD11" i="1"/>
  <c r="CF9" i="1" s="1"/>
  <c r="CC16" i="5"/>
  <c r="AZ55" i="1"/>
  <c r="BC55" i="1" s="1"/>
  <c r="BZ26" i="1"/>
  <c r="BZ24" i="1"/>
  <c r="BS15" i="5"/>
  <c r="BS16" i="5"/>
  <c r="AY15" i="5"/>
  <c r="CC17" i="5"/>
  <c r="BV17" i="5"/>
  <c r="BU17" i="5"/>
  <c r="CB17" i="5"/>
  <c r="BV18" i="5"/>
  <c r="BY18" i="5" s="1"/>
  <c r="BU18" i="5"/>
  <c r="CC18" i="5"/>
  <c r="CF16" i="5" s="1"/>
  <c r="CB16" i="5"/>
  <c r="BU16" i="5"/>
  <c r="CB18" i="5"/>
  <c r="K75" i="5"/>
  <c r="BS41" i="1"/>
  <c r="BE32" i="1"/>
  <c r="BG34" i="1"/>
  <c r="BJ34" i="1" s="1"/>
  <c r="BF32" i="1"/>
  <c r="BF34" i="1"/>
  <c r="BG32" i="1"/>
  <c r="BJ32" i="1" s="1"/>
  <c r="BI50" i="1"/>
  <c r="BI34" i="5"/>
  <c r="BV8" i="1"/>
  <c r="BW8" i="1" s="1"/>
  <c r="BD11" i="1"/>
  <c r="BS7" i="1"/>
  <c r="BS9" i="1"/>
  <c r="BS10" i="1"/>
  <c r="BS8" i="1"/>
  <c r="BY10" i="1"/>
  <c r="BV10" i="1"/>
  <c r="BW10" i="1"/>
  <c r="BV9" i="1"/>
  <c r="BW9" i="1" s="1"/>
  <c r="BW11" i="1" s="1"/>
  <c r="CY94" i="5"/>
  <c r="DB94" i="5"/>
  <c r="DB99" i="5" s="1"/>
  <c r="CY98" i="5"/>
  <c r="DC91" i="5" s="1"/>
  <c r="DA94" i="5"/>
  <c r="DA99" i="5" s="1"/>
  <c r="DC109" i="5"/>
  <c r="DE109" i="5" s="1"/>
  <c r="DL29" i="5" s="1"/>
  <c r="DO29" i="5" s="1"/>
  <c r="BF63" i="5"/>
  <c r="CE64" i="5"/>
  <c r="BG63" i="5"/>
  <c r="BL63" i="5" s="1"/>
  <c r="BH66" i="5"/>
  <c r="BK66" i="5" s="1"/>
  <c r="BG65" i="5"/>
  <c r="BJ65" i="5" s="1"/>
  <c r="AU55" i="1"/>
  <c r="BG31" i="1"/>
  <c r="BJ31" i="1" s="1"/>
  <c r="BM55" i="1"/>
  <c r="BE31" i="1"/>
  <c r="AY55" i="1"/>
  <c r="BN55" i="1"/>
  <c r="BQ55" i="1" s="1"/>
  <c r="AT55" i="1"/>
  <c r="BG64" i="1"/>
  <c r="BJ64" i="1" s="1"/>
  <c r="CG25" i="1"/>
  <c r="BS33" i="1"/>
  <c r="BS63" i="1"/>
  <c r="BG33" i="1"/>
  <c r="BJ33" i="1" s="1"/>
  <c r="BG63" i="1"/>
  <c r="BJ63" i="1" s="1"/>
  <c r="BF63" i="1"/>
  <c r="BK63" i="1" s="1"/>
  <c r="BS32" i="1"/>
  <c r="BS34" i="1"/>
  <c r="BH65" i="5"/>
  <c r="BK65" i="5" s="1"/>
  <c r="AY63" i="5"/>
  <c r="AY66" i="5"/>
  <c r="BF65" i="5"/>
  <c r="BG66" i="5"/>
  <c r="BJ66" i="5" s="1"/>
  <c r="BX67" i="5"/>
  <c r="BH63" i="5"/>
  <c r="BK63" i="5" s="1"/>
  <c r="BH64" i="5"/>
  <c r="BK64" i="5" s="1"/>
  <c r="BF66" i="5"/>
  <c r="BG64" i="5"/>
  <c r="BI64" i="5" s="1"/>
  <c r="BJ33" i="5"/>
  <c r="BI33" i="5"/>
  <c r="CG35" i="5"/>
  <c r="CH31" i="5" s="1"/>
  <c r="BJ32" i="5"/>
  <c r="BI32" i="5"/>
  <c r="BT65" i="5"/>
  <c r="BZ35" i="5"/>
  <c r="CA31" i="5" s="1"/>
  <c r="BJ31" i="5"/>
  <c r="BI31" i="5"/>
  <c r="BL31" i="5"/>
  <c r="BL35" i="5" s="1"/>
  <c r="BM31" i="5" s="1"/>
  <c r="BJ34" i="5"/>
  <c r="BS59" i="5"/>
  <c r="BT58" i="5" s="1"/>
  <c r="BT63" i="5"/>
  <c r="BE59" i="5"/>
  <c r="BH55" i="5" s="1"/>
  <c r="BK55" i="5" s="1"/>
  <c r="AX59" i="5"/>
  <c r="AY57" i="5" s="1"/>
  <c r="BZ27" i="5"/>
  <c r="CA23" i="5" s="1"/>
  <c r="CB56" i="5"/>
  <c r="CG56" i="5" s="1"/>
  <c r="CC56" i="5"/>
  <c r="CF56" i="5" s="1"/>
  <c r="BT66" i="5"/>
  <c r="BN41" i="5"/>
  <c r="BQ41" i="5" s="1"/>
  <c r="BN40" i="5"/>
  <c r="BS40" i="5" s="1"/>
  <c r="AZ41" i="5"/>
  <c r="BE41" i="5" s="1"/>
  <c r="AV39" i="5"/>
  <c r="AW39" i="5" s="1"/>
  <c r="AZ40" i="5"/>
  <c r="BC40" i="5" s="1"/>
  <c r="AV42" i="5"/>
  <c r="AW42" i="5" s="1"/>
  <c r="AV41" i="5"/>
  <c r="AX41" i="5" s="1"/>
  <c r="BA41" i="5"/>
  <c r="BD41" i="5" s="1"/>
  <c r="BO40" i="5"/>
  <c r="BR40" i="5" s="1"/>
  <c r="BN42" i="5"/>
  <c r="BP42" i="5" s="1"/>
  <c r="AZ39" i="5"/>
  <c r="BE39" i="5" s="1"/>
  <c r="AV40" i="5"/>
  <c r="AX40" i="5" s="1"/>
  <c r="AZ42" i="5"/>
  <c r="BC42" i="5" s="1"/>
  <c r="BN39" i="5"/>
  <c r="BS39" i="5" s="1"/>
  <c r="AU39" i="5"/>
  <c r="CG27" i="5"/>
  <c r="CH23" i="5" s="1"/>
  <c r="AU40" i="5"/>
  <c r="BC43" i="5"/>
  <c r="BA42" i="5"/>
  <c r="BD42" i="5" s="1"/>
  <c r="BO42" i="5"/>
  <c r="BR42" i="5" s="1"/>
  <c r="BA39" i="5"/>
  <c r="BD39" i="5" s="1"/>
  <c r="AU41" i="5"/>
  <c r="BA40" i="5"/>
  <c r="BD40" i="5" s="1"/>
  <c r="BJ43" i="5"/>
  <c r="BQ43" i="5"/>
  <c r="AU42" i="5"/>
  <c r="BO41" i="5"/>
  <c r="BR41" i="5" s="1"/>
  <c r="AY16" i="5"/>
  <c r="BH15" i="5"/>
  <c r="BK15" i="5" s="1"/>
  <c r="BG15" i="5"/>
  <c r="BJ15" i="5" s="1"/>
  <c r="BF15" i="5"/>
  <c r="BH17" i="5"/>
  <c r="BK17" i="5" s="1"/>
  <c r="AZ10" i="5"/>
  <c r="BC10" i="5" s="1"/>
  <c r="AU8" i="5"/>
  <c r="BA7" i="5"/>
  <c r="BD7" i="5" s="1"/>
  <c r="BN10" i="5"/>
  <c r="BQ10" i="5" s="1"/>
  <c r="AU9" i="5"/>
  <c r="AV10" i="5"/>
  <c r="AV8" i="5"/>
  <c r="AZ8" i="5"/>
  <c r="BA8" i="5"/>
  <c r="BA10" i="5"/>
  <c r="BD10" i="5" s="1"/>
  <c r="BO8" i="5"/>
  <c r="AV7" i="5"/>
  <c r="AW7" i="5" s="1"/>
  <c r="BA9" i="5"/>
  <c r="BO10" i="5"/>
  <c r="BR10" i="5" s="1"/>
  <c r="BN8" i="5"/>
  <c r="BN7" i="5"/>
  <c r="BP7" i="5" s="1"/>
  <c r="AU7" i="5"/>
  <c r="AZ7" i="5"/>
  <c r="AZ9" i="5"/>
  <c r="BO9" i="5"/>
  <c r="BR9" i="5" s="1"/>
  <c r="BO7" i="5"/>
  <c r="BN9" i="5"/>
  <c r="AV9" i="5"/>
  <c r="CZ75" i="5"/>
  <c r="DB67" i="5"/>
  <c r="CZ67" i="5"/>
  <c r="CZ70" i="5"/>
  <c r="CZ78" i="5"/>
  <c r="DB78" i="5"/>
  <c r="DB82" i="5"/>
  <c r="CY82" i="5"/>
  <c r="CY74" i="5"/>
  <c r="AX48" i="5"/>
  <c r="AW48" i="5"/>
  <c r="BS48" i="5"/>
  <c r="BQ48" i="5"/>
  <c r="BP48" i="5"/>
  <c r="BW58" i="5"/>
  <c r="BZ58" i="5"/>
  <c r="BX58" i="5"/>
  <c r="BY31" i="1"/>
  <c r="BW31" i="1"/>
  <c r="BV31" i="1"/>
  <c r="BW35" i="1"/>
  <c r="CD35" i="1"/>
  <c r="BF39" i="1"/>
  <c r="BD56" i="1"/>
  <c r="BB56" i="1"/>
  <c r="BA56" i="1"/>
  <c r="BR56" i="1"/>
  <c r="BP56" i="1"/>
  <c r="BO56" i="1"/>
  <c r="BS64" i="1"/>
  <c r="BS49" i="1"/>
  <c r="BS50" i="1"/>
  <c r="BS47" i="1"/>
  <c r="CG23" i="1"/>
  <c r="BG65" i="1"/>
  <c r="BJ65" i="1" s="1"/>
  <c r="BY66" i="1"/>
  <c r="BW66" i="1"/>
  <c r="BV66" i="1"/>
  <c r="BG40" i="1"/>
  <c r="BJ40" i="1" s="1"/>
  <c r="AX40" i="1"/>
  <c r="CF51" i="1"/>
  <c r="CG47" i="1" s="1"/>
  <c r="AW49" i="5"/>
  <c r="AX49" i="5"/>
  <c r="BH49" i="1"/>
  <c r="BK49" i="1"/>
  <c r="BI49" i="1"/>
  <c r="BW32" i="1"/>
  <c r="BY32" i="1"/>
  <c r="BV32" i="1"/>
  <c r="BE41" i="1"/>
  <c r="BZ57" i="5"/>
  <c r="BX57" i="5"/>
  <c r="BW57" i="5"/>
  <c r="BT15" i="1"/>
  <c r="CB15" i="1"/>
  <c r="CE15" i="1" s="1"/>
  <c r="AW19" i="1"/>
  <c r="AX16" i="1" s="1"/>
  <c r="BU15" i="1"/>
  <c r="BX15" i="1" s="1"/>
  <c r="CA15" i="1"/>
  <c r="BZ56" i="5"/>
  <c r="BX56" i="5"/>
  <c r="BW56" i="5"/>
  <c r="BW65" i="1"/>
  <c r="BY65" i="1"/>
  <c r="BV65" i="1"/>
  <c r="BD58" i="1"/>
  <c r="BB58" i="1"/>
  <c r="BA58" i="1"/>
  <c r="BR58" i="1"/>
  <c r="BP58" i="1"/>
  <c r="BO58" i="1"/>
  <c r="BH48" i="1"/>
  <c r="BK48" i="1"/>
  <c r="BI48" i="1"/>
  <c r="BW18" i="1"/>
  <c r="BV18" i="1"/>
  <c r="BY18" i="1"/>
  <c r="CG24" i="1"/>
  <c r="BG17" i="5"/>
  <c r="BX59" i="5"/>
  <c r="CE59" i="5"/>
  <c r="CD67" i="1"/>
  <c r="BW67" i="1"/>
  <c r="CD63" i="1"/>
  <c r="CF63" i="1"/>
  <c r="CC63" i="1"/>
  <c r="AW57" i="1"/>
  <c r="AV57" i="1"/>
  <c r="AX63" i="1"/>
  <c r="BE63" i="1"/>
  <c r="BF64" i="1"/>
  <c r="AX31" i="1"/>
  <c r="BG39" i="1"/>
  <c r="BJ39" i="1" s="1"/>
  <c r="BS49" i="5"/>
  <c r="BP49" i="5"/>
  <c r="BQ49" i="5"/>
  <c r="CD33" i="1"/>
  <c r="CC33" i="1"/>
  <c r="CF33" i="1"/>
  <c r="AW47" i="5"/>
  <c r="AX47" i="5"/>
  <c r="BF65" i="1"/>
  <c r="AX66" i="1"/>
  <c r="BD19" i="1"/>
  <c r="BE15" i="1" s="1"/>
  <c r="BF40" i="1"/>
  <c r="BW65" i="5"/>
  <c r="BZ65" i="5"/>
  <c r="BX65" i="5"/>
  <c r="BG66" i="1"/>
  <c r="BJ66" i="1" s="1"/>
  <c r="AX32" i="1"/>
  <c r="BS66" i="1"/>
  <c r="CG57" i="5"/>
  <c r="CD57" i="5"/>
  <c r="CE57" i="5"/>
  <c r="BJ23" i="5"/>
  <c r="BI23" i="5"/>
  <c r="BL23" i="5"/>
  <c r="CD65" i="1"/>
  <c r="CF65" i="1"/>
  <c r="CC65" i="1"/>
  <c r="CE66" i="5"/>
  <c r="CD66" i="5"/>
  <c r="CG66" i="5"/>
  <c r="BF31" i="1"/>
  <c r="BF33" i="1"/>
  <c r="BF18" i="5"/>
  <c r="BG18" i="5"/>
  <c r="BH18" i="5"/>
  <c r="BK18" i="5" s="1"/>
  <c r="BT17" i="1"/>
  <c r="BV34" i="1"/>
  <c r="BY34" i="1"/>
  <c r="BW34" i="1"/>
  <c r="BF17" i="5"/>
  <c r="CE15" i="5"/>
  <c r="CD15" i="5"/>
  <c r="CG15" i="5"/>
  <c r="BF16" i="5"/>
  <c r="BZ55" i="5"/>
  <c r="BX55" i="5"/>
  <c r="BW55" i="5"/>
  <c r="BK27" i="1"/>
  <c r="BL25" i="1" s="1"/>
  <c r="BR55" i="1"/>
  <c r="BP55" i="1"/>
  <c r="BO55" i="1"/>
  <c r="BB57" i="1"/>
  <c r="BA57" i="1"/>
  <c r="BD57" i="1"/>
  <c r="BW63" i="1"/>
  <c r="BY63" i="1"/>
  <c r="BV63" i="1"/>
  <c r="BY64" i="1"/>
  <c r="BW64" i="1"/>
  <c r="BV64" i="1"/>
  <c r="BC49" i="5"/>
  <c r="BB49" i="5"/>
  <c r="BE49" i="5"/>
  <c r="BR57" i="1"/>
  <c r="BP57" i="1"/>
  <c r="BO57" i="1"/>
  <c r="BE48" i="5"/>
  <c r="BC48" i="5"/>
  <c r="BB48" i="5"/>
  <c r="CD64" i="1"/>
  <c r="CF64" i="1"/>
  <c r="CC64" i="1"/>
  <c r="BE64" i="1"/>
  <c r="BL26" i="5"/>
  <c r="BJ26" i="5"/>
  <c r="BI26" i="5"/>
  <c r="BE39" i="1"/>
  <c r="AW56" i="1"/>
  <c r="AV56" i="1"/>
  <c r="DB72" i="5"/>
  <c r="CY72" i="5"/>
  <c r="DA68" i="5"/>
  <c r="DA78" i="5"/>
  <c r="CY80" i="5"/>
  <c r="DA74" i="5"/>
  <c r="DA69" i="5"/>
  <c r="DA77" i="5"/>
  <c r="DA70" i="5"/>
  <c r="DA75" i="5"/>
  <c r="DA67" i="5"/>
  <c r="DA80" i="5"/>
  <c r="DA82" i="5"/>
  <c r="DA81" i="5"/>
  <c r="DA76" i="5"/>
  <c r="DA72" i="5"/>
  <c r="DA71" i="5"/>
  <c r="BY33" i="1"/>
  <c r="BW33" i="1"/>
  <c r="BV33" i="1"/>
  <c r="BI34" i="1"/>
  <c r="BH34" i="1"/>
  <c r="BK34" i="1"/>
  <c r="BE47" i="5"/>
  <c r="BC47" i="5"/>
  <c r="BB47" i="5"/>
  <c r="DA73" i="5"/>
  <c r="CZ73" i="5"/>
  <c r="DC73" i="5" s="1"/>
  <c r="DB73" i="5"/>
  <c r="CZ81" i="5"/>
  <c r="BE65" i="1"/>
  <c r="BE40" i="1"/>
  <c r="CD40" i="1"/>
  <c r="CF40" i="1"/>
  <c r="CC40" i="1"/>
  <c r="BS48" i="1"/>
  <c r="BE50" i="5"/>
  <c r="BB50" i="5"/>
  <c r="BC50" i="5"/>
  <c r="BW39" i="1"/>
  <c r="BY39" i="1"/>
  <c r="BV39" i="1"/>
  <c r="BS47" i="5"/>
  <c r="BQ47" i="5"/>
  <c r="BP47" i="5"/>
  <c r="BF66" i="1"/>
  <c r="BJ63" i="5"/>
  <c r="BY51" i="1"/>
  <c r="BZ49" i="1" s="1"/>
  <c r="AX65" i="1"/>
  <c r="BZ66" i="5"/>
  <c r="BX66" i="5"/>
  <c r="BW66" i="5"/>
  <c r="AW58" i="1"/>
  <c r="AV58" i="1"/>
  <c r="BR19" i="1"/>
  <c r="BS15" i="1" s="1"/>
  <c r="CH24" i="5"/>
  <c r="CF18" i="1"/>
  <c r="CC18" i="1"/>
  <c r="CD18" i="1"/>
  <c r="AX34" i="1"/>
  <c r="BS39" i="1"/>
  <c r="BZ15" i="5"/>
  <c r="BX15" i="5"/>
  <c r="BW15" i="5"/>
  <c r="AY18" i="5"/>
  <c r="AY17" i="5"/>
  <c r="BT55" i="5"/>
  <c r="BB55" i="1"/>
  <c r="BA55" i="1"/>
  <c r="BD55" i="1"/>
  <c r="CG58" i="5"/>
  <c r="CE58" i="5"/>
  <c r="CD58" i="5"/>
  <c r="CD31" i="1"/>
  <c r="CC31" i="1"/>
  <c r="CF31" i="1"/>
  <c r="BF42" i="1"/>
  <c r="BE42" i="1"/>
  <c r="BG42" i="1"/>
  <c r="BJ42" i="1" s="1"/>
  <c r="AX50" i="5"/>
  <c r="AW50" i="5"/>
  <c r="CG48" i="1"/>
  <c r="CD66" i="1"/>
  <c r="CF66" i="1"/>
  <c r="CC66" i="1"/>
  <c r="BL24" i="1"/>
  <c r="AE24" i="1" s="1"/>
  <c r="BL24" i="5"/>
  <c r="BJ24" i="5"/>
  <c r="BI24" i="5"/>
  <c r="BY40" i="1"/>
  <c r="BW40" i="1"/>
  <c r="BV40" i="1"/>
  <c r="CH26" i="5"/>
  <c r="CG65" i="5"/>
  <c r="CE65" i="5"/>
  <c r="CD65" i="5"/>
  <c r="CD43" i="1"/>
  <c r="BW43" i="1"/>
  <c r="AX42" i="1"/>
  <c r="AX41" i="1"/>
  <c r="CD39" i="1"/>
  <c r="CF39" i="1"/>
  <c r="CC39" i="1"/>
  <c r="BW16" i="5"/>
  <c r="BX16" i="5" s="1"/>
  <c r="CD32" i="1"/>
  <c r="CC32" i="1"/>
  <c r="CF32" i="1"/>
  <c r="DA79" i="5"/>
  <c r="CZ79" i="5"/>
  <c r="DB79" i="5"/>
  <c r="CZ71" i="5"/>
  <c r="BF41" i="1"/>
  <c r="BH32" i="1"/>
  <c r="BK32" i="1"/>
  <c r="BI32" i="1"/>
  <c r="BE17" i="1"/>
  <c r="BG17" i="1"/>
  <c r="BJ17" i="1" s="1"/>
  <c r="BF17" i="1"/>
  <c r="CD56" i="5"/>
  <c r="CE56" i="5"/>
  <c r="BH47" i="1"/>
  <c r="BK47" i="1"/>
  <c r="BI47" i="1"/>
  <c r="CD34" i="1"/>
  <c r="CF34" i="1"/>
  <c r="CC34" i="1"/>
  <c r="BS17" i="1"/>
  <c r="BG16" i="5"/>
  <c r="CG55" i="5"/>
  <c r="CD55" i="5"/>
  <c r="CE55" i="5"/>
  <c r="AW55" i="1"/>
  <c r="AV55" i="1"/>
  <c r="CF8" i="1" l="1"/>
  <c r="CF10" i="1"/>
  <c r="DC95" i="5"/>
  <c r="CF17" i="5"/>
  <c r="BD9" i="5"/>
  <c r="BD8" i="5"/>
  <c r="AW9" i="5"/>
  <c r="AX9" i="5" s="1"/>
  <c r="BB41" i="5"/>
  <c r="DC97" i="5"/>
  <c r="BU16" i="1"/>
  <c r="CA17" i="1"/>
  <c r="BT16" i="1"/>
  <c r="BU17" i="1"/>
  <c r="BX17" i="1" s="1"/>
  <c r="CB16" i="1"/>
  <c r="CE16" i="1" s="1"/>
  <c r="CB17" i="1"/>
  <c r="CE17" i="1" s="1"/>
  <c r="CA16" i="1"/>
  <c r="BY17" i="5"/>
  <c r="DC94" i="5"/>
  <c r="DC96" i="5"/>
  <c r="BY16" i="5"/>
  <c r="BS19" i="5"/>
  <c r="CD18" i="5"/>
  <c r="CE18" i="5" s="1"/>
  <c r="BW18" i="5"/>
  <c r="BX18" i="5"/>
  <c r="BZ18" i="5"/>
  <c r="BW17" i="5"/>
  <c r="BX17" i="5" s="1"/>
  <c r="CD16" i="5"/>
  <c r="CE16" i="5" s="1"/>
  <c r="CF18" i="5"/>
  <c r="CD17" i="5"/>
  <c r="CE17" i="5" s="1"/>
  <c r="BR7" i="5"/>
  <c r="BP8" i="5"/>
  <c r="BQ8" i="5" s="1"/>
  <c r="BR8" i="5"/>
  <c r="AW10" i="5"/>
  <c r="AX10" i="5" s="1"/>
  <c r="AW8" i="5"/>
  <c r="AX8" i="5" s="1"/>
  <c r="BS41" i="5"/>
  <c r="DC98" i="5"/>
  <c r="BF15" i="1"/>
  <c r="BH63" i="1"/>
  <c r="CG49" i="1"/>
  <c r="BF16" i="1"/>
  <c r="BK16" i="1" s="1"/>
  <c r="BG7" i="1"/>
  <c r="BF10" i="1"/>
  <c r="BG10" i="1"/>
  <c r="BJ10" i="1" s="1"/>
  <c r="BY8" i="1"/>
  <c r="BY9" i="1"/>
  <c r="CF11" i="1"/>
  <c r="CG10" i="1" s="1"/>
  <c r="BF9" i="1"/>
  <c r="BE10" i="1"/>
  <c r="BF8" i="1"/>
  <c r="BG8" i="1"/>
  <c r="BF7" i="1"/>
  <c r="BE7" i="1"/>
  <c r="BE8" i="1"/>
  <c r="BE9" i="1"/>
  <c r="BG9" i="1"/>
  <c r="BJ9" i="1" s="1"/>
  <c r="DC93" i="5"/>
  <c r="DC92" i="5"/>
  <c r="BI63" i="5"/>
  <c r="CG67" i="5"/>
  <c r="CH64" i="5" s="1"/>
  <c r="BI65" i="5"/>
  <c r="BL65" i="5"/>
  <c r="BG16" i="1"/>
  <c r="BJ16" i="1" s="1"/>
  <c r="BI63" i="1"/>
  <c r="BL26" i="1"/>
  <c r="AE26" i="1" s="1"/>
  <c r="BL23" i="1"/>
  <c r="AE23" i="1" s="1"/>
  <c r="DC71" i="5"/>
  <c r="AE25" i="1"/>
  <c r="CG50" i="1"/>
  <c r="DC81" i="5"/>
  <c r="DC79" i="5"/>
  <c r="AX17" i="1"/>
  <c r="BL66" i="5"/>
  <c r="BI66" i="5"/>
  <c r="BL64" i="5"/>
  <c r="BJ64" i="5"/>
  <c r="CH32" i="5"/>
  <c r="CH34" i="5"/>
  <c r="CH33" i="5"/>
  <c r="BM34" i="5"/>
  <c r="BM33" i="5"/>
  <c r="BE10" i="5"/>
  <c r="BT56" i="5"/>
  <c r="BT57" i="5"/>
  <c r="BH56" i="5"/>
  <c r="BK56" i="5" s="1"/>
  <c r="BH58" i="5"/>
  <c r="BK58" i="5" s="1"/>
  <c r="BG58" i="5"/>
  <c r="BL58" i="5" s="1"/>
  <c r="BM32" i="5"/>
  <c r="BG57" i="5"/>
  <c r="BJ57" i="5" s="1"/>
  <c r="CA32" i="5"/>
  <c r="CA34" i="5"/>
  <c r="CA33" i="5"/>
  <c r="AY55" i="5"/>
  <c r="AY56" i="5"/>
  <c r="AY58" i="5"/>
  <c r="BG55" i="5"/>
  <c r="BL55" i="5" s="1"/>
  <c r="BG56" i="5"/>
  <c r="BL56" i="5" s="1"/>
  <c r="BF57" i="5"/>
  <c r="BH57" i="5"/>
  <c r="BK57" i="5" s="1"/>
  <c r="BF55" i="5"/>
  <c r="BF56" i="5"/>
  <c r="BB42" i="5"/>
  <c r="BF58" i="5"/>
  <c r="BQ39" i="5"/>
  <c r="AW41" i="5"/>
  <c r="BS42" i="5"/>
  <c r="BS43" i="5" s="1"/>
  <c r="BP40" i="5"/>
  <c r="BQ40" i="5"/>
  <c r="AX42" i="5"/>
  <c r="CC42" i="5" s="1"/>
  <c r="CF42" i="5" s="1"/>
  <c r="AW40" i="5"/>
  <c r="BP39" i="5"/>
  <c r="CA25" i="5"/>
  <c r="CA24" i="5"/>
  <c r="CA26" i="5"/>
  <c r="BB40" i="5"/>
  <c r="BC39" i="5"/>
  <c r="BC41" i="5"/>
  <c r="BE42" i="5"/>
  <c r="BP41" i="5"/>
  <c r="BE40" i="5"/>
  <c r="BB39" i="5"/>
  <c r="BQ42" i="5"/>
  <c r="AX39" i="5"/>
  <c r="BU39" i="5" s="1"/>
  <c r="BB8" i="5"/>
  <c r="BC8" i="5" s="1"/>
  <c r="CH25" i="5"/>
  <c r="AX7" i="5"/>
  <c r="BP10" i="5"/>
  <c r="CC41" i="5"/>
  <c r="CF41" i="5" s="1"/>
  <c r="CB41" i="5"/>
  <c r="BV41" i="5"/>
  <c r="BY41" i="5" s="1"/>
  <c r="BU41" i="5"/>
  <c r="BS10" i="5"/>
  <c r="CB40" i="5"/>
  <c r="BU40" i="5"/>
  <c r="CC40" i="5"/>
  <c r="CF40" i="5" s="1"/>
  <c r="BV40" i="5"/>
  <c r="BY40" i="5" s="1"/>
  <c r="BV42" i="5"/>
  <c r="BY42" i="5" s="1"/>
  <c r="BZ67" i="5"/>
  <c r="CA63" i="5" s="1"/>
  <c r="BL15" i="5"/>
  <c r="BI15" i="5"/>
  <c r="BB10" i="5"/>
  <c r="BQ7" i="5"/>
  <c r="BB9" i="5"/>
  <c r="BC9" i="5"/>
  <c r="BP9" i="5"/>
  <c r="BQ9" i="5"/>
  <c r="BS9" i="5"/>
  <c r="BC7" i="5"/>
  <c r="BB7" i="5"/>
  <c r="BI16" i="5"/>
  <c r="BL16" i="5"/>
  <c r="BJ16" i="5"/>
  <c r="CA55" i="1"/>
  <c r="BT55" i="1"/>
  <c r="CB55" i="1"/>
  <c r="CE55" i="1" s="1"/>
  <c r="AW59" i="1"/>
  <c r="AX55" i="1" s="1"/>
  <c r="BU55" i="1"/>
  <c r="BX55" i="1" s="1"/>
  <c r="BK17" i="1"/>
  <c r="BI17" i="1"/>
  <c r="BH17" i="1"/>
  <c r="CH65" i="5"/>
  <c r="CB50" i="5"/>
  <c r="CC50" i="5"/>
  <c r="CF50" i="5" s="1"/>
  <c r="BV50" i="5"/>
  <c r="BY50" i="5" s="1"/>
  <c r="BU50" i="5"/>
  <c r="CF35" i="1"/>
  <c r="CG31" i="1" s="1"/>
  <c r="BH66" i="1"/>
  <c r="BK66" i="1"/>
  <c r="BI66" i="1"/>
  <c r="DA83" i="5"/>
  <c r="CA56" i="1"/>
  <c r="CB56" i="1"/>
  <c r="CE56" i="1" s="1"/>
  <c r="BT56" i="1"/>
  <c r="BU56" i="1"/>
  <c r="BX56" i="1" s="1"/>
  <c r="BL27" i="5"/>
  <c r="BM25" i="5" s="1"/>
  <c r="BG18" i="1"/>
  <c r="BJ18" i="1" s="1"/>
  <c r="BF18" i="1"/>
  <c r="BE18" i="1"/>
  <c r="BH64" i="1"/>
  <c r="BK64" i="1"/>
  <c r="BI64" i="1"/>
  <c r="CF67" i="1"/>
  <c r="CG64" i="1" s="1"/>
  <c r="AX15" i="1"/>
  <c r="BY35" i="1"/>
  <c r="BZ32" i="1" s="1"/>
  <c r="CB48" i="5"/>
  <c r="BU48" i="5"/>
  <c r="CC48" i="5"/>
  <c r="CF48" i="5" s="1"/>
  <c r="BV48" i="5"/>
  <c r="BY48" i="5" s="1"/>
  <c r="BK51" i="1"/>
  <c r="BL50" i="1" s="1"/>
  <c r="BH41" i="1"/>
  <c r="BK41" i="1"/>
  <c r="BI41" i="1"/>
  <c r="CG59" i="5"/>
  <c r="CH56" i="5" s="1"/>
  <c r="BZ50" i="1"/>
  <c r="BS16" i="1"/>
  <c r="BS18" i="1"/>
  <c r="BZ47" i="1"/>
  <c r="BS51" i="5"/>
  <c r="BT50" i="5" s="1"/>
  <c r="DC74" i="5"/>
  <c r="DC68" i="5"/>
  <c r="DC82" i="5"/>
  <c r="DC75" i="5"/>
  <c r="DC80" i="5"/>
  <c r="DC69" i="5"/>
  <c r="DC78" i="5"/>
  <c r="DC70" i="5"/>
  <c r="DC72" i="5"/>
  <c r="DC77" i="5"/>
  <c r="DC67" i="5"/>
  <c r="DC76" i="5"/>
  <c r="BZ48" i="1"/>
  <c r="CF17" i="1"/>
  <c r="CC17" i="1"/>
  <c r="CD17" i="1"/>
  <c r="BV17" i="1"/>
  <c r="BW17" i="1" s="1"/>
  <c r="BH33" i="1"/>
  <c r="BK33" i="1"/>
  <c r="BI33" i="1"/>
  <c r="CG65" i="1"/>
  <c r="BE16" i="1"/>
  <c r="BG15" i="1"/>
  <c r="BJ15" i="1" s="1"/>
  <c r="CG33" i="1"/>
  <c r="CF15" i="1"/>
  <c r="CC15" i="1"/>
  <c r="CD15" i="1"/>
  <c r="BV16" i="1"/>
  <c r="BW16" i="1" s="1"/>
  <c r="BD59" i="1"/>
  <c r="BF57" i="1" s="1"/>
  <c r="CA66" i="5"/>
  <c r="DB83" i="5"/>
  <c r="BR59" i="1"/>
  <c r="BS57" i="1" s="1"/>
  <c r="BH31" i="1"/>
  <c r="BK31" i="1"/>
  <c r="BI31" i="1"/>
  <c r="BH40" i="1"/>
  <c r="BK40" i="1"/>
  <c r="BI40" i="1"/>
  <c r="BK15" i="1"/>
  <c r="BI15" i="1"/>
  <c r="BH15" i="1"/>
  <c r="BH65" i="1"/>
  <c r="BK65" i="1"/>
  <c r="BK67" i="1" s="1"/>
  <c r="BL63" i="1" s="1"/>
  <c r="BI65" i="1"/>
  <c r="CA57" i="1"/>
  <c r="BT57" i="1"/>
  <c r="CB57" i="1"/>
  <c r="CE57" i="1" s="1"/>
  <c r="AX57" i="1"/>
  <c r="BU57" i="1"/>
  <c r="BX57" i="1" s="1"/>
  <c r="BW15" i="1"/>
  <c r="BY15" i="1"/>
  <c r="BV15" i="1"/>
  <c r="CB49" i="5"/>
  <c r="BV49" i="5"/>
  <c r="BY49" i="5" s="1"/>
  <c r="CC49" i="5"/>
  <c r="CF49" i="5" s="1"/>
  <c r="BU49" i="5"/>
  <c r="CF43" i="1"/>
  <c r="CG66" i="1"/>
  <c r="BH42" i="1"/>
  <c r="BK42" i="1"/>
  <c r="BI42" i="1"/>
  <c r="CA58" i="1"/>
  <c r="CB58" i="1"/>
  <c r="CE58" i="1" s="1"/>
  <c r="AX58" i="1"/>
  <c r="BT58" i="1"/>
  <c r="BU58" i="1"/>
  <c r="BX58" i="1" s="1"/>
  <c r="BY43" i="1"/>
  <c r="BZ39" i="1" s="1"/>
  <c r="BE51" i="5"/>
  <c r="BH49" i="5" s="1"/>
  <c r="BK49" i="5" s="1"/>
  <c r="BY67" i="1"/>
  <c r="BZ65" i="1" s="1"/>
  <c r="BZ59" i="5"/>
  <c r="CA57" i="5" s="1"/>
  <c r="BJ18" i="5"/>
  <c r="BI18" i="5"/>
  <c r="BL18" i="5"/>
  <c r="BI16" i="1"/>
  <c r="BH16" i="1"/>
  <c r="CB47" i="5"/>
  <c r="BU47" i="5"/>
  <c r="CC47" i="5"/>
  <c r="CF47" i="5" s="1"/>
  <c r="BV47" i="5"/>
  <c r="BY47" i="5" s="1"/>
  <c r="AX51" i="5"/>
  <c r="AY48" i="5" s="1"/>
  <c r="BJ17" i="5"/>
  <c r="BL17" i="5"/>
  <c r="BI17" i="5"/>
  <c r="CD19" i="1"/>
  <c r="AX18" i="1"/>
  <c r="CF16" i="1"/>
  <c r="CC16" i="1"/>
  <c r="CD16" i="1"/>
  <c r="BH39" i="1"/>
  <c r="BK39" i="1"/>
  <c r="BI39" i="1"/>
  <c r="BC11" i="5" l="1"/>
  <c r="CH57" i="5"/>
  <c r="BW19" i="1"/>
  <c r="BY17" i="1" s="1"/>
  <c r="BX16" i="1"/>
  <c r="BY16" i="1" s="1"/>
  <c r="BX19" i="5"/>
  <c r="BE56" i="1"/>
  <c r="BG58" i="1"/>
  <c r="BJ58" i="1" s="1"/>
  <c r="BZ16" i="5"/>
  <c r="BZ17" i="5"/>
  <c r="BT18" i="5"/>
  <c r="BT16" i="5"/>
  <c r="BT15" i="5"/>
  <c r="BT17" i="5"/>
  <c r="CE19" i="5"/>
  <c r="AX11" i="5"/>
  <c r="AY10" i="5" s="1"/>
  <c r="BQ11" i="5"/>
  <c r="BY11" i="1"/>
  <c r="BZ7" i="1" s="1"/>
  <c r="BS56" i="1"/>
  <c r="BL67" i="5"/>
  <c r="BM63" i="5" s="1"/>
  <c r="BL48" i="1"/>
  <c r="AE48" i="1" s="1"/>
  <c r="CG34" i="1"/>
  <c r="BI10" i="1"/>
  <c r="BH10" i="1"/>
  <c r="BK10" i="1"/>
  <c r="CG9" i="1"/>
  <c r="CG8" i="1"/>
  <c r="CG7" i="1"/>
  <c r="BH7" i="1"/>
  <c r="BI7" i="1" s="1"/>
  <c r="BH9" i="1"/>
  <c r="BI9" i="1"/>
  <c r="BK9" i="1"/>
  <c r="BH8" i="1"/>
  <c r="BI8" i="1"/>
  <c r="BJ8" i="1"/>
  <c r="BJ7" i="1"/>
  <c r="DC99" i="5"/>
  <c r="DE99" i="5" s="1"/>
  <c r="DL23" i="5" s="1"/>
  <c r="DO23" i="5" s="1"/>
  <c r="CH66" i="5"/>
  <c r="CH63" i="5"/>
  <c r="BS55" i="1"/>
  <c r="AX56" i="1"/>
  <c r="BS58" i="1"/>
  <c r="BZ64" i="1"/>
  <c r="BZ63" i="1"/>
  <c r="BF56" i="1"/>
  <c r="BK56" i="1" s="1"/>
  <c r="BF58" i="1"/>
  <c r="BI58" i="1" s="1"/>
  <c r="BZ33" i="1"/>
  <c r="BZ31" i="1"/>
  <c r="CG32" i="1"/>
  <c r="BZ34" i="1"/>
  <c r="BL47" i="1"/>
  <c r="AE47" i="1" s="1"/>
  <c r="BL49" i="1"/>
  <c r="AE49" i="1" s="1"/>
  <c r="BI57" i="5"/>
  <c r="BI58" i="5"/>
  <c r="BL57" i="5"/>
  <c r="BL59" i="5" s="1"/>
  <c r="BM55" i="5" s="1"/>
  <c r="BM66" i="5"/>
  <c r="CA65" i="5"/>
  <c r="BJ58" i="5"/>
  <c r="BI56" i="5"/>
  <c r="BJ56" i="5"/>
  <c r="BE43" i="5"/>
  <c r="BF40" i="5" s="1"/>
  <c r="CC7" i="5"/>
  <c r="CF7" i="5" s="1"/>
  <c r="BJ55" i="5"/>
  <c r="BI55" i="5"/>
  <c r="CB42" i="5"/>
  <c r="CG42" i="5" s="1"/>
  <c r="CB39" i="5"/>
  <c r="CG39" i="5" s="1"/>
  <c r="BU42" i="5"/>
  <c r="BW42" i="5" s="1"/>
  <c r="CA64" i="5"/>
  <c r="BT49" i="5"/>
  <c r="BT48" i="5"/>
  <c r="BT47" i="5"/>
  <c r="CC39" i="5"/>
  <c r="CF39" i="5" s="1"/>
  <c r="AX43" i="5"/>
  <c r="CE43" i="5" s="1"/>
  <c r="BV39" i="5"/>
  <c r="BY39" i="5" s="1"/>
  <c r="BM26" i="5"/>
  <c r="BV7" i="5"/>
  <c r="BY7" i="5" s="1"/>
  <c r="CB7" i="5"/>
  <c r="CD7" i="5" s="1"/>
  <c r="BZ39" i="5"/>
  <c r="BX39" i="5"/>
  <c r="BW39" i="5"/>
  <c r="BU7" i="5"/>
  <c r="BX7" i="5" s="1"/>
  <c r="BW41" i="5"/>
  <c r="BZ41" i="5"/>
  <c r="BX41" i="5"/>
  <c r="BG50" i="5"/>
  <c r="BJ50" i="5" s="1"/>
  <c r="CH55" i="5"/>
  <c r="CD41" i="5"/>
  <c r="CG41" i="5"/>
  <c r="CE41" i="5"/>
  <c r="BH50" i="5"/>
  <c r="BK50" i="5" s="1"/>
  <c r="BM24" i="5"/>
  <c r="CG40" i="5"/>
  <c r="CE40" i="5"/>
  <c r="CD40" i="5"/>
  <c r="BZ40" i="5"/>
  <c r="BX40" i="5"/>
  <c r="BW40" i="5"/>
  <c r="BH47" i="5"/>
  <c r="BK47" i="5" s="1"/>
  <c r="BG47" i="5"/>
  <c r="BL47" i="5" s="1"/>
  <c r="CH58" i="5"/>
  <c r="BT40" i="5"/>
  <c r="BT39" i="5"/>
  <c r="BT42" i="5"/>
  <c r="BT41" i="5"/>
  <c r="BH57" i="1"/>
  <c r="BK57" i="1"/>
  <c r="BI57" i="1"/>
  <c r="BW47" i="5"/>
  <c r="BZ47" i="5"/>
  <c r="BX47" i="5"/>
  <c r="BI56" i="1"/>
  <c r="CG47" i="5"/>
  <c r="CE47" i="5"/>
  <c r="CD47" i="5"/>
  <c r="BL65" i="1"/>
  <c r="AE65" i="1" s="1"/>
  <c r="CA58" i="5"/>
  <c r="AY47" i="5"/>
  <c r="BF47" i="5"/>
  <c r="BF50" i="5"/>
  <c r="BY58" i="1"/>
  <c r="BW58" i="1"/>
  <c r="BV58" i="1"/>
  <c r="CG42" i="1"/>
  <c r="CG41" i="1"/>
  <c r="BZ66" i="1"/>
  <c r="BE58" i="1"/>
  <c r="BF55" i="1"/>
  <c r="BG57" i="1"/>
  <c r="BJ57" i="1" s="1"/>
  <c r="BH48" i="5"/>
  <c r="BK48" i="5" s="1"/>
  <c r="BM65" i="5"/>
  <c r="BM64" i="5"/>
  <c r="CA56" i="5"/>
  <c r="BF49" i="5"/>
  <c r="CD56" i="1"/>
  <c r="CF56" i="1"/>
  <c r="CC56" i="1"/>
  <c r="BZ40" i="1"/>
  <c r="CE51" i="5"/>
  <c r="BX51" i="5"/>
  <c r="AY49" i="5"/>
  <c r="BZ49" i="5"/>
  <c r="BX49" i="5"/>
  <c r="BW49" i="5"/>
  <c r="BH58" i="1"/>
  <c r="CA55" i="5"/>
  <c r="CG39" i="1"/>
  <c r="BG56" i="1"/>
  <c r="BJ56" i="1" s="1"/>
  <c r="BW57" i="1"/>
  <c r="BY57" i="1"/>
  <c r="BV57" i="1"/>
  <c r="BK35" i="1"/>
  <c r="BL31" i="1" s="1"/>
  <c r="CG40" i="1"/>
  <c r="BG55" i="1"/>
  <c r="BJ55" i="1" s="1"/>
  <c r="CF19" i="1"/>
  <c r="CG18" i="1" s="1"/>
  <c r="BE57" i="1"/>
  <c r="BG48" i="5"/>
  <c r="DC83" i="5"/>
  <c r="DE83" i="5" s="1"/>
  <c r="AE50" i="1"/>
  <c r="BY56" i="1"/>
  <c r="BW56" i="1"/>
  <c r="BV56" i="1"/>
  <c r="AY50" i="5"/>
  <c r="CD50" i="5"/>
  <c r="CG50" i="5"/>
  <c r="CE50" i="5"/>
  <c r="BK43" i="1"/>
  <c r="BL42" i="1" s="1"/>
  <c r="BZ41" i="1"/>
  <c r="BZ42" i="1"/>
  <c r="CG49" i="5"/>
  <c r="CE49" i="5"/>
  <c r="CD49" i="5"/>
  <c r="CD57" i="1"/>
  <c r="CF57" i="1"/>
  <c r="CC57" i="1"/>
  <c r="BE55" i="1"/>
  <c r="BF48" i="5"/>
  <c r="BZ48" i="5"/>
  <c r="BX48" i="5"/>
  <c r="BW48" i="5"/>
  <c r="BL64" i="1"/>
  <c r="AE64" i="1" s="1"/>
  <c r="BM23" i="5"/>
  <c r="BG49" i="5"/>
  <c r="BL66" i="1"/>
  <c r="BZ50" i="5"/>
  <c r="BX50" i="5"/>
  <c r="BW50" i="5"/>
  <c r="BW55" i="1"/>
  <c r="BY55" i="1"/>
  <c r="BV55" i="1"/>
  <c r="CD58" i="1"/>
  <c r="CF58" i="1"/>
  <c r="CC58" i="1"/>
  <c r="BL19" i="5"/>
  <c r="BM15" i="5" s="1"/>
  <c r="CE48" i="5"/>
  <c r="CD48" i="5"/>
  <c r="CG48" i="5"/>
  <c r="CG63" i="1"/>
  <c r="BK18" i="1"/>
  <c r="BK19" i="1" s="1"/>
  <c r="BI18" i="1"/>
  <c r="BH18" i="1"/>
  <c r="CD59" i="1"/>
  <c r="BW59" i="1"/>
  <c r="CD55" i="1"/>
  <c r="CF55" i="1"/>
  <c r="CC55" i="1"/>
  <c r="BZ10" i="1" l="1"/>
  <c r="AE63" i="1"/>
  <c r="BU9" i="5"/>
  <c r="CC10" i="5"/>
  <c r="CF10" i="5" s="1"/>
  <c r="BV8" i="5"/>
  <c r="BY8" i="5" s="1"/>
  <c r="CB9" i="5"/>
  <c r="CC9" i="5"/>
  <c r="CB10" i="5"/>
  <c r="BV10" i="5"/>
  <c r="BY10" i="5" s="1"/>
  <c r="BU10" i="5"/>
  <c r="BX10" i="5" s="1"/>
  <c r="BU8" i="5"/>
  <c r="BW8" i="5" s="1"/>
  <c r="BX8" i="5" s="1"/>
  <c r="BE7" i="5"/>
  <c r="BE8" i="5"/>
  <c r="BE9" i="5"/>
  <c r="CB8" i="5"/>
  <c r="BV9" i="5"/>
  <c r="BY9" i="5" s="1"/>
  <c r="CC8" i="5"/>
  <c r="AY7" i="5"/>
  <c r="AY8" i="5"/>
  <c r="BZ8" i="1"/>
  <c r="BY19" i="1"/>
  <c r="BZ18" i="1" s="1"/>
  <c r="BH56" i="1"/>
  <c r="BZ9" i="1"/>
  <c r="AY9" i="5"/>
  <c r="BZ19" i="5"/>
  <c r="CG16" i="5"/>
  <c r="CG18" i="5"/>
  <c r="CG17" i="5"/>
  <c r="BS8" i="5"/>
  <c r="BS7" i="5"/>
  <c r="BW9" i="5"/>
  <c r="BX9" i="5" s="1"/>
  <c r="AE66" i="1"/>
  <c r="AE31" i="1"/>
  <c r="BI11" i="1"/>
  <c r="BK7" i="1" s="1"/>
  <c r="BK58" i="1"/>
  <c r="BL40" i="1"/>
  <c r="AE40" i="1" s="1"/>
  <c r="BL41" i="1"/>
  <c r="AE41" i="1" s="1"/>
  <c r="AE42" i="1"/>
  <c r="BL39" i="1"/>
  <c r="AE39" i="1" s="1"/>
  <c r="BM58" i="5"/>
  <c r="BG39" i="5"/>
  <c r="BL39" i="5" s="1"/>
  <c r="BH41" i="5"/>
  <c r="BK41" i="5" s="1"/>
  <c r="BH42" i="5"/>
  <c r="BK42" i="5" s="1"/>
  <c r="BM56" i="5"/>
  <c r="BF42" i="5"/>
  <c r="BM57" i="5"/>
  <c r="BH40" i="5"/>
  <c r="BK40" i="5" s="1"/>
  <c r="BH39" i="5"/>
  <c r="BK39" i="5" s="1"/>
  <c r="CD39" i="5"/>
  <c r="BG41" i="5"/>
  <c r="BJ41" i="5" s="1"/>
  <c r="BF41" i="5"/>
  <c r="BG40" i="5"/>
  <c r="BL40" i="5" s="1"/>
  <c r="BG42" i="5"/>
  <c r="BI42" i="5" s="1"/>
  <c r="BF39" i="5"/>
  <c r="CE42" i="5"/>
  <c r="BX42" i="5"/>
  <c r="CD42" i="5"/>
  <c r="BZ42" i="5"/>
  <c r="BZ43" i="5" s="1"/>
  <c r="CA42" i="5" s="1"/>
  <c r="CE39" i="5"/>
  <c r="AY42" i="5"/>
  <c r="AY41" i="5"/>
  <c r="BX43" i="5"/>
  <c r="AY39" i="5"/>
  <c r="AY40" i="5"/>
  <c r="BI50" i="5"/>
  <c r="BL50" i="5"/>
  <c r="BZ7" i="5"/>
  <c r="CE7" i="5"/>
  <c r="BI47" i="5"/>
  <c r="CG7" i="5"/>
  <c r="BW7" i="5"/>
  <c r="CG43" i="5"/>
  <c r="BJ47" i="5"/>
  <c r="BI41" i="5"/>
  <c r="BM16" i="5"/>
  <c r="DL15" i="5"/>
  <c r="DO15" i="5" s="1"/>
  <c r="BL17" i="1"/>
  <c r="BL15" i="1"/>
  <c r="BL16" i="1"/>
  <c r="CF59" i="1"/>
  <c r="CG56" i="1" s="1"/>
  <c r="BL34" i="1"/>
  <c r="BL32" i="1"/>
  <c r="BJ49" i="5"/>
  <c r="BL49" i="5"/>
  <c r="BI49" i="5"/>
  <c r="BH55" i="1"/>
  <c r="BK55" i="1"/>
  <c r="BI55" i="1"/>
  <c r="BM18" i="5"/>
  <c r="BZ51" i="5"/>
  <c r="CA47" i="5" s="1"/>
  <c r="BL33" i="1"/>
  <c r="CG17" i="1"/>
  <c r="BZ15" i="1"/>
  <c r="BM17" i="5"/>
  <c r="BL18" i="1"/>
  <c r="BY59" i="1"/>
  <c r="BZ58" i="1" s="1"/>
  <c r="BL48" i="5"/>
  <c r="BI48" i="5"/>
  <c r="BJ48" i="5"/>
  <c r="CG15" i="1"/>
  <c r="CG16" i="1"/>
  <c r="CG51" i="5"/>
  <c r="CH47" i="5" s="1"/>
  <c r="CD10" i="5" l="1"/>
  <c r="CE10" i="5" s="1"/>
  <c r="BZ10" i="5"/>
  <c r="BW10" i="5"/>
  <c r="CD8" i="5"/>
  <c r="CE8" i="5" s="1"/>
  <c r="CE11" i="5" s="1"/>
  <c r="CG8" i="5" s="1"/>
  <c r="CD9" i="5"/>
  <c r="CE9" i="5" s="1"/>
  <c r="CF9" i="5"/>
  <c r="CF8" i="5"/>
  <c r="BE11" i="5"/>
  <c r="BS11" i="5"/>
  <c r="BT8" i="5" s="1"/>
  <c r="AE18" i="1"/>
  <c r="BZ16" i="1"/>
  <c r="AE16" i="1" s="1"/>
  <c r="BZ17" i="1"/>
  <c r="CA15" i="5"/>
  <c r="CA17" i="5"/>
  <c r="CA16" i="5"/>
  <c r="CA18" i="5"/>
  <c r="CG19" i="5"/>
  <c r="CH15" i="5" s="1"/>
  <c r="BX11" i="5"/>
  <c r="BK8" i="1"/>
  <c r="BK11" i="1" s="1"/>
  <c r="BL9" i="1" s="1"/>
  <c r="AE9" i="1" s="1"/>
  <c r="CG58" i="1"/>
  <c r="BZ56" i="1"/>
  <c r="BZ57" i="1"/>
  <c r="BI39" i="5"/>
  <c r="BJ39" i="5"/>
  <c r="BJ42" i="5"/>
  <c r="BL42" i="5"/>
  <c r="BI40" i="5"/>
  <c r="BJ40" i="5"/>
  <c r="BL41" i="5"/>
  <c r="CA49" i="5"/>
  <c r="CA50" i="5"/>
  <c r="CA40" i="5"/>
  <c r="CH49" i="5"/>
  <c r="CA39" i="5"/>
  <c r="CA41" i="5"/>
  <c r="CH48" i="5"/>
  <c r="CH41" i="5"/>
  <c r="CH39" i="5"/>
  <c r="CH50" i="5"/>
  <c r="CH40" i="5"/>
  <c r="CH42" i="5"/>
  <c r="AE15" i="1"/>
  <c r="BZ55" i="1"/>
  <c r="BL51" i="5"/>
  <c r="BM49" i="5" s="1"/>
  <c r="CG57" i="1"/>
  <c r="BK59" i="1"/>
  <c r="CG55" i="1"/>
  <c r="AE17" i="1"/>
  <c r="CA48" i="5"/>
  <c r="BH10" i="5" l="1"/>
  <c r="BK10" i="5" s="1"/>
  <c r="BG10" i="5"/>
  <c r="BT10" i="5"/>
  <c r="BG7" i="5"/>
  <c r="BF7" i="5"/>
  <c r="BF8" i="5"/>
  <c r="BF10" i="5"/>
  <c r="BF9" i="5"/>
  <c r="BH9" i="5"/>
  <c r="BK9" i="5" s="1"/>
  <c r="BH8" i="5"/>
  <c r="BK8" i="5" s="1"/>
  <c r="BG8" i="5"/>
  <c r="BH7" i="5"/>
  <c r="BK7" i="5" s="1"/>
  <c r="BG9" i="5"/>
  <c r="BT9" i="5"/>
  <c r="BT7" i="5"/>
  <c r="CH16" i="5"/>
  <c r="CH18" i="5"/>
  <c r="CH17" i="5"/>
  <c r="CG10" i="5"/>
  <c r="CG9" i="5"/>
  <c r="BZ8" i="5"/>
  <c r="BZ9" i="5"/>
  <c r="BL10" i="1"/>
  <c r="AE10" i="1" s="1"/>
  <c r="BL7" i="1"/>
  <c r="AE7" i="1" s="1"/>
  <c r="BL8" i="1"/>
  <c r="AE8" i="1" s="1"/>
  <c r="BL43" i="5"/>
  <c r="BM39" i="5" s="1"/>
  <c r="BM48" i="5"/>
  <c r="BL58" i="1"/>
  <c r="AE58" i="1" s="1"/>
  <c r="BL56" i="1"/>
  <c r="AE56" i="1" s="1"/>
  <c r="BL57" i="1"/>
  <c r="AE57" i="1" s="1"/>
  <c r="BM47" i="5"/>
  <c r="BM50" i="5"/>
  <c r="BL55" i="1"/>
  <c r="AE55" i="1" s="1"/>
  <c r="BI10" i="5" l="1"/>
  <c r="BL10" i="5"/>
  <c r="BJ10" i="5"/>
  <c r="BL9" i="5"/>
  <c r="BJ9" i="5"/>
  <c r="BI9" i="5"/>
  <c r="BL7" i="5"/>
  <c r="BJ7" i="5"/>
  <c r="BI7" i="5"/>
  <c r="BJ8" i="5"/>
  <c r="BL8" i="5"/>
  <c r="BI8" i="5"/>
  <c r="CG11" i="5"/>
  <c r="CH7" i="5" s="1"/>
  <c r="BZ11" i="5"/>
  <c r="BM40" i="5"/>
  <c r="BM42" i="5"/>
  <c r="BM41" i="5"/>
  <c r="CH9" i="5"/>
  <c r="CH8" i="5"/>
  <c r="I67" i="5"/>
  <c r="U67" i="5" s="1"/>
  <c r="I63" i="5"/>
  <c r="U63" i="5" s="1"/>
  <c r="J68" i="5"/>
  <c r="V68" i="5" s="1"/>
  <c r="I66" i="5"/>
  <c r="U66" i="5" s="1"/>
  <c r="J64" i="5"/>
  <c r="V64" i="5" s="1"/>
  <c r="I60" i="5"/>
  <c r="U60" i="5" s="1"/>
  <c r="J58" i="5"/>
  <c r="V58" i="5" s="1"/>
  <c r="I56" i="5"/>
  <c r="U56" i="5" s="1"/>
  <c r="I52" i="5"/>
  <c r="U52" i="5" s="1"/>
  <c r="I50" i="5"/>
  <c r="U50" i="5" s="1"/>
  <c r="J48" i="5"/>
  <c r="V48" i="5" s="1"/>
  <c r="J44" i="5"/>
  <c r="V44" i="5" s="1"/>
  <c r="J42" i="5"/>
  <c r="V42" i="5" s="1"/>
  <c r="I40" i="5"/>
  <c r="U40" i="5" s="1"/>
  <c r="I36" i="5"/>
  <c r="U36" i="5" s="1"/>
  <c r="J34" i="5"/>
  <c r="V34" i="5" s="1"/>
  <c r="I32" i="5"/>
  <c r="U32" i="5" s="1"/>
  <c r="J28" i="5"/>
  <c r="V28" i="5" s="1"/>
  <c r="I26" i="5"/>
  <c r="U26" i="5" s="1"/>
  <c r="J24" i="5"/>
  <c r="V24" i="5" s="1"/>
  <c r="J20" i="5"/>
  <c r="V20" i="5" s="1"/>
  <c r="J18" i="5"/>
  <c r="V18" i="5" s="1"/>
  <c r="J16" i="5"/>
  <c r="V16" i="5" s="1"/>
  <c r="I12" i="5"/>
  <c r="U12" i="5" s="1"/>
  <c r="J10" i="5"/>
  <c r="V10" i="5" s="1"/>
  <c r="I8" i="5"/>
  <c r="U8" i="5" s="1"/>
  <c r="J39" i="5"/>
  <c r="V39" i="5" s="1"/>
  <c r="J65" i="5"/>
  <c r="V65" i="5" s="1"/>
  <c r="J55" i="5"/>
  <c r="V55" i="5" s="1"/>
  <c r="I55" i="5"/>
  <c r="U55" i="5" s="1"/>
  <c r="I49" i="5"/>
  <c r="U49" i="5" s="1"/>
  <c r="J43" i="5"/>
  <c r="V43" i="5" s="1"/>
  <c r="I31" i="5"/>
  <c r="U31" i="5" s="1"/>
  <c r="J25" i="5"/>
  <c r="V25" i="5" s="1"/>
  <c r="J59" i="5"/>
  <c r="V59" i="5" s="1"/>
  <c r="I51" i="5"/>
  <c r="U51" i="5" s="1"/>
  <c r="I41" i="5"/>
  <c r="U41" i="5" s="1"/>
  <c r="I35" i="5"/>
  <c r="U35" i="5" s="1"/>
  <c r="I33" i="5"/>
  <c r="U33" i="5" s="1"/>
  <c r="I27" i="5"/>
  <c r="U27" i="5" s="1"/>
  <c r="I23" i="5"/>
  <c r="U23" i="5" s="1"/>
  <c r="J67" i="5"/>
  <c r="V67" i="5" s="1"/>
  <c r="I65" i="5"/>
  <c r="U65" i="5" s="1"/>
  <c r="J63" i="5"/>
  <c r="V63" i="5" s="1"/>
  <c r="I57" i="5"/>
  <c r="U57" i="5" s="1"/>
  <c r="J47" i="5"/>
  <c r="V47" i="5" s="1"/>
  <c r="J31" i="5"/>
  <c r="V31" i="5" s="1"/>
  <c r="I25" i="5"/>
  <c r="U25" i="5" s="1"/>
  <c r="I19" i="5"/>
  <c r="U19" i="5" s="1"/>
  <c r="I68" i="5"/>
  <c r="U68" i="5" s="1"/>
  <c r="J66" i="5"/>
  <c r="V66" i="5" s="1"/>
  <c r="I64" i="5"/>
  <c r="U64" i="5" s="1"/>
  <c r="J60" i="5"/>
  <c r="V60" i="5" s="1"/>
  <c r="I58" i="5"/>
  <c r="U58" i="5" s="1"/>
  <c r="J56" i="5"/>
  <c r="V56" i="5" s="1"/>
  <c r="J52" i="5"/>
  <c r="V52" i="5" s="1"/>
  <c r="J50" i="5"/>
  <c r="V50" i="5" s="1"/>
  <c r="I48" i="5"/>
  <c r="U48" i="5" s="1"/>
  <c r="I44" i="5"/>
  <c r="U44" i="5" s="1"/>
  <c r="I42" i="5"/>
  <c r="U42" i="5" s="1"/>
  <c r="J40" i="5"/>
  <c r="V40" i="5" s="1"/>
  <c r="J36" i="5"/>
  <c r="V36" i="5" s="1"/>
  <c r="I34" i="5"/>
  <c r="U34" i="5" s="1"/>
  <c r="J32" i="5"/>
  <c r="V32" i="5" s="1"/>
  <c r="I28" i="5"/>
  <c r="U28" i="5" s="1"/>
  <c r="J26" i="5"/>
  <c r="V26" i="5" s="1"/>
  <c r="I24" i="5"/>
  <c r="U24" i="5" s="1"/>
  <c r="I20" i="5"/>
  <c r="U20" i="5" s="1"/>
  <c r="I18" i="5"/>
  <c r="U18" i="5" s="1"/>
  <c r="I16" i="5"/>
  <c r="U16" i="5" s="1"/>
  <c r="J12" i="5"/>
  <c r="V12" i="5" s="1"/>
  <c r="I10" i="5"/>
  <c r="U10" i="5" s="1"/>
  <c r="J8" i="5"/>
  <c r="V8" i="5" s="1"/>
  <c r="J57" i="5"/>
  <c r="V57" i="5" s="1"/>
  <c r="J51" i="5"/>
  <c r="V51" i="5" s="1"/>
  <c r="I47" i="5"/>
  <c r="U47" i="5" s="1"/>
  <c r="J41" i="5"/>
  <c r="V41" i="5" s="1"/>
  <c r="J33" i="5"/>
  <c r="V33" i="5" s="1"/>
  <c r="I59" i="5"/>
  <c r="U59" i="5" s="1"/>
  <c r="J49" i="5"/>
  <c r="V49" i="5" s="1"/>
  <c r="I43" i="5"/>
  <c r="U43" i="5" s="1"/>
  <c r="J35" i="5"/>
  <c r="V35" i="5" s="1"/>
  <c r="J27" i="5"/>
  <c r="V27" i="5" s="1"/>
  <c r="J23" i="5"/>
  <c r="V23" i="5" s="1"/>
  <c r="I17" i="5"/>
  <c r="U17" i="5" s="1"/>
  <c r="J15" i="5"/>
  <c r="V15" i="5" s="1"/>
  <c r="J9" i="5"/>
  <c r="V9" i="5" s="1"/>
  <c r="J17" i="5"/>
  <c r="V17" i="5" s="1"/>
  <c r="I9" i="5"/>
  <c r="U9" i="5" s="1"/>
  <c r="I39" i="5"/>
  <c r="U39" i="5" s="1"/>
  <c r="I7" i="5"/>
  <c r="U7" i="5" s="1"/>
  <c r="J19" i="5"/>
  <c r="V19" i="5"/>
  <c r="I11" i="5"/>
  <c r="U11" i="5" s="1"/>
  <c r="J7" i="5"/>
  <c r="V7" i="5" s="1"/>
  <c r="I15" i="5"/>
  <c r="U15" i="5" s="1"/>
  <c r="J11" i="5"/>
  <c r="V11" i="5" s="1"/>
  <c r="BL11" i="5" l="1"/>
  <c r="BM9" i="5" s="1"/>
  <c r="BM8" i="5"/>
  <c r="CH10" i="5"/>
  <c r="BM10" i="5"/>
  <c r="BM7" i="5"/>
  <c r="BJ11" i="5"/>
  <c r="CA9" i="5"/>
  <c r="CA10" i="5"/>
  <c r="CA7" i="5"/>
  <c r="CA8" i="5"/>
  <c r="V5" i="5"/>
  <c r="U5" i="5"/>
  <c r="F70" i="5" l="1"/>
  <c r="I3" i="5"/>
</calcChain>
</file>

<file path=xl/sharedStrings.xml><?xml version="1.0" encoding="utf-8"?>
<sst xmlns="http://schemas.openxmlformats.org/spreadsheetml/2006/main" count="1651" uniqueCount="220">
  <si>
    <r>
      <t xml:space="preserve">Se premiaran por un lado el </t>
    </r>
    <r>
      <rPr>
        <b/>
        <sz val="10"/>
        <rFont val="Arial"/>
        <family val="2"/>
      </rPr>
      <t>acierto de equipo</t>
    </r>
    <r>
      <rPr>
        <sz val="10"/>
        <rFont val="Arial"/>
        <family val="2"/>
      </rPr>
      <t xml:space="preserve"> clasificado a una fase. Por otro lado la </t>
    </r>
    <r>
      <rPr>
        <b/>
        <sz val="10"/>
        <rFont val="Arial"/>
        <family val="2"/>
      </rPr>
      <t>posicion del equipo</t>
    </r>
    <r>
      <rPr>
        <sz val="10"/>
        <rFont val="Arial"/>
        <family val="2"/>
      </rPr>
      <t xml:space="preserve"> en la fase. Es decir, no es lo mismo que Argentina clasifique a 8vos de final por haber quedado primera en el grupo que segunda y asi sucesivamente para el resto de las fases. Por último se premiará el </t>
    </r>
    <r>
      <rPr>
        <b/>
        <sz val="10"/>
        <rFont val="Arial"/>
        <family val="2"/>
      </rPr>
      <t>acierto de un cruce</t>
    </r>
    <r>
      <rPr>
        <sz val="10"/>
        <rFont val="Arial"/>
        <family val="2"/>
      </rPr>
      <t xml:space="preserve"> en una fase, indistintamente de como sea la posición . Es decir,  que por ejemplo la semifinal sea Argentina vs Mexico es lo mismo que decir Mexico vs Argentina a los efectos de acierto de cruce.</t>
    </r>
  </si>
  <si>
    <t xml:space="preserve">Equipos acertados en 8vos : </t>
  </si>
  <si>
    <t xml:space="preserve">En la posicion de llave correcta : </t>
  </si>
  <si>
    <t>Ninguno</t>
  </si>
  <si>
    <t>Cruces de 8vos :</t>
  </si>
  <si>
    <t>Acierta cruce de 8vos de final</t>
  </si>
  <si>
    <t>tercer puesto</t>
  </si>
  <si>
    <t>final</t>
  </si>
  <si>
    <t>Ejemplo</t>
  </si>
  <si>
    <t>Prediccion</t>
  </si>
  <si>
    <t>Llave 1</t>
  </si>
  <si>
    <t>vs</t>
  </si>
  <si>
    <t>Llave 2</t>
  </si>
  <si>
    <t>3 puntos</t>
  </si>
  <si>
    <t>0 puntos</t>
  </si>
  <si>
    <t>3er y 4to Puesto</t>
  </si>
  <si>
    <t>Acierta finalista</t>
  </si>
  <si>
    <t>Mexico</t>
  </si>
  <si>
    <t>1°</t>
  </si>
  <si>
    <t xml:space="preserve">2° </t>
  </si>
  <si>
    <t>2°</t>
  </si>
  <si>
    <t xml:space="preserve">Prediccion </t>
  </si>
  <si>
    <t>Puntajes</t>
  </si>
  <si>
    <t>Puntos</t>
  </si>
  <si>
    <t>Fase de grupos</t>
  </si>
  <si>
    <t>Predicción/Resultado</t>
  </si>
  <si>
    <t>Resultado Real</t>
  </si>
  <si>
    <t>Ejemplos</t>
  </si>
  <si>
    <t>Ejemplo 1</t>
  </si>
  <si>
    <t>Fases de eliminacion directa</t>
  </si>
  <si>
    <t>Sistema de puntajes:</t>
  </si>
  <si>
    <r>
      <t xml:space="preserve">Se premiaran por un lado el </t>
    </r>
    <r>
      <rPr>
        <b/>
        <sz val="10"/>
        <rFont val="Arial"/>
        <family val="2"/>
      </rPr>
      <t>acierto del ganador</t>
    </r>
    <r>
      <rPr>
        <sz val="10"/>
        <rFont val="Arial"/>
        <family val="2"/>
      </rPr>
      <t xml:space="preserve"> del partido o en su defecto el empate y por otro lado el </t>
    </r>
    <r>
      <rPr>
        <b/>
        <sz val="10"/>
        <rFont val="Arial"/>
        <family val="2"/>
      </rPr>
      <t>resultado en goles</t>
    </r>
    <r>
      <rPr>
        <sz val="10"/>
        <rFont val="Arial"/>
        <family val="2"/>
      </rPr>
      <t xml:space="preserve"> exacto.</t>
    </r>
  </si>
  <si>
    <t>Regla Fase de eliminacion directa</t>
  </si>
  <si>
    <t>serán enviados por mail el mismo día de cierre de la inscripción. Hay premio para el primero, segundo y tercero.</t>
    <phoneticPr fontId="48" type="noConversion"/>
  </si>
  <si>
    <t xml:space="preserve">Puntaje fase </t>
  </si>
  <si>
    <t xml:space="preserve">Puntaje Total </t>
  </si>
  <si>
    <t>Puntaje Podio</t>
  </si>
  <si>
    <t>Puntaje fase de grupos</t>
  </si>
  <si>
    <t>en blanco</t>
  </si>
  <si>
    <t>p</t>
  </si>
  <si>
    <t>w</t>
  </si>
  <si>
    <t>d</t>
  </si>
  <si>
    <t>l</t>
  </si>
  <si>
    <t>f</t>
  </si>
  <si>
    <t>a</t>
  </si>
  <si>
    <t>tabla preliminar</t>
  </si>
  <si>
    <t>pts</t>
  </si>
  <si>
    <t>sort 1-2=====</t>
  </si>
  <si>
    <t>sort 1-3=====</t>
  </si>
  <si>
    <t>sort 1-4=====</t>
  </si>
  <si>
    <t>sort 2-3=====</t>
  </si>
  <si>
    <t>sort 2-4=====</t>
  </si>
  <si>
    <t>sort 3-4=====</t>
  </si>
  <si>
    <t>tabla definitiva</t>
  </si>
  <si>
    <t>Hora</t>
  </si>
  <si>
    <t>Corea del Sur</t>
  </si>
  <si>
    <t>El juego</t>
  </si>
  <si>
    <t>Acierta ganador del partido</t>
  </si>
  <si>
    <t>Acierta resultado del partido</t>
  </si>
  <si>
    <t>Octavos de final</t>
  </si>
  <si>
    <t>Premios</t>
  </si>
  <si>
    <t>1 punto</t>
  </si>
  <si>
    <t>Cuartos de final</t>
  </si>
  <si>
    <t>Inscripción</t>
  </si>
  <si>
    <t>Puntajes en base a los resultados de los partidos</t>
  </si>
  <si>
    <t>Predicción</t>
  </si>
  <si>
    <t>En la fase de grupos, hay 48 partidos en los cuales habrá que predecir el resultado. Cada uno de los</t>
  </si>
  <si>
    <t>Acierta cruce de 4tos</t>
  </si>
  <si>
    <t>Acierta cruce de Semis</t>
  </si>
  <si>
    <t>Acierta cruce de Final</t>
  </si>
  <si>
    <t>Acierta país en la fase</t>
  </si>
  <si>
    <t>Acierta país en posicion de llave</t>
  </si>
  <si>
    <t>Nro</t>
  </si>
  <si>
    <t>Tablas</t>
  </si>
  <si>
    <t>Fases de eliminación directa</t>
  </si>
  <si>
    <r>
      <t xml:space="preserve">participantes ubicará su </t>
    </r>
    <r>
      <rPr>
        <b/>
        <i/>
        <u/>
        <sz val="10"/>
        <rFont val="Arial"/>
        <family val="2"/>
      </rPr>
      <t>resultado en las casillas grises en la solapa de "PRODE"</t>
    </r>
    <r>
      <rPr>
        <i/>
        <sz val="10"/>
        <rFont val="Arial"/>
        <family val="2"/>
      </rPr>
      <t>. Acá, un ejemplo.</t>
    </r>
  </si>
  <si>
    <t>Predicción Partido</t>
  </si>
  <si>
    <t>Efecto de la Prediccion</t>
  </si>
  <si>
    <t>X</t>
  </si>
  <si>
    <r>
      <t xml:space="preserve">De 8vos en adelante importará solo el ganador del partido, </t>
    </r>
    <r>
      <rPr>
        <b/>
        <i/>
        <sz val="10"/>
        <rFont val="Arial"/>
        <family val="2"/>
      </rPr>
      <t>NO el resultado exacto</t>
    </r>
    <r>
      <rPr>
        <i/>
        <sz val="10"/>
        <rFont val="Arial"/>
        <family val="2"/>
      </rPr>
      <t xml:space="preserve">. </t>
    </r>
    <r>
      <rPr>
        <b/>
        <i/>
        <u/>
        <sz val="10"/>
        <rFont val="Arial"/>
        <family val="2"/>
      </rPr>
      <t>Indicar con una X el ganador del partido en las casillas grisas de las distintas fases de eliminacion directa</t>
    </r>
    <r>
      <rPr>
        <b/>
        <i/>
        <sz val="10"/>
        <rFont val="Arial"/>
        <family val="2"/>
      </rPr>
      <t>.</t>
    </r>
    <r>
      <rPr>
        <i/>
        <sz val="10"/>
        <rFont val="Arial"/>
        <family val="2"/>
      </rPr>
      <t xml:space="preserve"> Asi es indistinto en la prediccion que ganeun equipo 2 -0 ó 1-0. No se contempla tampoco la modalidad de finalizacion del partido, es decir que da lo mismo que pase en tiempo reglamentario, suplementario o por penales.</t>
    </r>
  </si>
  <si>
    <t>Nota</t>
  </si>
  <si>
    <t>Seguimiento</t>
  </si>
  <si>
    <t>Acierta el campeón del mundo</t>
  </si>
  <si>
    <t>Reglamento Predicción Mundial</t>
  </si>
  <si>
    <t>Subcampeón</t>
  </si>
  <si>
    <t>Resultados finales</t>
  </si>
  <si>
    <t>Acierta el subcampeón</t>
  </si>
  <si>
    <t>Acierta el tercer puesto</t>
  </si>
  <si>
    <t>Croacia</t>
  </si>
  <si>
    <t>Colombia</t>
  </si>
  <si>
    <t>Costa Rica</t>
  </si>
  <si>
    <t>Rusia</t>
  </si>
  <si>
    <t>-</t>
  </si>
  <si>
    <t>PRED</t>
  </si>
  <si>
    <t>REAL</t>
  </si>
  <si>
    <t>POSICION</t>
  </si>
  <si>
    <t>PREDI</t>
  </si>
  <si>
    <t>CLASIFICAD</t>
  </si>
  <si>
    <t>CRUCE</t>
  </si>
  <si>
    <t>TOTAL</t>
  </si>
  <si>
    <t>Tercer Puesto</t>
  </si>
  <si>
    <t>campeon</t>
  </si>
  <si>
    <t>sub</t>
  </si>
  <si>
    <t>tercer</t>
  </si>
  <si>
    <t>real</t>
  </si>
  <si>
    <t>pred</t>
  </si>
  <si>
    <t>puntos</t>
  </si>
  <si>
    <t>Octavos</t>
  </si>
  <si>
    <t>cuartos</t>
  </si>
  <si>
    <t>semifinal</t>
  </si>
  <si>
    <t>Dependerán de las posiciones finales de los participantes y de la cantidad de inscriptos. Los mismos</t>
  </si>
  <si>
    <t>Regla Fase de grupos</t>
  </si>
  <si>
    <r>
      <t xml:space="preserve">Para esto se deberá mandar un mail a </t>
    </r>
    <r>
      <rPr>
        <sz val="10"/>
        <color indexed="48"/>
        <rFont val="Arial"/>
        <family val="2"/>
      </rPr>
      <t/>
    </r>
  </si>
  <si>
    <t>con el Excel completo en la solapa PRODE.</t>
  </si>
  <si>
    <r>
      <t xml:space="preserve">Cantidad de puntos sumados en total: </t>
    </r>
    <r>
      <rPr>
        <b/>
        <sz val="10"/>
        <rFont val="Arial"/>
        <family val="2"/>
      </rPr>
      <t>2 puntos</t>
    </r>
    <r>
      <rPr>
        <sz val="10"/>
        <rFont val="Arial"/>
        <family val="2"/>
      </rPr>
      <t>. ( 1 de ganador + 1 de resultado exacto)</t>
    </r>
  </si>
  <si>
    <t>Partido</t>
  </si>
  <si>
    <r>
      <rPr>
        <sz val="10"/>
        <rFont val="Calibri"/>
        <family val="2"/>
        <scheme val="minor"/>
      </rPr>
      <t xml:space="preserve">Ganador </t>
    </r>
    <r>
      <rPr>
        <b/>
        <sz val="10"/>
        <rFont val="Calibri"/>
        <family val="2"/>
        <scheme val="minor"/>
      </rPr>
      <t>Argentina</t>
    </r>
  </si>
  <si>
    <r>
      <t xml:space="preserve">Gana </t>
    </r>
    <r>
      <rPr>
        <b/>
        <sz val="10"/>
        <rFont val="Calibri"/>
        <family val="2"/>
        <scheme val="minor"/>
      </rPr>
      <t>Argentina 3-2</t>
    </r>
  </si>
  <si>
    <t>Acierto ganador pero no el resultado.</t>
  </si>
  <si>
    <t>Ejemplo 2</t>
  </si>
  <si>
    <t>Resultado:</t>
  </si>
  <si>
    <t xml:space="preserve">Acierto ganador y el resultado. </t>
  </si>
  <si>
    <r>
      <t xml:space="preserve">Cantidad de puntos sumados en total: </t>
    </r>
    <r>
      <rPr>
        <b/>
        <sz val="10"/>
        <rFont val="Arial"/>
        <family val="2"/>
      </rPr>
      <t>1 punto.</t>
    </r>
  </si>
  <si>
    <t>Grupo A</t>
  </si>
  <si>
    <t>Acierto</t>
  </si>
  <si>
    <t>Error</t>
  </si>
  <si>
    <t>Uruguay</t>
  </si>
  <si>
    <t>Francia</t>
  </si>
  <si>
    <t>Dia</t>
  </si>
  <si>
    <t>Grupo B</t>
  </si>
  <si>
    <t>Argentina</t>
  </si>
  <si>
    <t>Nigeria</t>
  </si>
  <si>
    <t>Grupo C</t>
  </si>
  <si>
    <t>Grupo D</t>
  </si>
  <si>
    <t>Grupo E</t>
  </si>
  <si>
    <t>Grupo F</t>
  </si>
  <si>
    <t>Grupo G</t>
  </si>
  <si>
    <t>Grupo H</t>
  </si>
  <si>
    <t>Inglaterra</t>
  </si>
  <si>
    <t>Alemania</t>
  </si>
  <si>
    <t>Australia</t>
  </si>
  <si>
    <t>Portugal</t>
  </si>
  <si>
    <t>Brasil</t>
  </si>
  <si>
    <t>España</t>
  </si>
  <si>
    <t>Suiza</t>
  </si>
  <si>
    <t>Copa Mundial de la FIFA</t>
  </si>
  <si>
    <t>Nombre y Apellido</t>
  </si>
  <si>
    <t>J</t>
  </si>
  <si>
    <t>G</t>
  </si>
  <si>
    <t>E</t>
  </si>
  <si>
    <t>P</t>
  </si>
  <si>
    <t>GF</t>
  </si>
  <si>
    <t>GC</t>
  </si>
  <si>
    <t>PTS</t>
  </si>
  <si>
    <t>DIF</t>
  </si>
  <si>
    <t>Octavos de Final</t>
  </si>
  <si>
    <t>1A</t>
  </si>
  <si>
    <t>1C</t>
  </si>
  <si>
    <t>1D</t>
  </si>
  <si>
    <t>1B</t>
  </si>
  <si>
    <t>1E</t>
  </si>
  <si>
    <t>1G</t>
  </si>
  <si>
    <t>1F</t>
  </si>
  <si>
    <t>1H</t>
  </si>
  <si>
    <t>2B</t>
  </si>
  <si>
    <t>2D</t>
  </si>
  <si>
    <t>2C</t>
  </si>
  <si>
    <t>2A</t>
  </si>
  <si>
    <t>2F</t>
  </si>
  <si>
    <t>2H</t>
  </si>
  <si>
    <t>2E</t>
  </si>
  <si>
    <t>2G</t>
  </si>
  <si>
    <t>A</t>
  </si>
  <si>
    <t>1º triple empate</t>
  </si>
  <si>
    <t>1º común</t>
  </si>
  <si>
    <t>2º común</t>
  </si>
  <si>
    <t>2º triple empate</t>
  </si>
  <si>
    <t>Empate 1º puesto</t>
  </si>
  <si>
    <t>Empate 2º puesto</t>
  </si>
  <si>
    <t>triple Empate 2º puesto</t>
  </si>
  <si>
    <t>Cuartos de Final</t>
  </si>
  <si>
    <t>Semifinal</t>
  </si>
  <si>
    <t>Semifinales</t>
  </si>
  <si>
    <t>Final</t>
  </si>
  <si>
    <t>3º y 4º Puesto</t>
  </si>
  <si>
    <t>Resultado</t>
  </si>
  <si>
    <t>Finales</t>
  </si>
  <si>
    <t>3y4</t>
  </si>
  <si>
    <t>LEV</t>
  </si>
  <si>
    <t>Goles</t>
  </si>
  <si>
    <t>resultados</t>
  </si>
  <si>
    <t>Arabia Saudita</t>
  </si>
  <si>
    <t>Egipto</t>
  </si>
  <si>
    <t>Iran</t>
  </si>
  <si>
    <t>Marruecos</t>
  </si>
  <si>
    <t>Peru</t>
  </si>
  <si>
    <t>Dinamarca</t>
  </si>
  <si>
    <t>Islandia</t>
  </si>
  <si>
    <t>Serbia</t>
  </si>
  <si>
    <t>Suecia</t>
  </si>
  <si>
    <t>Belgica</t>
  </si>
  <si>
    <t>Panama</t>
  </si>
  <si>
    <t>Tunez</t>
  </si>
  <si>
    <t>Japon</t>
  </si>
  <si>
    <t>Polonia</t>
  </si>
  <si>
    <t>Senegal</t>
  </si>
  <si>
    <t>Campeón Mundial 2018</t>
  </si>
  <si>
    <t>El mundial se juega 1 vez cada 4 años. 1 mes cada 48. Nada más excitante que estar en cada partido, cada lugar, cada país. Por eso, la idea de esto es basicamente predecir que va a suceder en cada uno de los partidos que se disputarán desde el 14 de junio al 15 de julio en Rusia. Previo al comienzo de la cita mundialista, se deberán arriesgar los resultados de cada uno de los 64 encuentros y en base a la realidad, se sumarán puntos según se detalla más adelante.</t>
  </si>
  <si>
    <t>Esta constará de un fijo de 400 pesos. El cierre de esta será el lunes 11 de junio a las 19:00 hs.</t>
  </si>
  <si>
    <t>El envio del archivo completo con las predicciones se deberá efectuar previo al cierre de la inscripción.</t>
  </si>
  <si>
    <t>proderusia18@gmail.com</t>
  </si>
  <si>
    <r>
      <rPr>
        <sz val="10"/>
        <rFont val="Calibri"/>
        <family val="2"/>
        <scheme val="minor"/>
      </rPr>
      <t>Ganador</t>
    </r>
    <r>
      <rPr>
        <b/>
        <sz val="10"/>
        <rFont val="Calibri"/>
        <family val="2"/>
        <scheme val="minor"/>
      </rPr>
      <t xml:space="preserve"> Australia</t>
    </r>
  </si>
  <si>
    <r>
      <t xml:space="preserve">Para la solapa de </t>
    </r>
    <r>
      <rPr>
        <b/>
        <sz val="10"/>
        <rFont val="Calibri"/>
        <family val="2"/>
        <scheme val="minor"/>
      </rPr>
      <t xml:space="preserve">Resultados reales Mundial 2018 </t>
    </r>
    <r>
      <rPr>
        <sz val="10"/>
        <rFont val="Calibri"/>
        <family val="2"/>
        <scheme val="minor"/>
      </rPr>
      <t>el resultado que se debe colocar en las casillas grises para comprobar la puntuacion es el resultado REAL es decir el valor numérico. Si hubiese tiempo suplementario o penales se debe colocar un resultado ficticio que indique que uno de los dos equipos ganó. Por ejemplo el partido es Argentina vs. Brasil y  termina 2-2, pasando Argentina por penales se coloca Argentina 3 , Brasil 2 simplemente.</t>
    </r>
  </si>
  <si>
    <t>Uruguay, Portugal y España</t>
  </si>
  <si>
    <t>1: Uruguay vs España</t>
  </si>
  <si>
    <t>Se enviará la tabla por mail a cada uno de los participantes por fecha.</t>
  </si>
  <si>
    <t>Resultados Reales - Seguimiento</t>
  </si>
  <si>
    <t>COMPLETAR CON EL RESULTADO EXACTO. EJ: RUSIA 2 - 1 ARABIA SAUDITA</t>
  </si>
  <si>
    <t>COMPLETAR CON UNA X EN EL CASILLERO DEL GANADOR</t>
  </si>
  <si>
    <t>COMPLETAR CON EL RESULTADO EXACTO. PARA PENALES, AGREGAR GOL AL GANADOR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</si>
</sst>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hh:mm;@"/>
  </numFmts>
  <fonts count="50" x14ac:knownFonts="1">
    <font>
      <sz val="10"/>
      <name val="Arial"/>
    </font>
    <font>
      <sz val="8"/>
      <name val="Arial"/>
      <family val="2"/>
    </font>
    <font>
      <sz val="10"/>
      <name val="Arial"/>
      <family val="2"/>
    </font>
    <font>
      <u/>
      <sz val="10"/>
      <color indexed="12"/>
      <name val="Arial"/>
      <family val="2"/>
    </font>
    <font>
      <u/>
      <sz val="10"/>
      <color indexed="12"/>
      <name val="Arial"/>
      <family val="2"/>
    </font>
    <font>
      <sz val="10"/>
      <name val="Calibri"/>
      <family val="2"/>
      <scheme val="minor"/>
    </font>
    <font>
      <b/>
      <sz val="12"/>
      <color indexed="9"/>
      <name val="Calibri"/>
      <family val="2"/>
      <scheme val="minor"/>
    </font>
    <font>
      <sz val="12"/>
      <name val="Calibri"/>
      <family val="2"/>
      <scheme val="minor"/>
    </font>
    <font>
      <sz val="10"/>
      <color indexed="9"/>
      <name val="Calibri"/>
      <family val="2"/>
      <scheme val="minor"/>
    </font>
    <font>
      <i/>
      <sz val="10"/>
      <name val="Calibri"/>
      <family val="2"/>
      <scheme val="minor"/>
    </font>
    <font>
      <sz val="10"/>
      <color indexed="57"/>
      <name val="Calibri"/>
      <family val="2"/>
      <scheme val="minor"/>
    </font>
    <font>
      <sz val="10"/>
      <color indexed="10"/>
      <name val="Calibri"/>
      <family val="2"/>
      <scheme val="minor"/>
    </font>
    <font>
      <sz val="10"/>
      <color indexed="12"/>
      <name val="Calibri"/>
      <family val="2"/>
      <scheme val="minor"/>
    </font>
    <font>
      <sz val="10"/>
      <color indexed="13"/>
      <name val="Calibri"/>
      <family val="2"/>
      <scheme val="minor"/>
    </font>
    <font>
      <sz val="10"/>
      <color indexed="17"/>
      <name val="Calibri"/>
      <family val="2"/>
      <scheme val="minor"/>
    </font>
    <font>
      <b/>
      <i/>
      <sz val="15"/>
      <color indexed="9"/>
      <name val="Calibri"/>
      <family val="2"/>
      <scheme val="minor"/>
    </font>
    <font>
      <b/>
      <i/>
      <u/>
      <sz val="14"/>
      <color indexed="9"/>
      <name val="Calibri"/>
      <family val="2"/>
      <scheme val="minor"/>
    </font>
    <font>
      <b/>
      <sz val="12"/>
      <name val="Calibri"/>
      <family val="2"/>
      <scheme val="minor"/>
    </font>
    <font>
      <b/>
      <i/>
      <sz val="12"/>
      <name val="Calibri"/>
      <family val="2"/>
      <scheme val="minor"/>
    </font>
    <font>
      <sz val="10"/>
      <color theme="0"/>
      <name val="Calibri"/>
      <family val="2"/>
      <scheme val="minor"/>
    </font>
    <font>
      <sz val="12"/>
      <color theme="0"/>
      <name val="Calibri"/>
      <family val="2"/>
      <scheme val="minor"/>
    </font>
    <font>
      <b/>
      <i/>
      <u/>
      <sz val="13"/>
      <color indexed="12"/>
      <name val="Calibri"/>
      <family val="2"/>
      <scheme val="minor"/>
    </font>
    <font>
      <b/>
      <i/>
      <sz val="14"/>
      <name val="Calibri"/>
      <family val="2"/>
      <scheme val="minor"/>
    </font>
    <font>
      <u/>
      <sz val="10"/>
      <color indexed="12"/>
      <name val="Calibri"/>
      <family val="2"/>
      <scheme val="minor"/>
    </font>
    <font>
      <b/>
      <sz val="10"/>
      <name val="Calibri"/>
      <family val="2"/>
      <scheme val="minor"/>
    </font>
    <font>
      <b/>
      <sz val="10"/>
      <name val="Arial"/>
      <family val="2"/>
    </font>
    <font>
      <b/>
      <sz val="12"/>
      <color theme="0"/>
      <name val="Calibri"/>
      <family val="2"/>
      <scheme val="minor"/>
    </font>
    <font>
      <b/>
      <sz val="10"/>
      <color indexed="9"/>
      <name val="Arial"/>
      <family val="2"/>
    </font>
    <font>
      <b/>
      <i/>
      <sz val="11"/>
      <name val="Calibri"/>
      <family val="2"/>
      <scheme val="minor"/>
    </font>
    <font>
      <b/>
      <i/>
      <sz val="10"/>
      <name val="Calibri"/>
      <family val="2"/>
      <scheme val="minor"/>
    </font>
    <font>
      <b/>
      <i/>
      <sz val="24"/>
      <name val="Calibri"/>
      <family val="2"/>
      <scheme val="minor"/>
    </font>
    <font>
      <b/>
      <i/>
      <sz val="10"/>
      <name val="Arial"/>
      <family val="2"/>
    </font>
    <font>
      <b/>
      <u/>
      <sz val="10"/>
      <name val="Arial"/>
      <family val="2"/>
    </font>
    <font>
      <b/>
      <i/>
      <u/>
      <sz val="10"/>
      <name val="Arial"/>
      <family val="2"/>
    </font>
    <font>
      <b/>
      <u/>
      <sz val="10"/>
      <name val="Calibri"/>
      <family val="2"/>
      <scheme val="minor"/>
    </font>
    <font>
      <u/>
      <sz val="10"/>
      <name val="Calibri"/>
      <family val="2"/>
      <scheme val="minor"/>
    </font>
    <font>
      <i/>
      <sz val="10"/>
      <name val="Arial"/>
      <family val="2"/>
    </font>
    <font>
      <i/>
      <u/>
      <sz val="10"/>
      <name val="Arial"/>
      <family val="2"/>
    </font>
    <font>
      <b/>
      <sz val="14"/>
      <color indexed="9"/>
      <name val="Calibri"/>
      <family val="2"/>
      <scheme val="minor"/>
    </font>
    <font>
      <sz val="10"/>
      <color rgb="FFFF0000"/>
      <name val="Calibri"/>
      <family val="2"/>
      <scheme val="minor"/>
    </font>
    <font>
      <b/>
      <i/>
      <sz val="12"/>
      <name val="Arial"/>
      <family val="2"/>
    </font>
    <font>
      <b/>
      <i/>
      <sz val="14"/>
      <name val="Arial"/>
      <family val="2"/>
    </font>
    <font>
      <sz val="14"/>
      <name val="Calibri"/>
      <family val="2"/>
      <scheme val="minor"/>
    </font>
    <font>
      <b/>
      <sz val="12"/>
      <color indexed="9"/>
      <name val="Arial"/>
      <family val="2"/>
    </font>
    <font>
      <b/>
      <i/>
      <sz val="12"/>
      <color indexed="9"/>
      <name val="Arial"/>
      <family val="2"/>
    </font>
    <font>
      <b/>
      <i/>
      <sz val="12"/>
      <color indexed="9"/>
      <name val="Calibri"/>
      <family val="2"/>
      <scheme val="minor"/>
    </font>
    <font>
      <b/>
      <sz val="12"/>
      <name val="Arial"/>
      <family val="2"/>
    </font>
    <font>
      <b/>
      <sz val="14"/>
      <name val="Arial"/>
      <family val="2"/>
    </font>
    <font>
      <sz val="8"/>
      <name val="Verdana"/>
      <family val="2"/>
    </font>
    <font>
      <sz val="10"/>
      <color indexed="48"/>
      <name val="Arial"/>
      <family val="2"/>
    </font>
  </fonts>
  <fills count="39">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55"/>
        <bgColor indexed="64"/>
      </patternFill>
    </fill>
    <fill>
      <patternFill patternType="solid">
        <fgColor indexed="22"/>
        <bgColor indexed="64"/>
      </patternFill>
    </fill>
    <fill>
      <patternFill patternType="solid">
        <fgColor indexed="13"/>
        <bgColor indexed="64"/>
      </patternFill>
    </fill>
    <fill>
      <patternFill patternType="solid">
        <fgColor indexed="17"/>
        <bgColor indexed="64"/>
      </patternFill>
    </fill>
    <fill>
      <patternFill patternType="solid">
        <fgColor indexed="49"/>
        <bgColor indexed="64"/>
      </patternFill>
    </fill>
    <fill>
      <patternFill patternType="solid">
        <fgColor indexed="12"/>
        <bgColor indexed="64"/>
      </patternFill>
    </fill>
    <fill>
      <patternFill patternType="solid">
        <fgColor indexed="40"/>
        <bgColor indexed="64"/>
      </patternFill>
    </fill>
    <fill>
      <patternFill patternType="solid">
        <fgColor indexed="57"/>
        <bgColor indexed="64"/>
      </patternFill>
    </fill>
    <fill>
      <patternFill patternType="solid">
        <fgColor indexed="48"/>
        <bgColor indexed="64"/>
      </patternFill>
    </fill>
    <fill>
      <patternFill patternType="solid">
        <fgColor indexed="53"/>
        <bgColor indexed="64"/>
      </patternFill>
    </fill>
    <fill>
      <patternFill patternType="solid">
        <fgColor indexed="10"/>
        <bgColor indexed="64"/>
      </patternFill>
    </fill>
    <fill>
      <patternFill patternType="solid">
        <fgColor indexed="50"/>
        <bgColor indexed="64"/>
      </patternFill>
    </fill>
    <fill>
      <patternFill patternType="solid">
        <fgColor indexed="41"/>
        <bgColor indexed="64"/>
      </patternFill>
    </fill>
    <fill>
      <patternFill patternType="solid">
        <fgColor rgb="FFCCFF33"/>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3"/>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3" tint="-0.249977111117893"/>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rgb="FF92D050"/>
        <bgColor indexed="64"/>
      </patternFill>
    </fill>
  </fills>
  <borders count="56">
    <border>
      <left/>
      <right/>
      <top/>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style="medium">
        <color auto="1"/>
      </left>
      <right/>
      <top/>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medium">
        <color auto="1"/>
      </top>
      <bottom/>
      <diagonal/>
    </border>
    <border>
      <left/>
      <right style="thin">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medium">
        <color auto="1"/>
      </bottom>
      <diagonal/>
    </border>
    <border>
      <left/>
      <right style="thin">
        <color auto="1"/>
      </right>
      <top/>
      <bottom style="medium">
        <color auto="1"/>
      </bottom>
      <diagonal/>
    </border>
    <border>
      <left style="medium">
        <color auto="1"/>
      </left>
      <right style="thin">
        <color auto="1"/>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style="medium">
        <color auto="1"/>
      </left>
      <right/>
      <top/>
      <bottom style="thin">
        <color auto="1"/>
      </bottom>
      <diagonal/>
    </border>
  </borders>
  <cellStyleXfs count="4">
    <xf numFmtId="0" fontId="0" fillId="0" borderId="0"/>
    <xf numFmtId="0" fontId="4" fillId="0" borderId="0"/>
    <xf numFmtId="0" fontId="2" fillId="0" borderId="0"/>
    <xf numFmtId="0" fontId="3" fillId="0" borderId="0" applyNumberFormat="0" applyFill="0" applyBorder="0" applyAlignment="0" applyProtection="0">
      <alignment vertical="top"/>
      <protection locked="0"/>
    </xf>
  </cellStyleXfs>
  <cellXfs count="463">
    <xf numFmtId="0" fontId="0" fillId="0" borderId="0" xfId="0"/>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5" fillId="0" borderId="0" xfId="0" applyFont="1" applyProtection="1">
      <protection hidden="1"/>
    </xf>
    <xf numFmtId="0" fontId="5" fillId="2" borderId="0" xfId="0" applyFont="1" applyFill="1" applyProtection="1">
      <protection hidden="1"/>
    </xf>
    <xf numFmtId="0" fontId="5" fillId="2" borderId="0" xfId="0" applyFont="1" applyFill="1" applyAlignment="1" applyProtection="1">
      <alignment horizontal="left"/>
      <protection hidden="1"/>
    </xf>
    <xf numFmtId="0" fontId="5" fillId="2" borderId="0" xfId="0" applyFont="1" applyFill="1" applyAlignment="1" applyProtection="1">
      <alignment horizontal="right"/>
      <protection hidden="1"/>
    </xf>
    <xf numFmtId="0" fontId="6" fillId="3" borderId="3" xfId="0" applyFont="1" applyFill="1" applyBorder="1" applyAlignment="1" applyProtection="1">
      <alignment horizontal="center"/>
      <protection hidden="1"/>
    </xf>
    <xf numFmtId="0" fontId="7" fillId="0" borderId="0" xfId="0" applyFont="1" applyProtection="1">
      <protection hidden="1"/>
    </xf>
    <xf numFmtId="0" fontId="7" fillId="2" borderId="0" xfId="0" applyFont="1" applyFill="1" applyProtection="1">
      <protection hidden="1"/>
    </xf>
    <xf numFmtId="0" fontId="6" fillId="4" borderId="4" xfId="0" applyFont="1" applyFill="1" applyBorder="1" applyAlignment="1" applyProtection="1">
      <alignment horizontal="left"/>
      <protection hidden="1"/>
    </xf>
    <xf numFmtId="0" fontId="6" fillId="4" borderId="4" xfId="0" applyFont="1" applyFill="1" applyBorder="1" applyAlignment="1" applyProtection="1">
      <alignment horizontal="center"/>
      <protection hidden="1"/>
    </xf>
    <xf numFmtId="0" fontId="6" fillId="3" borderId="0" xfId="0" applyFont="1" applyFill="1" applyBorder="1" applyAlignment="1" applyProtection="1">
      <alignment horizontal="center"/>
      <protection hidden="1"/>
    </xf>
    <xf numFmtId="0" fontId="5" fillId="0" borderId="7" xfId="0" applyFont="1" applyBorder="1" applyAlignment="1" applyProtection="1">
      <alignment horizontal="center"/>
      <protection hidden="1"/>
    </xf>
    <xf numFmtId="0" fontId="10" fillId="0" borderId="6" xfId="0" applyFont="1" applyFill="1" applyBorder="1" applyAlignment="1" applyProtection="1">
      <alignment horizontal="left"/>
      <protection hidden="1"/>
    </xf>
    <xf numFmtId="0" fontId="10" fillId="6" borderId="6" xfId="0" applyFont="1" applyFill="1" applyBorder="1" applyAlignment="1" applyProtection="1">
      <protection hidden="1"/>
    </xf>
    <xf numFmtId="0" fontId="8" fillId="7" borderId="6" xfId="0" applyFont="1" applyFill="1" applyBorder="1" applyAlignment="1" applyProtection="1">
      <protection hidden="1"/>
    </xf>
    <xf numFmtId="0" fontId="8" fillId="8" borderId="6" xfId="0" applyFont="1" applyFill="1" applyBorder="1" applyAlignment="1" applyProtection="1">
      <protection hidden="1"/>
    </xf>
    <xf numFmtId="0" fontId="8" fillId="9" borderId="6" xfId="0" applyFont="1" applyFill="1" applyBorder="1" applyAlignment="1" applyProtection="1">
      <protection hidden="1"/>
    </xf>
    <xf numFmtId="0" fontId="5" fillId="2" borderId="4" xfId="0" applyFont="1" applyFill="1" applyBorder="1" applyProtection="1">
      <protection hidden="1"/>
    </xf>
    <xf numFmtId="0" fontId="5" fillId="2" borderId="0" xfId="0" applyFont="1" applyFill="1" applyAlignment="1" applyProtection="1">
      <alignment horizontal="center"/>
      <protection hidden="1"/>
    </xf>
    <xf numFmtId="0" fontId="5" fillId="10" borderId="0" xfId="0" applyFont="1" applyFill="1" applyAlignment="1" applyProtection="1">
      <alignment horizontal="center"/>
      <protection hidden="1"/>
    </xf>
    <xf numFmtId="0" fontId="5" fillId="2" borderId="4" xfId="0" applyFont="1" applyFill="1" applyBorder="1" applyAlignment="1" applyProtection="1">
      <alignment horizontal="center"/>
      <protection hidden="1"/>
    </xf>
    <xf numFmtId="0" fontId="5" fillId="0" borderId="10" xfId="0" applyFont="1" applyBorder="1" applyAlignment="1" applyProtection="1">
      <alignment horizontal="center"/>
      <protection hidden="1"/>
    </xf>
    <xf numFmtId="0" fontId="8" fillId="8" borderId="6" xfId="0" applyFont="1" applyFill="1" applyBorder="1" applyAlignment="1" applyProtection="1">
      <alignment horizontal="left"/>
      <protection hidden="1"/>
    </xf>
    <xf numFmtId="0" fontId="8" fillId="11" borderId="6" xfId="0" applyFont="1" applyFill="1" applyBorder="1" applyAlignment="1" applyProtection="1">
      <alignment horizontal="right"/>
      <protection hidden="1"/>
    </xf>
    <xf numFmtId="0" fontId="11" fillId="2" borderId="6" xfId="0" applyFont="1" applyFill="1" applyBorder="1" applyAlignment="1" applyProtection="1">
      <alignment horizontal="left"/>
      <protection hidden="1"/>
    </xf>
    <xf numFmtId="0" fontId="8" fillId="12" borderId="6" xfId="0" applyFont="1" applyFill="1" applyBorder="1" applyAlignment="1" applyProtection="1">
      <alignment horizontal="right"/>
      <protection hidden="1"/>
    </xf>
    <xf numFmtId="0" fontId="5" fillId="0" borderId="11" xfId="0" applyFont="1" applyBorder="1" applyAlignment="1" applyProtection="1">
      <alignment horizontal="center"/>
      <protection hidden="1"/>
    </xf>
    <xf numFmtId="0" fontId="12" fillId="2" borderId="6" xfId="0" applyFont="1" applyFill="1" applyBorder="1" applyAlignment="1" applyProtection="1">
      <alignment horizontal="left"/>
      <protection hidden="1"/>
    </xf>
    <xf numFmtId="0" fontId="10" fillId="2" borderId="6" xfId="0" applyFont="1" applyFill="1" applyBorder="1" applyAlignment="1" applyProtection="1">
      <alignment horizontal="left"/>
      <protection hidden="1"/>
    </xf>
    <xf numFmtId="0" fontId="11" fillId="9" borderId="6" xfId="0" applyFont="1" applyFill="1" applyBorder="1" applyAlignment="1" applyProtection="1">
      <alignment horizontal="left"/>
      <protection hidden="1"/>
    </xf>
    <xf numFmtId="0" fontId="5" fillId="2" borderId="6" xfId="0" applyFont="1" applyFill="1" applyBorder="1" applyAlignment="1" applyProtection="1">
      <alignment horizontal="left"/>
      <protection hidden="1"/>
    </xf>
    <xf numFmtId="0" fontId="13" fillId="11" borderId="6" xfId="0" applyFont="1" applyFill="1" applyBorder="1" applyAlignment="1" applyProtection="1">
      <alignment horizontal="left"/>
      <protection hidden="1"/>
    </xf>
    <xf numFmtId="0" fontId="10" fillId="6" borderId="6" xfId="0" applyFont="1" applyFill="1" applyBorder="1" applyAlignment="1" applyProtection="1">
      <alignment horizontal="left"/>
      <protection hidden="1"/>
    </xf>
    <xf numFmtId="0" fontId="8" fillId="13" borderId="6" xfId="0" applyFont="1" applyFill="1" applyBorder="1" applyAlignment="1" applyProtection="1">
      <alignment horizontal="left"/>
      <protection hidden="1"/>
    </xf>
    <xf numFmtId="0" fontId="8" fillId="14" borderId="6" xfId="0" applyFont="1" applyFill="1" applyBorder="1" applyAlignment="1" applyProtection="1">
      <alignment horizontal="left"/>
      <protection hidden="1"/>
    </xf>
    <xf numFmtId="0" fontId="8" fillId="9" borderId="6" xfId="0" applyFont="1" applyFill="1" applyBorder="1" applyAlignment="1" applyProtection="1">
      <alignment horizontal="left"/>
      <protection hidden="1"/>
    </xf>
    <xf numFmtId="0" fontId="8" fillId="3" borderId="6" xfId="0" applyFont="1" applyFill="1" applyBorder="1" applyAlignment="1" applyProtection="1">
      <alignment horizontal="left"/>
      <protection hidden="1"/>
    </xf>
    <xf numFmtId="0" fontId="12" fillId="14" borderId="6" xfId="0" applyFont="1" applyFill="1" applyBorder="1" applyAlignment="1" applyProtection="1">
      <alignment horizontal="left"/>
      <protection hidden="1"/>
    </xf>
    <xf numFmtId="0" fontId="14" fillId="6" borderId="6" xfId="0" applyFont="1" applyFill="1" applyBorder="1" applyAlignment="1" applyProtection="1">
      <alignment horizontal="left"/>
      <protection hidden="1"/>
    </xf>
    <xf numFmtId="0" fontId="14" fillId="14" borderId="6" xfId="0" applyFont="1" applyFill="1" applyBorder="1" applyAlignment="1" applyProtection="1">
      <alignment horizontal="left"/>
      <protection hidden="1"/>
    </xf>
    <xf numFmtId="165" fontId="5" fillId="2" borderId="0" xfId="0" applyNumberFormat="1" applyFont="1" applyFill="1" applyProtection="1">
      <protection hidden="1"/>
    </xf>
    <xf numFmtId="0" fontId="8" fillId="12" borderId="6" xfId="0" applyFont="1" applyFill="1" applyBorder="1" applyAlignment="1" applyProtection="1">
      <alignment horizontal="left"/>
      <protection hidden="1"/>
    </xf>
    <xf numFmtId="0" fontId="13" fillId="14" borderId="6" xfId="0" applyFont="1" applyFill="1" applyBorder="1" applyAlignment="1" applyProtection="1">
      <alignment horizontal="left"/>
      <protection hidden="1"/>
    </xf>
    <xf numFmtId="0" fontId="6" fillId="3" borderId="14" xfId="0" applyFont="1" applyFill="1" applyBorder="1" applyAlignment="1" applyProtection="1">
      <alignment horizontal="center"/>
      <protection hidden="1"/>
    </xf>
    <xf numFmtId="0" fontId="5" fillId="0" borderId="18" xfId="0" applyFont="1" applyBorder="1" applyAlignment="1" applyProtection="1">
      <alignment horizontal="center"/>
      <protection hidden="1"/>
    </xf>
    <xf numFmtId="0" fontId="5" fillId="0" borderId="19" xfId="0" applyFont="1" applyBorder="1" applyAlignment="1" applyProtection="1">
      <protection hidden="1"/>
    </xf>
    <xf numFmtId="0" fontId="5" fillId="0" borderId="10" xfId="0" applyFont="1" applyBorder="1" applyAlignment="1" applyProtection="1">
      <protection hidden="1"/>
    </xf>
    <xf numFmtId="0" fontId="5" fillId="2" borderId="20" xfId="0" applyFont="1" applyFill="1" applyBorder="1" applyAlignment="1" applyProtection="1">
      <protection hidden="1"/>
    </xf>
    <xf numFmtId="0" fontId="5" fillId="2" borderId="16" xfId="0" applyFont="1" applyFill="1" applyBorder="1" applyAlignment="1" applyProtection="1">
      <protection hidden="1"/>
    </xf>
    <xf numFmtId="0" fontId="5" fillId="0" borderId="20" xfId="0" applyFont="1" applyBorder="1" applyAlignment="1" applyProtection="1">
      <protection hidden="1"/>
    </xf>
    <xf numFmtId="0" fontId="5" fillId="0" borderId="16" xfId="0" applyFont="1" applyBorder="1" applyAlignment="1" applyProtection="1">
      <protection hidden="1"/>
    </xf>
    <xf numFmtId="0" fontId="15" fillId="3" borderId="22" xfId="0" applyFont="1" applyFill="1" applyBorder="1" applyAlignment="1" applyProtection="1">
      <protection hidden="1"/>
    </xf>
    <xf numFmtId="0" fontId="15" fillId="3" borderId="23" xfId="0" applyFont="1" applyFill="1" applyBorder="1" applyAlignment="1" applyProtection="1">
      <protection hidden="1"/>
    </xf>
    <xf numFmtId="0" fontId="5" fillId="0" borderId="0" xfId="0" applyFont="1" applyAlignment="1" applyProtection="1">
      <alignment horizontal="left"/>
      <protection hidden="1"/>
    </xf>
    <xf numFmtId="0" fontId="5" fillId="0" borderId="0" xfId="0" applyFont="1" applyAlignment="1" applyProtection="1">
      <alignment horizontal="right"/>
      <protection hidden="1"/>
    </xf>
    <xf numFmtId="0" fontId="16" fillId="3" borderId="0" xfId="0" applyFont="1" applyFill="1" applyBorder="1" applyAlignment="1" applyProtection="1">
      <alignment horizontal="center"/>
      <protection hidden="1"/>
    </xf>
    <xf numFmtId="0" fontId="18" fillId="15" borderId="0" xfId="0" applyFont="1" applyFill="1" applyBorder="1" applyAlignment="1" applyProtection="1">
      <alignment horizontal="center"/>
      <protection hidden="1"/>
    </xf>
    <xf numFmtId="0" fontId="5" fillId="0" borderId="0" xfId="0" applyFont="1" applyBorder="1" applyAlignment="1" applyProtection="1">
      <alignment horizontal="center"/>
      <protection hidden="1"/>
    </xf>
    <xf numFmtId="165" fontId="5" fillId="0" borderId="0" xfId="0" applyNumberFormat="1" applyFont="1" applyProtection="1">
      <protection hidden="1"/>
    </xf>
    <xf numFmtId="0" fontId="5" fillId="0" borderId="0" xfId="0" applyFont="1" applyAlignment="1" applyProtection="1">
      <alignment horizontal="center"/>
      <protection hidden="1"/>
    </xf>
    <xf numFmtId="0" fontId="6" fillId="3" borderId="0" xfId="0" applyFont="1" applyFill="1" applyBorder="1" applyAlignment="1" applyProtection="1">
      <alignment horizontal="center"/>
      <protection hidden="1"/>
    </xf>
    <xf numFmtId="0" fontId="5" fillId="2" borderId="0" xfId="0" applyFont="1" applyFill="1" applyBorder="1" applyProtection="1">
      <protection hidden="1"/>
    </xf>
    <xf numFmtId="0" fontId="5" fillId="0" borderId="0" xfId="0" applyFont="1" applyBorder="1" applyProtection="1">
      <protection hidden="1"/>
    </xf>
    <xf numFmtId="0" fontId="5" fillId="0" borderId="0" xfId="0" applyFont="1" applyFill="1" applyBorder="1" applyProtection="1">
      <protection hidden="1"/>
    </xf>
    <xf numFmtId="0" fontId="7" fillId="0" borderId="0" xfId="0" applyFont="1" applyFill="1" applyBorder="1" applyProtection="1">
      <protection hidden="1"/>
    </xf>
    <xf numFmtId="0" fontId="6" fillId="0" borderId="0" xfId="0" applyFont="1" applyFill="1" applyBorder="1" applyAlignment="1" applyProtection="1">
      <alignment horizontal="center"/>
      <protection hidden="1"/>
    </xf>
    <xf numFmtId="0" fontId="5" fillId="0" borderId="0" xfId="0" applyFont="1" applyFill="1" applyBorder="1" applyAlignment="1" applyProtection="1">
      <alignment horizontal="center"/>
      <protection hidden="1"/>
    </xf>
    <xf numFmtId="0" fontId="6" fillId="0" borderId="0" xfId="0" applyFont="1" applyFill="1" applyBorder="1" applyAlignment="1" applyProtection="1">
      <protection hidden="1"/>
    </xf>
    <xf numFmtId="0" fontId="5" fillId="0" borderId="0" xfId="0" applyFont="1" applyFill="1" applyProtection="1">
      <protection hidden="1"/>
    </xf>
    <xf numFmtId="0" fontId="7" fillId="0" borderId="0" xfId="0" applyFont="1" applyFill="1" applyProtection="1">
      <protection hidden="1"/>
    </xf>
    <xf numFmtId="0" fontId="19" fillId="0" borderId="0" xfId="0" applyFont="1" applyFill="1" applyProtection="1">
      <protection hidden="1"/>
    </xf>
    <xf numFmtId="0" fontId="20" fillId="0" borderId="0" xfId="0" applyFont="1" applyFill="1" applyProtection="1">
      <protection hidden="1"/>
    </xf>
    <xf numFmtId="0" fontId="8" fillId="0" borderId="0" xfId="0" applyFont="1" applyFill="1" applyBorder="1" applyAlignment="1" applyProtection="1">
      <protection hidden="1"/>
    </xf>
    <xf numFmtId="0" fontId="8" fillId="0" borderId="0" xfId="0" applyFont="1" applyFill="1" applyBorder="1" applyAlignment="1" applyProtection="1">
      <alignment horizontal="right"/>
      <protection hidden="1"/>
    </xf>
    <xf numFmtId="0" fontId="11" fillId="0" borderId="0" xfId="0" applyFont="1" applyFill="1" applyBorder="1" applyAlignment="1" applyProtection="1">
      <alignment horizontal="left"/>
      <protection hidden="1"/>
    </xf>
    <xf numFmtId="0" fontId="10" fillId="0" borderId="0" xfId="0" applyFont="1" applyFill="1" applyBorder="1" applyAlignment="1" applyProtection="1">
      <alignment horizontal="left"/>
      <protection hidden="1"/>
    </xf>
    <xf numFmtId="0" fontId="8" fillId="0" borderId="0" xfId="0" applyFont="1" applyFill="1" applyBorder="1" applyAlignment="1" applyProtection="1">
      <alignment horizontal="left"/>
      <protection hidden="1"/>
    </xf>
    <xf numFmtId="0" fontId="12" fillId="0" borderId="0" xfId="0" applyFont="1" applyFill="1" applyBorder="1" applyAlignment="1" applyProtection="1">
      <alignment horizontal="left"/>
      <protection hidden="1"/>
    </xf>
    <xf numFmtId="0" fontId="14" fillId="0" borderId="0" xfId="0" applyFont="1" applyFill="1" applyBorder="1" applyAlignment="1" applyProtection="1">
      <alignment horizontal="left"/>
      <protection hidden="1"/>
    </xf>
    <xf numFmtId="0" fontId="8" fillId="9" borderId="1" xfId="0" applyFont="1" applyFill="1" applyBorder="1" applyAlignment="1" applyProtection="1">
      <protection hidden="1"/>
    </xf>
    <xf numFmtId="0" fontId="8" fillId="12" borderId="1" xfId="0" applyFont="1" applyFill="1" applyBorder="1" applyAlignment="1" applyProtection="1">
      <alignment horizontal="right"/>
      <protection hidden="1"/>
    </xf>
    <xf numFmtId="0" fontId="11" fillId="9" borderId="1" xfId="0" applyFont="1" applyFill="1" applyBorder="1" applyAlignment="1" applyProtection="1">
      <alignment horizontal="left"/>
      <protection hidden="1"/>
    </xf>
    <xf numFmtId="0" fontId="10" fillId="6" borderId="1" xfId="0" applyFont="1" applyFill="1" applyBorder="1" applyAlignment="1" applyProtection="1">
      <alignment horizontal="left"/>
      <protection hidden="1"/>
    </xf>
    <xf numFmtId="0" fontId="8" fillId="14" borderId="1" xfId="0" applyFont="1" applyFill="1" applyBorder="1" applyAlignment="1" applyProtection="1">
      <alignment horizontal="left"/>
      <protection hidden="1"/>
    </xf>
    <xf numFmtId="0" fontId="12" fillId="2" borderId="1" xfId="0" applyFont="1" applyFill="1" applyBorder="1" applyAlignment="1" applyProtection="1">
      <alignment horizontal="left"/>
      <protection hidden="1"/>
    </xf>
    <xf numFmtId="0" fontId="14" fillId="14" borderId="1" xfId="0" applyFont="1" applyFill="1" applyBorder="1" applyAlignment="1" applyProtection="1">
      <alignment horizontal="left"/>
      <protection hidden="1"/>
    </xf>
    <xf numFmtId="0" fontId="12" fillId="14" borderId="1" xfId="0" applyFont="1" applyFill="1" applyBorder="1" applyAlignment="1" applyProtection="1">
      <alignment horizontal="left"/>
      <protection hidden="1"/>
    </xf>
    <xf numFmtId="0" fontId="5" fillId="0" borderId="0" xfId="0" applyFont="1" applyFill="1" applyBorder="1" applyAlignment="1" applyProtection="1">
      <protection hidden="1"/>
    </xf>
    <xf numFmtId="0" fontId="17" fillId="0" borderId="0" xfId="0" applyFont="1" applyFill="1" applyBorder="1" applyAlignment="1" applyProtection="1">
      <alignment horizontal="center"/>
      <protection hidden="1"/>
    </xf>
    <xf numFmtId="18" fontId="5" fillId="2" borderId="0" xfId="0" applyNumberFormat="1" applyFont="1" applyFill="1" applyProtection="1">
      <protection hidden="1"/>
    </xf>
    <xf numFmtId="18" fontId="5" fillId="0" borderId="0" xfId="0" applyNumberFormat="1" applyFont="1" applyProtection="1">
      <protection hidden="1"/>
    </xf>
    <xf numFmtId="0" fontId="5" fillId="0" borderId="30" xfId="0" applyFont="1" applyBorder="1" applyProtection="1">
      <protection hidden="1"/>
    </xf>
    <xf numFmtId="1" fontId="5" fillId="0" borderId="0" xfId="0" applyNumberFormat="1" applyFont="1" applyProtection="1">
      <protection hidden="1"/>
    </xf>
    <xf numFmtId="0" fontId="15" fillId="0" borderId="0" xfId="0" applyFont="1" applyFill="1" applyBorder="1" applyAlignment="1" applyProtection="1">
      <protection hidden="1"/>
    </xf>
    <xf numFmtId="0" fontId="5" fillId="2" borderId="0" xfId="0" applyFont="1" applyFill="1" applyBorder="1" applyAlignment="1">
      <alignment horizontal="left"/>
    </xf>
    <xf numFmtId="0" fontId="5" fillId="2" borderId="31" xfId="0" applyFont="1" applyFill="1" applyBorder="1" applyAlignment="1">
      <alignment horizontal="left"/>
    </xf>
    <xf numFmtId="0" fontId="5" fillId="2" borderId="0" xfId="0" applyFont="1" applyFill="1" applyBorder="1" applyAlignment="1">
      <alignment horizontal="center"/>
    </xf>
    <xf numFmtId="0" fontId="5" fillId="2" borderId="31" xfId="0" applyFont="1" applyFill="1" applyBorder="1" applyAlignment="1">
      <alignment horizontal="center"/>
    </xf>
    <xf numFmtId="0" fontId="5" fillId="2" borderId="36" xfId="0" applyFont="1" applyFill="1" applyBorder="1" applyAlignment="1">
      <alignment horizontal="left"/>
    </xf>
    <xf numFmtId="0" fontId="6" fillId="3" borderId="23" xfId="0" applyFont="1" applyFill="1" applyBorder="1" applyAlignment="1" applyProtection="1">
      <alignment horizontal="center"/>
      <protection hidden="1"/>
    </xf>
    <xf numFmtId="0" fontId="0" fillId="0" borderId="31" xfId="0" applyBorder="1"/>
    <xf numFmtId="0" fontId="0" fillId="0" borderId="0" xfId="0" applyBorder="1"/>
    <xf numFmtId="0" fontId="0" fillId="0" borderId="0" xfId="0" applyFill="1" applyBorder="1" applyAlignment="1">
      <alignment horizontal="right"/>
    </xf>
    <xf numFmtId="0" fontId="2" fillId="0" borderId="0" xfId="0" applyFont="1" applyBorder="1"/>
    <xf numFmtId="0" fontId="2" fillId="0" borderId="0" xfId="0" applyFont="1" applyBorder="1" applyAlignment="1">
      <alignment horizontal="left"/>
    </xf>
    <xf numFmtId="0" fontId="24" fillId="2" borderId="4" xfId="0" applyFont="1" applyFill="1" applyBorder="1" applyProtection="1">
      <protection hidden="1"/>
    </xf>
    <xf numFmtId="0" fontId="2" fillId="0" borderId="0" xfId="0" applyFont="1" applyBorder="1" applyAlignment="1">
      <alignment horizontal="right"/>
    </xf>
    <xf numFmtId="0" fontId="0" fillId="0" borderId="0" xfId="0" applyBorder="1" applyAlignment="1">
      <alignment horizontal="right"/>
    </xf>
    <xf numFmtId="0" fontId="26" fillId="0" borderId="0" xfId="0" applyFont="1" applyFill="1" applyBorder="1" applyAlignment="1">
      <alignment horizontal="center"/>
    </xf>
    <xf numFmtId="0" fontId="0" fillId="0" borderId="0" xfId="0" applyFill="1" applyBorder="1"/>
    <xf numFmtId="0" fontId="27" fillId="0" borderId="0" xfId="0" applyFont="1" applyBorder="1" applyAlignment="1">
      <alignment horizontal="right"/>
    </xf>
    <xf numFmtId="0" fontId="0" fillId="0" borderId="0" xfId="0" applyBorder="1" applyAlignment="1"/>
    <xf numFmtId="0" fontId="5" fillId="2" borderId="0" xfId="0" applyFont="1" applyFill="1" applyBorder="1" applyAlignment="1"/>
    <xf numFmtId="0" fontId="5" fillId="2" borderId="31" xfId="0" applyFont="1" applyFill="1" applyBorder="1" applyAlignment="1"/>
    <xf numFmtId="0" fontId="5" fillId="0" borderId="0" xfId="0" applyFont="1" applyFill="1" applyBorder="1" applyAlignment="1"/>
    <xf numFmtId="0" fontId="0" fillId="0" borderId="31" xfId="0" applyBorder="1" applyAlignment="1">
      <alignment horizontal="center"/>
    </xf>
    <xf numFmtId="0" fontId="0" fillId="0" borderId="0" xfId="0" applyBorder="1" applyAlignment="1">
      <alignment horizontal="center"/>
    </xf>
    <xf numFmtId="0" fontId="5" fillId="0" borderId="31" xfId="0" applyFont="1" applyFill="1" applyBorder="1" applyAlignment="1"/>
    <xf numFmtId="0" fontId="30" fillId="28" borderId="0" xfId="0" applyFont="1" applyFill="1" applyBorder="1" applyAlignment="1">
      <alignment horizontal="left"/>
    </xf>
    <xf numFmtId="0" fontId="30" fillId="28" borderId="31" xfId="0" applyFont="1" applyFill="1" applyBorder="1" applyAlignment="1">
      <alignment horizontal="left"/>
    </xf>
    <xf numFmtId="0" fontId="5" fillId="29" borderId="0" xfId="0" applyFont="1" applyFill="1" applyBorder="1" applyAlignment="1"/>
    <xf numFmtId="0" fontId="24" fillId="29" borderId="0" xfId="0" applyFont="1" applyFill="1" applyBorder="1" applyAlignment="1"/>
    <xf numFmtId="0" fontId="5" fillId="29" borderId="31" xfId="0" applyFont="1" applyFill="1" applyBorder="1" applyAlignment="1"/>
    <xf numFmtId="0" fontId="30" fillId="28" borderId="0" xfId="0" applyFont="1" applyFill="1" applyBorder="1" applyAlignment="1">
      <alignment horizontal="left" vertical="center"/>
    </xf>
    <xf numFmtId="0" fontId="29" fillId="28" borderId="0" xfId="0" applyFont="1" applyFill="1" applyBorder="1" applyAlignment="1">
      <alignment horizontal="left" vertical="center"/>
    </xf>
    <xf numFmtId="0" fontId="29" fillId="28" borderId="0" xfId="0" applyFont="1" applyFill="1" applyBorder="1" applyAlignment="1">
      <alignment horizontal="center" vertical="center"/>
    </xf>
    <xf numFmtId="0" fontId="5" fillId="29" borderId="0" xfId="0" applyFont="1" applyFill="1" applyBorder="1" applyAlignment="1">
      <alignment horizontal="left"/>
    </xf>
    <xf numFmtId="0" fontId="9" fillId="29" borderId="0" xfId="0" applyFont="1" applyFill="1" applyBorder="1" applyAlignment="1"/>
    <xf numFmtId="0" fontId="30" fillId="21" borderId="31" xfId="0" applyFont="1" applyFill="1" applyBorder="1" applyAlignment="1">
      <alignment horizontal="left"/>
    </xf>
    <xf numFmtId="0" fontId="5" fillId="29" borderId="30" xfId="0" applyFont="1" applyFill="1" applyBorder="1" applyAlignment="1"/>
    <xf numFmtId="0" fontId="5" fillId="29" borderId="36" xfId="0" applyFont="1" applyFill="1" applyBorder="1" applyAlignment="1"/>
    <xf numFmtId="0" fontId="28" fillId="28" borderId="0" xfId="0" applyFont="1" applyFill="1" applyBorder="1" applyAlignment="1"/>
    <xf numFmtId="0" fontId="28" fillId="28" borderId="31" xfId="0" applyFont="1" applyFill="1" applyBorder="1" applyAlignment="1"/>
    <xf numFmtId="0" fontId="0" fillId="28" borderId="0" xfId="0" applyFill="1" applyBorder="1"/>
    <xf numFmtId="0" fontId="0" fillId="29" borderId="0" xfId="0" applyFill="1" applyBorder="1"/>
    <xf numFmtId="0" fontId="24" fillId="2" borderId="0" xfId="0" applyFont="1" applyFill="1" applyBorder="1" applyAlignment="1"/>
    <xf numFmtId="0" fontId="24" fillId="2" borderId="0" xfId="0" applyFont="1" applyFill="1" applyBorder="1" applyAlignment="1">
      <alignment horizontal="center"/>
    </xf>
    <xf numFmtId="0" fontId="24" fillId="29" borderId="0" xfId="0" applyNumberFormat="1" applyFont="1" applyFill="1" applyBorder="1" applyAlignment="1">
      <alignment horizontal="center"/>
    </xf>
    <xf numFmtId="0" fontId="5" fillId="0" borderId="0" xfId="0" applyFont="1" applyBorder="1" applyAlignment="1">
      <alignment horizontal="center"/>
    </xf>
    <xf numFmtId="0" fontId="5" fillId="0" borderId="0" xfId="0" applyFont="1" applyFill="1" applyBorder="1" applyAlignment="1" applyProtection="1">
      <alignment horizontal="left"/>
      <protection hidden="1"/>
    </xf>
    <xf numFmtId="0" fontId="22" fillId="20" borderId="0" xfId="0" applyFont="1" applyFill="1" applyBorder="1" applyAlignment="1">
      <alignment horizontal="center"/>
    </xf>
    <xf numFmtId="0" fontId="5" fillId="0" borderId="0" xfId="0" applyFont="1" applyFill="1" applyBorder="1" applyAlignment="1" applyProtection="1">
      <alignment horizontal="right"/>
      <protection hidden="1"/>
    </xf>
    <xf numFmtId="0" fontId="31" fillId="28" borderId="0" xfId="0" applyFont="1" applyFill="1" applyBorder="1" applyAlignment="1">
      <alignment horizontal="left" vertical="center"/>
    </xf>
    <xf numFmtId="0" fontId="31" fillId="2" borderId="0" xfId="0" applyFont="1" applyFill="1" applyBorder="1" applyAlignment="1">
      <alignment horizontal="left"/>
    </xf>
    <xf numFmtId="0" fontId="26" fillId="22" borderId="0" xfId="0" applyFont="1" applyFill="1" applyBorder="1" applyAlignment="1">
      <alignment horizontal="center"/>
    </xf>
    <xf numFmtId="0" fontId="26" fillId="23" borderId="0" xfId="0" applyFont="1" applyFill="1" applyBorder="1" applyAlignment="1">
      <alignment horizontal="center"/>
    </xf>
    <xf numFmtId="0" fontId="0" fillId="0" borderId="0" xfId="0" applyFill="1" applyBorder="1" applyAlignment="1">
      <alignment vertical="center"/>
    </xf>
    <xf numFmtId="0" fontId="0" fillId="0" borderId="0" xfId="0" applyFont="1" applyFill="1" applyBorder="1" applyAlignment="1">
      <alignment horizontal="right"/>
    </xf>
    <xf numFmtId="0" fontId="2" fillId="0" borderId="0" xfId="0" applyFont="1" applyBorder="1" applyAlignment="1">
      <alignment vertical="center"/>
    </xf>
    <xf numFmtId="0" fontId="5" fillId="2" borderId="0" xfId="0" applyFont="1" applyFill="1" applyBorder="1"/>
    <xf numFmtId="0" fontId="21" fillId="2" borderId="0" xfId="3" applyFont="1" applyFill="1" applyBorder="1" applyAlignment="1" applyProtection="1">
      <alignment horizontal="center"/>
    </xf>
    <xf numFmtId="0" fontId="6" fillId="24" borderId="45" xfId="0" applyFont="1" applyFill="1" applyBorder="1"/>
    <xf numFmtId="0" fontId="6" fillId="20" borderId="47" xfId="0" applyFont="1" applyFill="1" applyBorder="1" applyAlignment="1">
      <alignment horizontal="left"/>
    </xf>
    <xf numFmtId="0" fontId="6" fillId="24" borderId="42" xfId="0" applyFont="1" applyFill="1" applyBorder="1"/>
    <xf numFmtId="0" fontId="5" fillId="0" borderId="0" xfId="0" applyFont="1" applyFill="1" applyBorder="1" applyAlignment="1">
      <alignment wrapText="1"/>
    </xf>
    <xf numFmtId="0" fontId="5" fillId="0" borderId="31" xfId="0" applyFont="1" applyFill="1" applyBorder="1" applyAlignment="1">
      <alignment wrapText="1"/>
    </xf>
    <xf numFmtId="0" fontId="6" fillId="0" borderId="32" xfId="0" applyFont="1" applyFill="1" applyBorder="1"/>
    <xf numFmtId="0" fontId="6" fillId="0" borderId="0" xfId="0" applyFont="1" applyFill="1" applyBorder="1" applyAlignment="1">
      <alignment horizontal="left"/>
    </xf>
    <xf numFmtId="0" fontId="6" fillId="0" borderId="31" xfId="0" applyFont="1" applyFill="1" applyBorder="1" applyAlignment="1">
      <alignment horizontal="left"/>
    </xf>
    <xf numFmtId="0" fontId="5" fillId="0" borderId="44" xfId="0" applyFont="1" applyFill="1" applyBorder="1" applyAlignment="1" applyProtection="1">
      <alignment horizontal="right"/>
      <protection hidden="1"/>
    </xf>
    <xf numFmtId="0" fontId="5" fillId="0" borderId="43" xfId="0" applyFont="1" applyFill="1" applyBorder="1" applyAlignment="1" applyProtection="1">
      <alignment horizontal="right"/>
      <protection hidden="1"/>
    </xf>
    <xf numFmtId="0" fontId="5" fillId="0" borderId="49" xfId="0" applyFont="1" applyFill="1" applyBorder="1" applyAlignment="1" applyProtection="1">
      <alignment horizontal="left"/>
      <protection hidden="1"/>
    </xf>
    <xf numFmtId="0" fontId="29" fillId="5" borderId="43" xfId="0" applyFont="1" applyFill="1" applyBorder="1" applyAlignment="1" applyProtection="1">
      <alignment horizontal="center"/>
      <protection hidden="1"/>
    </xf>
    <xf numFmtId="0" fontId="24" fillId="0" borderId="49" xfId="0" applyFont="1" applyFill="1" applyBorder="1" applyAlignment="1" applyProtection="1">
      <alignment horizontal="left"/>
      <protection hidden="1"/>
    </xf>
    <xf numFmtId="0" fontId="24" fillId="0" borderId="44" xfId="0" applyFont="1" applyFill="1" applyBorder="1" applyAlignment="1" applyProtection="1">
      <alignment horizontal="right"/>
      <protection hidden="1"/>
    </xf>
    <xf numFmtId="0" fontId="25" fillId="2" borderId="0" xfId="0" applyFont="1" applyFill="1" applyBorder="1" applyAlignment="1"/>
    <xf numFmtId="0" fontId="29" fillId="33" borderId="43" xfId="0" applyFont="1" applyFill="1" applyBorder="1" applyAlignment="1" applyProtection="1">
      <alignment horizontal="center"/>
      <protection hidden="1"/>
    </xf>
    <xf numFmtId="0" fontId="5" fillId="0" borderId="32" xfId="0" applyFont="1" applyBorder="1" applyAlignment="1"/>
    <xf numFmtId="0" fontId="5" fillId="0" borderId="34" xfId="0" applyFont="1" applyBorder="1" applyAlignment="1"/>
    <xf numFmtId="0" fontId="24" fillId="0" borderId="0" xfId="0" applyFont="1" applyFill="1" applyBorder="1" applyAlignment="1" applyProtection="1">
      <alignment horizontal="right"/>
      <protection hidden="1"/>
    </xf>
    <xf numFmtId="0" fontId="24" fillId="0" borderId="0" xfId="0" applyFont="1" applyFill="1" applyBorder="1" applyAlignment="1" applyProtection="1">
      <alignment horizontal="left"/>
      <protection hidden="1"/>
    </xf>
    <xf numFmtId="0" fontId="29" fillId="0" borderId="0" xfId="0" applyFont="1" applyFill="1" applyBorder="1" applyAlignment="1" applyProtection="1">
      <alignment horizontal="center"/>
      <protection hidden="1"/>
    </xf>
    <xf numFmtId="0" fontId="35" fillId="2" borderId="0" xfId="0" applyFont="1" applyFill="1" applyBorder="1" applyAlignment="1">
      <alignment horizontal="left"/>
    </xf>
    <xf numFmtId="0" fontId="35" fillId="2" borderId="0" xfId="0" applyFont="1" applyFill="1" applyBorder="1" applyAlignment="1"/>
    <xf numFmtId="0" fontId="5" fillId="0" borderId="31" xfId="0" applyFont="1" applyFill="1" applyBorder="1" applyAlignment="1" applyProtection="1">
      <alignment horizontal="left"/>
      <protection hidden="1"/>
    </xf>
    <xf numFmtId="0" fontId="0" fillId="29" borderId="30" xfId="0" applyFill="1" applyBorder="1"/>
    <xf numFmtId="0" fontId="24" fillId="29" borderId="30" xfId="0" applyNumberFormat="1" applyFont="1" applyFill="1" applyBorder="1" applyAlignment="1">
      <alignment horizontal="center"/>
    </xf>
    <xf numFmtId="0" fontId="35" fillId="0" borderId="0" xfId="0" applyFont="1" applyFill="1" applyBorder="1" applyAlignment="1">
      <alignment horizontal="left"/>
    </xf>
    <xf numFmtId="0" fontId="35" fillId="0" borderId="0" xfId="0" applyFont="1" applyFill="1" applyBorder="1" applyAlignment="1"/>
    <xf numFmtId="0" fontId="29" fillId="0" borderId="0" xfId="0" applyFont="1" applyFill="1" applyBorder="1" applyAlignment="1">
      <alignment horizontal="center"/>
    </xf>
    <xf numFmtId="0" fontId="29" fillId="23" borderId="43" xfId="0" applyFont="1" applyFill="1" applyBorder="1" applyAlignment="1">
      <alignment horizontal="center"/>
    </xf>
    <xf numFmtId="0" fontId="37" fillId="2" borderId="0" xfId="0" applyFont="1" applyFill="1" applyBorder="1" applyAlignment="1">
      <alignment horizontal="left"/>
    </xf>
    <xf numFmtId="0" fontId="9" fillId="0" borderId="0" xfId="0" applyFont="1" applyFill="1" applyBorder="1" applyAlignment="1"/>
    <xf numFmtId="0" fontId="24" fillId="0" borderId="0" xfId="0" applyFont="1" applyFill="1" applyBorder="1" applyAlignment="1"/>
    <xf numFmtId="0" fontId="34" fillId="0" borderId="0" xfId="0" applyFont="1" applyFill="1" applyBorder="1" applyAlignment="1"/>
    <xf numFmtId="0" fontId="36" fillId="0" borderId="0" xfId="0" applyFont="1" applyBorder="1"/>
    <xf numFmtId="0" fontId="5" fillId="0" borderId="0" xfId="0" applyFont="1" applyFill="1" applyBorder="1" applyAlignment="1">
      <alignment horizontal="center"/>
    </xf>
    <xf numFmtId="0" fontId="31" fillId="0" borderId="0" xfId="0" applyFont="1" applyFill="1" applyBorder="1"/>
    <xf numFmtId="0" fontId="0" fillId="0" borderId="31" xfId="0" applyFill="1" applyBorder="1"/>
    <xf numFmtId="0" fontId="2" fillId="0" borderId="0" xfId="0" applyFont="1" applyFill="1" applyBorder="1"/>
    <xf numFmtId="0" fontId="32" fillId="2" borderId="0" xfId="0" applyFont="1" applyFill="1" applyBorder="1" applyAlignment="1"/>
    <xf numFmtId="0" fontId="32" fillId="2" borderId="0" xfId="0" applyFont="1" applyFill="1" applyBorder="1" applyAlignment="1">
      <alignment horizontal="left"/>
    </xf>
    <xf numFmtId="0" fontId="6" fillId="20" borderId="46" xfId="0" applyFont="1" applyFill="1" applyBorder="1" applyAlignment="1"/>
    <xf numFmtId="0" fontId="5" fillId="0" borderId="31" xfId="0" applyFont="1" applyFill="1" applyBorder="1" applyAlignment="1">
      <alignment horizontal="left"/>
    </xf>
    <xf numFmtId="0" fontId="5" fillId="0" borderId="36" xfId="0" applyFont="1" applyFill="1" applyBorder="1" applyAlignment="1">
      <alignment horizontal="left"/>
    </xf>
    <xf numFmtId="0" fontId="0" fillId="0" borderId="45" xfId="0" applyFont="1" applyFill="1" applyBorder="1" applyAlignment="1">
      <alignment horizontal="right"/>
    </xf>
    <xf numFmtId="0" fontId="2" fillId="0" borderId="46" xfId="0" applyFont="1" applyFill="1" applyBorder="1" applyAlignment="1">
      <alignment horizontal="center"/>
    </xf>
    <xf numFmtId="0" fontId="0" fillId="0" borderId="47" xfId="0" applyFont="1" applyFill="1" applyBorder="1" applyAlignment="1">
      <alignment horizontal="left"/>
    </xf>
    <xf numFmtId="0" fontId="0" fillId="0" borderId="30" xfId="0" applyFill="1" applyBorder="1" applyAlignment="1">
      <alignment horizontal="center"/>
    </xf>
    <xf numFmtId="0" fontId="2" fillId="0" borderId="0" xfId="0" applyFont="1" applyFill="1" applyBorder="1" applyAlignment="1">
      <alignment vertical="center"/>
    </xf>
    <xf numFmtId="0" fontId="2" fillId="0" borderId="46" xfId="0" applyFont="1" applyFill="1" applyBorder="1"/>
    <xf numFmtId="0" fontId="0" fillId="0" borderId="30" xfId="0" applyFill="1" applyBorder="1" applyAlignment="1">
      <alignment horizontal="right"/>
    </xf>
    <xf numFmtId="0" fontId="2" fillId="0" borderId="35" xfId="0" applyFont="1" applyFill="1" applyBorder="1" applyAlignment="1">
      <alignment horizontal="right"/>
    </xf>
    <xf numFmtId="0" fontId="2" fillId="0" borderId="36" xfId="0" applyFont="1" applyFill="1" applyBorder="1" applyAlignment="1">
      <alignment horizontal="left"/>
    </xf>
    <xf numFmtId="0" fontId="2" fillId="0" borderId="35" xfId="0" applyFont="1" applyBorder="1" applyAlignment="1">
      <alignment horizontal="right"/>
    </xf>
    <xf numFmtId="0" fontId="2" fillId="0" borderId="36" xfId="0" applyFont="1" applyBorder="1" applyAlignment="1">
      <alignment horizontal="left"/>
    </xf>
    <xf numFmtId="0" fontId="2" fillId="0" borderId="0" xfId="0" applyFont="1" applyBorder="1" applyAlignment="1"/>
    <xf numFmtId="0" fontId="2" fillId="0" borderId="45" xfId="0" applyFont="1" applyFill="1" applyBorder="1" applyAlignment="1">
      <alignment horizontal="right"/>
    </xf>
    <xf numFmtId="0" fontId="2" fillId="0" borderId="46" xfId="0" applyFont="1" applyBorder="1" applyAlignment="1">
      <alignment horizontal="center"/>
    </xf>
    <xf numFmtId="0" fontId="0" fillId="0" borderId="30" xfId="0" applyBorder="1" applyAlignment="1">
      <alignment horizontal="center"/>
    </xf>
    <xf numFmtId="0" fontId="25" fillId="0" borderId="0" xfId="0" applyFont="1" applyBorder="1" applyAlignment="1"/>
    <xf numFmtId="0" fontId="25" fillId="0" borderId="0" xfId="0" applyFont="1" applyBorder="1" applyAlignment="1">
      <alignment horizontal="left"/>
    </xf>
    <xf numFmtId="0" fontId="5" fillId="0" borderId="0" xfId="0" applyFont="1" applyBorder="1" applyAlignment="1"/>
    <xf numFmtId="0" fontId="5" fillId="0" borderId="33" xfId="0" applyFont="1" applyFill="1" applyBorder="1" applyAlignment="1"/>
    <xf numFmtId="0" fontId="5" fillId="0" borderId="35" xfId="0" applyFont="1" applyFill="1" applyBorder="1" applyAlignment="1"/>
    <xf numFmtId="165" fontId="5" fillId="21" borderId="0" xfId="0" applyNumberFormat="1" applyFont="1" applyFill="1" applyBorder="1" applyAlignment="1" applyProtection="1">
      <alignment horizontal="center"/>
      <protection hidden="1"/>
    </xf>
    <xf numFmtId="165" fontId="5" fillId="21" borderId="9" xfId="0" applyNumberFormat="1" applyFont="1" applyFill="1" applyBorder="1" applyAlignment="1" applyProtection="1">
      <alignment horizontal="center"/>
      <protection hidden="1"/>
    </xf>
    <xf numFmtId="165" fontId="5" fillId="25" borderId="23" xfId="0" applyNumberFormat="1" applyFont="1" applyFill="1" applyBorder="1" applyAlignment="1" applyProtection="1">
      <alignment horizontal="center"/>
      <protection hidden="1"/>
    </xf>
    <xf numFmtId="0" fontId="6" fillId="27" borderId="22" xfId="0" applyFont="1" applyFill="1" applyBorder="1" applyAlignment="1" applyProtection="1">
      <alignment horizontal="center"/>
      <protection hidden="1"/>
    </xf>
    <xf numFmtId="165" fontId="5" fillId="28" borderId="0" xfId="0" applyNumberFormat="1" applyFont="1" applyFill="1" applyBorder="1" applyAlignment="1" applyProtection="1">
      <alignment horizontal="center"/>
      <protection hidden="1"/>
    </xf>
    <xf numFmtId="165" fontId="5" fillId="28" borderId="12" xfId="0" applyNumberFormat="1" applyFont="1" applyFill="1" applyBorder="1" applyAlignment="1" applyProtection="1">
      <alignment horizontal="center"/>
      <protection hidden="1"/>
    </xf>
    <xf numFmtId="165" fontId="5" fillId="28" borderId="13" xfId="0" applyNumberFormat="1" applyFont="1" applyFill="1" applyBorder="1" applyAlignment="1" applyProtection="1">
      <alignment horizontal="center"/>
      <protection hidden="1"/>
    </xf>
    <xf numFmtId="165" fontId="5" fillId="20" borderId="0" xfId="0" applyNumberFormat="1" applyFont="1" applyFill="1" applyBorder="1" applyAlignment="1" applyProtection="1">
      <alignment horizontal="center"/>
      <protection hidden="1"/>
    </xf>
    <xf numFmtId="165" fontId="5" fillId="20" borderId="20" xfId="0" applyNumberFormat="1" applyFont="1" applyFill="1" applyBorder="1" applyAlignment="1" applyProtection="1">
      <alignment horizontal="center"/>
      <protection hidden="1"/>
    </xf>
    <xf numFmtId="165" fontId="5" fillId="20" borderId="9" xfId="0" applyNumberFormat="1" applyFont="1" applyFill="1" applyBorder="1" applyAlignment="1" applyProtection="1">
      <alignment horizontal="center"/>
      <protection hidden="1"/>
    </xf>
    <xf numFmtId="0" fontId="5" fillId="0" borderId="53" xfId="0" applyFont="1" applyBorder="1" applyAlignment="1" applyProtection="1">
      <alignment horizontal="center"/>
      <protection hidden="1"/>
    </xf>
    <xf numFmtId="0" fontId="6" fillId="3" borderId="50" xfId="0" applyFont="1" applyFill="1" applyBorder="1" applyAlignment="1" applyProtection="1">
      <alignment horizontal="center"/>
      <protection hidden="1"/>
    </xf>
    <xf numFmtId="165" fontId="6" fillId="3" borderId="40" xfId="0" applyNumberFormat="1" applyFont="1" applyFill="1" applyBorder="1" applyAlignment="1" applyProtection="1">
      <alignment horizontal="center"/>
      <protection hidden="1"/>
    </xf>
    <xf numFmtId="1" fontId="5" fillId="2" borderId="0" xfId="0" applyNumberFormat="1" applyFont="1" applyFill="1" applyBorder="1" applyAlignment="1" applyProtection="1">
      <alignment vertical="center"/>
      <protection hidden="1"/>
    </xf>
    <xf numFmtId="1" fontId="5" fillId="20" borderId="15" xfId="0" applyNumberFormat="1" applyFont="1" applyFill="1" applyBorder="1" applyAlignment="1" applyProtection="1">
      <alignment horizontal="center"/>
      <protection hidden="1"/>
    </xf>
    <xf numFmtId="1" fontId="5" fillId="20" borderId="5" xfId="0" applyNumberFormat="1" applyFont="1" applyFill="1" applyBorder="1" applyAlignment="1" applyProtection="1">
      <alignment horizontal="center"/>
      <protection hidden="1"/>
    </xf>
    <xf numFmtId="1" fontId="5" fillId="20" borderId="8" xfId="0" applyNumberFormat="1" applyFont="1" applyFill="1" applyBorder="1" applyAlignment="1" applyProtection="1">
      <alignment horizontal="center"/>
      <protection hidden="1"/>
    </xf>
    <xf numFmtId="0" fontId="6" fillId="27" borderId="26" xfId="0" applyFont="1" applyFill="1" applyBorder="1" applyAlignment="1" applyProtection="1">
      <alignment horizontal="center"/>
      <protection hidden="1"/>
    </xf>
    <xf numFmtId="0" fontId="5" fillId="0" borderId="0" xfId="0" applyFont="1" applyAlignment="1" applyProtection="1">
      <protection hidden="1"/>
    </xf>
    <xf numFmtId="0" fontId="6" fillId="30" borderId="26" xfId="0" applyFont="1" applyFill="1" applyBorder="1" applyAlignment="1" applyProtection="1">
      <alignment horizontal="center"/>
      <protection hidden="1"/>
    </xf>
    <xf numFmtId="0" fontId="6" fillId="30" borderId="22" xfId="0" applyFont="1" applyFill="1" applyBorder="1" applyAlignment="1" applyProtection="1">
      <alignment horizontal="center"/>
      <protection hidden="1"/>
    </xf>
    <xf numFmtId="165" fontId="6" fillId="30" borderId="22" xfId="0" applyNumberFormat="1" applyFont="1" applyFill="1" applyBorder="1" applyAlignment="1" applyProtection="1">
      <alignment horizontal="center"/>
      <protection hidden="1"/>
    </xf>
    <xf numFmtId="165" fontId="5" fillId="34" borderId="0" xfId="0" applyNumberFormat="1" applyFont="1" applyFill="1" applyBorder="1" applyAlignment="1" applyProtection="1">
      <alignment horizontal="center"/>
      <protection hidden="1"/>
    </xf>
    <xf numFmtId="12" fontId="5" fillId="34" borderId="5" xfId="0" applyNumberFormat="1" applyFont="1" applyFill="1" applyBorder="1" applyProtection="1">
      <protection hidden="1"/>
    </xf>
    <xf numFmtId="12" fontId="5" fillId="34" borderId="8" xfId="0" applyNumberFormat="1" applyFont="1" applyFill="1" applyBorder="1" applyProtection="1">
      <protection hidden="1"/>
    </xf>
    <xf numFmtId="165" fontId="5" fillId="34" borderId="9" xfId="0" applyNumberFormat="1" applyFont="1" applyFill="1" applyBorder="1" applyAlignment="1" applyProtection="1">
      <alignment horizontal="center"/>
      <protection hidden="1"/>
    </xf>
    <xf numFmtId="0" fontId="6" fillId="32" borderId="26" xfId="0" applyFont="1" applyFill="1" applyBorder="1" applyAlignment="1" applyProtection="1">
      <alignment horizontal="center"/>
      <protection hidden="1"/>
    </xf>
    <xf numFmtId="0" fontId="6" fillId="32" borderId="22" xfId="0" applyFont="1" applyFill="1" applyBorder="1" applyAlignment="1" applyProtection="1">
      <alignment horizontal="center"/>
      <protection hidden="1"/>
    </xf>
    <xf numFmtId="165" fontId="6" fillId="32" borderId="22" xfId="0" applyNumberFormat="1" applyFont="1" applyFill="1" applyBorder="1" applyAlignment="1" applyProtection="1">
      <alignment horizontal="center"/>
      <protection hidden="1"/>
    </xf>
    <xf numFmtId="165" fontId="6" fillId="27" borderId="22" xfId="0" applyNumberFormat="1" applyFont="1" applyFill="1" applyBorder="1" applyAlignment="1" applyProtection="1">
      <alignment horizontal="center"/>
      <protection hidden="1"/>
    </xf>
    <xf numFmtId="12" fontId="5" fillId="19" borderId="26" xfId="0" applyNumberFormat="1" applyFont="1" applyFill="1" applyBorder="1" applyProtection="1">
      <protection hidden="1"/>
    </xf>
    <xf numFmtId="165" fontId="5" fillId="19" borderId="23" xfId="0" applyNumberFormat="1" applyFont="1" applyFill="1" applyBorder="1" applyAlignment="1" applyProtection="1">
      <alignment horizontal="center"/>
      <protection hidden="1"/>
    </xf>
    <xf numFmtId="0" fontId="6" fillId="31" borderId="26" xfId="0" applyFont="1" applyFill="1" applyBorder="1" applyAlignment="1" applyProtection="1">
      <alignment horizontal="center"/>
      <protection hidden="1"/>
    </xf>
    <xf numFmtId="0" fontId="6" fillId="31" borderId="22" xfId="0" applyFont="1" applyFill="1" applyBorder="1" applyAlignment="1" applyProtection="1">
      <alignment horizontal="center"/>
      <protection hidden="1"/>
    </xf>
    <xf numFmtId="165" fontId="6" fillId="31" borderId="22" xfId="0" applyNumberFormat="1" applyFont="1" applyFill="1" applyBorder="1" applyAlignment="1" applyProtection="1">
      <alignment horizontal="center"/>
      <protection hidden="1"/>
    </xf>
    <xf numFmtId="0" fontId="6" fillId="26" borderId="15" xfId="0" applyFont="1" applyFill="1" applyBorder="1" applyAlignment="1" applyProtection="1">
      <alignment horizontal="center"/>
      <protection hidden="1"/>
    </xf>
    <xf numFmtId="0" fontId="6" fillId="26" borderId="20" xfId="0" applyFont="1" applyFill="1" applyBorder="1" applyAlignment="1" applyProtection="1">
      <alignment horizontal="center"/>
      <protection hidden="1"/>
    </xf>
    <xf numFmtId="165" fontId="6" fillId="26" borderId="20" xfId="0" applyNumberFormat="1" applyFont="1" applyFill="1" applyBorder="1" applyAlignment="1" applyProtection="1">
      <alignment horizontal="center"/>
      <protection hidden="1"/>
    </xf>
    <xf numFmtId="12" fontId="5" fillId="25" borderId="26" xfId="0" applyNumberFormat="1" applyFont="1" applyFill="1" applyBorder="1" applyProtection="1">
      <protection hidden="1"/>
    </xf>
    <xf numFmtId="1" fontId="5" fillId="28" borderId="5" xfId="0" applyNumberFormat="1" applyFont="1" applyFill="1" applyBorder="1" applyAlignment="1" applyProtection="1">
      <alignment horizontal="center"/>
      <protection hidden="1"/>
    </xf>
    <xf numFmtId="1" fontId="5" fillId="28" borderId="8" xfId="0" applyNumberFormat="1" applyFont="1" applyFill="1" applyBorder="1" applyAlignment="1" applyProtection="1">
      <alignment horizontal="center"/>
      <protection hidden="1"/>
    </xf>
    <xf numFmtId="0" fontId="6" fillId="32" borderId="26" xfId="0" applyFont="1" applyFill="1" applyBorder="1" applyAlignment="1" applyProtection="1">
      <protection hidden="1"/>
    </xf>
    <xf numFmtId="12" fontId="5" fillId="34" borderId="5" xfId="0" applyNumberFormat="1" applyFont="1" applyFill="1" applyBorder="1" applyAlignment="1" applyProtection="1">
      <protection hidden="1"/>
    </xf>
    <xf numFmtId="12" fontId="5" fillId="34" borderId="8" xfId="0" applyNumberFormat="1" applyFont="1" applyFill="1" applyBorder="1" applyAlignment="1" applyProtection="1">
      <protection hidden="1"/>
    </xf>
    <xf numFmtId="0" fontId="6" fillId="31" borderId="26" xfId="0" applyFont="1" applyFill="1" applyBorder="1" applyAlignment="1" applyProtection="1">
      <protection hidden="1"/>
    </xf>
    <xf numFmtId="12" fontId="5" fillId="19" borderId="26" xfId="0" applyNumberFormat="1" applyFont="1" applyFill="1" applyBorder="1" applyAlignment="1" applyProtection="1">
      <protection hidden="1"/>
    </xf>
    <xf numFmtId="0" fontId="6" fillId="26" borderId="15" xfId="0" applyFont="1" applyFill="1" applyBorder="1" applyAlignment="1" applyProtection="1">
      <protection hidden="1"/>
    </xf>
    <xf numFmtId="12" fontId="5" fillId="25" borderId="26" xfId="0" applyNumberFormat="1" applyFont="1" applyFill="1" applyBorder="1" applyAlignment="1" applyProtection="1">
      <protection hidden="1"/>
    </xf>
    <xf numFmtId="0" fontId="29" fillId="35" borderId="43" xfId="0" applyFont="1" applyFill="1" applyBorder="1" applyAlignment="1">
      <alignment horizontal="center"/>
    </xf>
    <xf numFmtId="16" fontId="5" fillId="2" borderId="0" xfId="0" applyNumberFormat="1" applyFont="1" applyFill="1" applyBorder="1" applyAlignment="1"/>
    <xf numFmtId="0" fontId="5" fillId="0" borderId="48" xfId="0" applyFont="1" applyBorder="1" applyAlignment="1" applyProtection="1">
      <alignment horizontal="center"/>
      <protection hidden="1"/>
    </xf>
    <xf numFmtId="0" fontId="5" fillId="0" borderId="48" xfId="0" applyFont="1" applyBorder="1" applyProtection="1">
      <protection hidden="1"/>
    </xf>
    <xf numFmtId="0" fontId="5" fillId="2" borderId="48" xfId="0" applyFont="1" applyFill="1" applyBorder="1" applyAlignment="1" applyProtection="1">
      <alignment horizontal="center"/>
      <protection hidden="1"/>
    </xf>
    <xf numFmtId="0" fontId="6" fillId="3" borderId="48" xfId="0" applyFont="1" applyFill="1" applyBorder="1" applyAlignment="1" applyProtection="1">
      <alignment horizontal="center"/>
      <protection hidden="1"/>
    </xf>
    <xf numFmtId="0" fontId="15" fillId="3" borderId="48" xfId="0" applyFont="1" applyFill="1" applyBorder="1" applyAlignment="1" applyProtection="1">
      <alignment horizontal="center"/>
      <protection hidden="1"/>
    </xf>
    <xf numFmtId="0" fontId="39" fillId="0" borderId="0" xfId="0" applyFont="1" applyProtection="1">
      <protection hidden="1"/>
    </xf>
    <xf numFmtId="0" fontId="9" fillId="5" borderId="2" xfId="0" applyFont="1" applyFill="1" applyBorder="1" applyAlignment="1" applyProtection="1">
      <alignment horizontal="center"/>
      <protection hidden="1"/>
    </xf>
    <xf numFmtId="0" fontId="9" fillId="5" borderId="17" xfId="0" applyFont="1" applyFill="1" applyBorder="1" applyAlignment="1" applyProtection="1">
      <alignment horizontal="center"/>
      <protection hidden="1"/>
    </xf>
    <xf numFmtId="0" fontId="9" fillId="5" borderId="52" xfId="0" applyFont="1" applyFill="1" applyBorder="1" applyAlignment="1" applyProtection="1">
      <alignment horizontal="center"/>
      <protection hidden="1"/>
    </xf>
    <xf numFmtId="0" fontId="9" fillId="5" borderId="24" xfId="0" applyFont="1" applyFill="1" applyBorder="1" applyAlignment="1" applyProtection="1">
      <alignment horizontal="center"/>
      <protection hidden="1"/>
    </xf>
    <xf numFmtId="0" fontId="9" fillId="5" borderId="25" xfId="0" applyFont="1" applyFill="1" applyBorder="1" applyAlignment="1" applyProtection="1">
      <alignment horizontal="center"/>
      <protection hidden="1"/>
    </xf>
    <xf numFmtId="0" fontId="9" fillId="5" borderId="38" xfId="0" applyFont="1" applyFill="1" applyBorder="1" applyAlignment="1" applyProtection="1">
      <alignment horizontal="center"/>
      <protection hidden="1"/>
    </xf>
    <xf numFmtId="165" fontId="5" fillId="28" borderId="9" xfId="0" applyNumberFormat="1" applyFont="1" applyFill="1" applyBorder="1" applyAlignment="1" applyProtection="1">
      <alignment horizontal="center"/>
      <protection hidden="1"/>
    </xf>
    <xf numFmtId="0" fontId="9" fillId="5" borderId="21" xfId="0" applyFont="1" applyFill="1" applyBorder="1" applyAlignment="1" applyProtection="1">
      <alignment horizontal="center"/>
      <protection hidden="1"/>
    </xf>
    <xf numFmtId="0" fontId="9" fillId="5" borderId="36" xfId="0" applyFont="1" applyFill="1" applyBorder="1" applyAlignment="1" applyProtection="1">
      <alignment horizontal="center"/>
      <protection hidden="1"/>
    </xf>
    <xf numFmtId="0" fontId="9" fillId="5" borderId="51" xfId="0" applyFont="1" applyFill="1" applyBorder="1" applyAlignment="1" applyProtection="1">
      <alignment horizontal="center"/>
      <protection hidden="1"/>
    </xf>
    <xf numFmtId="12" fontId="5" fillId="0" borderId="14" xfId="0" applyNumberFormat="1" applyFont="1" applyBorder="1" applyAlignment="1" applyProtection="1">
      <alignment horizontal="center"/>
      <protection hidden="1"/>
    </xf>
    <xf numFmtId="18" fontId="5" fillId="0" borderId="18" xfId="0" applyNumberFormat="1" applyFont="1" applyBorder="1" applyAlignment="1" applyProtection="1">
      <alignment horizontal="center"/>
      <protection hidden="1"/>
    </xf>
    <xf numFmtId="18" fontId="5" fillId="0" borderId="11" xfId="0" applyNumberFormat="1" applyFont="1" applyBorder="1" applyAlignment="1" applyProtection="1">
      <alignment horizontal="center"/>
      <protection hidden="1"/>
    </xf>
    <xf numFmtId="18" fontId="5" fillId="0" borderId="39" xfId="0" applyNumberFormat="1" applyFont="1" applyBorder="1" applyAlignment="1" applyProtection="1">
      <alignment horizontal="center"/>
      <protection hidden="1"/>
    </xf>
    <xf numFmtId="18" fontId="5" fillId="0" borderId="54" xfId="0" applyNumberFormat="1" applyFont="1" applyBorder="1" applyAlignment="1" applyProtection="1">
      <alignment horizontal="center"/>
      <protection hidden="1"/>
    </xf>
    <xf numFmtId="18" fontId="5" fillId="0" borderId="19" xfId="0" applyNumberFormat="1" applyFont="1" applyBorder="1" applyAlignment="1" applyProtection="1">
      <alignment horizontal="center"/>
      <protection hidden="1"/>
    </xf>
    <xf numFmtId="0" fontId="5" fillId="0" borderId="3" xfId="0" applyNumberFormat="1" applyFont="1" applyBorder="1" applyAlignment="1" applyProtection="1">
      <alignment horizontal="center"/>
      <protection hidden="1"/>
    </xf>
    <xf numFmtId="0" fontId="5" fillId="0" borderId="7" xfId="0" applyNumberFormat="1" applyFont="1" applyBorder="1" applyAlignment="1" applyProtection="1">
      <alignment horizontal="center"/>
      <protection hidden="1"/>
    </xf>
    <xf numFmtId="0" fontId="5" fillId="0" borderId="10" xfId="0" applyNumberFormat="1" applyFont="1" applyBorder="1" applyAlignment="1" applyProtection="1">
      <alignment horizontal="center"/>
      <protection hidden="1"/>
    </xf>
    <xf numFmtId="0" fontId="41" fillId="0" borderId="0" xfId="0" applyFont="1" applyFill="1" applyBorder="1"/>
    <xf numFmtId="0" fontId="42" fillId="0" borderId="0" xfId="0" applyFont="1" applyFill="1" applyBorder="1" applyAlignment="1">
      <alignment wrapText="1"/>
    </xf>
    <xf numFmtId="0" fontId="38" fillId="0" borderId="0" xfId="0" applyFont="1" applyFill="1" applyBorder="1" applyAlignment="1">
      <alignment horizontal="left"/>
    </xf>
    <xf numFmtId="0" fontId="5" fillId="29" borderId="31" xfId="0" applyFont="1" applyFill="1" applyBorder="1" applyAlignment="1">
      <alignment horizontal="left"/>
    </xf>
    <xf numFmtId="0" fontId="29" fillId="21" borderId="43" xfId="0" applyFont="1" applyFill="1" applyBorder="1" applyAlignment="1">
      <alignment horizontal="center"/>
    </xf>
    <xf numFmtId="0" fontId="40" fillId="0" borderId="0" xfId="0" applyFont="1"/>
    <xf numFmtId="12" fontId="5" fillId="0" borderId="0" xfId="0" applyNumberFormat="1" applyFont="1" applyProtection="1">
      <protection hidden="1"/>
    </xf>
    <xf numFmtId="0" fontId="45" fillId="30" borderId="16" xfId="0" applyFont="1" applyFill="1" applyBorder="1" applyAlignment="1" applyProtection="1">
      <protection hidden="1"/>
    </xf>
    <xf numFmtId="0" fontId="45" fillId="36" borderId="12" xfId="0" applyFont="1" applyFill="1" applyBorder="1" applyAlignment="1" applyProtection="1">
      <protection hidden="1"/>
    </xf>
    <xf numFmtId="0" fontId="43" fillId="37" borderId="8" xfId="0" applyFont="1" applyFill="1" applyBorder="1"/>
    <xf numFmtId="0" fontId="44" fillId="37" borderId="9" xfId="0" applyFont="1" applyFill="1" applyBorder="1"/>
    <xf numFmtId="0" fontId="15" fillId="37" borderId="9" xfId="0" applyFont="1" applyFill="1" applyBorder="1" applyAlignment="1" applyProtection="1">
      <alignment horizontal="center"/>
      <protection hidden="1"/>
    </xf>
    <xf numFmtId="0" fontId="43" fillId="36" borderId="5" xfId="0" applyFont="1" applyFill="1" applyBorder="1"/>
    <xf numFmtId="0" fontId="44" fillId="36" borderId="0" xfId="0" applyFont="1" applyFill="1" applyBorder="1"/>
    <xf numFmtId="0" fontId="15" fillId="36" borderId="0" xfId="0" applyFont="1" applyFill="1" applyBorder="1" applyAlignment="1" applyProtection="1">
      <alignment horizontal="center"/>
      <protection hidden="1"/>
    </xf>
    <xf numFmtId="0" fontId="43" fillId="30" borderId="15" xfId="0" applyFont="1" applyFill="1" applyBorder="1"/>
    <xf numFmtId="0" fontId="44" fillId="30" borderId="20" xfId="0" applyFont="1" applyFill="1" applyBorder="1"/>
    <xf numFmtId="0" fontId="15" fillId="30" borderId="20" xfId="0" applyFont="1" applyFill="1" applyBorder="1" applyAlignment="1" applyProtection="1">
      <alignment horizontal="center"/>
      <protection hidden="1"/>
    </xf>
    <xf numFmtId="0" fontId="15" fillId="30" borderId="20" xfId="0" applyFont="1" applyFill="1" applyBorder="1" applyAlignment="1" applyProtection="1">
      <protection hidden="1"/>
    </xf>
    <xf numFmtId="0" fontId="15" fillId="36" borderId="0" xfId="0" applyFont="1" applyFill="1" applyBorder="1" applyAlignment="1" applyProtection="1">
      <protection hidden="1"/>
    </xf>
    <xf numFmtId="0" fontId="15" fillId="37" borderId="9" xfId="0" applyFont="1" applyFill="1" applyBorder="1" applyAlignment="1" applyProtection="1">
      <protection hidden="1"/>
    </xf>
    <xf numFmtId="0" fontId="45" fillId="37" borderId="13" xfId="0" applyFont="1" applyFill="1" applyBorder="1" applyAlignment="1" applyProtection="1">
      <protection hidden="1"/>
    </xf>
    <xf numFmtId="0" fontId="15" fillId="30" borderId="16" xfId="0" applyFont="1" applyFill="1" applyBorder="1" applyAlignment="1" applyProtection="1">
      <alignment horizontal="center"/>
      <protection hidden="1"/>
    </xf>
    <xf numFmtId="0" fontId="15" fillId="36" borderId="12" xfId="0" applyFont="1" applyFill="1" applyBorder="1" applyAlignment="1" applyProtection="1">
      <alignment horizontal="center"/>
      <protection hidden="1"/>
    </xf>
    <xf numFmtId="0" fontId="15" fillId="37" borderId="13" xfId="0" applyFont="1" applyFill="1" applyBorder="1" applyAlignment="1" applyProtection="1">
      <alignment horizontal="center"/>
      <protection hidden="1"/>
    </xf>
    <xf numFmtId="0" fontId="5" fillId="0" borderId="55" xfId="0" applyFont="1" applyFill="1" applyBorder="1" applyAlignment="1" applyProtection="1">
      <alignment horizontal="right"/>
      <protection hidden="1"/>
    </xf>
    <xf numFmtId="0" fontId="5" fillId="0" borderId="54" xfId="0" applyFont="1" applyFill="1" applyBorder="1" applyAlignment="1" applyProtection="1">
      <alignment horizontal="right"/>
      <protection hidden="1"/>
    </xf>
    <xf numFmtId="0" fontId="5" fillId="0" borderId="19" xfId="0" applyFont="1" applyFill="1" applyBorder="1" applyAlignment="1" applyProtection="1">
      <alignment horizontal="right"/>
      <protection hidden="1"/>
    </xf>
    <xf numFmtId="0" fontId="5" fillId="0" borderId="53" xfId="0" applyFont="1" applyFill="1" applyBorder="1" applyAlignment="1" applyProtection="1">
      <alignment horizontal="left"/>
      <protection hidden="1"/>
    </xf>
    <xf numFmtId="0" fontId="5" fillId="0" borderId="7" xfId="0" applyFont="1" applyFill="1" applyBorder="1" applyAlignment="1" applyProtection="1">
      <alignment horizontal="left"/>
      <protection hidden="1"/>
    </xf>
    <xf numFmtId="0" fontId="5" fillId="0" borderId="10" xfId="0" applyFont="1" applyFill="1" applyBorder="1" applyAlignment="1" applyProtection="1">
      <alignment horizontal="left"/>
      <protection hidden="1"/>
    </xf>
    <xf numFmtId="18" fontId="5" fillId="0" borderId="22" xfId="0" applyNumberFormat="1" applyFont="1" applyBorder="1" applyAlignment="1" applyProtection="1">
      <alignment horizontal="center"/>
      <protection hidden="1"/>
    </xf>
    <xf numFmtId="0" fontId="5" fillId="0" borderId="23" xfId="0" applyNumberFormat="1" applyFont="1" applyBorder="1" applyAlignment="1" applyProtection="1">
      <alignment horizontal="center"/>
      <protection hidden="1"/>
    </xf>
    <xf numFmtId="0" fontId="9" fillId="5" borderId="27" xfId="0" applyFont="1" applyFill="1" applyBorder="1" applyAlignment="1" applyProtection="1">
      <alignment horizontal="center"/>
      <protection hidden="1"/>
    </xf>
    <xf numFmtId="0" fontId="9" fillId="5" borderId="29" xfId="0" applyFont="1" applyFill="1" applyBorder="1" applyAlignment="1" applyProtection="1">
      <alignment horizontal="center"/>
      <protection hidden="1"/>
    </xf>
    <xf numFmtId="0" fontId="5" fillId="38" borderId="26" xfId="0" applyFont="1" applyFill="1" applyBorder="1" applyProtection="1">
      <protection hidden="1"/>
    </xf>
    <xf numFmtId="0" fontId="5" fillId="38" borderId="22" xfId="0" applyFont="1" applyFill="1" applyBorder="1" applyProtection="1">
      <protection hidden="1"/>
    </xf>
    <xf numFmtId="0" fontId="5" fillId="38" borderId="23" xfId="0" applyFont="1" applyFill="1" applyBorder="1" applyProtection="1">
      <protection hidden="1"/>
    </xf>
    <xf numFmtId="0" fontId="24" fillId="38" borderId="26" xfId="0" applyFont="1" applyFill="1" applyBorder="1" applyProtection="1">
      <protection hidden="1"/>
    </xf>
    <xf numFmtId="0" fontId="7" fillId="38" borderId="22" xfId="0" applyFont="1" applyFill="1" applyBorder="1" applyProtection="1">
      <protection hidden="1"/>
    </xf>
    <xf numFmtId="0" fontId="46" fillId="38" borderId="26" xfId="0" applyFont="1" applyFill="1" applyBorder="1" applyProtection="1">
      <protection hidden="1"/>
    </xf>
    <xf numFmtId="18" fontId="5" fillId="0" borderId="39" xfId="0" applyNumberFormat="1" applyFont="1" applyBorder="1" applyAlignment="1" applyProtection="1">
      <alignment horizontal="right"/>
      <protection hidden="1"/>
    </xf>
    <xf numFmtId="18" fontId="5" fillId="0" borderId="26" xfId="0" applyNumberFormat="1" applyFont="1" applyBorder="1" applyAlignment="1" applyProtection="1">
      <alignment horizontal="right"/>
      <protection hidden="1"/>
    </xf>
    <xf numFmtId="12" fontId="5" fillId="0" borderId="9" xfId="0" applyNumberFormat="1" applyFont="1" applyBorder="1" applyAlignment="1" applyProtection="1">
      <alignment horizontal="center"/>
      <protection hidden="1"/>
    </xf>
    <xf numFmtId="18" fontId="5" fillId="0" borderId="26" xfId="0" applyNumberFormat="1" applyFont="1" applyBorder="1" applyAlignment="1" applyProtection="1">
      <alignment horizontal="center"/>
      <protection hidden="1"/>
    </xf>
    <xf numFmtId="0" fontId="5" fillId="0" borderId="3" xfId="0" applyNumberFormat="1" applyFont="1" applyBorder="1" applyAlignment="1" applyProtection="1">
      <alignment horizontal="left"/>
      <protection hidden="1"/>
    </xf>
    <xf numFmtId="0" fontId="5" fillId="0" borderId="23" xfId="0" applyNumberFormat="1" applyFont="1" applyBorder="1" applyAlignment="1" applyProtection="1">
      <alignment horizontal="left"/>
      <protection hidden="1"/>
    </xf>
    <xf numFmtId="0" fontId="5" fillId="0" borderId="13" xfId="0" applyNumberFormat="1" applyFont="1" applyBorder="1" applyAlignment="1" applyProtection="1">
      <alignment horizontal="center"/>
      <protection hidden="1"/>
    </xf>
    <xf numFmtId="0" fontId="0" fillId="0" borderId="35" xfId="0" applyFill="1" applyBorder="1" applyAlignment="1"/>
    <xf numFmtId="0" fontId="0" fillId="0" borderId="30" xfId="0" applyFill="1" applyBorder="1" applyAlignment="1"/>
    <xf numFmtId="0" fontId="0" fillId="0" borderId="36" xfId="0" applyBorder="1" applyAlignment="1"/>
    <xf numFmtId="0" fontId="3" fillId="0" borderId="0" xfId="3" applyBorder="1" applyAlignment="1" applyProtection="1"/>
    <xf numFmtId="0" fontId="3" fillId="0" borderId="30" xfId="3" applyFill="1" applyBorder="1" applyAlignment="1" applyProtection="1"/>
    <xf numFmtId="0" fontId="0" fillId="0" borderId="0" xfId="0" applyFont="1" applyBorder="1"/>
    <xf numFmtId="0" fontId="6" fillId="27" borderId="22" xfId="0" applyFont="1" applyFill="1" applyBorder="1" applyAlignment="1" applyProtection="1">
      <alignment horizontal="center"/>
      <protection hidden="1"/>
    </xf>
    <xf numFmtId="0" fontId="6" fillId="31" borderId="22" xfId="0" applyFont="1" applyFill="1" applyBorder="1" applyAlignment="1" applyProtection="1">
      <alignment horizontal="center"/>
      <protection hidden="1"/>
    </xf>
    <xf numFmtId="0" fontId="6" fillId="32" borderId="22" xfId="0" applyFont="1" applyFill="1" applyBorder="1" applyAlignment="1" applyProtection="1">
      <alignment horizontal="center"/>
      <protection hidden="1"/>
    </xf>
    <xf numFmtId="0" fontId="6" fillId="3" borderId="3" xfId="0" applyFont="1" applyFill="1" applyBorder="1" applyAlignment="1" applyProtection="1">
      <alignment horizontal="center"/>
      <protection hidden="1"/>
    </xf>
    <xf numFmtId="0" fontId="6" fillId="27" borderId="26" xfId="0" applyFont="1" applyFill="1" applyBorder="1" applyAlignment="1" applyProtection="1">
      <alignment horizontal="center"/>
      <protection hidden="1"/>
    </xf>
    <xf numFmtId="164" fontId="5" fillId="28" borderId="0" xfId="0" applyNumberFormat="1" applyFont="1" applyFill="1" applyBorder="1" applyAlignment="1" applyProtection="1">
      <alignment horizontal="center"/>
      <protection hidden="1"/>
    </xf>
    <xf numFmtId="164" fontId="5" fillId="28" borderId="9" xfId="0" applyNumberFormat="1" applyFont="1" applyFill="1" applyBorder="1" applyAlignment="1" applyProtection="1">
      <alignment horizontal="center"/>
      <protection hidden="1"/>
    </xf>
    <xf numFmtId="164" fontId="5" fillId="20" borderId="0" xfId="0" applyNumberFormat="1" applyFont="1" applyFill="1" applyBorder="1" applyAlignment="1" applyProtection="1">
      <alignment horizontal="center"/>
      <protection hidden="1"/>
    </xf>
    <xf numFmtId="164" fontId="5" fillId="20" borderId="9" xfId="0" applyNumberFormat="1" applyFont="1" applyFill="1" applyBorder="1" applyAlignment="1" applyProtection="1">
      <alignment horizontal="center"/>
      <protection hidden="1"/>
    </xf>
    <xf numFmtId="164" fontId="5" fillId="34" borderId="0" xfId="0" applyNumberFormat="1" applyFont="1" applyFill="1" applyBorder="1" applyAlignment="1" applyProtection="1">
      <alignment horizontal="center"/>
      <protection hidden="1"/>
    </xf>
    <xf numFmtId="164" fontId="5" fillId="34" borderId="9" xfId="0" applyNumberFormat="1" applyFont="1" applyFill="1" applyBorder="1" applyAlignment="1" applyProtection="1">
      <alignment horizontal="center"/>
      <protection hidden="1"/>
    </xf>
    <xf numFmtId="164" fontId="5" fillId="19" borderId="22" xfId="0" applyNumberFormat="1" applyFont="1" applyFill="1" applyBorder="1" applyAlignment="1" applyProtection="1">
      <alignment horizontal="center"/>
      <protection hidden="1"/>
    </xf>
    <xf numFmtId="164" fontId="5" fillId="25" borderId="22" xfId="0" applyNumberFormat="1" applyFont="1" applyFill="1" applyBorder="1" applyAlignment="1" applyProtection="1">
      <alignment horizontal="center"/>
      <protection hidden="1"/>
    </xf>
    <xf numFmtId="164" fontId="5" fillId="20" borderId="20" xfId="0" applyNumberFormat="1" applyFont="1" applyFill="1" applyBorder="1" applyAlignment="1" applyProtection="1">
      <alignment horizontal="center"/>
      <protection hidden="1"/>
    </xf>
    <xf numFmtId="164" fontId="5" fillId="21" borderId="0" xfId="0" applyNumberFormat="1" applyFont="1" applyFill="1" applyBorder="1" applyAlignment="1" applyProtection="1">
      <alignment horizontal="center"/>
      <protection hidden="1"/>
    </xf>
    <xf numFmtId="164" fontId="5" fillId="21" borderId="9" xfId="0" applyNumberFormat="1" applyFont="1" applyFill="1" applyBorder="1" applyAlignment="1" applyProtection="1">
      <alignment horizontal="center"/>
      <protection hidden="1"/>
    </xf>
    <xf numFmtId="0" fontId="6" fillId="3" borderId="26" xfId="0" applyFont="1" applyFill="1" applyBorder="1" applyAlignment="1" applyProtection="1">
      <alignment horizontal="center" vertical="center"/>
      <protection hidden="1"/>
    </xf>
    <xf numFmtId="1" fontId="5" fillId="21" borderId="5" xfId="0" applyNumberFormat="1" applyFont="1" applyFill="1" applyBorder="1" applyAlignment="1" applyProtection="1">
      <alignment horizontal="center" vertical="center"/>
      <protection hidden="1"/>
    </xf>
    <xf numFmtId="1" fontId="5" fillId="21" borderId="8" xfId="0" applyNumberFormat="1" applyFont="1" applyFill="1" applyBorder="1" applyAlignment="1" applyProtection="1">
      <alignment horizontal="center" vertical="center"/>
      <protection hidden="1"/>
    </xf>
    <xf numFmtId="1" fontId="5" fillId="2" borderId="0" xfId="0" applyNumberFormat="1" applyFont="1" applyFill="1" applyBorder="1" applyAlignment="1" applyProtection="1">
      <alignment horizontal="center" vertical="center"/>
      <protection hidden="1"/>
    </xf>
    <xf numFmtId="165" fontId="5" fillId="21" borderId="16" xfId="0" applyNumberFormat="1" applyFont="1" applyFill="1" applyBorder="1" applyAlignment="1" applyProtection="1">
      <alignment horizontal="center"/>
      <protection hidden="1"/>
    </xf>
    <xf numFmtId="165" fontId="5" fillId="21" borderId="12" xfId="0" applyNumberFormat="1" applyFont="1" applyFill="1" applyBorder="1" applyAlignment="1" applyProtection="1">
      <alignment horizontal="center"/>
      <protection hidden="1"/>
    </xf>
    <xf numFmtId="165" fontId="5" fillId="21" borderId="13" xfId="0" applyNumberFormat="1" applyFont="1" applyFill="1" applyBorder="1" applyAlignment="1" applyProtection="1">
      <alignment horizontal="center"/>
      <protection hidden="1"/>
    </xf>
    <xf numFmtId="0" fontId="6" fillId="3" borderId="27" xfId="0" applyFont="1" applyFill="1" applyBorder="1" applyAlignment="1" applyProtection="1">
      <alignment horizontal="center"/>
      <protection hidden="1"/>
    </xf>
    <xf numFmtId="164" fontId="5" fillId="21" borderId="15" xfId="0" applyNumberFormat="1" applyFont="1" applyFill="1" applyBorder="1" applyAlignment="1" applyProtection="1">
      <alignment horizontal="center"/>
      <protection hidden="1"/>
    </xf>
    <xf numFmtId="164" fontId="5" fillId="21" borderId="5" xfId="0" applyNumberFormat="1" applyFont="1" applyFill="1" applyBorder="1" applyAlignment="1" applyProtection="1">
      <alignment horizontal="center"/>
      <protection hidden="1"/>
    </xf>
    <xf numFmtId="164" fontId="5" fillId="21" borderId="8" xfId="0" applyNumberFormat="1" applyFont="1" applyFill="1" applyBorder="1" applyAlignment="1" applyProtection="1">
      <alignment horizontal="center"/>
      <protection hidden="1"/>
    </xf>
    <xf numFmtId="0" fontId="38" fillId="0" borderId="0" xfId="0" applyFont="1" applyFill="1" applyBorder="1" applyAlignment="1" applyProtection="1">
      <alignment horizontal="center"/>
      <protection hidden="1"/>
    </xf>
    <xf numFmtId="0" fontId="26" fillId="0" borderId="0" xfId="0" applyFont="1" applyFill="1" applyBorder="1" applyAlignment="1" applyProtection="1">
      <alignment horizontal="center"/>
      <protection hidden="1"/>
    </xf>
    <xf numFmtId="0" fontId="5" fillId="0" borderId="32" xfId="0" applyFont="1" applyFill="1" applyBorder="1" applyAlignment="1">
      <alignment horizontal="center"/>
    </xf>
    <xf numFmtId="0" fontId="5" fillId="0" borderId="34" xfId="0" applyFont="1" applyFill="1" applyBorder="1" applyAlignment="1">
      <alignment horizontal="center"/>
    </xf>
    <xf numFmtId="0" fontId="6" fillId="20" borderId="46" xfId="0" applyFont="1" applyFill="1" applyBorder="1" applyAlignment="1">
      <alignment horizontal="left"/>
    </xf>
    <xf numFmtId="0" fontId="5" fillId="0" borderId="0" xfId="0" applyFont="1" applyBorder="1" applyAlignment="1">
      <alignment horizontal="center"/>
    </xf>
    <xf numFmtId="0" fontId="36" fillId="29" borderId="33" xfId="0" applyFont="1" applyFill="1" applyBorder="1" applyAlignment="1">
      <alignment horizontal="left" wrapText="1"/>
    </xf>
    <xf numFmtId="0" fontId="36" fillId="29" borderId="0" xfId="0" applyFont="1" applyFill="1" applyBorder="1" applyAlignment="1">
      <alignment horizontal="left" wrapText="1"/>
    </xf>
    <xf numFmtId="0" fontId="36" fillId="29" borderId="31" xfId="0" applyFont="1" applyFill="1" applyBorder="1" applyAlignment="1">
      <alignment horizontal="left" wrapText="1"/>
    </xf>
    <xf numFmtId="0" fontId="2" fillId="0" borderId="3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31" xfId="0" applyFont="1" applyFill="1" applyBorder="1" applyAlignment="1">
      <alignment horizontal="left" vertical="center" wrapText="1"/>
    </xf>
    <xf numFmtId="0" fontId="2" fillId="0" borderId="35"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2" fillId="0" borderId="36" xfId="0" applyFont="1" applyFill="1" applyBorder="1" applyAlignment="1">
      <alignment horizontal="left" vertical="center" wrapText="1"/>
    </xf>
    <xf numFmtId="0" fontId="5" fillId="0" borderId="0" xfId="0" applyFont="1" applyFill="1" applyBorder="1" applyAlignment="1">
      <alignment horizontal="center"/>
    </xf>
    <xf numFmtId="0" fontId="0" fillId="0" borderId="0" xfId="0" applyFill="1" applyBorder="1"/>
    <xf numFmtId="0" fontId="0" fillId="0" borderId="30" xfId="0" applyFill="1" applyBorder="1"/>
    <xf numFmtId="0" fontId="2" fillId="0" borderId="0" xfId="0" applyFont="1" applyFill="1" applyBorder="1"/>
    <xf numFmtId="0" fontId="34" fillId="0" borderId="0" xfId="0" applyFont="1" applyFill="1" applyBorder="1" applyAlignment="1">
      <alignment horizontal="center"/>
    </xf>
    <xf numFmtId="0" fontId="36" fillId="29" borderId="0" xfId="0" applyFont="1" applyFill="1" applyBorder="1"/>
    <xf numFmtId="0" fontId="5" fillId="2" borderId="0" xfId="0" applyFont="1" applyFill="1" applyBorder="1" applyAlignment="1">
      <alignment horizontal="left"/>
    </xf>
    <xf numFmtId="0" fontId="5" fillId="29" borderId="33" xfId="0" applyFont="1" applyFill="1" applyBorder="1" applyAlignment="1">
      <alignment horizontal="left" wrapText="1"/>
    </xf>
    <xf numFmtId="0" fontId="5" fillId="29" borderId="0" xfId="0" applyFont="1" applyFill="1" applyBorder="1" applyAlignment="1">
      <alignment horizontal="left" wrapText="1"/>
    </xf>
    <xf numFmtId="0" fontId="5" fillId="29" borderId="31" xfId="0" applyFont="1" applyFill="1" applyBorder="1" applyAlignment="1">
      <alignment horizontal="left" wrapText="1"/>
    </xf>
    <xf numFmtId="0" fontId="5" fillId="2" borderId="0" xfId="0" applyFont="1" applyFill="1" applyBorder="1" applyAlignment="1">
      <alignment horizontal="center"/>
    </xf>
    <xf numFmtId="0" fontId="30" fillId="21" borderId="0" xfId="0" applyFont="1" applyFill="1" applyBorder="1" applyAlignment="1">
      <alignment horizontal="left"/>
    </xf>
    <xf numFmtId="0" fontId="2" fillId="0" borderId="0" xfId="0" applyFont="1" applyBorder="1" applyAlignment="1"/>
    <xf numFmtId="0" fontId="0" fillId="0" borderId="0" xfId="0" applyBorder="1" applyAlignment="1"/>
    <xf numFmtId="0" fontId="22" fillId="20" borderId="0" xfId="0" applyFont="1" applyFill="1" applyBorder="1" applyAlignment="1">
      <alignment horizontal="center"/>
    </xf>
    <xf numFmtId="0" fontId="2" fillId="0" borderId="0" xfId="0" applyFont="1" applyFill="1" applyBorder="1" applyAlignment="1">
      <alignment horizontal="left" wrapText="1"/>
    </xf>
    <xf numFmtId="0" fontId="2" fillId="0" borderId="31" xfId="0" applyFont="1" applyFill="1" applyBorder="1" applyAlignment="1">
      <alignment horizontal="left" wrapText="1"/>
    </xf>
    <xf numFmtId="0" fontId="5" fillId="2" borderId="30" xfId="0" applyFont="1" applyFill="1" applyBorder="1" applyAlignment="1">
      <alignment horizontal="left"/>
    </xf>
    <xf numFmtId="0" fontId="5" fillId="0" borderId="33" xfId="0" applyFont="1" applyFill="1" applyBorder="1" applyAlignment="1">
      <alignment horizontal="left"/>
    </xf>
    <xf numFmtId="0" fontId="5" fillId="0" borderId="0" xfId="0" applyFont="1" applyFill="1" applyBorder="1" applyAlignment="1">
      <alignment horizontal="left"/>
    </xf>
    <xf numFmtId="0" fontId="0" fillId="0" borderId="31" xfId="0" applyBorder="1" applyAlignment="1">
      <alignment horizontal="left"/>
    </xf>
    <xf numFmtId="0" fontId="0" fillId="0" borderId="0" xfId="0" applyBorder="1" applyAlignment="1">
      <alignment horizontal="center"/>
    </xf>
    <xf numFmtId="0" fontId="6" fillId="20" borderId="45" xfId="0" applyFont="1" applyFill="1" applyBorder="1" applyAlignment="1">
      <alignment horizontal="left"/>
    </xf>
    <xf numFmtId="0" fontId="23" fillId="0" borderId="33" xfId="3" applyFont="1" applyFill="1" applyBorder="1" applyAlignment="1" applyProtection="1">
      <alignment horizontal="left"/>
    </xf>
    <xf numFmtId="0" fontId="23" fillId="0" borderId="0" xfId="3" applyFont="1" applyFill="1" applyBorder="1" applyAlignment="1" applyProtection="1">
      <alignment horizontal="left"/>
    </xf>
    <xf numFmtId="0" fontId="5" fillId="0" borderId="35" xfId="0" applyFont="1" applyFill="1" applyBorder="1" applyAlignment="1">
      <alignment horizontal="left"/>
    </xf>
    <xf numFmtId="0" fontId="5" fillId="0" borderId="30" xfId="0" applyFont="1" applyFill="1" applyBorder="1" applyAlignment="1">
      <alignment horizontal="left"/>
    </xf>
    <xf numFmtId="0" fontId="21" fillId="2" borderId="0" xfId="3" applyFont="1" applyFill="1" applyBorder="1" applyAlignment="1" applyProtection="1">
      <alignment horizontal="center"/>
    </xf>
    <xf numFmtId="0" fontId="6" fillId="27" borderId="20" xfId="0" applyFont="1" applyFill="1" applyBorder="1" applyAlignment="1" applyProtection="1">
      <alignment horizontal="center"/>
      <protection hidden="1"/>
    </xf>
    <xf numFmtId="0" fontId="6" fillId="27" borderId="22" xfId="0" applyFont="1" applyFill="1" applyBorder="1" applyAlignment="1" applyProtection="1">
      <alignment horizontal="center"/>
      <protection hidden="1"/>
    </xf>
    <xf numFmtId="0" fontId="6" fillId="27" borderId="23" xfId="0" applyFont="1" applyFill="1" applyBorder="1" applyAlignment="1" applyProtection="1">
      <alignment horizontal="center"/>
      <protection hidden="1"/>
    </xf>
    <xf numFmtId="0" fontId="17" fillId="19" borderId="26" xfId="0" applyFont="1" applyFill="1" applyBorder="1" applyAlignment="1" applyProtection="1">
      <alignment horizontal="center"/>
      <protection hidden="1"/>
    </xf>
    <xf numFmtId="0" fontId="17" fillId="19" borderId="50" xfId="0" applyFont="1" applyFill="1" applyBorder="1" applyAlignment="1" applyProtection="1">
      <alignment horizontal="center"/>
      <protection hidden="1"/>
    </xf>
    <xf numFmtId="0" fontId="38" fillId="3" borderId="27" xfId="0" applyFont="1" applyFill="1" applyBorder="1" applyAlignment="1" applyProtection="1">
      <alignment horizontal="center"/>
      <protection hidden="1"/>
    </xf>
    <xf numFmtId="0" fontId="38" fillId="3" borderId="50" xfId="0" applyFont="1" applyFill="1" applyBorder="1" applyAlignment="1" applyProtection="1">
      <alignment horizontal="center"/>
      <protection hidden="1"/>
    </xf>
    <xf numFmtId="0" fontId="38" fillId="3" borderId="28" xfId="0" applyFont="1" applyFill="1" applyBorder="1" applyAlignment="1" applyProtection="1">
      <alignment horizontal="center"/>
      <protection hidden="1"/>
    </xf>
    <xf numFmtId="0" fontId="38" fillId="3" borderId="40" xfId="0" applyFont="1" applyFill="1" applyBorder="1" applyAlignment="1" applyProtection="1">
      <alignment horizontal="center"/>
      <protection hidden="1"/>
    </xf>
    <xf numFmtId="0" fontId="38" fillId="3" borderId="29" xfId="0" applyFont="1" applyFill="1" applyBorder="1" applyAlignment="1" applyProtection="1">
      <alignment horizontal="center"/>
      <protection hidden="1"/>
    </xf>
    <xf numFmtId="165" fontId="17" fillId="18" borderId="37" xfId="0" applyNumberFormat="1" applyFont="1" applyFill="1" applyBorder="1" applyAlignment="1" applyProtection="1">
      <alignment horizontal="center"/>
      <protection hidden="1"/>
    </xf>
    <xf numFmtId="165" fontId="17" fillId="18" borderId="41" xfId="0" applyNumberFormat="1" applyFont="1" applyFill="1" applyBorder="1" applyAlignment="1" applyProtection="1">
      <alignment horizontal="center"/>
      <protection hidden="1"/>
    </xf>
    <xf numFmtId="0" fontId="18" fillId="15" borderId="27" xfId="0" applyFont="1" applyFill="1" applyBorder="1" applyAlignment="1" applyProtection="1">
      <alignment horizontal="center"/>
      <protection hidden="1"/>
    </xf>
    <xf numFmtId="0" fontId="18" fillId="15" borderId="28" xfId="0" applyFont="1" applyFill="1" applyBorder="1" applyAlignment="1" applyProtection="1">
      <alignment horizontal="center"/>
      <protection hidden="1"/>
    </xf>
    <xf numFmtId="0" fontId="18" fillId="17" borderId="40" xfId="0" applyFont="1" applyFill="1" applyBorder="1" applyAlignment="1" applyProtection="1">
      <alignment horizontal="center"/>
      <protection hidden="1"/>
    </xf>
    <xf numFmtId="0" fontId="18" fillId="17" borderId="23" xfId="0" applyFont="1" applyFill="1" applyBorder="1" applyAlignment="1" applyProtection="1">
      <alignment horizontal="center"/>
      <protection hidden="1"/>
    </xf>
    <xf numFmtId="0" fontId="6" fillId="3" borderId="26" xfId="0" applyFont="1" applyFill="1" applyBorder="1" applyAlignment="1" applyProtection="1">
      <alignment horizontal="center"/>
      <protection hidden="1"/>
    </xf>
    <xf numFmtId="0" fontId="6" fillId="3" borderId="22" xfId="0" applyFont="1" applyFill="1" applyBorder="1" applyAlignment="1" applyProtection="1">
      <alignment horizontal="center"/>
      <protection hidden="1"/>
    </xf>
    <xf numFmtId="0" fontId="6" fillId="3" borderId="23" xfId="0" applyFont="1" applyFill="1" applyBorder="1" applyAlignment="1" applyProtection="1">
      <alignment horizontal="center"/>
      <protection hidden="1"/>
    </xf>
    <xf numFmtId="0" fontId="6" fillId="3" borderId="0" xfId="0" applyFont="1" applyFill="1" applyBorder="1" applyAlignment="1" applyProtection="1">
      <alignment horizontal="center"/>
      <protection hidden="1"/>
    </xf>
    <xf numFmtId="0" fontId="7" fillId="0" borderId="0" xfId="0" applyFont="1" applyAlignment="1" applyProtection="1">
      <alignment horizontal="center"/>
      <protection hidden="1"/>
    </xf>
    <xf numFmtId="0" fontId="6" fillId="30" borderId="22" xfId="0" applyFont="1" applyFill="1" applyBorder="1" applyAlignment="1" applyProtection="1">
      <alignment horizontal="center"/>
      <protection hidden="1"/>
    </xf>
    <xf numFmtId="0" fontId="6" fillId="30" borderId="23" xfId="0" applyFont="1" applyFill="1" applyBorder="1" applyAlignment="1" applyProtection="1">
      <alignment horizontal="center"/>
      <protection hidden="1"/>
    </xf>
    <xf numFmtId="0" fontId="26" fillId="27" borderId="9" xfId="0" applyFont="1" applyFill="1" applyBorder="1" applyAlignment="1" applyProtection="1">
      <alignment horizontal="center"/>
      <protection hidden="1"/>
    </xf>
    <xf numFmtId="0" fontId="47" fillId="17" borderId="26" xfId="0" applyFont="1" applyFill="1" applyBorder="1" applyAlignment="1" applyProtection="1">
      <alignment horizontal="center"/>
      <protection hidden="1"/>
    </xf>
    <xf numFmtId="0" fontId="47" fillId="17" borderId="23" xfId="0" applyFont="1" applyFill="1" applyBorder="1" applyAlignment="1" applyProtection="1">
      <alignment horizontal="center"/>
      <protection hidden="1"/>
    </xf>
    <xf numFmtId="1" fontId="24" fillId="17" borderId="26" xfId="0" applyNumberFormat="1" applyFont="1" applyFill="1" applyBorder="1" applyAlignment="1" applyProtection="1">
      <alignment horizontal="center"/>
      <protection hidden="1"/>
    </xf>
    <xf numFmtId="0" fontId="24" fillId="17" borderId="23" xfId="0" applyFont="1" applyFill="1" applyBorder="1" applyAlignment="1" applyProtection="1">
      <alignment horizontal="center"/>
      <protection hidden="1"/>
    </xf>
    <xf numFmtId="0" fontId="24" fillId="17" borderId="26" xfId="0" applyFont="1" applyFill="1" applyBorder="1" applyAlignment="1" applyProtection="1">
      <alignment horizontal="center"/>
      <protection hidden="1"/>
    </xf>
    <xf numFmtId="0" fontId="6" fillId="26" borderId="22" xfId="0" applyFont="1" applyFill="1" applyBorder="1" applyAlignment="1" applyProtection="1">
      <alignment horizontal="center"/>
      <protection hidden="1"/>
    </xf>
    <xf numFmtId="0" fontId="6" fillId="26" borderId="23" xfId="0" applyFont="1" applyFill="1" applyBorder="1" applyAlignment="1" applyProtection="1">
      <alignment horizontal="center"/>
      <protection hidden="1"/>
    </xf>
    <xf numFmtId="0" fontId="6" fillId="31" borderId="22" xfId="0" applyFont="1" applyFill="1" applyBorder="1" applyAlignment="1" applyProtection="1">
      <alignment horizontal="center"/>
      <protection hidden="1"/>
    </xf>
    <xf numFmtId="0" fontId="6" fillId="31" borderId="23" xfId="0" applyFont="1" applyFill="1" applyBorder="1" applyAlignment="1" applyProtection="1">
      <alignment horizontal="center"/>
      <protection hidden="1"/>
    </xf>
    <xf numFmtId="0" fontId="6" fillId="32" borderId="22" xfId="0" applyFont="1" applyFill="1" applyBorder="1" applyAlignment="1" applyProtection="1">
      <alignment horizontal="center"/>
      <protection hidden="1"/>
    </xf>
    <xf numFmtId="0" fontId="6" fillId="32" borderId="23" xfId="0" applyFont="1" applyFill="1" applyBorder="1" applyAlignment="1" applyProtection="1">
      <alignment horizontal="center"/>
      <protection hidden="1"/>
    </xf>
    <xf numFmtId="165" fontId="6" fillId="30" borderId="26" xfId="0" applyNumberFormat="1" applyFont="1" applyFill="1" applyBorder="1" applyAlignment="1" applyProtection="1">
      <alignment horizontal="center"/>
      <protection hidden="1"/>
    </xf>
    <xf numFmtId="165" fontId="6" fillId="30" borderId="22" xfId="0" applyNumberFormat="1" applyFont="1" applyFill="1" applyBorder="1" applyAlignment="1" applyProtection="1">
      <alignment horizontal="center"/>
      <protection hidden="1"/>
    </xf>
    <xf numFmtId="165" fontId="6" fillId="30" borderId="23" xfId="0" applyNumberFormat="1" applyFont="1" applyFill="1" applyBorder="1" applyAlignment="1" applyProtection="1">
      <alignment horizontal="center"/>
      <protection hidden="1"/>
    </xf>
    <xf numFmtId="0" fontId="6" fillId="27" borderId="26" xfId="0" applyFont="1" applyFill="1" applyBorder="1" applyAlignment="1" applyProtection="1">
      <alignment horizontal="center"/>
      <protection hidden="1"/>
    </xf>
    <xf numFmtId="0" fontId="17" fillId="16" borderId="25" xfId="0" applyFont="1" applyFill="1" applyBorder="1" applyAlignment="1" applyProtection="1">
      <alignment horizontal="center"/>
      <protection hidden="1"/>
    </xf>
    <xf numFmtId="0" fontId="17" fillId="16" borderId="37" xfId="0" applyFont="1" applyFill="1" applyBorder="1" applyAlignment="1" applyProtection="1">
      <alignment horizontal="center"/>
      <protection hidden="1"/>
    </xf>
    <xf numFmtId="0" fontId="17" fillId="16" borderId="38" xfId="0" applyFont="1" applyFill="1" applyBorder="1" applyAlignment="1" applyProtection="1">
      <alignment horizontal="center"/>
      <protection hidden="1"/>
    </xf>
    <xf numFmtId="0" fontId="6" fillId="26" borderId="26" xfId="0" applyFont="1" applyFill="1" applyBorder="1" applyAlignment="1" applyProtection="1">
      <alignment horizontal="center"/>
      <protection hidden="1"/>
    </xf>
    <xf numFmtId="0" fontId="6" fillId="32" borderId="26" xfId="0" applyFont="1" applyFill="1" applyBorder="1" applyAlignment="1" applyProtection="1">
      <alignment horizontal="center"/>
      <protection hidden="1"/>
    </xf>
    <xf numFmtId="0" fontId="6" fillId="31" borderId="26" xfId="0" applyFont="1" applyFill="1" applyBorder="1" applyAlignment="1" applyProtection="1">
      <alignment horizontal="center"/>
      <protection hidden="1"/>
    </xf>
    <xf numFmtId="0" fontId="0" fillId="0" borderId="0" xfId="0" applyAlignment="1">
      <alignment horizontal="center"/>
    </xf>
  </cellXfs>
  <cellStyles count="4">
    <cellStyle name="Excel Built-in Hyperlink" xfId="1" xr:uid="{00000000-0005-0000-0000-000000000000}"/>
    <cellStyle name="Excel Built-in Normal" xfId="2" xr:uid="{00000000-0005-0000-0000-000001000000}"/>
    <cellStyle name="Hyperlink" xfId="3" builtinId="8"/>
    <cellStyle name="Normal" xfId="0" builtinId="0"/>
  </cellStyles>
  <dxfs count="60">
    <dxf>
      <font>
        <b/>
        <i/>
        <condense val="0"/>
        <extend val="0"/>
        <color indexed="9"/>
      </font>
      <fill>
        <patternFill>
          <bgColor indexed="10"/>
        </patternFill>
      </fill>
    </dxf>
    <dxf>
      <font>
        <b/>
        <i/>
        <condense val="0"/>
        <extend val="0"/>
        <color auto="1"/>
      </font>
      <fill>
        <patternFill>
          <bgColor indexed="11"/>
        </patternFill>
      </fill>
    </dxf>
    <dxf>
      <font>
        <b/>
        <i/>
        <condense val="0"/>
        <extend val="0"/>
        <color indexed="9"/>
      </font>
      <fill>
        <patternFill>
          <bgColor indexed="10"/>
        </patternFill>
      </fill>
    </dxf>
    <dxf>
      <font>
        <b/>
        <i/>
        <condense val="0"/>
        <extend val="0"/>
        <color auto="1"/>
      </font>
      <fill>
        <patternFill>
          <bgColor indexed="11"/>
        </patternFill>
      </fill>
    </dxf>
    <dxf>
      <font>
        <b/>
        <i/>
        <condense val="0"/>
        <extend val="0"/>
        <color indexed="9"/>
      </font>
      <fill>
        <patternFill>
          <bgColor indexed="10"/>
        </patternFill>
      </fill>
    </dxf>
    <dxf>
      <font>
        <b/>
        <i/>
        <condense val="0"/>
        <extend val="0"/>
        <color auto="1"/>
      </font>
      <fill>
        <patternFill>
          <bgColor indexed="11"/>
        </patternFill>
      </fill>
    </dxf>
    <dxf>
      <font>
        <b/>
        <i/>
        <condense val="0"/>
        <extend val="0"/>
        <color indexed="9"/>
      </font>
      <fill>
        <patternFill>
          <bgColor indexed="10"/>
        </patternFill>
      </fill>
    </dxf>
    <dxf>
      <font>
        <b/>
        <i/>
        <condense val="0"/>
        <extend val="0"/>
        <color auto="1"/>
      </font>
      <fill>
        <patternFill>
          <bgColor indexed="11"/>
        </patternFill>
      </fill>
    </dxf>
    <dxf>
      <font>
        <b/>
        <i/>
        <condense val="0"/>
        <extend val="0"/>
        <color indexed="9"/>
      </font>
      <fill>
        <patternFill>
          <bgColor indexed="10"/>
        </patternFill>
      </fill>
    </dxf>
    <dxf>
      <font>
        <b/>
        <i/>
        <condense val="0"/>
        <extend val="0"/>
        <color auto="1"/>
      </font>
      <fill>
        <patternFill>
          <bgColor indexed="11"/>
        </patternFill>
      </fill>
    </dxf>
    <dxf>
      <font>
        <b/>
        <i/>
        <condense val="0"/>
        <extend val="0"/>
        <color indexed="9"/>
      </font>
      <fill>
        <patternFill>
          <bgColor indexed="10"/>
        </patternFill>
      </fill>
    </dxf>
    <dxf>
      <font>
        <b/>
        <i/>
        <condense val="0"/>
        <extend val="0"/>
        <color auto="1"/>
      </font>
      <fill>
        <patternFill>
          <bgColor indexed="11"/>
        </patternFill>
      </fill>
    </dxf>
    <dxf>
      <font>
        <b/>
        <i/>
        <condense val="0"/>
        <extend val="0"/>
        <color indexed="9"/>
      </font>
      <fill>
        <patternFill>
          <bgColor indexed="10"/>
        </patternFill>
      </fill>
    </dxf>
    <dxf>
      <font>
        <b/>
        <i/>
        <condense val="0"/>
        <extend val="0"/>
        <color auto="1"/>
      </font>
      <fill>
        <patternFill>
          <bgColor indexed="11"/>
        </patternFill>
      </fill>
    </dxf>
    <dxf>
      <font>
        <b/>
        <i/>
        <condense val="0"/>
        <extend val="0"/>
        <color indexed="9"/>
      </font>
      <fill>
        <patternFill>
          <bgColor indexed="10"/>
        </patternFill>
      </fill>
    </dxf>
    <dxf>
      <font>
        <b/>
        <i/>
        <condense val="0"/>
        <extend val="0"/>
        <color auto="1"/>
      </font>
      <fill>
        <patternFill>
          <bgColor indexed="11"/>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condense val="0"/>
        <extend val="0"/>
        <color indexed="9"/>
      </font>
      <fill>
        <patternFill>
          <bgColor indexed="10"/>
        </patternFill>
      </fill>
    </dxf>
    <dxf>
      <font>
        <b/>
        <i/>
        <condense val="0"/>
        <extend val="0"/>
        <color auto="1"/>
      </font>
      <fill>
        <patternFill>
          <bgColor indexed="11"/>
        </patternFill>
      </fill>
    </dxf>
    <dxf>
      <font>
        <b/>
        <i/>
        <condense val="0"/>
        <extend val="0"/>
        <color indexed="9"/>
      </font>
      <fill>
        <patternFill>
          <bgColor indexed="10"/>
        </patternFill>
      </fill>
    </dxf>
    <dxf>
      <font>
        <b/>
        <i/>
        <condense val="0"/>
        <extend val="0"/>
        <color auto="1"/>
      </font>
      <fill>
        <patternFill>
          <bgColor indexed="11"/>
        </patternFill>
      </fill>
    </dxf>
    <dxf>
      <font>
        <b/>
        <i/>
        <condense val="0"/>
        <extend val="0"/>
        <color indexed="9"/>
      </font>
      <fill>
        <patternFill>
          <bgColor indexed="10"/>
        </patternFill>
      </fill>
    </dxf>
    <dxf>
      <font>
        <b/>
        <i/>
        <condense val="0"/>
        <extend val="0"/>
        <color auto="1"/>
      </font>
      <fill>
        <patternFill>
          <bgColor indexed="11"/>
        </patternFill>
      </fill>
    </dxf>
    <dxf>
      <font>
        <b/>
        <i/>
        <condense val="0"/>
        <extend val="0"/>
        <color indexed="9"/>
      </font>
      <fill>
        <patternFill>
          <bgColor indexed="10"/>
        </patternFill>
      </fill>
    </dxf>
    <dxf>
      <font>
        <b/>
        <i/>
        <condense val="0"/>
        <extend val="0"/>
        <color auto="1"/>
      </font>
      <fill>
        <patternFill>
          <bgColor indexed="11"/>
        </patternFill>
      </fill>
    </dxf>
    <dxf>
      <font>
        <b/>
        <i/>
        <condense val="0"/>
        <extend val="0"/>
        <color indexed="9"/>
      </font>
      <fill>
        <patternFill>
          <bgColor indexed="10"/>
        </patternFill>
      </fill>
    </dxf>
    <dxf>
      <font>
        <b/>
        <i/>
        <condense val="0"/>
        <extend val="0"/>
        <color auto="1"/>
      </font>
      <fill>
        <patternFill>
          <bgColor indexed="11"/>
        </patternFill>
      </fill>
    </dxf>
    <dxf>
      <font>
        <b/>
        <i/>
        <condense val="0"/>
        <extend val="0"/>
        <color indexed="9"/>
      </font>
      <fill>
        <patternFill>
          <bgColor indexed="10"/>
        </patternFill>
      </fill>
    </dxf>
    <dxf>
      <font>
        <b/>
        <i/>
        <condense val="0"/>
        <extend val="0"/>
        <color auto="1"/>
      </font>
      <fill>
        <patternFill>
          <bgColor indexed="11"/>
        </patternFill>
      </fill>
    </dxf>
    <dxf>
      <font>
        <b/>
        <i/>
        <condense val="0"/>
        <extend val="0"/>
        <color indexed="9"/>
      </font>
      <fill>
        <patternFill>
          <bgColor indexed="10"/>
        </patternFill>
      </fill>
    </dxf>
    <dxf>
      <font>
        <b/>
        <i/>
        <condense val="0"/>
        <extend val="0"/>
        <color auto="1"/>
      </font>
      <fill>
        <patternFill>
          <bgColor indexed="11"/>
        </patternFill>
      </fill>
    </dxf>
    <dxf>
      <font>
        <b/>
        <i/>
        <condense val="0"/>
        <extend val="0"/>
        <color indexed="9"/>
      </font>
      <fill>
        <patternFill>
          <bgColor indexed="10"/>
        </patternFill>
      </fill>
    </dxf>
    <dxf>
      <font>
        <b/>
        <i/>
        <condense val="0"/>
        <extend val="0"/>
        <color auto="1"/>
      </font>
      <fill>
        <patternFill>
          <bgColor indexed="11"/>
        </patternFill>
      </fill>
    </dxf>
    <dxf>
      <font>
        <b/>
        <i/>
        <condense val="0"/>
        <extend val="0"/>
        <color indexed="9"/>
      </font>
      <fill>
        <patternFill>
          <bgColor indexed="10"/>
        </patternFill>
      </fill>
    </dxf>
    <dxf>
      <font>
        <b/>
        <i/>
        <condense val="0"/>
        <extend val="0"/>
        <color auto="1"/>
      </font>
      <fill>
        <patternFill>
          <bgColor indexed="11"/>
        </patternFill>
      </fill>
    </dxf>
    <dxf>
      <font>
        <b/>
        <i/>
        <condense val="0"/>
        <extend val="0"/>
        <color indexed="9"/>
      </font>
      <fill>
        <patternFill>
          <bgColor indexed="10"/>
        </patternFill>
      </fill>
    </dxf>
    <dxf>
      <font>
        <b/>
        <i/>
        <condense val="0"/>
        <extend val="0"/>
        <color auto="1"/>
      </font>
      <fill>
        <patternFill>
          <bgColor indexed="11"/>
        </patternFill>
      </fill>
    </dxf>
    <dxf>
      <font>
        <b/>
        <i/>
        <condense val="0"/>
        <extend val="0"/>
        <color indexed="9"/>
      </font>
      <fill>
        <patternFill>
          <bgColor indexed="10"/>
        </patternFill>
      </fill>
    </dxf>
    <dxf>
      <font>
        <b/>
        <i/>
        <condense val="0"/>
        <extend val="0"/>
        <color auto="1"/>
      </font>
      <fill>
        <patternFill>
          <bgColor indexed="11"/>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condense val="0"/>
        <extend val="0"/>
        <color indexed="9"/>
      </font>
      <fill>
        <patternFill>
          <bgColor indexed="10"/>
        </patternFill>
      </fill>
    </dxf>
    <dxf>
      <font>
        <b/>
        <i/>
        <condense val="0"/>
        <extend val="0"/>
        <color auto="1"/>
      </font>
      <fill>
        <patternFill>
          <bgColor indexed="11"/>
        </patternFill>
      </fill>
    </dxf>
    <dxf>
      <font>
        <b/>
        <i/>
        <condense val="0"/>
        <extend val="0"/>
        <color indexed="9"/>
      </font>
      <fill>
        <patternFill>
          <bgColor indexed="10"/>
        </patternFill>
      </fill>
    </dxf>
    <dxf>
      <font>
        <b/>
        <i/>
        <condense val="0"/>
        <extend val="0"/>
        <color auto="1"/>
      </font>
      <fill>
        <patternFill>
          <bgColor indexed="11"/>
        </patternFill>
      </fill>
    </dxf>
    <dxf>
      <font>
        <b/>
        <i/>
        <condense val="0"/>
        <extend val="0"/>
        <color indexed="9"/>
      </font>
      <fill>
        <patternFill>
          <bgColor indexed="10"/>
        </patternFill>
      </fill>
    </dxf>
    <dxf>
      <font>
        <b/>
        <i/>
        <condense val="0"/>
        <extend val="0"/>
        <color auto="1"/>
      </font>
      <fill>
        <patternFill>
          <bgColor indexed="11"/>
        </patternFill>
      </fill>
    </dxf>
  </dxfs>
  <tableStyles count="0" defaultTableStyle="TableStyleMedium9"/>
  <colors>
    <mruColors>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7.png"/><Relationship Id="rId18" Type="http://schemas.openxmlformats.org/officeDocument/2006/relationships/image" Target="../media/image1.png"/><Relationship Id="rId26" Type="http://schemas.openxmlformats.org/officeDocument/2006/relationships/image" Target="../media/image26.png"/><Relationship Id="rId3" Type="http://schemas.openxmlformats.org/officeDocument/2006/relationships/image" Target="../media/image9.png"/><Relationship Id="rId21" Type="http://schemas.openxmlformats.org/officeDocument/2006/relationships/image" Target="../media/image5.png"/><Relationship Id="rId7" Type="http://schemas.openxmlformats.org/officeDocument/2006/relationships/image" Target="../media/image12.png"/><Relationship Id="rId12" Type="http://schemas.openxmlformats.org/officeDocument/2006/relationships/image" Target="../media/image16.png"/><Relationship Id="rId17" Type="http://schemas.openxmlformats.org/officeDocument/2006/relationships/image" Target="../media/image20.png"/><Relationship Id="rId25" Type="http://schemas.openxmlformats.org/officeDocument/2006/relationships/image" Target="../media/image25.png"/><Relationship Id="rId2" Type="http://schemas.openxmlformats.org/officeDocument/2006/relationships/image" Target="../media/image3.png"/><Relationship Id="rId16" Type="http://schemas.openxmlformats.org/officeDocument/2006/relationships/image" Target="../media/image19.png"/><Relationship Id="rId20" Type="http://schemas.openxmlformats.org/officeDocument/2006/relationships/image" Target="../media/image4.jpeg"/><Relationship Id="rId29" Type="http://schemas.openxmlformats.org/officeDocument/2006/relationships/image" Target="../media/image29.png"/><Relationship Id="rId1" Type="http://schemas.openxmlformats.org/officeDocument/2006/relationships/image" Target="../media/image8.png"/><Relationship Id="rId6" Type="http://schemas.openxmlformats.org/officeDocument/2006/relationships/image" Target="../media/image11.png"/><Relationship Id="rId11" Type="http://schemas.openxmlformats.org/officeDocument/2006/relationships/image" Target="../media/image15.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6.png"/><Relationship Id="rId15" Type="http://schemas.openxmlformats.org/officeDocument/2006/relationships/image" Target="../media/image18.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2.png"/><Relationship Id="rId19" Type="http://schemas.openxmlformats.org/officeDocument/2006/relationships/image" Target="../media/image21.png"/><Relationship Id="rId31" Type="http://schemas.openxmlformats.org/officeDocument/2006/relationships/image" Target="../media/image31.png"/><Relationship Id="rId4" Type="http://schemas.openxmlformats.org/officeDocument/2006/relationships/image" Target="../media/image10.png"/><Relationship Id="rId9" Type="http://schemas.openxmlformats.org/officeDocument/2006/relationships/image" Target="../media/image14.png"/><Relationship Id="rId14" Type="http://schemas.openxmlformats.org/officeDocument/2006/relationships/image" Target="../media/image17.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3.xml.rels><?xml version="1.0" encoding="UTF-8" standalone="yes"?>
<Relationships xmlns="http://schemas.openxmlformats.org/package/2006/relationships"><Relationship Id="rId13" Type="http://schemas.openxmlformats.org/officeDocument/2006/relationships/image" Target="../media/image1.png"/><Relationship Id="rId18" Type="http://schemas.openxmlformats.org/officeDocument/2006/relationships/image" Target="../media/image17.png"/><Relationship Id="rId26" Type="http://schemas.openxmlformats.org/officeDocument/2006/relationships/image" Target="../media/image10.png"/><Relationship Id="rId21" Type="http://schemas.openxmlformats.org/officeDocument/2006/relationships/image" Target="../media/image38.jpeg"/><Relationship Id="rId34" Type="http://schemas.openxmlformats.org/officeDocument/2006/relationships/image" Target="../media/image32.png"/><Relationship Id="rId7" Type="http://schemas.openxmlformats.org/officeDocument/2006/relationships/image" Target="../media/image11.png"/><Relationship Id="rId12" Type="http://schemas.openxmlformats.org/officeDocument/2006/relationships/image" Target="../media/image2.png"/><Relationship Id="rId17" Type="http://schemas.openxmlformats.org/officeDocument/2006/relationships/image" Target="../media/image7.png"/><Relationship Id="rId25" Type="http://schemas.openxmlformats.org/officeDocument/2006/relationships/image" Target="../media/image4.jpeg"/><Relationship Id="rId33" Type="http://schemas.openxmlformats.org/officeDocument/2006/relationships/image" Target="../media/image22.png"/><Relationship Id="rId38" Type="http://schemas.openxmlformats.org/officeDocument/2006/relationships/image" Target="../media/image30.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37.jpeg"/><Relationship Id="rId29" Type="http://schemas.openxmlformats.org/officeDocument/2006/relationships/image" Target="../media/image26.png"/><Relationship Id="rId1" Type="http://schemas.openxmlformats.org/officeDocument/2006/relationships/image" Target="../media/image8.png"/><Relationship Id="rId6" Type="http://schemas.openxmlformats.org/officeDocument/2006/relationships/image" Target="../media/image6.png"/><Relationship Id="rId11" Type="http://schemas.openxmlformats.org/officeDocument/2006/relationships/image" Target="../media/image14.png"/><Relationship Id="rId24" Type="http://schemas.openxmlformats.org/officeDocument/2006/relationships/image" Target="../media/image20.png"/><Relationship Id="rId32" Type="http://schemas.openxmlformats.org/officeDocument/2006/relationships/image" Target="../media/image31.png"/><Relationship Id="rId37" Type="http://schemas.openxmlformats.org/officeDocument/2006/relationships/image" Target="../media/image29.png"/><Relationship Id="rId5" Type="http://schemas.openxmlformats.org/officeDocument/2006/relationships/image" Target="../media/image34.png"/><Relationship Id="rId15" Type="http://schemas.openxmlformats.org/officeDocument/2006/relationships/image" Target="../media/image36.png"/><Relationship Id="rId23" Type="http://schemas.openxmlformats.org/officeDocument/2006/relationships/image" Target="../media/image21.png"/><Relationship Id="rId28" Type="http://schemas.openxmlformats.org/officeDocument/2006/relationships/image" Target="../media/image25.png"/><Relationship Id="rId36" Type="http://schemas.openxmlformats.org/officeDocument/2006/relationships/image" Target="../media/image28.png"/><Relationship Id="rId10" Type="http://schemas.openxmlformats.org/officeDocument/2006/relationships/image" Target="../media/image13.png"/><Relationship Id="rId19" Type="http://schemas.openxmlformats.org/officeDocument/2006/relationships/image" Target="../media/image18.png"/><Relationship Id="rId31" Type="http://schemas.openxmlformats.org/officeDocument/2006/relationships/image" Target="../media/image24.png"/><Relationship Id="rId4" Type="http://schemas.openxmlformats.org/officeDocument/2006/relationships/image" Target="../media/image9.png"/><Relationship Id="rId9" Type="http://schemas.openxmlformats.org/officeDocument/2006/relationships/image" Target="../media/image35.png"/><Relationship Id="rId14" Type="http://schemas.openxmlformats.org/officeDocument/2006/relationships/image" Target="../media/image15.png"/><Relationship Id="rId22" Type="http://schemas.openxmlformats.org/officeDocument/2006/relationships/image" Target="../media/image19.png"/><Relationship Id="rId27" Type="http://schemas.openxmlformats.org/officeDocument/2006/relationships/image" Target="../media/image5.png"/><Relationship Id="rId30" Type="http://schemas.openxmlformats.org/officeDocument/2006/relationships/image" Target="../media/image23.png"/><Relationship Id="rId35" Type="http://schemas.openxmlformats.org/officeDocument/2006/relationships/image" Target="../media/image27.png"/><Relationship Id="rId8" Type="http://schemas.openxmlformats.org/officeDocument/2006/relationships/image" Target="../media/image12.png"/><Relationship Id="rId3"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editAs="oneCell">
    <xdr:from>
      <xdr:col>2</xdr:col>
      <xdr:colOff>69850</xdr:colOff>
      <xdr:row>27</xdr:row>
      <xdr:rowOff>145676</xdr:rowOff>
    </xdr:from>
    <xdr:to>
      <xdr:col>2</xdr:col>
      <xdr:colOff>285750</xdr:colOff>
      <xdr:row>29</xdr:row>
      <xdr:rowOff>107244</xdr:rowOff>
    </xdr:to>
    <xdr:pic>
      <xdr:nvPicPr>
        <xdr:cNvPr id="34" name="10 Imagen" descr="361.png">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3144" y="4807323"/>
          <a:ext cx="215900" cy="2641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58644</xdr:colOff>
      <xdr:row>41</xdr:row>
      <xdr:rowOff>0</xdr:rowOff>
    </xdr:from>
    <xdr:to>
      <xdr:col>2</xdr:col>
      <xdr:colOff>274544</xdr:colOff>
      <xdr:row>42</xdr:row>
      <xdr:rowOff>108604</xdr:rowOff>
    </xdr:to>
    <xdr:pic>
      <xdr:nvPicPr>
        <xdr:cNvPr id="36" name="10 Imagen" descr="361.png">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1938" y="6229350"/>
          <a:ext cx="215900" cy="259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69850</xdr:colOff>
      <xdr:row>41</xdr:row>
      <xdr:rowOff>9525</xdr:rowOff>
    </xdr:from>
    <xdr:to>
      <xdr:col>2</xdr:col>
      <xdr:colOff>285750</xdr:colOff>
      <xdr:row>42</xdr:row>
      <xdr:rowOff>116770</xdr:rowOff>
    </xdr:to>
    <xdr:pic>
      <xdr:nvPicPr>
        <xdr:cNvPr id="37" name="10 Imagen" descr="361.png">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3144" y="5455584"/>
          <a:ext cx="215900" cy="2641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36876</xdr:colOff>
      <xdr:row>63</xdr:row>
      <xdr:rowOff>152400</xdr:rowOff>
    </xdr:from>
    <xdr:to>
      <xdr:col>2</xdr:col>
      <xdr:colOff>234949</xdr:colOff>
      <xdr:row>65</xdr:row>
      <xdr:rowOff>75492</xdr:rowOff>
    </xdr:to>
    <xdr:pic>
      <xdr:nvPicPr>
        <xdr:cNvPr id="40" name="10 Imagen" descr="361.png">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32326" y="11229975"/>
          <a:ext cx="198073" cy="2469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69850</xdr:colOff>
      <xdr:row>39</xdr:row>
      <xdr:rowOff>123264</xdr:rowOff>
    </xdr:from>
    <xdr:ext cx="215900" cy="259083"/>
    <xdr:pic>
      <xdr:nvPicPr>
        <xdr:cNvPr id="27" name="10 Imagen" descr="361.png">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3144" y="5883088"/>
          <a:ext cx="215900" cy="259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69850</xdr:colOff>
      <xdr:row>41</xdr:row>
      <xdr:rowOff>0</xdr:rowOff>
    </xdr:from>
    <xdr:ext cx="215900" cy="264127"/>
    <xdr:pic>
      <xdr:nvPicPr>
        <xdr:cNvPr id="28" name="10 Imagen" descr="361.png">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3144" y="6553760"/>
          <a:ext cx="215900" cy="2641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7</xdr:col>
      <xdr:colOff>647700</xdr:colOff>
      <xdr:row>27</xdr:row>
      <xdr:rowOff>152400</xdr:rowOff>
    </xdr:from>
    <xdr:to>
      <xdr:col>7</xdr:col>
      <xdr:colOff>847725</xdr:colOff>
      <xdr:row>29</xdr:row>
      <xdr:rowOff>77560</xdr:rowOff>
    </xdr:to>
    <xdr:pic>
      <xdr:nvPicPr>
        <xdr:cNvPr id="31" name="11 Imagen" descr="443.png">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48300" y="5057775"/>
          <a:ext cx="200025" cy="229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647700</xdr:colOff>
      <xdr:row>40</xdr:row>
      <xdr:rowOff>0</xdr:rowOff>
    </xdr:from>
    <xdr:to>
      <xdr:col>7</xdr:col>
      <xdr:colOff>847725</xdr:colOff>
      <xdr:row>41</xdr:row>
      <xdr:rowOff>53067</xdr:rowOff>
    </xdr:to>
    <xdr:pic>
      <xdr:nvPicPr>
        <xdr:cNvPr id="33" name="20 Imagen" descr="665.png">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48300" y="7096125"/>
          <a:ext cx="200025" cy="2149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647700</xdr:colOff>
      <xdr:row>41</xdr:row>
      <xdr:rowOff>9525</xdr:rowOff>
    </xdr:from>
    <xdr:to>
      <xdr:col>7</xdr:col>
      <xdr:colOff>847725</xdr:colOff>
      <xdr:row>42</xdr:row>
      <xdr:rowOff>62592</xdr:rowOff>
    </xdr:to>
    <xdr:pic>
      <xdr:nvPicPr>
        <xdr:cNvPr id="47" name="20 Imagen" descr="665.png">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48300" y="7267575"/>
          <a:ext cx="200025" cy="2149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666750</xdr:colOff>
      <xdr:row>64</xdr:row>
      <xdr:rowOff>0</xdr:rowOff>
    </xdr:from>
    <xdr:to>
      <xdr:col>8</xdr:col>
      <xdr:colOff>0</xdr:colOff>
      <xdr:row>65</xdr:row>
      <xdr:rowOff>68035</xdr:rowOff>
    </xdr:to>
    <xdr:pic>
      <xdr:nvPicPr>
        <xdr:cNvPr id="48" name="11 Imagen" descr="443.png">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67350" y="11239500"/>
          <a:ext cx="200025" cy="229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619125</xdr:colOff>
      <xdr:row>64</xdr:row>
      <xdr:rowOff>0</xdr:rowOff>
    </xdr:from>
    <xdr:to>
      <xdr:col>14</xdr:col>
      <xdr:colOff>819150</xdr:colOff>
      <xdr:row>65</xdr:row>
      <xdr:rowOff>68035</xdr:rowOff>
    </xdr:to>
    <xdr:pic>
      <xdr:nvPicPr>
        <xdr:cNvPr id="49" name="11 Imagen" descr="443.png">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15550" y="11239500"/>
          <a:ext cx="200025" cy="229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647700</xdr:colOff>
      <xdr:row>71</xdr:row>
      <xdr:rowOff>0</xdr:rowOff>
    </xdr:from>
    <xdr:to>
      <xdr:col>7</xdr:col>
      <xdr:colOff>847725</xdr:colOff>
      <xdr:row>72</xdr:row>
      <xdr:rowOff>68035</xdr:rowOff>
    </xdr:to>
    <xdr:pic>
      <xdr:nvPicPr>
        <xdr:cNvPr id="50" name="11 Imagen" descr="443.png">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48300" y="12372975"/>
          <a:ext cx="200025" cy="229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619125</xdr:colOff>
      <xdr:row>71</xdr:row>
      <xdr:rowOff>0</xdr:rowOff>
    </xdr:from>
    <xdr:to>
      <xdr:col>14</xdr:col>
      <xdr:colOff>819150</xdr:colOff>
      <xdr:row>72</xdr:row>
      <xdr:rowOff>68035</xdr:rowOff>
    </xdr:to>
    <xdr:pic>
      <xdr:nvPicPr>
        <xdr:cNvPr id="51" name="11 Imagen" descr="443.png">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15550" y="12372975"/>
          <a:ext cx="200025" cy="229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27351</xdr:colOff>
      <xdr:row>70</xdr:row>
      <xdr:rowOff>152400</xdr:rowOff>
    </xdr:from>
    <xdr:to>
      <xdr:col>10</xdr:col>
      <xdr:colOff>225424</xdr:colOff>
      <xdr:row>72</xdr:row>
      <xdr:rowOff>75492</xdr:rowOff>
    </xdr:to>
    <xdr:pic>
      <xdr:nvPicPr>
        <xdr:cNvPr id="56" name="10 Imagen" descr="361.png">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4401" y="12363450"/>
          <a:ext cx="198073" cy="2469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17826</xdr:colOff>
      <xdr:row>71</xdr:row>
      <xdr:rowOff>0</xdr:rowOff>
    </xdr:from>
    <xdr:to>
      <xdr:col>2</xdr:col>
      <xdr:colOff>215899</xdr:colOff>
      <xdr:row>72</xdr:row>
      <xdr:rowOff>85017</xdr:rowOff>
    </xdr:to>
    <xdr:pic>
      <xdr:nvPicPr>
        <xdr:cNvPr id="57" name="10 Imagen" descr="361.png">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3276" y="12372975"/>
          <a:ext cx="198073" cy="2469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17826</xdr:colOff>
      <xdr:row>63</xdr:row>
      <xdr:rowOff>152400</xdr:rowOff>
    </xdr:from>
    <xdr:to>
      <xdr:col>10</xdr:col>
      <xdr:colOff>215899</xdr:colOff>
      <xdr:row>65</xdr:row>
      <xdr:rowOff>75492</xdr:rowOff>
    </xdr:to>
    <xdr:pic>
      <xdr:nvPicPr>
        <xdr:cNvPr id="59" name="10 Imagen" descr="361.png">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94876" y="11229975"/>
          <a:ext cx="198073" cy="2469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600075</xdr:colOff>
      <xdr:row>96</xdr:row>
      <xdr:rowOff>152400</xdr:rowOff>
    </xdr:from>
    <xdr:to>
      <xdr:col>6</xdr:col>
      <xdr:colOff>809625</xdr:colOff>
      <xdr:row>97</xdr:row>
      <xdr:rowOff>138391</xdr:rowOff>
    </xdr:to>
    <xdr:pic>
      <xdr:nvPicPr>
        <xdr:cNvPr id="65" name="420 Imagen">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572000" y="16849725"/>
          <a:ext cx="209550" cy="147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28575</xdr:colOff>
      <xdr:row>94</xdr:row>
      <xdr:rowOff>9525</xdr:rowOff>
    </xdr:from>
    <xdr:to>
      <xdr:col>12</xdr:col>
      <xdr:colOff>223155</xdr:colOff>
      <xdr:row>94</xdr:row>
      <xdr:rowOff>133481</xdr:rowOff>
    </xdr:to>
    <xdr:pic>
      <xdr:nvPicPr>
        <xdr:cNvPr id="66" name="Picture 65">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867650" y="16383000"/>
          <a:ext cx="194580" cy="123956"/>
        </a:xfrm>
        <a:prstGeom prst="rect">
          <a:avLst/>
        </a:prstGeom>
      </xdr:spPr>
    </xdr:pic>
    <xdr:clientData/>
  </xdr:twoCellAnchor>
  <xdr:twoCellAnchor editAs="oneCell">
    <xdr:from>
      <xdr:col>4</xdr:col>
      <xdr:colOff>38100</xdr:colOff>
      <xdr:row>94</xdr:row>
      <xdr:rowOff>0</xdr:rowOff>
    </xdr:from>
    <xdr:to>
      <xdr:col>4</xdr:col>
      <xdr:colOff>228600</xdr:colOff>
      <xdr:row>95</xdr:row>
      <xdr:rowOff>61235</xdr:rowOff>
    </xdr:to>
    <xdr:pic>
      <xdr:nvPicPr>
        <xdr:cNvPr id="67" name="17 Imagen" descr="352.png">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981325" y="16373475"/>
          <a:ext cx="190500" cy="223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97</xdr:row>
      <xdr:rowOff>9525</xdr:rowOff>
    </xdr:from>
    <xdr:to>
      <xdr:col>4</xdr:col>
      <xdr:colOff>219075</xdr:colOff>
      <xdr:row>98</xdr:row>
      <xdr:rowOff>61232</xdr:rowOff>
    </xdr:to>
    <xdr:pic>
      <xdr:nvPicPr>
        <xdr:cNvPr id="70" name="12 Imagen" descr="365.png">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962275" y="16868775"/>
          <a:ext cx="200025" cy="2136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93</xdr:row>
      <xdr:rowOff>152400</xdr:rowOff>
    </xdr:from>
    <xdr:to>
      <xdr:col>6</xdr:col>
      <xdr:colOff>819150</xdr:colOff>
      <xdr:row>95</xdr:row>
      <xdr:rowOff>57151</xdr:rowOff>
    </xdr:to>
    <xdr:pic>
      <xdr:nvPicPr>
        <xdr:cNvPr id="72" name="10 Imagen" descr="163.png">
          <a:extLst>
            <a:ext uri="{FF2B5EF4-FFF2-40B4-BE49-F238E27FC236}">
              <a16:creationId xmlns:a16="http://schemas.microsoft.com/office/drawing/2014/main" id="{00000000-0008-0000-0000-00004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00575" y="16363950"/>
          <a:ext cx="1905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619125</xdr:colOff>
      <xdr:row>94</xdr:row>
      <xdr:rowOff>9525</xdr:rowOff>
    </xdr:from>
    <xdr:to>
      <xdr:col>14</xdr:col>
      <xdr:colOff>819150</xdr:colOff>
      <xdr:row>95</xdr:row>
      <xdr:rowOff>61232</xdr:rowOff>
    </xdr:to>
    <xdr:pic>
      <xdr:nvPicPr>
        <xdr:cNvPr id="73" name="12 Imagen" descr="365.png">
          <a:extLst>
            <a:ext uri="{FF2B5EF4-FFF2-40B4-BE49-F238E27FC236}">
              <a16:creationId xmlns:a16="http://schemas.microsoft.com/office/drawing/2014/main" id="{00000000-0008-0000-0000-000049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115550" y="16383000"/>
          <a:ext cx="200025" cy="2136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19050</xdr:colOff>
      <xdr:row>96</xdr:row>
      <xdr:rowOff>152400</xdr:rowOff>
    </xdr:from>
    <xdr:to>
      <xdr:col>12</xdr:col>
      <xdr:colOff>209550</xdr:colOff>
      <xdr:row>98</xdr:row>
      <xdr:rowOff>57151</xdr:rowOff>
    </xdr:to>
    <xdr:pic>
      <xdr:nvPicPr>
        <xdr:cNvPr id="74" name="10 Imagen" descr="163.png">
          <a:extLst>
            <a:ext uri="{FF2B5EF4-FFF2-40B4-BE49-F238E27FC236}">
              <a16:creationId xmlns:a16="http://schemas.microsoft.com/office/drawing/2014/main" id="{00000000-0008-0000-0000-00004A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858125" y="16849725"/>
          <a:ext cx="1905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628650</xdr:colOff>
      <xdr:row>97</xdr:row>
      <xdr:rowOff>0</xdr:rowOff>
    </xdr:from>
    <xdr:to>
      <xdr:col>14</xdr:col>
      <xdr:colOff>819150</xdr:colOff>
      <xdr:row>98</xdr:row>
      <xdr:rowOff>61235</xdr:rowOff>
    </xdr:to>
    <xdr:pic>
      <xdr:nvPicPr>
        <xdr:cNvPr id="75" name="17 Imagen" descr="352.png">
          <a:extLst>
            <a:ext uri="{FF2B5EF4-FFF2-40B4-BE49-F238E27FC236}">
              <a16:creationId xmlns:a16="http://schemas.microsoft.com/office/drawing/2014/main" id="{00000000-0008-0000-0000-00004B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125075" y="16859250"/>
          <a:ext cx="190500" cy="223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962025</xdr:colOff>
      <xdr:row>17</xdr:row>
      <xdr:rowOff>19050</xdr:rowOff>
    </xdr:from>
    <xdr:to>
      <xdr:col>7</xdr:col>
      <xdr:colOff>1152525</xdr:colOff>
      <xdr:row>18</xdr:row>
      <xdr:rowOff>34018</xdr:rowOff>
    </xdr:to>
    <xdr:pic>
      <xdr:nvPicPr>
        <xdr:cNvPr id="197557" name="10 Imagen" descr="163.png">
          <a:extLst>
            <a:ext uri="{FF2B5EF4-FFF2-40B4-BE49-F238E27FC236}">
              <a16:creationId xmlns:a16="http://schemas.microsoft.com/office/drawing/2014/main" id="{00000000-0008-0000-0100-0000B50303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81650" y="2971800"/>
          <a:ext cx="190500" cy="224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17</xdr:row>
      <xdr:rowOff>200025</xdr:rowOff>
    </xdr:from>
    <xdr:to>
      <xdr:col>4</xdr:col>
      <xdr:colOff>219075</xdr:colOff>
      <xdr:row>19</xdr:row>
      <xdr:rowOff>54748</xdr:rowOff>
    </xdr:to>
    <xdr:pic>
      <xdr:nvPicPr>
        <xdr:cNvPr id="197558" name="10 Imagen" descr="163.png">
          <a:extLst>
            <a:ext uri="{FF2B5EF4-FFF2-40B4-BE49-F238E27FC236}">
              <a16:creationId xmlns:a16="http://schemas.microsoft.com/office/drawing/2014/main" id="{00000000-0008-0000-0100-0000B60303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0" y="3152775"/>
          <a:ext cx="190500" cy="226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15</xdr:row>
      <xdr:rowOff>0</xdr:rowOff>
    </xdr:from>
    <xdr:to>
      <xdr:col>4</xdr:col>
      <xdr:colOff>209550</xdr:colOff>
      <xdr:row>16</xdr:row>
      <xdr:rowOff>66676</xdr:rowOff>
    </xdr:to>
    <xdr:pic>
      <xdr:nvPicPr>
        <xdr:cNvPr id="197564" name="10 Imagen" descr="163.png">
          <a:extLst>
            <a:ext uri="{FF2B5EF4-FFF2-40B4-BE49-F238E27FC236}">
              <a16:creationId xmlns:a16="http://schemas.microsoft.com/office/drawing/2014/main" id="{00000000-0008-0000-0100-0000BC0303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2619375"/>
          <a:ext cx="190500"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27</xdr:row>
      <xdr:rowOff>0</xdr:rowOff>
    </xdr:from>
    <xdr:to>
      <xdr:col>4</xdr:col>
      <xdr:colOff>228600</xdr:colOff>
      <xdr:row>28</xdr:row>
      <xdr:rowOff>43542</xdr:rowOff>
    </xdr:to>
    <xdr:pic>
      <xdr:nvPicPr>
        <xdr:cNvPr id="197567" name="20 Imagen" descr="665.png">
          <a:extLst>
            <a:ext uri="{FF2B5EF4-FFF2-40B4-BE49-F238E27FC236}">
              <a16:creationId xmlns:a16="http://schemas.microsoft.com/office/drawing/2014/main" id="{00000000-0008-0000-0100-0000BF0303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4848225"/>
          <a:ext cx="200025" cy="2149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933450</xdr:colOff>
      <xdr:row>62</xdr:row>
      <xdr:rowOff>28575</xdr:rowOff>
    </xdr:from>
    <xdr:to>
      <xdr:col>7</xdr:col>
      <xdr:colOff>1133475</xdr:colOff>
      <xdr:row>63</xdr:row>
      <xdr:rowOff>37428</xdr:rowOff>
    </xdr:to>
    <xdr:pic>
      <xdr:nvPicPr>
        <xdr:cNvPr id="197578" name="28 Imagen" descr="451.png">
          <a:extLst>
            <a:ext uri="{FF2B5EF4-FFF2-40B4-BE49-F238E27FC236}">
              <a16:creationId xmlns:a16="http://schemas.microsoft.com/office/drawing/2014/main" id="{00000000-0008-0000-0100-0000CA0303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553075" y="11325225"/>
          <a:ext cx="200025" cy="208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62</xdr:row>
      <xdr:rowOff>47625</xdr:rowOff>
    </xdr:from>
    <xdr:to>
      <xdr:col>4</xdr:col>
      <xdr:colOff>228600</xdr:colOff>
      <xdr:row>62</xdr:row>
      <xdr:rowOff>180975</xdr:rowOff>
    </xdr:to>
    <xdr:pic>
      <xdr:nvPicPr>
        <xdr:cNvPr id="197581" name="353 Imagen">
          <a:extLst>
            <a:ext uri="{FF2B5EF4-FFF2-40B4-BE49-F238E27FC236}">
              <a16:creationId xmlns:a16="http://schemas.microsoft.com/office/drawing/2014/main" id="{00000000-0008-0000-0100-0000CD0303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057525" y="11344275"/>
          <a:ext cx="1905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9</xdr:row>
      <xdr:rowOff>0</xdr:rowOff>
    </xdr:from>
    <xdr:to>
      <xdr:col>4</xdr:col>
      <xdr:colOff>228600</xdr:colOff>
      <xdr:row>10</xdr:row>
      <xdr:rowOff>66678</xdr:rowOff>
    </xdr:to>
    <xdr:pic>
      <xdr:nvPicPr>
        <xdr:cNvPr id="197583" name="17 Imagen" descr="352.png">
          <a:extLst>
            <a:ext uri="{FF2B5EF4-FFF2-40B4-BE49-F238E27FC236}">
              <a16:creationId xmlns:a16="http://schemas.microsoft.com/office/drawing/2014/main" id="{00000000-0008-0000-0100-0000CF0303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057525" y="1590675"/>
          <a:ext cx="190500" cy="2286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962025</xdr:colOff>
      <xdr:row>54</xdr:row>
      <xdr:rowOff>190500</xdr:rowOff>
    </xdr:from>
    <xdr:to>
      <xdr:col>7</xdr:col>
      <xdr:colOff>1152525</xdr:colOff>
      <xdr:row>56</xdr:row>
      <xdr:rowOff>56529</xdr:rowOff>
    </xdr:to>
    <xdr:pic>
      <xdr:nvPicPr>
        <xdr:cNvPr id="197586" name="14 Imagen" descr="333.png">
          <a:extLst>
            <a:ext uri="{FF2B5EF4-FFF2-40B4-BE49-F238E27FC236}">
              <a16:creationId xmlns:a16="http://schemas.microsoft.com/office/drawing/2014/main" id="{00000000-0008-0000-0100-0000D20303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581650" y="10029825"/>
          <a:ext cx="190500" cy="2279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38</xdr:row>
      <xdr:rowOff>38100</xdr:rowOff>
    </xdr:from>
    <xdr:to>
      <xdr:col>4</xdr:col>
      <xdr:colOff>238125</xdr:colOff>
      <xdr:row>38</xdr:row>
      <xdr:rowOff>171450</xdr:rowOff>
    </xdr:to>
    <xdr:pic>
      <xdr:nvPicPr>
        <xdr:cNvPr id="197592" name="364 Imagen">
          <a:extLst>
            <a:ext uri="{FF2B5EF4-FFF2-40B4-BE49-F238E27FC236}">
              <a16:creationId xmlns:a16="http://schemas.microsoft.com/office/drawing/2014/main" id="{00000000-0008-0000-0100-0000D80303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048000" y="6838950"/>
          <a:ext cx="20955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26</xdr:row>
      <xdr:rowOff>9525</xdr:rowOff>
    </xdr:from>
    <xdr:to>
      <xdr:col>4</xdr:col>
      <xdr:colOff>219075</xdr:colOff>
      <xdr:row>27</xdr:row>
      <xdr:rowOff>68405</xdr:rowOff>
    </xdr:to>
    <xdr:pic>
      <xdr:nvPicPr>
        <xdr:cNvPr id="197596" name="18 Imagen" descr="164.png">
          <a:extLst>
            <a:ext uri="{FF2B5EF4-FFF2-40B4-BE49-F238E27FC236}">
              <a16:creationId xmlns:a16="http://schemas.microsoft.com/office/drawing/2014/main" id="{00000000-0008-0000-0100-0000DC0303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4619625"/>
          <a:ext cx="190500" cy="220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962025</xdr:colOff>
      <xdr:row>25</xdr:row>
      <xdr:rowOff>19050</xdr:rowOff>
    </xdr:from>
    <xdr:to>
      <xdr:col>7</xdr:col>
      <xdr:colOff>1152525</xdr:colOff>
      <xdr:row>26</xdr:row>
      <xdr:rowOff>39833</xdr:rowOff>
    </xdr:to>
    <xdr:pic>
      <xdr:nvPicPr>
        <xdr:cNvPr id="197597" name="18 Imagen" descr="164.png">
          <a:extLst>
            <a:ext uri="{FF2B5EF4-FFF2-40B4-BE49-F238E27FC236}">
              <a16:creationId xmlns:a16="http://schemas.microsoft.com/office/drawing/2014/main" id="{00000000-0008-0000-0100-0000DD0303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581650" y="4419600"/>
          <a:ext cx="190500" cy="2303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962025</xdr:colOff>
      <xdr:row>41</xdr:row>
      <xdr:rowOff>28575</xdr:rowOff>
    </xdr:from>
    <xdr:to>
      <xdr:col>7</xdr:col>
      <xdr:colOff>1162050</xdr:colOff>
      <xdr:row>42</xdr:row>
      <xdr:rowOff>52695</xdr:rowOff>
    </xdr:to>
    <xdr:pic>
      <xdr:nvPicPr>
        <xdr:cNvPr id="197598" name="7 Imagen" descr="358.png">
          <a:extLst>
            <a:ext uri="{FF2B5EF4-FFF2-40B4-BE49-F238E27FC236}">
              <a16:creationId xmlns:a16="http://schemas.microsoft.com/office/drawing/2014/main" id="{00000000-0008-0000-0100-0000DE0303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81650" y="7372350"/>
          <a:ext cx="200025" cy="2336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43</xdr:row>
      <xdr:rowOff>28575</xdr:rowOff>
    </xdr:from>
    <xdr:to>
      <xdr:col>4</xdr:col>
      <xdr:colOff>228600</xdr:colOff>
      <xdr:row>44</xdr:row>
      <xdr:rowOff>35719</xdr:rowOff>
    </xdr:to>
    <xdr:pic>
      <xdr:nvPicPr>
        <xdr:cNvPr id="197600" name="7 Imagen" descr="358.png">
          <a:extLst>
            <a:ext uri="{FF2B5EF4-FFF2-40B4-BE49-F238E27FC236}">
              <a16:creationId xmlns:a16="http://schemas.microsoft.com/office/drawing/2014/main" id="{00000000-0008-0000-0100-0000E00303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048000" y="7791450"/>
          <a:ext cx="200025" cy="2166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33</xdr:row>
      <xdr:rowOff>9525</xdr:rowOff>
    </xdr:from>
    <xdr:to>
      <xdr:col>4</xdr:col>
      <xdr:colOff>228600</xdr:colOff>
      <xdr:row>34</xdr:row>
      <xdr:rowOff>68035</xdr:rowOff>
    </xdr:to>
    <xdr:pic>
      <xdr:nvPicPr>
        <xdr:cNvPr id="197609" name="11 Imagen" descr="443.png">
          <a:extLst>
            <a:ext uri="{FF2B5EF4-FFF2-40B4-BE49-F238E27FC236}">
              <a16:creationId xmlns:a16="http://schemas.microsoft.com/office/drawing/2014/main" id="{00000000-0008-0000-0100-0000E90303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048000" y="5905500"/>
          <a:ext cx="200025" cy="229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14</xdr:row>
      <xdr:rowOff>57150</xdr:rowOff>
    </xdr:from>
    <xdr:to>
      <xdr:col>4</xdr:col>
      <xdr:colOff>219075</xdr:colOff>
      <xdr:row>14</xdr:row>
      <xdr:rowOff>171450</xdr:rowOff>
    </xdr:to>
    <xdr:pic>
      <xdr:nvPicPr>
        <xdr:cNvPr id="197621" name="393 Imagen">
          <a:extLst>
            <a:ext uri="{FF2B5EF4-FFF2-40B4-BE49-F238E27FC236}">
              <a16:creationId xmlns:a16="http://schemas.microsoft.com/office/drawing/2014/main" id="{00000000-0008-0000-0100-0000F50303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3038475" y="2466975"/>
          <a:ext cx="20002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50</xdr:row>
      <xdr:rowOff>19050</xdr:rowOff>
    </xdr:from>
    <xdr:to>
      <xdr:col>4</xdr:col>
      <xdr:colOff>219075</xdr:colOff>
      <xdr:row>51</xdr:row>
      <xdr:rowOff>47625</xdr:rowOff>
    </xdr:to>
    <xdr:pic>
      <xdr:nvPicPr>
        <xdr:cNvPr id="197626" name="19 Imagen" descr="359.png">
          <a:extLst>
            <a:ext uri="{FF2B5EF4-FFF2-40B4-BE49-F238E27FC236}">
              <a16:creationId xmlns:a16="http://schemas.microsoft.com/office/drawing/2014/main" id="{00000000-0008-0000-0100-0000FA0303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048000" y="911542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46</xdr:row>
      <xdr:rowOff>19050</xdr:rowOff>
    </xdr:from>
    <xdr:to>
      <xdr:col>4</xdr:col>
      <xdr:colOff>228600</xdr:colOff>
      <xdr:row>47</xdr:row>
      <xdr:rowOff>47625</xdr:rowOff>
    </xdr:to>
    <xdr:pic>
      <xdr:nvPicPr>
        <xdr:cNvPr id="197630" name="19 Imagen" descr="359.png">
          <a:extLst>
            <a:ext uri="{FF2B5EF4-FFF2-40B4-BE49-F238E27FC236}">
              <a16:creationId xmlns:a16="http://schemas.microsoft.com/office/drawing/2014/main" id="{00000000-0008-0000-0100-0000FE0303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057525" y="835342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952500</xdr:colOff>
      <xdr:row>15</xdr:row>
      <xdr:rowOff>0</xdr:rowOff>
    </xdr:from>
    <xdr:to>
      <xdr:col>7</xdr:col>
      <xdr:colOff>1152525</xdr:colOff>
      <xdr:row>16</xdr:row>
      <xdr:rowOff>57150</xdr:rowOff>
    </xdr:to>
    <xdr:pic>
      <xdr:nvPicPr>
        <xdr:cNvPr id="198658" name="12 Imagen" descr="365.png">
          <a:extLst>
            <a:ext uri="{FF2B5EF4-FFF2-40B4-BE49-F238E27FC236}">
              <a16:creationId xmlns:a16="http://schemas.microsoft.com/office/drawing/2014/main" id="{00000000-0008-0000-0100-0000020803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5572125" y="2619375"/>
          <a:ext cx="2000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952500</xdr:colOff>
      <xdr:row>47</xdr:row>
      <xdr:rowOff>19050</xdr:rowOff>
    </xdr:from>
    <xdr:to>
      <xdr:col>7</xdr:col>
      <xdr:colOff>1152525</xdr:colOff>
      <xdr:row>48</xdr:row>
      <xdr:rowOff>57148</xdr:rowOff>
    </xdr:to>
    <xdr:pic>
      <xdr:nvPicPr>
        <xdr:cNvPr id="198661" name="9 Imagen" descr="454.png">
          <a:extLst>
            <a:ext uri="{FF2B5EF4-FFF2-40B4-BE49-F238E27FC236}">
              <a16:creationId xmlns:a16="http://schemas.microsoft.com/office/drawing/2014/main" id="{00000000-0008-0000-0100-0000050803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572125" y="8543925"/>
          <a:ext cx="200025" cy="2285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54</xdr:row>
      <xdr:rowOff>47625</xdr:rowOff>
    </xdr:from>
    <xdr:to>
      <xdr:col>4</xdr:col>
      <xdr:colOff>238125</xdr:colOff>
      <xdr:row>54</xdr:row>
      <xdr:rowOff>180975</xdr:rowOff>
    </xdr:to>
    <xdr:pic>
      <xdr:nvPicPr>
        <xdr:cNvPr id="198667" name="415 Imagen">
          <a:extLst>
            <a:ext uri="{FF2B5EF4-FFF2-40B4-BE49-F238E27FC236}">
              <a16:creationId xmlns:a16="http://schemas.microsoft.com/office/drawing/2014/main" id="{00000000-0008-0000-0100-00000B0803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3048000" y="9963150"/>
          <a:ext cx="20955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40</xdr:row>
      <xdr:rowOff>9525</xdr:rowOff>
    </xdr:from>
    <xdr:to>
      <xdr:col>4</xdr:col>
      <xdr:colOff>219075</xdr:colOff>
      <xdr:row>41</xdr:row>
      <xdr:rowOff>69056</xdr:rowOff>
    </xdr:to>
    <xdr:pic>
      <xdr:nvPicPr>
        <xdr:cNvPr id="198673" name="7 Imagen" descr="362.png">
          <a:extLst>
            <a:ext uri="{FF2B5EF4-FFF2-40B4-BE49-F238E27FC236}">
              <a16:creationId xmlns:a16="http://schemas.microsoft.com/office/drawing/2014/main" id="{00000000-0008-0000-0100-0000110803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3048000" y="7181850"/>
          <a:ext cx="190500" cy="2309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39</xdr:row>
      <xdr:rowOff>0</xdr:rowOff>
    </xdr:from>
    <xdr:to>
      <xdr:col>4</xdr:col>
      <xdr:colOff>219075</xdr:colOff>
      <xdr:row>40</xdr:row>
      <xdr:rowOff>53069</xdr:rowOff>
    </xdr:to>
    <xdr:pic>
      <xdr:nvPicPr>
        <xdr:cNvPr id="198675" name="7 Imagen" descr="362.png">
          <a:extLst>
            <a:ext uri="{FF2B5EF4-FFF2-40B4-BE49-F238E27FC236}">
              <a16:creationId xmlns:a16="http://schemas.microsoft.com/office/drawing/2014/main" id="{00000000-0008-0000-0100-0000130803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3038475" y="7010400"/>
          <a:ext cx="200025" cy="2149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31</xdr:row>
      <xdr:rowOff>47625</xdr:rowOff>
    </xdr:from>
    <xdr:to>
      <xdr:col>4</xdr:col>
      <xdr:colOff>219075</xdr:colOff>
      <xdr:row>31</xdr:row>
      <xdr:rowOff>180975</xdr:rowOff>
    </xdr:to>
    <xdr:pic>
      <xdr:nvPicPr>
        <xdr:cNvPr id="198683" name="431 Imagen">
          <a:extLst>
            <a:ext uri="{FF2B5EF4-FFF2-40B4-BE49-F238E27FC236}">
              <a16:creationId xmlns:a16="http://schemas.microsoft.com/office/drawing/2014/main" id="{00000000-0008-0000-0100-00001B0803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3048000" y="5562600"/>
          <a:ext cx="1905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962025</xdr:colOff>
      <xdr:row>39</xdr:row>
      <xdr:rowOff>0</xdr:rowOff>
    </xdr:from>
    <xdr:to>
      <xdr:col>7</xdr:col>
      <xdr:colOff>1162050</xdr:colOff>
      <xdr:row>40</xdr:row>
      <xdr:rowOff>54769</xdr:rowOff>
    </xdr:to>
    <xdr:pic>
      <xdr:nvPicPr>
        <xdr:cNvPr id="123" name="7 Imagen" descr="358.png">
          <a:extLst>
            <a:ext uri="{FF2B5EF4-FFF2-40B4-BE49-F238E27FC236}">
              <a16:creationId xmlns:a16="http://schemas.microsoft.com/office/drawing/2014/main" id="{00000000-0008-0000-0100-00007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81650" y="7010400"/>
          <a:ext cx="200025" cy="2166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22</xdr:row>
      <xdr:rowOff>28575</xdr:rowOff>
    </xdr:from>
    <xdr:to>
      <xdr:col>4</xdr:col>
      <xdr:colOff>219075</xdr:colOff>
      <xdr:row>23</xdr:row>
      <xdr:rowOff>51337</xdr:rowOff>
    </xdr:to>
    <xdr:pic>
      <xdr:nvPicPr>
        <xdr:cNvPr id="124" name="18 Imagen" descr="164.png">
          <a:extLst>
            <a:ext uri="{FF2B5EF4-FFF2-40B4-BE49-F238E27FC236}">
              <a16:creationId xmlns:a16="http://schemas.microsoft.com/office/drawing/2014/main" id="{00000000-0008-0000-0100-00007C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3886200"/>
          <a:ext cx="190500" cy="2323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32</xdr:row>
      <xdr:rowOff>9525</xdr:rowOff>
    </xdr:from>
    <xdr:to>
      <xdr:col>4</xdr:col>
      <xdr:colOff>228600</xdr:colOff>
      <xdr:row>33</xdr:row>
      <xdr:rowOff>61232</xdr:rowOff>
    </xdr:to>
    <xdr:pic>
      <xdr:nvPicPr>
        <xdr:cNvPr id="130" name="10 Imagen" descr="361.png">
          <a:extLst>
            <a:ext uri="{FF2B5EF4-FFF2-40B4-BE49-F238E27FC236}">
              <a16:creationId xmlns:a16="http://schemas.microsoft.com/office/drawing/2014/main" id="{00000000-0008-0000-0100-000082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048000" y="5734050"/>
          <a:ext cx="200025" cy="223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30</xdr:row>
      <xdr:rowOff>28575</xdr:rowOff>
    </xdr:from>
    <xdr:to>
      <xdr:col>4</xdr:col>
      <xdr:colOff>228600</xdr:colOff>
      <xdr:row>31</xdr:row>
      <xdr:rowOff>42182</xdr:rowOff>
    </xdr:to>
    <xdr:pic>
      <xdr:nvPicPr>
        <xdr:cNvPr id="131" name="10 Imagen" descr="361.png">
          <a:extLst>
            <a:ext uri="{FF2B5EF4-FFF2-40B4-BE49-F238E27FC236}">
              <a16:creationId xmlns:a16="http://schemas.microsoft.com/office/drawing/2014/main" id="{00000000-0008-0000-0100-000083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048000" y="5334000"/>
          <a:ext cx="200025" cy="223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48</xdr:row>
      <xdr:rowOff>9525</xdr:rowOff>
    </xdr:from>
    <xdr:to>
      <xdr:col>4</xdr:col>
      <xdr:colOff>219075</xdr:colOff>
      <xdr:row>49</xdr:row>
      <xdr:rowOff>47625</xdr:rowOff>
    </xdr:to>
    <xdr:pic>
      <xdr:nvPicPr>
        <xdr:cNvPr id="137" name="19 Imagen" descr="359.png">
          <a:extLst>
            <a:ext uri="{FF2B5EF4-FFF2-40B4-BE49-F238E27FC236}">
              <a16:creationId xmlns:a16="http://schemas.microsoft.com/office/drawing/2014/main" id="{00000000-0008-0000-0100-000089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048000" y="8724900"/>
          <a:ext cx="1905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962025</xdr:colOff>
      <xdr:row>10</xdr:row>
      <xdr:rowOff>0</xdr:rowOff>
    </xdr:from>
    <xdr:to>
      <xdr:col>7</xdr:col>
      <xdr:colOff>1152525</xdr:colOff>
      <xdr:row>11</xdr:row>
      <xdr:rowOff>28578</xdr:rowOff>
    </xdr:to>
    <xdr:pic>
      <xdr:nvPicPr>
        <xdr:cNvPr id="138" name="17 Imagen" descr="352.png">
          <a:extLst>
            <a:ext uri="{FF2B5EF4-FFF2-40B4-BE49-F238E27FC236}">
              <a16:creationId xmlns:a16="http://schemas.microsoft.com/office/drawing/2014/main" id="{00000000-0008-0000-0100-00008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581650" y="1714500"/>
          <a:ext cx="190500" cy="2286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962025</xdr:colOff>
      <xdr:row>7</xdr:row>
      <xdr:rowOff>0</xdr:rowOff>
    </xdr:from>
    <xdr:to>
      <xdr:col>7</xdr:col>
      <xdr:colOff>1152525</xdr:colOff>
      <xdr:row>8</xdr:row>
      <xdr:rowOff>66678</xdr:rowOff>
    </xdr:to>
    <xdr:pic>
      <xdr:nvPicPr>
        <xdr:cNvPr id="139" name="17 Imagen" descr="352.png">
          <a:extLst>
            <a:ext uri="{FF2B5EF4-FFF2-40B4-BE49-F238E27FC236}">
              <a16:creationId xmlns:a16="http://schemas.microsoft.com/office/drawing/2014/main" id="{00000000-0008-0000-0100-00008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581650" y="1228725"/>
          <a:ext cx="190500" cy="2286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952500</xdr:colOff>
      <xdr:row>40</xdr:row>
      <xdr:rowOff>19050</xdr:rowOff>
    </xdr:from>
    <xdr:to>
      <xdr:col>7</xdr:col>
      <xdr:colOff>1162050</xdr:colOff>
      <xdr:row>40</xdr:row>
      <xdr:rowOff>152400</xdr:rowOff>
    </xdr:to>
    <xdr:pic>
      <xdr:nvPicPr>
        <xdr:cNvPr id="140" name="364 Imagen">
          <a:extLst>
            <a:ext uri="{FF2B5EF4-FFF2-40B4-BE49-F238E27FC236}">
              <a16:creationId xmlns:a16="http://schemas.microsoft.com/office/drawing/2014/main" id="{00000000-0008-0000-0100-00008C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572125" y="7191375"/>
          <a:ext cx="20955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942975</xdr:colOff>
      <xdr:row>43</xdr:row>
      <xdr:rowOff>38100</xdr:rowOff>
    </xdr:from>
    <xdr:to>
      <xdr:col>7</xdr:col>
      <xdr:colOff>1152525</xdr:colOff>
      <xdr:row>43</xdr:row>
      <xdr:rowOff>171450</xdr:rowOff>
    </xdr:to>
    <xdr:pic>
      <xdr:nvPicPr>
        <xdr:cNvPr id="141" name="364 Imagen">
          <a:extLst>
            <a:ext uri="{FF2B5EF4-FFF2-40B4-BE49-F238E27FC236}">
              <a16:creationId xmlns:a16="http://schemas.microsoft.com/office/drawing/2014/main" id="{00000000-0008-0000-0100-00008D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562600" y="7800975"/>
          <a:ext cx="20955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962025</xdr:colOff>
      <xdr:row>58</xdr:row>
      <xdr:rowOff>0</xdr:rowOff>
    </xdr:from>
    <xdr:to>
      <xdr:col>7</xdr:col>
      <xdr:colOff>1152525</xdr:colOff>
      <xdr:row>59</xdr:row>
      <xdr:rowOff>66054</xdr:rowOff>
    </xdr:to>
    <xdr:pic>
      <xdr:nvPicPr>
        <xdr:cNvPr id="142" name="14 Imagen" descr="333.png">
          <a:extLst>
            <a:ext uri="{FF2B5EF4-FFF2-40B4-BE49-F238E27FC236}">
              <a16:creationId xmlns:a16="http://schemas.microsoft.com/office/drawing/2014/main" id="{00000000-0008-0000-0100-00008E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581650" y="10525125"/>
          <a:ext cx="190500" cy="2279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57</xdr:row>
      <xdr:rowOff>0</xdr:rowOff>
    </xdr:from>
    <xdr:to>
      <xdr:col>4</xdr:col>
      <xdr:colOff>219075</xdr:colOff>
      <xdr:row>58</xdr:row>
      <xdr:rowOff>66054</xdr:rowOff>
    </xdr:to>
    <xdr:pic>
      <xdr:nvPicPr>
        <xdr:cNvPr id="143" name="14 Imagen" descr="333.png">
          <a:extLst>
            <a:ext uri="{FF2B5EF4-FFF2-40B4-BE49-F238E27FC236}">
              <a16:creationId xmlns:a16="http://schemas.microsoft.com/office/drawing/2014/main" id="{00000000-0008-0000-0100-00008F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0363200"/>
          <a:ext cx="190500" cy="2279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962025</xdr:colOff>
      <xdr:row>32</xdr:row>
      <xdr:rowOff>28575</xdr:rowOff>
    </xdr:from>
    <xdr:to>
      <xdr:col>7</xdr:col>
      <xdr:colOff>1152525</xdr:colOff>
      <xdr:row>32</xdr:row>
      <xdr:rowOff>161925</xdr:rowOff>
    </xdr:to>
    <xdr:pic>
      <xdr:nvPicPr>
        <xdr:cNvPr id="144" name="431 Imagen">
          <a:extLst>
            <a:ext uri="{FF2B5EF4-FFF2-40B4-BE49-F238E27FC236}">
              <a16:creationId xmlns:a16="http://schemas.microsoft.com/office/drawing/2014/main" id="{00000000-0008-0000-0100-000090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5581650" y="5753100"/>
          <a:ext cx="1905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35</xdr:row>
      <xdr:rowOff>19050</xdr:rowOff>
    </xdr:from>
    <xdr:to>
      <xdr:col>4</xdr:col>
      <xdr:colOff>219075</xdr:colOff>
      <xdr:row>35</xdr:row>
      <xdr:rowOff>152400</xdr:rowOff>
    </xdr:to>
    <xdr:pic>
      <xdr:nvPicPr>
        <xdr:cNvPr id="145" name="431 Imagen">
          <a:extLst>
            <a:ext uri="{FF2B5EF4-FFF2-40B4-BE49-F238E27FC236}">
              <a16:creationId xmlns:a16="http://schemas.microsoft.com/office/drawing/2014/main" id="{00000000-0008-0000-0100-000091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3048000" y="6248400"/>
          <a:ext cx="1905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962025</xdr:colOff>
      <xdr:row>42</xdr:row>
      <xdr:rowOff>28575</xdr:rowOff>
    </xdr:from>
    <xdr:to>
      <xdr:col>7</xdr:col>
      <xdr:colOff>1152525</xdr:colOff>
      <xdr:row>43</xdr:row>
      <xdr:rowOff>50006</xdr:rowOff>
    </xdr:to>
    <xdr:pic>
      <xdr:nvPicPr>
        <xdr:cNvPr id="146" name="7 Imagen" descr="362.png">
          <a:extLst>
            <a:ext uri="{FF2B5EF4-FFF2-40B4-BE49-F238E27FC236}">
              <a16:creationId xmlns:a16="http://schemas.microsoft.com/office/drawing/2014/main" id="{00000000-0008-0000-0100-000092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581650" y="7581900"/>
          <a:ext cx="190500" cy="2309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49</xdr:row>
      <xdr:rowOff>19050</xdr:rowOff>
    </xdr:from>
    <xdr:to>
      <xdr:col>4</xdr:col>
      <xdr:colOff>228600</xdr:colOff>
      <xdr:row>50</xdr:row>
      <xdr:rowOff>57149</xdr:rowOff>
    </xdr:to>
    <xdr:pic>
      <xdr:nvPicPr>
        <xdr:cNvPr id="147" name="16 Imagen" descr="364.png">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048000" y="8924925"/>
          <a:ext cx="200025" cy="2285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952500</xdr:colOff>
      <xdr:row>46</xdr:row>
      <xdr:rowOff>9525</xdr:rowOff>
    </xdr:from>
    <xdr:to>
      <xdr:col>7</xdr:col>
      <xdr:colOff>1152525</xdr:colOff>
      <xdr:row>47</xdr:row>
      <xdr:rowOff>47624</xdr:rowOff>
    </xdr:to>
    <xdr:pic>
      <xdr:nvPicPr>
        <xdr:cNvPr id="148" name="16 Imagen" descr="364.png">
          <a:extLst>
            <a:ext uri="{FF2B5EF4-FFF2-40B4-BE49-F238E27FC236}">
              <a16:creationId xmlns:a16="http://schemas.microsoft.com/office/drawing/2014/main" id="{00000000-0008-0000-0100-000094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5572125" y="8343900"/>
          <a:ext cx="200025" cy="2285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51</xdr:row>
      <xdr:rowOff>0</xdr:rowOff>
    </xdr:from>
    <xdr:to>
      <xdr:col>4</xdr:col>
      <xdr:colOff>228600</xdr:colOff>
      <xdr:row>52</xdr:row>
      <xdr:rowOff>38099</xdr:rowOff>
    </xdr:to>
    <xdr:pic>
      <xdr:nvPicPr>
        <xdr:cNvPr id="149" name="16 Imagen" descr="364.png">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048000" y="9286875"/>
          <a:ext cx="200025" cy="2285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34</xdr:row>
      <xdr:rowOff>9525</xdr:rowOff>
    </xdr:from>
    <xdr:to>
      <xdr:col>4</xdr:col>
      <xdr:colOff>219075</xdr:colOff>
      <xdr:row>35</xdr:row>
      <xdr:rowOff>70757</xdr:rowOff>
    </xdr:to>
    <xdr:pic>
      <xdr:nvPicPr>
        <xdr:cNvPr id="150" name="10 Imagen" descr="361.png">
          <a:extLst>
            <a:ext uri="{FF2B5EF4-FFF2-40B4-BE49-F238E27FC236}">
              <a16:creationId xmlns:a16="http://schemas.microsoft.com/office/drawing/2014/main" id="{00000000-0008-0000-0100-000096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038475" y="6076950"/>
          <a:ext cx="200025" cy="223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962025</xdr:colOff>
      <xdr:row>34</xdr:row>
      <xdr:rowOff>0</xdr:rowOff>
    </xdr:from>
    <xdr:to>
      <xdr:col>7</xdr:col>
      <xdr:colOff>1162050</xdr:colOff>
      <xdr:row>35</xdr:row>
      <xdr:rowOff>68035</xdr:rowOff>
    </xdr:to>
    <xdr:pic>
      <xdr:nvPicPr>
        <xdr:cNvPr id="151" name="11 Imagen" descr="443.png">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581650" y="6067425"/>
          <a:ext cx="200025" cy="229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962025</xdr:colOff>
      <xdr:row>31</xdr:row>
      <xdr:rowOff>28575</xdr:rowOff>
    </xdr:from>
    <xdr:to>
      <xdr:col>7</xdr:col>
      <xdr:colOff>1162050</xdr:colOff>
      <xdr:row>32</xdr:row>
      <xdr:rowOff>48985</xdr:rowOff>
    </xdr:to>
    <xdr:pic>
      <xdr:nvPicPr>
        <xdr:cNvPr id="152" name="11 Imagen" descr="443.png">
          <a:extLst>
            <a:ext uri="{FF2B5EF4-FFF2-40B4-BE49-F238E27FC236}">
              <a16:creationId xmlns:a16="http://schemas.microsoft.com/office/drawing/2014/main" id="{00000000-0008-0000-0100-000098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581650" y="5543550"/>
          <a:ext cx="200025" cy="229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17</xdr:row>
      <xdr:rowOff>47625</xdr:rowOff>
    </xdr:from>
    <xdr:to>
      <xdr:col>4</xdr:col>
      <xdr:colOff>228600</xdr:colOff>
      <xdr:row>17</xdr:row>
      <xdr:rowOff>161925</xdr:rowOff>
    </xdr:to>
    <xdr:pic>
      <xdr:nvPicPr>
        <xdr:cNvPr id="154" name="393 Imagen">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3048000" y="3000375"/>
          <a:ext cx="20002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19</xdr:row>
      <xdr:rowOff>28575</xdr:rowOff>
    </xdr:from>
    <xdr:to>
      <xdr:col>4</xdr:col>
      <xdr:colOff>228600</xdr:colOff>
      <xdr:row>19</xdr:row>
      <xdr:rowOff>142875</xdr:rowOff>
    </xdr:to>
    <xdr:pic>
      <xdr:nvPicPr>
        <xdr:cNvPr id="155" name="393 Imagen">
          <a:extLst>
            <a:ext uri="{FF2B5EF4-FFF2-40B4-BE49-F238E27FC236}">
              <a16:creationId xmlns:a16="http://schemas.microsoft.com/office/drawing/2014/main" id="{00000000-0008-0000-0100-00009B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3048000" y="3352800"/>
          <a:ext cx="20002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952500</xdr:colOff>
      <xdr:row>49</xdr:row>
      <xdr:rowOff>28575</xdr:rowOff>
    </xdr:from>
    <xdr:to>
      <xdr:col>7</xdr:col>
      <xdr:colOff>1152525</xdr:colOff>
      <xdr:row>50</xdr:row>
      <xdr:rowOff>66673</xdr:rowOff>
    </xdr:to>
    <xdr:pic>
      <xdr:nvPicPr>
        <xdr:cNvPr id="156" name="9 Imagen" descr="454.png">
          <a:extLst>
            <a:ext uri="{FF2B5EF4-FFF2-40B4-BE49-F238E27FC236}">
              <a16:creationId xmlns:a16="http://schemas.microsoft.com/office/drawing/2014/main" id="{00000000-0008-0000-0100-00009C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572125" y="8934450"/>
          <a:ext cx="200025" cy="2285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952500</xdr:colOff>
      <xdr:row>50</xdr:row>
      <xdr:rowOff>28575</xdr:rowOff>
    </xdr:from>
    <xdr:to>
      <xdr:col>7</xdr:col>
      <xdr:colOff>1152525</xdr:colOff>
      <xdr:row>51</xdr:row>
      <xdr:rowOff>66673</xdr:rowOff>
    </xdr:to>
    <xdr:pic>
      <xdr:nvPicPr>
        <xdr:cNvPr id="157" name="9 Imagen" descr="454.png">
          <a:extLst>
            <a:ext uri="{FF2B5EF4-FFF2-40B4-BE49-F238E27FC236}">
              <a16:creationId xmlns:a16="http://schemas.microsoft.com/office/drawing/2014/main" id="{00000000-0008-0000-0100-00009D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572125" y="9124950"/>
          <a:ext cx="200025" cy="2285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952500</xdr:colOff>
      <xdr:row>19</xdr:row>
      <xdr:rowOff>0</xdr:rowOff>
    </xdr:from>
    <xdr:to>
      <xdr:col>7</xdr:col>
      <xdr:colOff>1152525</xdr:colOff>
      <xdr:row>20</xdr:row>
      <xdr:rowOff>47625</xdr:rowOff>
    </xdr:to>
    <xdr:pic>
      <xdr:nvPicPr>
        <xdr:cNvPr id="158" name="12 Imagen" descr="365.png">
          <a:extLst>
            <a:ext uri="{FF2B5EF4-FFF2-40B4-BE49-F238E27FC236}">
              <a16:creationId xmlns:a16="http://schemas.microsoft.com/office/drawing/2014/main" id="{00000000-0008-0000-0100-00009E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5572125" y="3324225"/>
          <a:ext cx="2000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16</xdr:row>
      <xdr:rowOff>9525</xdr:rowOff>
    </xdr:from>
    <xdr:to>
      <xdr:col>4</xdr:col>
      <xdr:colOff>219075</xdr:colOff>
      <xdr:row>17</xdr:row>
      <xdr:rowOff>57150</xdr:rowOff>
    </xdr:to>
    <xdr:pic>
      <xdr:nvPicPr>
        <xdr:cNvPr id="159" name="12 Imagen" descr="365.png">
          <a:extLst>
            <a:ext uri="{FF2B5EF4-FFF2-40B4-BE49-F238E27FC236}">
              <a16:creationId xmlns:a16="http://schemas.microsoft.com/office/drawing/2014/main" id="{00000000-0008-0000-0100-00009F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038475" y="2790825"/>
          <a:ext cx="2000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6</xdr:row>
      <xdr:rowOff>19050</xdr:rowOff>
    </xdr:from>
    <xdr:to>
      <xdr:col>4</xdr:col>
      <xdr:colOff>238125</xdr:colOff>
      <xdr:row>6</xdr:row>
      <xdr:rowOff>166966</xdr:rowOff>
    </xdr:to>
    <xdr:pic>
      <xdr:nvPicPr>
        <xdr:cNvPr id="160" name="420 Imagen">
          <a:extLst>
            <a:ext uri="{FF2B5EF4-FFF2-40B4-BE49-F238E27FC236}">
              <a16:creationId xmlns:a16="http://schemas.microsoft.com/office/drawing/2014/main" id="{00000000-0008-0000-0100-0000A0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3048000" y="1047750"/>
          <a:ext cx="209550" cy="147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8</xdr:row>
      <xdr:rowOff>9525</xdr:rowOff>
    </xdr:from>
    <xdr:to>
      <xdr:col>4</xdr:col>
      <xdr:colOff>238125</xdr:colOff>
      <xdr:row>8</xdr:row>
      <xdr:rowOff>157441</xdr:rowOff>
    </xdr:to>
    <xdr:pic>
      <xdr:nvPicPr>
        <xdr:cNvPr id="162" name="420 Imagen">
          <a:extLst>
            <a:ext uri="{FF2B5EF4-FFF2-40B4-BE49-F238E27FC236}">
              <a16:creationId xmlns:a16="http://schemas.microsoft.com/office/drawing/2014/main" id="{00000000-0008-0000-0100-0000A2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3048000" y="1400175"/>
          <a:ext cx="209550" cy="147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10</xdr:row>
      <xdr:rowOff>28575</xdr:rowOff>
    </xdr:from>
    <xdr:to>
      <xdr:col>4</xdr:col>
      <xdr:colOff>238125</xdr:colOff>
      <xdr:row>10</xdr:row>
      <xdr:rowOff>176491</xdr:rowOff>
    </xdr:to>
    <xdr:pic>
      <xdr:nvPicPr>
        <xdr:cNvPr id="163" name="420 Imagen">
          <a:extLst>
            <a:ext uri="{FF2B5EF4-FFF2-40B4-BE49-F238E27FC236}">
              <a16:creationId xmlns:a16="http://schemas.microsoft.com/office/drawing/2014/main" id="{00000000-0008-0000-0100-0000A3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3048000" y="1781175"/>
          <a:ext cx="209550" cy="147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952500</xdr:colOff>
      <xdr:row>24</xdr:row>
      <xdr:rowOff>9525</xdr:rowOff>
    </xdr:from>
    <xdr:to>
      <xdr:col>7</xdr:col>
      <xdr:colOff>1152525</xdr:colOff>
      <xdr:row>25</xdr:row>
      <xdr:rowOff>53067</xdr:rowOff>
    </xdr:to>
    <xdr:pic>
      <xdr:nvPicPr>
        <xdr:cNvPr id="164" name="20 Imagen" descr="665.png">
          <a:extLst>
            <a:ext uri="{FF2B5EF4-FFF2-40B4-BE49-F238E27FC236}">
              <a16:creationId xmlns:a16="http://schemas.microsoft.com/office/drawing/2014/main" id="{00000000-0008-0000-0100-0000A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72125" y="4314825"/>
          <a:ext cx="200025" cy="2149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952500</xdr:colOff>
      <xdr:row>22</xdr:row>
      <xdr:rowOff>28575</xdr:rowOff>
    </xdr:from>
    <xdr:to>
      <xdr:col>7</xdr:col>
      <xdr:colOff>1152525</xdr:colOff>
      <xdr:row>23</xdr:row>
      <xdr:rowOff>34017</xdr:rowOff>
    </xdr:to>
    <xdr:pic>
      <xdr:nvPicPr>
        <xdr:cNvPr id="165" name="20 Imagen" descr="665.png">
          <a:extLst>
            <a:ext uri="{FF2B5EF4-FFF2-40B4-BE49-F238E27FC236}">
              <a16:creationId xmlns:a16="http://schemas.microsoft.com/office/drawing/2014/main" id="{00000000-0008-0000-0100-0000A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72125" y="3962400"/>
          <a:ext cx="200025" cy="2149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952500</xdr:colOff>
      <xdr:row>67</xdr:row>
      <xdr:rowOff>19050</xdr:rowOff>
    </xdr:from>
    <xdr:to>
      <xdr:col>7</xdr:col>
      <xdr:colOff>1152525</xdr:colOff>
      <xdr:row>68</xdr:row>
      <xdr:rowOff>37428</xdr:rowOff>
    </xdr:to>
    <xdr:pic>
      <xdr:nvPicPr>
        <xdr:cNvPr id="166" name="28 Imagen" descr="451.png">
          <a:extLst>
            <a:ext uri="{FF2B5EF4-FFF2-40B4-BE49-F238E27FC236}">
              <a16:creationId xmlns:a16="http://schemas.microsoft.com/office/drawing/2014/main" id="{00000000-0008-0000-0100-0000A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572125" y="12192000"/>
          <a:ext cx="200025" cy="208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64</xdr:row>
      <xdr:rowOff>9525</xdr:rowOff>
    </xdr:from>
    <xdr:to>
      <xdr:col>4</xdr:col>
      <xdr:colOff>238125</xdr:colOff>
      <xdr:row>65</xdr:row>
      <xdr:rowOff>56478</xdr:rowOff>
    </xdr:to>
    <xdr:pic>
      <xdr:nvPicPr>
        <xdr:cNvPr id="167" name="28 Imagen" descr="451.png">
          <a:extLst>
            <a:ext uri="{FF2B5EF4-FFF2-40B4-BE49-F238E27FC236}">
              <a16:creationId xmlns:a16="http://schemas.microsoft.com/office/drawing/2014/main" id="{00000000-0008-0000-0100-0000A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57525" y="11668125"/>
          <a:ext cx="200025" cy="208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56</xdr:row>
      <xdr:rowOff>19050</xdr:rowOff>
    </xdr:from>
    <xdr:to>
      <xdr:col>4</xdr:col>
      <xdr:colOff>228600</xdr:colOff>
      <xdr:row>56</xdr:row>
      <xdr:rowOff>152400</xdr:rowOff>
    </xdr:to>
    <xdr:pic>
      <xdr:nvPicPr>
        <xdr:cNvPr id="168" name="415 Imagen">
          <a:extLst>
            <a:ext uri="{FF2B5EF4-FFF2-40B4-BE49-F238E27FC236}">
              <a16:creationId xmlns:a16="http://schemas.microsoft.com/office/drawing/2014/main" id="{00000000-0008-0000-0100-0000A8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3038475" y="10296525"/>
          <a:ext cx="20955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58</xdr:row>
      <xdr:rowOff>19050</xdr:rowOff>
    </xdr:from>
    <xdr:to>
      <xdr:col>4</xdr:col>
      <xdr:colOff>238125</xdr:colOff>
      <xdr:row>58</xdr:row>
      <xdr:rowOff>152400</xdr:rowOff>
    </xdr:to>
    <xdr:pic>
      <xdr:nvPicPr>
        <xdr:cNvPr id="169" name="415 Imagen">
          <a:extLst>
            <a:ext uri="{FF2B5EF4-FFF2-40B4-BE49-F238E27FC236}">
              <a16:creationId xmlns:a16="http://schemas.microsoft.com/office/drawing/2014/main" id="{00000000-0008-0000-0100-0000A9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3048000" y="10620375"/>
          <a:ext cx="20955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65</xdr:row>
      <xdr:rowOff>19050</xdr:rowOff>
    </xdr:from>
    <xdr:to>
      <xdr:col>4</xdr:col>
      <xdr:colOff>219075</xdr:colOff>
      <xdr:row>65</xdr:row>
      <xdr:rowOff>152400</xdr:rowOff>
    </xdr:to>
    <xdr:pic>
      <xdr:nvPicPr>
        <xdr:cNvPr id="170" name="353 Imagen">
          <a:extLst>
            <a:ext uri="{FF2B5EF4-FFF2-40B4-BE49-F238E27FC236}">
              <a16:creationId xmlns:a16="http://schemas.microsoft.com/office/drawing/2014/main" id="{00000000-0008-0000-0100-0000AA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048000" y="11839575"/>
          <a:ext cx="1905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66</xdr:row>
      <xdr:rowOff>38100</xdr:rowOff>
    </xdr:from>
    <xdr:to>
      <xdr:col>4</xdr:col>
      <xdr:colOff>228600</xdr:colOff>
      <xdr:row>66</xdr:row>
      <xdr:rowOff>171450</xdr:rowOff>
    </xdr:to>
    <xdr:pic>
      <xdr:nvPicPr>
        <xdr:cNvPr id="171" name="353 Imagen">
          <a:extLst>
            <a:ext uri="{FF2B5EF4-FFF2-40B4-BE49-F238E27FC236}">
              <a16:creationId xmlns:a16="http://schemas.microsoft.com/office/drawing/2014/main" id="{00000000-0008-0000-0100-0000AB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057525" y="12020550"/>
          <a:ext cx="1905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7</xdr:row>
      <xdr:rowOff>19050</xdr:rowOff>
    </xdr:from>
    <xdr:to>
      <xdr:col>4</xdr:col>
      <xdr:colOff>223155</xdr:colOff>
      <xdr:row>7</xdr:row>
      <xdr:rowOff>143006</xdr:rowOff>
    </xdr:to>
    <xdr:pic>
      <xdr:nvPicPr>
        <xdr:cNvPr id="69" name="Picture 68">
          <a:extLst>
            <a:ext uri="{FF2B5EF4-FFF2-40B4-BE49-F238E27FC236}">
              <a16:creationId xmlns:a16="http://schemas.microsoft.com/office/drawing/2014/main" id="{00000000-0008-0000-0100-000045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3048000" y="1247775"/>
          <a:ext cx="194580" cy="123956"/>
        </a:xfrm>
        <a:prstGeom prst="rect">
          <a:avLst/>
        </a:prstGeom>
      </xdr:spPr>
    </xdr:pic>
    <xdr:clientData/>
  </xdr:twoCellAnchor>
  <xdr:twoCellAnchor editAs="oneCell">
    <xdr:from>
      <xdr:col>7</xdr:col>
      <xdr:colOff>952500</xdr:colOff>
      <xdr:row>8</xdr:row>
      <xdr:rowOff>57150</xdr:rowOff>
    </xdr:from>
    <xdr:to>
      <xdr:col>7</xdr:col>
      <xdr:colOff>1147080</xdr:colOff>
      <xdr:row>8</xdr:row>
      <xdr:rowOff>181106</xdr:rowOff>
    </xdr:to>
    <xdr:pic>
      <xdr:nvPicPr>
        <xdr:cNvPr id="70" name="Picture 69">
          <a:extLst>
            <a:ext uri="{FF2B5EF4-FFF2-40B4-BE49-F238E27FC236}">
              <a16:creationId xmlns:a16="http://schemas.microsoft.com/office/drawing/2014/main" id="{00000000-0008-0000-0100-000046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5572125" y="1447800"/>
          <a:ext cx="194580" cy="123956"/>
        </a:xfrm>
        <a:prstGeom prst="rect">
          <a:avLst/>
        </a:prstGeom>
      </xdr:spPr>
    </xdr:pic>
    <xdr:clientData/>
  </xdr:twoCellAnchor>
  <xdr:twoCellAnchor editAs="oneCell">
    <xdr:from>
      <xdr:col>7</xdr:col>
      <xdr:colOff>962025</xdr:colOff>
      <xdr:row>11</xdr:row>
      <xdr:rowOff>19050</xdr:rowOff>
    </xdr:from>
    <xdr:to>
      <xdr:col>7</xdr:col>
      <xdr:colOff>1156605</xdr:colOff>
      <xdr:row>11</xdr:row>
      <xdr:rowOff>143006</xdr:rowOff>
    </xdr:to>
    <xdr:pic>
      <xdr:nvPicPr>
        <xdr:cNvPr id="71" name="Picture 70">
          <a:extLst>
            <a:ext uri="{FF2B5EF4-FFF2-40B4-BE49-F238E27FC236}">
              <a16:creationId xmlns:a16="http://schemas.microsoft.com/office/drawing/2014/main" id="{00000000-0008-0000-0100-000047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5581650" y="1971675"/>
          <a:ext cx="194580" cy="123956"/>
        </a:xfrm>
        <a:prstGeom prst="rect">
          <a:avLst/>
        </a:prstGeom>
      </xdr:spPr>
    </xdr:pic>
    <xdr:clientData/>
  </xdr:twoCellAnchor>
  <xdr:twoCellAnchor editAs="oneCell">
    <xdr:from>
      <xdr:col>4</xdr:col>
      <xdr:colOff>38100</xdr:colOff>
      <xdr:row>11</xdr:row>
      <xdr:rowOff>19050</xdr:rowOff>
    </xdr:from>
    <xdr:to>
      <xdr:col>4</xdr:col>
      <xdr:colOff>235650</xdr:colOff>
      <xdr:row>11</xdr:row>
      <xdr:rowOff>150511</xdr:rowOff>
    </xdr:to>
    <xdr:pic>
      <xdr:nvPicPr>
        <xdr:cNvPr id="72" name="Picture 71">
          <a:extLst>
            <a:ext uri="{FF2B5EF4-FFF2-40B4-BE49-F238E27FC236}">
              <a16:creationId xmlns:a16="http://schemas.microsoft.com/office/drawing/2014/main" id="{00000000-0008-0000-0100-00004800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3057525" y="1971675"/>
          <a:ext cx="197550" cy="131461"/>
        </a:xfrm>
        <a:prstGeom prst="rect">
          <a:avLst/>
        </a:prstGeom>
      </xdr:spPr>
    </xdr:pic>
    <xdr:clientData/>
  </xdr:twoCellAnchor>
  <xdr:twoCellAnchor editAs="oneCell">
    <xdr:from>
      <xdr:col>7</xdr:col>
      <xdr:colOff>962025</xdr:colOff>
      <xdr:row>6</xdr:row>
      <xdr:rowOff>38100</xdr:rowOff>
    </xdr:from>
    <xdr:to>
      <xdr:col>7</xdr:col>
      <xdr:colOff>1159575</xdr:colOff>
      <xdr:row>6</xdr:row>
      <xdr:rowOff>169561</xdr:rowOff>
    </xdr:to>
    <xdr:pic>
      <xdr:nvPicPr>
        <xdr:cNvPr id="73" name="Picture 72">
          <a:extLst>
            <a:ext uri="{FF2B5EF4-FFF2-40B4-BE49-F238E27FC236}">
              <a16:creationId xmlns:a16="http://schemas.microsoft.com/office/drawing/2014/main" id="{00000000-0008-0000-0100-00004900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581650" y="1066800"/>
          <a:ext cx="197550" cy="131461"/>
        </a:xfrm>
        <a:prstGeom prst="rect">
          <a:avLst/>
        </a:prstGeom>
      </xdr:spPr>
    </xdr:pic>
    <xdr:clientData/>
  </xdr:twoCellAnchor>
  <xdr:twoCellAnchor editAs="oneCell">
    <xdr:from>
      <xdr:col>7</xdr:col>
      <xdr:colOff>952500</xdr:colOff>
      <xdr:row>9</xdr:row>
      <xdr:rowOff>19050</xdr:rowOff>
    </xdr:from>
    <xdr:to>
      <xdr:col>7</xdr:col>
      <xdr:colOff>1150050</xdr:colOff>
      <xdr:row>9</xdr:row>
      <xdr:rowOff>150511</xdr:rowOff>
    </xdr:to>
    <xdr:pic>
      <xdr:nvPicPr>
        <xdr:cNvPr id="74" name="Picture 73">
          <a:extLst>
            <a:ext uri="{FF2B5EF4-FFF2-40B4-BE49-F238E27FC236}">
              <a16:creationId xmlns:a16="http://schemas.microsoft.com/office/drawing/2014/main" id="{00000000-0008-0000-0100-00004A00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572125" y="1609725"/>
          <a:ext cx="197550" cy="131461"/>
        </a:xfrm>
        <a:prstGeom prst="rect">
          <a:avLst/>
        </a:prstGeom>
      </xdr:spPr>
    </xdr:pic>
    <xdr:clientData/>
  </xdr:twoCellAnchor>
  <xdr:twoCellAnchor editAs="oneCell">
    <xdr:from>
      <xdr:col>7</xdr:col>
      <xdr:colOff>952500</xdr:colOff>
      <xdr:row>14</xdr:row>
      <xdr:rowOff>38100</xdr:rowOff>
    </xdr:from>
    <xdr:to>
      <xdr:col>7</xdr:col>
      <xdr:colOff>1154888</xdr:colOff>
      <xdr:row>14</xdr:row>
      <xdr:rowOff>173025</xdr:rowOff>
    </xdr:to>
    <xdr:pic>
      <xdr:nvPicPr>
        <xdr:cNvPr id="75" name="Picture 74">
          <a:extLst>
            <a:ext uri="{FF2B5EF4-FFF2-40B4-BE49-F238E27FC236}">
              <a16:creationId xmlns:a16="http://schemas.microsoft.com/office/drawing/2014/main" id="{00000000-0008-0000-0100-00004B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572125" y="2524125"/>
          <a:ext cx="202388" cy="134925"/>
        </a:xfrm>
        <a:prstGeom prst="rect">
          <a:avLst/>
        </a:prstGeom>
      </xdr:spPr>
    </xdr:pic>
    <xdr:clientData/>
  </xdr:twoCellAnchor>
  <xdr:twoCellAnchor editAs="oneCell">
    <xdr:from>
      <xdr:col>7</xdr:col>
      <xdr:colOff>952500</xdr:colOff>
      <xdr:row>16</xdr:row>
      <xdr:rowOff>19050</xdr:rowOff>
    </xdr:from>
    <xdr:to>
      <xdr:col>7</xdr:col>
      <xdr:colOff>1154888</xdr:colOff>
      <xdr:row>16</xdr:row>
      <xdr:rowOff>153975</xdr:rowOff>
    </xdr:to>
    <xdr:pic>
      <xdr:nvPicPr>
        <xdr:cNvPr id="76" name="Picture 75">
          <a:extLst>
            <a:ext uri="{FF2B5EF4-FFF2-40B4-BE49-F238E27FC236}">
              <a16:creationId xmlns:a16="http://schemas.microsoft.com/office/drawing/2014/main" id="{00000000-0008-0000-0100-00004C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572125" y="2876550"/>
          <a:ext cx="202388" cy="134925"/>
        </a:xfrm>
        <a:prstGeom prst="rect">
          <a:avLst/>
        </a:prstGeom>
      </xdr:spPr>
    </xdr:pic>
    <xdr:clientData/>
  </xdr:twoCellAnchor>
  <xdr:twoCellAnchor editAs="oneCell">
    <xdr:from>
      <xdr:col>7</xdr:col>
      <xdr:colOff>952500</xdr:colOff>
      <xdr:row>18</xdr:row>
      <xdr:rowOff>19050</xdr:rowOff>
    </xdr:from>
    <xdr:to>
      <xdr:col>7</xdr:col>
      <xdr:colOff>1154888</xdr:colOff>
      <xdr:row>18</xdr:row>
      <xdr:rowOff>153975</xdr:rowOff>
    </xdr:to>
    <xdr:pic>
      <xdr:nvPicPr>
        <xdr:cNvPr id="77" name="Picture 76">
          <a:extLst>
            <a:ext uri="{FF2B5EF4-FFF2-40B4-BE49-F238E27FC236}">
              <a16:creationId xmlns:a16="http://schemas.microsoft.com/office/drawing/2014/main" id="{00000000-0008-0000-0100-00004D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572125" y="3257550"/>
          <a:ext cx="202388" cy="134925"/>
        </a:xfrm>
        <a:prstGeom prst="rect">
          <a:avLst/>
        </a:prstGeom>
      </xdr:spPr>
    </xdr:pic>
    <xdr:clientData/>
  </xdr:twoCellAnchor>
  <xdr:twoCellAnchor editAs="oneCell">
    <xdr:from>
      <xdr:col>4</xdr:col>
      <xdr:colOff>19050</xdr:colOff>
      <xdr:row>23</xdr:row>
      <xdr:rowOff>19050</xdr:rowOff>
    </xdr:from>
    <xdr:to>
      <xdr:col>4</xdr:col>
      <xdr:colOff>222935</xdr:colOff>
      <xdr:row>23</xdr:row>
      <xdr:rowOff>154726</xdr:rowOff>
    </xdr:to>
    <xdr:pic>
      <xdr:nvPicPr>
        <xdr:cNvPr id="78" name="Picture 77">
          <a:extLst>
            <a:ext uri="{FF2B5EF4-FFF2-40B4-BE49-F238E27FC236}">
              <a16:creationId xmlns:a16="http://schemas.microsoft.com/office/drawing/2014/main" id="{00000000-0008-0000-0100-00004E00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3038475" y="4162425"/>
          <a:ext cx="203885" cy="135676"/>
        </a:xfrm>
        <a:prstGeom prst="rect">
          <a:avLst/>
        </a:prstGeom>
      </xdr:spPr>
    </xdr:pic>
    <xdr:clientData/>
  </xdr:twoCellAnchor>
  <xdr:twoCellAnchor editAs="oneCell">
    <xdr:from>
      <xdr:col>4</xdr:col>
      <xdr:colOff>28575</xdr:colOff>
      <xdr:row>25</xdr:row>
      <xdr:rowOff>38100</xdr:rowOff>
    </xdr:from>
    <xdr:to>
      <xdr:col>4</xdr:col>
      <xdr:colOff>232460</xdr:colOff>
      <xdr:row>25</xdr:row>
      <xdr:rowOff>173776</xdr:rowOff>
    </xdr:to>
    <xdr:pic>
      <xdr:nvPicPr>
        <xdr:cNvPr id="79" name="Picture 78">
          <a:extLst>
            <a:ext uri="{FF2B5EF4-FFF2-40B4-BE49-F238E27FC236}">
              <a16:creationId xmlns:a16="http://schemas.microsoft.com/office/drawing/2014/main" id="{00000000-0008-0000-0100-00004F00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3048000" y="4514850"/>
          <a:ext cx="203885" cy="135676"/>
        </a:xfrm>
        <a:prstGeom prst="rect">
          <a:avLst/>
        </a:prstGeom>
      </xdr:spPr>
    </xdr:pic>
    <xdr:clientData/>
  </xdr:twoCellAnchor>
  <xdr:twoCellAnchor editAs="oneCell">
    <xdr:from>
      <xdr:col>7</xdr:col>
      <xdr:colOff>962025</xdr:colOff>
      <xdr:row>27</xdr:row>
      <xdr:rowOff>19050</xdr:rowOff>
    </xdr:from>
    <xdr:to>
      <xdr:col>7</xdr:col>
      <xdr:colOff>1165910</xdr:colOff>
      <xdr:row>27</xdr:row>
      <xdr:rowOff>154726</xdr:rowOff>
    </xdr:to>
    <xdr:pic>
      <xdr:nvPicPr>
        <xdr:cNvPr id="80" name="Picture 79">
          <a:extLst>
            <a:ext uri="{FF2B5EF4-FFF2-40B4-BE49-F238E27FC236}">
              <a16:creationId xmlns:a16="http://schemas.microsoft.com/office/drawing/2014/main" id="{00000000-0008-0000-0100-00005000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5581650" y="4867275"/>
          <a:ext cx="203885" cy="135676"/>
        </a:xfrm>
        <a:prstGeom prst="rect">
          <a:avLst/>
        </a:prstGeom>
      </xdr:spPr>
    </xdr:pic>
    <xdr:clientData/>
  </xdr:twoCellAnchor>
  <xdr:twoCellAnchor editAs="oneCell">
    <xdr:from>
      <xdr:col>4</xdr:col>
      <xdr:colOff>28575</xdr:colOff>
      <xdr:row>24</xdr:row>
      <xdr:rowOff>19050</xdr:rowOff>
    </xdr:from>
    <xdr:to>
      <xdr:col>4</xdr:col>
      <xdr:colOff>205009</xdr:colOff>
      <xdr:row>24</xdr:row>
      <xdr:rowOff>152401</xdr:rowOff>
    </xdr:to>
    <xdr:pic>
      <xdr:nvPicPr>
        <xdr:cNvPr id="81" name="Picture 80">
          <a:extLst>
            <a:ext uri="{FF2B5EF4-FFF2-40B4-BE49-F238E27FC236}">
              <a16:creationId xmlns:a16="http://schemas.microsoft.com/office/drawing/2014/main" id="{00000000-0008-0000-0100-000051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3048000" y="4324350"/>
          <a:ext cx="176434" cy="133351"/>
        </a:xfrm>
        <a:prstGeom prst="rect">
          <a:avLst/>
        </a:prstGeom>
      </xdr:spPr>
    </xdr:pic>
    <xdr:clientData/>
  </xdr:twoCellAnchor>
  <xdr:twoCellAnchor editAs="oneCell">
    <xdr:from>
      <xdr:col>7</xdr:col>
      <xdr:colOff>962025</xdr:colOff>
      <xdr:row>23</xdr:row>
      <xdr:rowOff>19050</xdr:rowOff>
    </xdr:from>
    <xdr:to>
      <xdr:col>7</xdr:col>
      <xdr:colOff>1138459</xdr:colOff>
      <xdr:row>23</xdr:row>
      <xdr:rowOff>152401</xdr:rowOff>
    </xdr:to>
    <xdr:pic>
      <xdr:nvPicPr>
        <xdr:cNvPr id="82" name="Picture 81">
          <a:extLst>
            <a:ext uri="{FF2B5EF4-FFF2-40B4-BE49-F238E27FC236}">
              <a16:creationId xmlns:a16="http://schemas.microsoft.com/office/drawing/2014/main" id="{00000000-0008-0000-0100-000052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581650" y="4162425"/>
          <a:ext cx="176434" cy="133351"/>
        </a:xfrm>
        <a:prstGeom prst="rect">
          <a:avLst/>
        </a:prstGeom>
      </xdr:spPr>
    </xdr:pic>
    <xdr:clientData/>
  </xdr:twoCellAnchor>
  <xdr:twoCellAnchor editAs="oneCell">
    <xdr:from>
      <xdr:col>7</xdr:col>
      <xdr:colOff>971550</xdr:colOff>
      <xdr:row>26</xdr:row>
      <xdr:rowOff>19050</xdr:rowOff>
    </xdr:from>
    <xdr:to>
      <xdr:col>7</xdr:col>
      <xdr:colOff>1147984</xdr:colOff>
      <xdr:row>26</xdr:row>
      <xdr:rowOff>152401</xdr:rowOff>
    </xdr:to>
    <xdr:pic>
      <xdr:nvPicPr>
        <xdr:cNvPr id="83" name="Picture 82">
          <a:extLst>
            <a:ext uri="{FF2B5EF4-FFF2-40B4-BE49-F238E27FC236}">
              <a16:creationId xmlns:a16="http://schemas.microsoft.com/office/drawing/2014/main" id="{00000000-0008-0000-0100-000053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591175" y="4705350"/>
          <a:ext cx="176434" cy="133351"/>
        </a:xfrm>
        <a:prstGeom prst="rect">
          <a:avLst/>
        </a:prstGeom>
      </xdr:spPr>
    </xdr:pic>
    <xdr:clientData/>
  </xdr:twoCellAnchor>
  <xdr:twoCellAnchor editAs="oneCell">
    <xdr:from>
      <xdr:col>7</xdr:col>
      <xdr:colOff>971550</xdr:colOff>
      <xdr:row>30</xdr:row>
      <xdr:rowOff>38100</xdr:rowOff>
    </xdr:from>
    <xdr:to>
      <xdr:col>7</xdr:col>
      <xdr:colOff>1154190</xdr:colOff>
      <xdr:row>30</xdr:row>
      <xdr:rowOff>169049</xdr:rowOff>
    </xdr:to>
    <xdr:pic>
      <xdr:nvPicPr>
        <xdr:cNvPr id="84" name="Picture 83">
          <a:extLst>
            <a:ext uri="{FF2B5EF4-FFF2-40B4-BE49-F238E27FC236}">
              <a16:creationId xmlns:a16="http://schemas.microsoft.com/office/drawing/2014/main" id="{00000000-0008-0000-0100-0000540000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5591175" y="5419725"/>
          <a:ext cx="182640" cy="130949"/>
        </a:xfrm>
        <a:prstGeom prst="rect">
          <a:avLst/>
        </a:prstGeom>
      </xdr:spPr>
    </xdr:pic>
    <xdr:clientData/>
  </xdr:twoCellAnchor>
  <xdr:twoCellAnchor editAs="oneCell">
    <xdr:from>
      <xdr:col>7</xdr:col>
      <xdr:colOff>971550</xdr:colOff>
      <xdr:row>33</xdr:row>
      <xdr:rowOff>19050</xdr:rowOff>
    </xdr:from>
    <xdr:to>
      <xdr:col>7</xdr:col>
      <xdr:colOff>1154190</xdr:colOff>
      <xdr:row>33</xdr:row>
      <xdr:rowOff>149999</xdr:rowOff>
    </xdr:to>
    <xdr:pic>
      <xdr:nvPicPr>
        <xdr:cNvPr id="85" name="Picture 84">
          <a:extLst>
            <a:ext uri="{FF2B5EF4-FFF2-40B4-BE49-F238E27FC236}">
              <a16:creationId xmlns:a16="http://schemas.microsoft.com/office/drawing/2014/main" id="{00000000-0008-0000-0100-0000550000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5591175" y="5991225"/>
          <a:ext cx="182640" cy="130949"/>
        </a:xfrm>
        <a:prstGeom prst="rect">
          <a:avLst/>
        </a:prstGeom>
      </xdr:spPr>
    </xdr:pic>
    <xdr:clientData/>
  </xdr:twoCellAnchor>
  <xdr:twoCellAnchor editAs="oneCell">
    <xdr:from>
      <xdr:col>7</xdr:col>
      <xdr:colOff>971550</xdr:colOff>
      <xdr:row>35</xdr:row>
      <xdr:rowOff>28575</xdr:rowOff>
    </xdr:from>
    <xdr:to>
      <xdr:col>7</xdr:col>
      <xdr:colOff>1154190</xdr:colOff>
      <xdr:row>35</xdr:row>
      <xdr:rowOff>159524</xdr:rowOff>
    </xdr:to>
    <xdr:pic>
      <xdr:nvPicPr>
        <xdr:cNvPr id="86" name="Picture 85">
          <a:extLst>
            <a:ext uri="{FF2B5EF4-FFF2-40B4-BE49-F238E27FC236}">
              <a16:creationId xmlns:a16="http://schemas.microsoft.com/office/drawing/2014/main" id="{00000000-0008-0000-0100-0000560000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5591175" y="6334125"/>
          <a:ext cx="182640" cy="130949"/>
        </a:xfrm>
        <a:prstGeom prst="rect">
          <a:avLst/>
        </a:prstGeom>
      </xdr:spPr>
    </xdr:pic>
    <xdr:clientData/>
  </xdr:twoCellAnchor>
  <xdr:twoCellAnchor editAs="oneCell">
    <xdr:from>
      <xdr:col>4</xdr:col>
      <xdr:colOff>38100</xdr:colOff>
      <xdr:row>41</xdr:row>
      <xdr:rowOff>47625</xdr:rowOff>
    </xdr:from>
    <xdr:to>
      <xdr:col>4</xdr:col>
      <xdr:colOff>227557</xdr:colOff>
      <xdr:row>41</xdr:row>
      <xdr:rowOff>173700</xdr:rowOff>
    </xdr:to>
    <xdr:pic>
      <xdr:nvPicPr>
        <xdr:cNvPr id="87" name="Picture 86">
          <a:extLst>
            <a:ext uri="{FF2B5EF4-FFF2-40B4-BE49-F238E27FC236}">
              <a16:creationId xmlns:a16="http://schemas.microsoft.com/office/drawing/2014/main" id="{00000000-0008-0000-0100-00005700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3057525" y="7467600"/>
          <a:ext cx="189457" cy="126075"/>
        </a:xfrm>
        <a:prstGeom prst="rect">
          <a:avLst/>
        </a:prstGeom>
      </xdr:spPr>
    </xdr:pic>
    <xdr:clientData/>
  </xdr:twoCellAnchor>
  <xdr:twoCellAnchor editAs="oneCell">
    <xdr:from>
      <xdr:col>4</xdr:col>
      <xdr:colOff>38100</xdr:colOff>
      <xdr:row>42</xdr:row>
      <xdr:rowOff>47625</xdr:rowOff>
    </xdr:from>
    <xdr:to>
      <xdr:col>4</xdr:col>
      <xdr:colOff>227557</xdr:colOff>
      <xdr:row>42</xdr:row>
      <xdr:rowOff>173700</xdr:rowOff>
    </xdr:to>
    <xdr:pic>
      <xdr:nvPicPr>
        <xdr:cNvPr id="88" name="Picture 87">
          <a:extLst>
            <a:ext uri="{FF2B5EF4-FFF2-40B4-BE49-F238E27FC236}">
              <a16:creationId xmlns:a16="http://schemas.microsoft.com/office/drawing/2014/main" id="{00000000-0008-0000-0100-00005800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3057525" y="7677150"/>
          <a:ext cx="189457" cy="126075"/>
        </a:xfrm>
        <a:prstGeom prst="rect">
          <a:avLst/>
        </a:prstGeom>
      </xdr:spPr>
    </xdr:pic>
    <xdr:clientData/>
  </xdr:twoCellAnchor>
  <xdr:twoCellAnchor editAs="oneCell">
    <xdr:from>
      <xdr:col>7</xdr:col>
      <xdr:colOff>962025</xdr:colOff>
      <xdr:row>38</xdr:row>
      <xdr:rowOff>38100</xdr:rowOff>
    </xdr:from>
    <xdr:to>
      <xdr:col>7</xdr:col>
      <xdr:colOff>1151482</xdr:colOff>
      <xdr:row>38</xdr:row>
      <xdr:rowOff>164175</xdr:rowOff>
    </xdr:to>
    <xdr:pic>
      <xdr:nvPicPr>
        <xdr:cNvPr id="89" name="Picture 88">
          <a:extLst>
            <a:ext uri="{FF2B5EF4-FFF2-40B4-BE49-F238E27FC236}">
              <a16:creationId xmlns:a16="http://schemas.microsoft.com/office/drawing/2014/main" id="{00000000-0008-0000-0100-00005900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5581650" y="6915150"/>
          <a:ext cx="189457" cy="126075"/>
        </a:xfrm>
        <a:prstGeom prst="rect">
          <a:avLst/>
        </a:prstGeom>
      </xdr:spPr>
    </xdr:pic>
    <xdr:clientData/>
  </xdr:twoCellAnchor>
  <xdr:twoCellAnchor editAs="oneCell">
    <xdr:from>
      <xdr:col>4</xdr:col>
      <xdr:colOff>47625</xdr:colOff>
      <xdr:row>47</xdr:row>
      <xdr:rowOff>47625</xdr:rowOff>
    </xdr:from>
    <xdr:to>
      <xdr:col>4</xdr:col>
      <xdr:colOff>237974</xdr:colOff>
      <xdr:row>47</xdr:row>
      <xdr:rowOff>166258</xdr:rowOff>
    </xdr:to>
    <xdr:pic>
      <xdr:nvPicPr>
        <xdr:cNvPr id="90" name="Picture 89">
          <a:extLst>
            <a:ext uri="{FF2B5EF4-FFF2-40B4-BE49-F238E27FC236}">
              <a16:creationId xmlns:a16="http://schemas.microsoft.com/office/drawing/2014/main" id="{00000000-0008-0000-0100-00005A00000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3067050" y="8648700"/>
          <a:ext cx="190349" cy="118633"/>
        </a:xfrm>
        <a:prstGeom prst="rect">
          <a:avLst/>
        </a:prstGeom>
      </xdr:spPr>
    </xdr:pic>
    <xdr:clientData/>
  </xdr:twoCellAnchor>
  <xdr:twoCellAnchor editAs="oneCell">
    <xdr:from>
      <xdr:col>7</xdr:col>
      <xdr:colOff>952500</xdr:colOff>
      <xdr:row>48</xdr:row>
      <xdr:rowOff>57150</xdr:rowOff>
    </xdr:from>
    <xdr:to>
      <xdr:col>7</xdr:col>
      <xdr:colOff>1142849</xdr:colOff>
      <xdr:row>48</xdr:row>
      <xdr:rowOff>175783</xdr:rowOff>
    </xdr:to>
    <xdr:pic>
      <xdr:nvPicPr>
        <xdr:cNvPr id="91" name="Picture 90">
          <a:extLst>
            <a:ext uri="{FF2B5EF4-FFF2-40B4-BE49-F238E27FC236}">
              <a16:creationId xmlns:a16="http://schemas.microsoft.com/office/drawing/2014/main" id="{00000000-0008-0000-0100-00005B00000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5572125" y="8848725"/>
          <a:ext cx="190349" cy="118633"/>
        </a:xfrm>
        <a:prstGeom prst="rect">
          <a:avLst/>
        </a:prstGeom>
      </xdr:spPr>
    </xdr:pic>
    <xdr:clientData/>
  </xdr:twoCellAnchor>
  <xdr:twoCellAnchor editAs="oneCell">
    <xdr:from>
      <xdr:col>7</xdr:col>
      <xdr:colOff>942975</xdr:colOff>
      <xdr:row>51</xdr:row>
      <xdr:rowOff>47625</xdr:rowOff>
    </xdr:from>
    <xdr:to>
      <xdr:col>7</xdr:col>
      <xdr:colOff>1133324</xdr:colOff>
      <xdr:row>51</xdr:row>
      <xdr:rowOff>166258</xdr:rowOff>
    </xdr:to>
    <xdr:pic>
      <xdr:nvPicPr>
        <xdr:cNvPr id="92" name="Picture 91">
          <a:extLst>
            <a:ext uri="{FF2B5EF4-FFF2-40B4-BE49-F238E27FC236}">
              <a16:creationId xmlns:a16="http://schemas.microsoft.com/office/drawing/2014/main" id="{00000000-0008-0000-0100-00005C00000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5562600" y="9410700"/>
          <a:ext cx="190349" cy="118633"/>
        </a:xfrm>
        <a:prstGeom prst="rect">
          <a:avLst/>
        </a:prstGeom>
      </xdr:spPr>
    </xdr:pic>
    <xdr:clientData/>
  </xdr:twoCellAnchor>
  <xdr:twoCellAnchor editAs="oneCell">
    <xdr:from>
      <xdr:col>7</xdr:col>
      <xdr:colOff>962388</xdr:colOff>
      <xdr:row>56</xdr:row>
      <xdr:rowOff>17901</xdr:rowOff>
    </xdr:from>
    <xdr:to>
      <xdr:col>7</xdr:col>
      <xdr:colOff>1159863</xdr:colOff>
      <xdr:row>56</xdr:row>
      <xdr:rowOff>149850</xdr:rowOff>
    </xdr:to>
    <xdr:pic>
      <xdr:nvPicPr>
        <xdr:cNvPr id="93" name="Picture 92">
          <a:extLst>
            <a:ext uri="{FF2B5EF4-FFF2-40B4-BE49-F238E27FC236}">
              <a16:creationId xmlns:a16="http://schemas.microsoft.com/office/drawing/2014/main" id="{00000000-0008-0000-0100-00005D00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5582013" y="10295376"/>
          <a:ext cx="197475" cy="131949"/>
        </a:xfrm>
        <a:prstGeom prst="rect">
          <a:avLst/>
        </a:prstGeom>
      </xdr:spPr>
    </xdr:pic>
    <xdr:clientData/>
  </xdr:twoCellAnchor>
  <xdr:twoCellAnchor editAs="oneCell">
    <xdr:from>
      <xdr:col>7</xdr:col>
      <xdr:colOff>962025</xdr:colOff>
      <xdr:row>54</xdr:row>
      <xdr:rowOff>19050</xdr:rowOff>
    </xdr:from>
    <xdr:to>
      <xdr:col>7</xdr:col>
      <xdr:colOff>1162414</xdr:colOff>
      <xdr:row>54</xdr:row>
      <xdr:rowOff>152400</xdr:rowOff>
    </xdr:to>
    <xdr:pic>
      <xdr:nvPicPr>
        <xdr:cNvPr id="94" name="Picture 93">
          <a:extLst>
            <a:ext uri="{FF2B5EF4-FFF2-40B4-BE49-F238E27FC236}">
              <a16:creationId xmlns:a16="http://schemas.microsoft.com/office/drawing/2014/main" id="{00000000-0008-0000-0100-00005E000000}"/>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581650" y="9934575"/>
          <a:ext cx="200389" cy="133350"/>
        </a:xfrm>
        <a:prstGeom prst="rect">
          <a:avLst/>
        </a:prstGeom>
      </xdr:spPr>
    </xdr:pic>
    <xdr:clientData/>
  </xdr:twoCellAnchor>
  <xdr:twoCellAnchor editAs="oneCell">
    <xdr:from>
      <xdr:col>7</xdr:col>
      <xdr:colOff>962025</xdr:colOff>
      <xdr:row>57</xdr:row>
      <xdr:rowOff>19050</xdr:rowOff>
    </xdr:from>
    <xdr:to>
      <xdr:col>7</xdr:col>
      <xdr:colOff>1162414</xdr:colOff>
      <xdr:row>57</xdr:row>
      <xdr:rowOff>152400</xdr:rowOff>
    </xdr:to>
    <xdr:pic>
      <xdr:nvPicPr>
        <xdr:cNvPr id="95" name="Picture 94">
          <a:extLst>
            <a:ext uri="{FF2B5EF4-FFF2-40B4-BE49-F238E27FC236}">
              <a16:creationId xmlns:a16="http://schemas.microsoft.com/office/drawing/2014/main" id="{00000000-0008-0000-0100-00005F000000}"/>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581650" y="10458450"/>
          <a:ext cx="200389" cy="133350"/>
        </a:xfrm>
        <a:prstGeom prst="rect">
          <a:avLst/>
        </a:prstGeom>
      </xdr:spPr>
    </xdr:pic>
    <xdr:clientData/>
  </xdr:twoCellAnchor>
  <xdr:twoCellAnchor editAs="oneCell">
    <xdr:from>
      <xdr:col>4</xdr:col>
      <xdr:colOff>28938</xdr:colOff>
      <xdr:row>59</xdr:row>
      <xdr:rowOff>17901</xdr:rowOff>
    </xdr:from>
    <xdr:to>
      <xdr:col>4</xdr:col>
      <xdr:colOff>226413</xdr:colOff>
      <xdr:row>59</xdr:row>
      <xdr:rowOff>149850</xdr:rowOff>
    </xdr:to>
    <xdr:pic>
      <xdr:nvPicPr>
        <xdr:cNvPr id="96" name="Picture 95">
          <a:extLst>
            <a:ext uri="{FF2B5EF4-FFF2-40B4-BE49-F238E27FC236}">
              <a16:creationId xmlns:a16="http://schemas.microsoft.com/office/drawing/2014/main" id="{00000000-0008-0000-0100-00006000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048363" y="10781151"/>
          <a:ext cx="197475" cy="131949"/>
        </a:xfrm>
        <a:prstGeom prst="rect">
          <a:avLst/>
        </a:prstGeom>
      </xdr:spPr>
    </xdr:pic>
    <xdr:clientData/>
  </xdr:twoCellAnchor>
  <xdr:twoCellAnchor editAs="oneCell">
    <xdr:from>
      <xdr:col>7</xdr:col>
      <xdr:colOff>962025</xdr:colOff>
      <xdr:row>59</xdr:row>
      <xdr:rowOff>28575</xdr:rowOff>
    </xdr:from>
    <xdr:to>
      <xdr:col>7</xdr:col>
      <xdr:colOff>1162414</xdr:colOff>
      <xdr:row>59</xdr:row>
      <xdr:rowOff>161925</xdr:rowOff>
    </xdr:to>
    <xdr:pic>
      <xdr:nvPicPr>
        <xdr:cNvPr id="97" name="Picture 96">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581650" y="10791825"/>
          <a:ext cx="200389" cy="133350"/>
        </a:xfrm>
        <a:prstGeom prst="rect">
          <a:avLst/>
        </a:prstGeom>
      </xdr:spPr>
    </xdr:pic>
    <xdr:clientData/>
  </xdr:twoCellAnchor>
  <xdr:twoCellAnchor editAs="oneCell">
    <xdr:from>
      <xdr:col>4</xdr:col>
      <xdr:colOff>38100</xdr:colOff>
      <xdr:row>63</xdr:row>
      <xdr:rowOff>13353</xdr:rowOff>
    </xdr:from>
    <xdr:to>
      <xdr:col>4</xdr:col>
      <xdr:colOff>230637</xdr:colOff>
      <xdr:row>63</xdr:row>
      <xdr:rowOff>133350</xdr:rowOff>
    </xdr:to>
    <xdr:pic>
      <xdr:nvPicPr>
        <xdr:cNvPr id="98" name="Picture 97">
          <a:extLst>
            <a:ext uri="{FF2B5EF4-FFF2-40B4-BE49-F238E27FC236}">
              <a16:creationId xmlns:a16="http://schemas.microsoft.com/office/drawing/2014/main" id="{00000000-0008-0000-0100-00006200000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3057525" y="11510028"/>
          <a:ext cx="192537" cy="119997"/>
        </a:xfrm>
        <a:prstGeom prst="rect">
          <a:avLst/>
        </a:prstGeom>
      </xdr:spPr>
    </xdr:pic>
    <xdr:clientData/>
  </xdr:twoCellAnchor>
  <xdr:twoCellAnchor editAs="oneCell">
    <xdr:from>
      <xdr:col>7</xdr:col>
      <xdr:colOff>949798</xdr:colOff>
      <xdr:row>63</xdr:row>
      <xdr:rowOff>19050</xdr:rowOff>
    </xdr:from>
    <xdr:to>
      <xdr:col>7</xdr:col>
      <xdr:colOff>1157175</xdr:colOff>
      <xdr:row>63</xdr:row>
      <xdr:rowOff>157050</xdr:rowOff>
    </xdr:to>
    <xdr:pic>
      <xdr:nvPicPr>
        <xdr:cNvPr id="99" name="Picture 98">
          <a:extLst>
            <a:ext uri="{FF2B5EF4-FFF2-40B4-BE49-F238E27FC236}">
              <a16:creationId xmlns:a16="http://schemas.microsoft.com/office/drawing/2014/main" id="{00000000-0008-0000-0100-000063000000}"/>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569423" y="11515725"/>
          <a:ext cx="207377" cy="138000"/>
        </a:xfrm>
        <a:prstGeom prst="rect">
          <a:avLst/>
        </a:prstGeom>
      </xdr:spPr>
    </xdr:pic>
    <xdr:clientData/>
  </xdr:twoCellAnchor>
  <xdr:twoCellAnchor editAs="oneCell">
    <xdr:from>
      <xdr:col>4</xdr:col>
      <xdr:colOff>47625</xdr:colOff>
      <xdr:row>67</xdr:row>
      <xdr:rowOff>41928</xdr:rowOff>
    </xdr:from>
    <xdr:to>
      <xdr:col>4</xdr:col>
      <xdr:colOff>240162</xdr:colOff>
      <xdr:row>67</xdr:row>
      <xdr:rowOff>161925</xdr:rowOff>
    </xdr:to>
    <xdr:pic>
      <xdr:nvPicPr>
        <xdr:cNvPr id="100" name="Picture 99">
          <a:extLst>
            <a:ext uri="{FF2B5EF4-FFF2-40B4-BE49-F238E27FC236}">
              <a16:creationId xmlns:a16="http://schemas.microsoft.com/office/drawing/2014/main" id="{00000000-0008-0000-0100-00006400000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3067050" y="12214878"/>
          <a:ext cx="192537" cy="119997"/>
        </a:xfrm>
        <a:prstGeom prst="rect">
          <a:avLst/>
        </a:prstGeom>
      </xdr:spPr>
    </xdr:pic>
    <xdr:clientData/>
  </xdr:twoCellAnchor>
  <xdr:twoCellAnchor editAs="oneCell">
    <xdr:from>
      <xdr:col>7</xdr:col>
      <xdr:colOff>949798</xdr:colOff>
      <xdr:row>64</xdr:row>
      <xdr:rowOff>19050</xdr:rowOff>
    </xdr:from>
    <xdr:to>
      <xdr:col>7</xdr:col>
      <xdr:colOff>1157175</xdr:colOff>
      <xdr:row>64</xdr:row>
      <xdr:rowOff>157050</xdr:rowOff>
    </xdr:to>
    <xdr:pic>
      <xdr:nvPicPr>
        <xdr:cNvPr id="101" name="Picture 100">
          <a:extLst>
            <a:ext uri="{FF2B5EF4-FFF2-40B4-BE49-F238E27FC236}">
              <a16:creationId xmlns:a16="http://schemas.microsoft.com/office/drawing/2014/main" id="{00000000-0008-0000-0100-000065000000}"/>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569423" y="11677650"/>
          <a:ext cx="207377" cy="138000"/>
        </a:xfrm>
        <a:prstGeom prst="rect">
          <a:avLst/>
        </a:prstGeom>
      </xdr:spPr>
    </xdr:pic>
    <xdr:clientData/>
  </xdr:twoCellAnchor>
  <xdr:twoCellAnchor editAs="oneCell">
    <xdr:from>
      <xdr:col>7</xdr:col>
      <xdr:colOff>952500</xdr:colOff>
      <xdr:row>65</xdr:row>
      <xdr:rowOff>32403</xdr:rowOff>
    </xdr:from>
    <xdr:to>
      <xdr:col>7</xdr:col>
      <xdr:colOff>1145037</xdr:colOff>
      <xdr:row>65</xdr:row>
      <xdr:rowOff>152400</xdr:rowOff>
    </xdr:to>
    <xdr:pic>
      <xdr:nvPicPr>
        <xdr:cNvPr id="102" name="Picture 101">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5572125" y="11852928"/>
          <a:ext cx="192537" cy="119997"/>
        </a:xfrm>
        <a:prstGeom prst="rect">
          <a:avLst/>
        </a:prstGeom>
      </xdr:spPr>
    </xdr:pic>
    <xdr:clientData/>
  </xdr:twoCellAnchor>
  <xdr:twoCellAnchor editAs="oneCell">
    <xdr:from>
      <xdr:col>7</xdr:col>
      <xdr:colOff>949798</xdr:colOff>
      <xdr:row>66</xdr:row>
      <xdr:rowOff>38100</xdr:rowOff>
    </xdr:from>
    <xdr:to>
      <xdr:col>7</xdr:col>
      <xdr:colOff>1157175</xdr:colOff>
      <xdr:row>66</xdr:row>
      <xdr:rowOff>176100</xdr:rowOff>
    </xdr:to>
    <xdr:pic>
      <xdr:nvPicPr>
        <xdr:cNvPr id="103" name="Picture 102">
          <a:extLst>
            <a:ext uri="{FF2B5EF4-FFF2-40B4-BE49-F238E27FC236}">
              <a16:creationId xmlns:a16="http://schemas.microsoft.com/office/drawing/2014/main" id="{00000000-0008-0000-0100-000067000000}"/>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569423" y="12020550"/>
          <a:ext cx="207377" cy="138000"/>
        </a:xfrm>
        <a:prstGeom prst="rect">
          <a:avLst/>
        </a:prstGeom>
      </xdr:spPr>
    </xdr:pic>
    <xdr:clientData/>
  </xdr:twoCellAnchor>
  <xdr:twoCellAnchor editAs="oneCell">
    <xdr:from>
      <xdr:col>4</xdr:col>
      <xdr:colOff>38463</xdr:colOff>
      <xdr:row>55</xdr:row>
      <xdr:rowOff>17901</xdr:rowOff>
    </xdr:from>
    <xdr:to>
      <xdr:col>4</xdr:col>
      <xdr:colOff>235938</xdr:colOff>
      <xdr:row>55</xdr:row>
      <xdr:rowOff>149850</xdr:rowOff>
    </xdr:to>
    <xdr:pic>
      <xdr:nvPicPr>
        <xdr:cNvPr id="104" name="Picture 103">
          <a:extLst>
            <a:ext uri="{FF2B5EF4-FFF2-40B4-BE49-F238E27FC236}">
              <a16:creationId xmlns:a16="http://schemas.microsoft.com/office/drawing/2014/main" id="{00000000-0008-0000-0100-00006800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057888" y="10133451"/>
          <a:ext cx="197475" cy="1319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962025</xdr:colOff>
      <xdr:row>66</xdr:row>
      <xdr:rowOff>0</xdr:rowOff>
    </xdr:from>
    <xdr:to>
      <xdr:col>6</xdr:col>
      <xdr:colOff>962025</xdr:colOff>
      <xdr:row>67</xdr:row>
      <xdr:rowOff>66675</xdr:rowOff>
    </xdr:to>
    <xdr:pic>
      <xdr:nvPicPr>
        <xdr:cNvPr id="204" name="10 Imagen" descr="163.png">
          <a:extLst>
            <a:ext uri="{FF2B5EF4-FFF2-40B4-BE49-F238E27FC236}">
              <a16:creationId xmlns:a16="http://schemas.microsoft.com/office/drawing/2014/main" id="{00000000-0008-0000-0200-0000C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81650" y="12030075"/>
          <a:ext cx="2000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18</xdr:row>
      <xdr:rowOff>0</xdr:rowOff>
    </xdr:from>
    <xdr:to>
      <xdr:col>6</xdr:col>
      <xdr:colOff>962025</xdr:colOff>
      <xdr:row>19</xdr:row>
      <xdr:rowOff>64273</xdr:rowOff>
    </xdr:to>
    <xdr:pic>
      <xdr:nvPicPr>
        <xdr:cNvPr id="207" name="10 Imagen" descr="163.png">
          <a:extLst>
            <a:ext uri="{FF2B5EF4-FFF2-40B4-BE49-F238E27FC236}">
              <a16:creationId xmlns:a16="http://schemas.microsoft.com/office/drawing/2014/main" id="{00000000-0008-0000-0200-0000C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81650" y="3162300"/>
          <a:ext cx="190500" cy="226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15</xdr:row>
      <xdr:rowOff>0</xdr:rowOff>
    </xdr:from>
    <xdr:to>
      <xdr:col>6</xdr:col>
      <xdr:colOff>962025</xdr:colOff>
      <xdr:row>16</xdr:row>
      <xdr:rowOff>53067</xdr:rowOff>
    </xdr:to>
    <xdr:pic>
      <xdr:nvPicPr>
        <xdr:cNvPr id="210" name="20 Imagen" descr="665.png">
          <a:extLst>
            <a:ext uri="{FF2B5EF4-FFF2-40B4-BE49-F238E27FC236}">
              <a16:creationId xmlns:a16="http://schemas.microsoft.com/office/drawing/2014/main" id="{00000000-0008-0000-0200-0000D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81650" y="2619375"/>
          <a:ext cx="200025" cy="2149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24</xdr:row>
      <xdr:rowOff>0</xdr:rowOff>
    </xdr:from>
    <xdr:to>
      <xdr:col>6</xdr:col>
      <xdr:colOff>962025</xdr:colOff>
      <xdr:row>25</xdr:row>
      <xdr:rowOff>35746</xdr:rowOff>
    </xdr:to>
    <xdr:pic>
      <xdr:nvPicPr>
        <xdr:cNvPr id="215" name="6 Imagen" descr="1636.png">
          <a:extLst>
            <a:ext uri="{FF2B5EF4-FFF2-40B4-BE49-F238E27FC236}">
              <a16:creationId xmlns:a16="http://schemas.microsoft.com/office/drawing/2014/main" id="{00000000-0008-0000-0200-0000D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581650" y="4229100"/>
          <a:ext cx="190500" cy="2071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27</xdr:row>
      <xdr:rowOff>0</xdr:rowOff>
    </xdr:from>
    <xdr:to>
      <xdr:col>6</xdr:col>
      <xdr:colOff>962025</xdr:colOff>
      <xdr:row>28</xdr:row>
      <xdr:rowOff>57154</xdr:rowOff>
    </xdr:to>
    <xdr:pic>
      <xdr:nvPicPr>
        <xdr:cNvPr id="216" name="6 Imagen" descr="1636.png">
          <a:extLst>
            <a:ext uri="{FF2B5EF4-FFF2-40B4-BE49-F238E27FC236}">
              <a16:creationId xmlns:a16="http://schemas.microsoft.com/office/drawing/2014/main" id="{00000000-0008-0000-0200-0000D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581650" y="4772025"/>
          <a:ext cx="190500" cy="228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952500</xdr:colOff>
      <xdr:row>23</xdr:row>
      <xdr:rowOff>0</xdr:rowOff>
    </xdr:from>
    <xdr:to>
      <xdr:col>6</xdr:col>
      <xdr:colOff>952500</xdr:colOff>
      <xdr:row>24</xdr:row>
      <xdr:rowOff>53071</xdr:rowOff>
    </xdr:to>
    <xdr:pic>
      <xdr:nvPicPr>
        <xdr:cNvPr id="219" name="28 Imagen" descr="451.png">
          <a:extLst>
            <a:ext uri="{FF2B5EF4-FFF2-40B4-BE49-F238E27FC236}">
              <a16:creationId xmlns:a16="http://schemas.microsoft.com/office/drawing/2014/main" id="{00000000-0008-0000-0200-0000D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72125" y="4067175"/>
          <a:ext cx="200025" cy="2149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26</xdr:row>
      <xdr:rowOff>19050</xdr:rowOff>
    </xdr:from>
    <xdr:to>
      <xdr:col>6</xdr:col>
      <xdr:colOff>962025</xdr:colOff>
      <xdr:row>27</xdr:row>
      <xdr:rowOff>5383</xdr:rowOff>
    </xdr:to>
    <xdr:pic>
      <xdr:nvPicPr>
        <xdr:cNvPr id="222" name="354 Imagen">
          <a:extLst>
            <a:ext uri="{FF2B5EF4-FFF2-40B4-BE49-F238E27FC236}">
              <a16:creationId xmlns:a16="http://schemas.microsoft.com/office/drawing/2014/main" id="{00000000-0008-0000-0200-0000D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581650" y="4629150"/>
          <a:ext cx="190500" cy="148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34</xdr:row>
      <xdr:rowOff>0</xdr:rowOff>
    </xdr:from>
    <xdr:to>
      <xdr:col>6</xdr:col>
      <xdr:colOff>962025</xdr:colOff>
      <xdr:row>35</xdr:row>
      <xdr:rowOff>70386</xdr:rowOff>
    </xdr:to>
    <xdr:pic>
      <xdr:nvPicPr>
        <xdr:cNvPr id="225" name="17 Imagen" descr="352.png">
          <a:extLst>
            <a:ext uri="{FF2B5EF4-FFF2-40B4-BE49-F238E27FC236}">
              <a16:creationId xmlns:a16="http://schemas.microsoft.com/office/drawing/2014/main" id="{00000000-0008-0000-0200-0000E1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581650" y="6067425"/>
          <a:ext cx="190500" cy="232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32</xdr:row>
      <xdr:rowOff>0</xdr:rowOff>
    </xdr:from>
    <xdr:to>
      <xdr:col>6</xdr:col>
      <xdr:colOff>962025</xdr:colOff>
      <xdr:row>33</xdr:row>
      <xdr:rowOff>60492</xdr:rowOff>
    </xdr:to>
    <xdr:pic>
      <xdr:nvPicPr>
        <xdr:cNvPr id="227" name="14 Imagen" descr="333.png">
          <a:extLst>
            <a:ext uri="{FF2B5EF4-FFF2-40B4-BE49-F238E27FC236}">
              <a16:creationId xmlns:a16="http://schemas.microsoft.com/office/drawing/2014/main" id="{00000000-0008-0000-0200-0000E3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581650" y="5724525"/>
          <a:ext cx="200025" cy="2319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35</xdr:row>
      <xdr:rowOff>0</xdr:rowOff>
    </xdr:from>
    <xdr:to>
      <xdr:col>6</xdr:col>
      <xdr:colOff>962025</xdr:colOff>
      <xdr:row>36</xdr:row>
      <xdr:rowOff>57150</xdr:rowOff>
    </xdr:to>
    <xdr:pic>
      <xdr:nvPicPr>
        <xdr:cNvPr id="228" name="14 Imagen" descr="333.png">
          <a:extLst>
            <a:ext uri="{FF2B5EF4-FFF2-40B4-BE49-F238E27FC236}">
              <a16:creationId xmlns:a16="http://schemas.microsoft.com/office/drawing/2014/main" id="{00000000-0008-0000-0200-0000E4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581650" y="6229350"/>
          <a:ext cx="2000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952500</xdr:colOff>
      <xdr:row>30</xdr:row>
      <xdr:rowOff>19050</xdr:rowOff>
    </xdr:from>
    <xdr:to>
      <xdr:col>6</xdr:col>
      <xdr:colOff>952500</xdr:colOff>
      <xdr:row>30</xdr:row>
      <xdr:rowOff>152400</xdr:rowOff>
    </xdr:to>
    <xdr:pic>
      <xdr:nvPicPr>
        <xdr:cNvPr id="229" name="364 Imagen">
          <a:extLst>
            <a:ext uri="{FF2B5EF4-FFF2-40B4-BE49-F238E27FC236}">
              <a16:creationId xmlns:a16="http://schemas.microsoft.com/office/drawing/2014/main" id="{00000000-0008-0000-0200-0000E5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5572125" y="5324475"/>
          <a:ext cx="20955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952500</xdr:colOff>
      <xdr:row>33</xdr:row>
      <xdr:rowOff>19050</xdr:rowOff>
    </xdr:from>
    <xdr:to>
      <xdr:col>6</xdr:col>
      <xdr:colOff>952500</xdr:colOff>
      <xdr:row>34</xdr:row>
      <xdr:rowOff>7422</xdr:rowOff>
    </xdr:to>
    <xdr:pic>
      <xdr:nvPicPr>
        <xdr:cNvPr id="230" name="365 Imagen">
          <a:extLst>
            <a:ext uri="{FF2B5EF4-FFF2-40B4-BE49-F238E27FC236}">
              <a16:creationId xmlns:a16="http://schemas.microsoft.com/office/drawing/2014/main" id="{00000000-0008-0000-0200-0000E6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5572125" y="5915025"/>
          <a:ext cx="209550" cy="159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40</xdr:row>
      <xdr:rowOff>0</xdr:rowOff>
    </xdr:from>
    <xdr:to>
      <xdr:col>6</xdr:col>
      <xdr:colOff>962025</xdr:colOff>
      <xdr:row>41</xdr:row>
      <xdr:rowOff>49355</xdr:rowOff>
    </xdr:to>
    <xdr:pic>
      <xdr:nvPicPr>
        <xdr:cNvPr id="233" name="18 Imagen" descr="164.png">
          <a:extLst>
            <a:ext uri="{FF2B5EF4-FFF2-40B4-BE49-F238E27FC236}">
              <a16:creationId xmlns:a16="http://schemas.microsoft.com/office/drawing/2014/main" id="{00000000-0008-0000-0200-0000E9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581650" y="7172325"/>
          <a:ext cx="190500" cy="220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43</xdr:row>
      <xdr:rowOff>0</xdr:rowOff>
    </xdr:from>
    <xdr:to>
      <xdr:col>6</xdr:col>
      <xdr:colOff>962025</xdr:colOff>
      <xdr:row>44</xdr:row>
      <xdr:rowOff>1733</xdr:rowOff>
    </xdr:to>
    <xdr:pic>
      <xdr:nvPicPr>
        <xdr:cNvPr id="234" name="18 Imagen" descr="164.png">
          <a:extLst>
            <a:ext uri="{FF2B5EF4-FFF2-40B4-BE49-F238E27FC236}">
              <a16:creationId xmlns:a16="http://schemas.microsoft.com/office/drawing/2014/main" id="{00000000-0008-0000-0200-0000EA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581650" y="7839075"/>
          <a:ext cx="190500" cy="2303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42</xdr:row>
      <xdr:rowOff>9525</xdr:rowOff>
    </xdr:from>
    <xdr:to>
      <xdr:col>6</xdr:col>
      <xdr:colOff>962025</xdr:colOff>
      <xdr:row>43</xdr:row>
      <xdr:rowOff>5070</xdr:rowOff>
    </xdr:to>
    <xdr:pic>
      <xdr:nvPicPr>
        <xdr:cNvPr id="235" name="7 Imagen" descr="358.png">
          <a:extLst>
            <a:ext uri="{FF2B5EF4-FFF2-40B4-BE49-F238E27FC236}">
              <a16:creationId xmlns:a16="http://schemas.microsoft.com/office/drawing/2014/main" id="{00000000-0008-0000-0200-0000EB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695950" y="7458075"/>
          <a:ext cx="0" cy="186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952500</xdr:colOff>
      <xdr:row>47</xdr:row>
      <xdr:rowOff>0</xdr:rowOff>
    </xdr:from>
    <xdr:to>
      <xdr:col>6</xdr:col>
      <xdr:colOff>952500</xdr:colOff>
      <xdr:row>48</xdr:row>
      <xdr:rowOff>39461</xdr:rowOff>
    </xdr:to>
    <xdr:pic>
      <xdr:nvPicPr>
        <xdr:cNvPr id="238" name="11 Imagen" descr="443.png">
          <a:extLst>
            <a:ext uri="{FF2B5EF4-FFF2-40B4-BE49-F238E27FC236}">
              <a16:creationId xmlns:a16="http://schemas.microsoft.com/office/drawing/2014/main" id="{00000000-0008-0000-0200-0000EE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72125" y="8648700"/>
          <a:ext cx="200025" cy="2299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47</xdr:row>
      <xdr:rowOff>0</xdr:rowOff>
    </xdr:from>
    <xdr:to>
      <xdr:col>6</xdr:col>
      <xdr:colOff>962025</xdr:colOff>
      <xdr:row>48</xdr:row>
      <xdr:rowOff>39461</xdr:rowOff>
    </xdr:to>
    <xdr:pic>
      <xdr:nvPicPr>
        <xdr:cNvPr id="239" name="11 Imagen" descr="443.png">
          <a:extLst>
            <a:ext uri="{FF2B5EF4-FFF2-40B4-BE49-F238E27FC236}">
              <a16:creationId xmlns:a16="http://schemas.microsoft.com/office/drawing/2014/main" id="{00000000-0008-0000-0200-0000EF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81650" y="8648700"/>
          <a:ext cx="200025" cy="2299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952500</xdr:colOff>
      <xdr:row>50</xdr:row>
      <xdr:rowOff>0</xdr:rowOff>
    </xdr:from>
    <xdr:to>
      <xdr:col>6</xdr:col>
      <xdr:colOff>952500</xdr:colOff>
      <xdr:row>51</xdr:row>
      <xdr:rowOff>39461</xdr:rowOff>
    </xdr:to>
    <xdr:pic>
      <xdr:nvPicPr>
        <xdr:cNvPr id="246" name="10 Imagen" descr="361.png">
          <a:extLst>
            <a:ext uri="{FF2B5EF4-FFF2-40B4-BE49-F238E27FC236}">
              <a16:creationId xmlns:a16="http://schemas.microsoft.com/office/drawing/2014/main" id="{00000000-0008-0000-0200-0000F6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5572125" y="9220200"/>
          <a:ext cx="200025" cy="2299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952500</xdr:colOff>
      <xdr:row>51</xdr:row>
      <xdr:rowOff>38100</xdr:rowOff>
    </xdr:from>
    <xdr:to>
      <xdr:col>6</xdr:col>
      <xdr:colOff>952500</xdr:colOff>
      <xdr:row>51</xdr:row>
      <xdr:rowOff>152400</xdr:rowOff>
    </xdr:to>
    <xdr:pic>
      <xdr:nvPicPr>
        <xdr:cNvPr id="247" name="391 Imagen">
          <a:extLst>
            <a:ext uri="{FF2B5EF4-FFF2-40B4-BE49-F238E27FC236}">
              <a16:creationId xmlns:a16="http://schemas.microsoft.com/office/drawing/2014/main" id="{00000000-0008-0000-0200-0000F7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5572125" y="9448800"/>
          <a:ext cx="20002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952500</xdr:colOff>
      <xdr:row>48</xdr:row>
      <xdr:rowOff>38100</xdr:rowOff>
    </xdr:from>
    <xdr:to>
      <xdr:col>6</xdr:col>
      <xdr:colOff>952500</xdr:colOff>
      <xdr:row>49</xdr:row>
      <xdr:rowOff>1361</xdr:rowOff>
    </xdr:to>
    <xdr:pic>
      <xdr:nvPicPr>
        <xdr:cNvPr id="248" name="392 Imagen">
          <a:extLst>
            <a:ext uri="{FF2B5EF4-FFF2-40B4-BE49-F238E27FC236}">
              <a16:creationId xmlns:a16="http://schemas.microsoft.com/office/drawing/2014/main" id="{00000000-0008-0000-0200-0000F8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5572125" y="8877300"/>
          <a:ext cx="200025" cy="125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58</xdr:row>
      <xdr:rowOff>0</xdr:rowOff>
    </xdr:from>
    <xdr:to>
      <xdr:col>6</xdr:col>
      <xdr:colOff>962025</xdr:colOff>
      <xdr:row>59</xdr:row>
      <xdr:rowOff>66676</xdr:rowOff>
    </xdr:to>
    <xdr:pic>
      <xdr:nvPicPr>
        <xdr:cNvPr id="254" name="19 Imagen" descr="359.png">
          <a:extLst>
            <a:ext uri="{FF2B5EF4-FFF2-40B4-BE49-F238E27FC236}">
              <a16:creationId xmlns:a16="http://schemas.microsoft.com/office/drawing/2014/main" id="{00000000-0008-0000-0200-0000FE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581650" y="10648950"/>
          <a:ext cx="200025"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54</xdr:row>
      <xdr:rowOff>0</xdr:rowOff>
    </xdr:from>
    <xdr:to>
      <xdr:col>6</xdr:col>
      <xdr:colOff>962025</xdr:colOff>
      <xdr:row>55</xdr:row>
      <xdr:rowOff>19050</xdr:rowOff>
    </xdr:to>
    <xdr:pic>
      <xdr:nvPicPr>
        <xdr:cNvPr id="256" name="12 Imagen" descr="365.png">
          <a:extLst>
            <a:ext uri="{FF2B5EF4-FFF2-40B4-BE49-F238E27FC236}">
              <a16:creationId xmlns:a16="http://schemas.microsoft.com/office/drawing/2014/main" id="{00000000-0008-0000-0200-00000001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5581650" y="9963150"/>
          <a:ext cx="2000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57</xdr:row>
      <xdr:rowOff>0</xdr:rowOff>
    </xdr:from>
    <xdr:to>
      <xdr:col>6</xdr:col>
      <xdr:colOff>962025</xdr:colOff>
      <xdr:row>58</xdr:row>
      <xdr:rowOff>66676</xdr:rowOff>
    </xdr:to>
    <xdr:pic>
      <xdr:nvPicPr>
        <xdr:cNvPr id="257" name="12 Imagen" descr="365.png">
          <a:extLst>
            <a:ext uri="{FF2B5EF4-FFF2-40B4-BE49-F238E27FC236}">
              <a16:creationId xmlns:a16="http://schemas.microsoft.com/office/drawing/2014/main" id="{00000000-0008-0000-0200-00000101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5581650" y="10487025"/>
          <a:ext cx="200025"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952500</xdr:colOff>
      <xdr:row>63</xdr:row>
      <xdr:rowOff>0</xdr:rowOff>
    </xdr:from>
    <xdr:to>
      <xdr:col>6</xdr:col>
      <xdr:colOff>952500</xdr:colOff>
      <xdr:row>64</xdr:row>
      <xdr:rowOff>66673</xdr:rowOff>
    </xdr:to>
    <xdr:pic>
      <xdr:nvPicPr>
        <xdr:cNvPr id="259" name="9 Imagen" descr="454.png">
          <a:extLst>
            <a:ext uri="{FF2B5EF4-FFF2-40B4-BE49-F238E27FC236}">
              <a16:creationId xmlns:a16="http://schemas.microsoft.com/office/drawing/2014/main" id="{00000000-0008-0000-0200-00000301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5572125" y="11544300"/>
          <a:ext cx="200025" cy="2285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66</xdr:row>
      <xdr:rowOff>19050</xdr:rowOff>
    </xdr:from>
    <xdr:to>
      <xdr:col>6</xdr:col>
      <xdr:colOff>962025</xdr:colOff>
      <xdr:row>67</xdr:row>
      <xdr:rowOff>3463</xdr:rowOff>
    </xdr:to>
    <xdr:pic>
      <xdr:nvPicPr>
        <xdr:cNvPr id="264" name="417 Imagen">
          <a:extLst>
            <a:ext uri="{FF2B5EF4-FFF2-40B4-BE49-F238E27FC236}">
              <a16:creationId xmlns:a16="http://schemas.microsoft.com/office/drawing/2014/main" id="{00000000-0008-0000-0200-00000801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5581650" y="12049125"/>
          <a:ext cx="209550" cy="1463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952500</xdr:colOff>
      <xdr:row>67</xdr:row>
      <xdr:rowOff>19050</xdr:rowOff>
    </xdr:from>
    <xdr:to>
      <xdr:col>6</xdr:col>
      <xdr:colOff>952500</xdr:colOff>
      <xdr:row>67</xdr:row>
      <xdr:rowOff>152400</xdr:rowOff>
    </xdr:to>
    <xdr:pic>
      <xdr:nvPicPr>
        <xdr:cNvPr id="265" name="418 Imagen">
          <a:extLst>
            <a:ext uri="{FF2B5EF4-FFF2-40B4-BE49-F238E27FC236}">
              <a16:creationId xmlns:a16="http://schemas.microsoft.com/office/drawing/2014/main" id="{00000000-0008-0000-0200-00000901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5572125" y="12211050"/>
          <a:ext cx="20955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952500</xdr:colOff>
      <xdr:row>64</xdr:row>
      <xdr:rowOff>19050</xdr:rowOff>
    </xdr:from>
    <xdr:to>
      <xdr:col>6</xdr:col>
      <xdr:colOff>952500</xdr:colOff>
      <xdr:row>65</xdr:row>
      <xdr:rowOff>4</xdr:rowOff>
    </xdr:to>
    <xdr:pic>
      <xdr:nvPicPr>
        <xdr:cNvPr id="266" name="419 Imagen">
          <a:extLst>
            <a:ext uri="{FF2B5EF4-FFF2-40B4-BE49-F238E27FC236}">
              <a16:creationId xmlns:a16="http://schemas.microsoft.com/office/drawing/2014/main" id="{00000000-0008-0000-0200-00000A01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5572125" y="11725275"/>
          <a:ext cx="209550" cy="1428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371475</xdr:colOff>
      <xdr:row>42</xdr:row>
      <xdr:rowOff>19050</xdr:rowOff>
    </xdr:from>
    <xdr:to>
      <xdr:col>3</xdr:col>
      <xdr:colOff>371475</xdr:colOff>
      <xdr:row>43</xdr:row>
      <xdr:rowOff>2381</xdr:rowOff>
    </xdr:to>
    <xdr:pic>
      <xdr:nvPicPr>
        <xdr:cNvPr id="268" name="7 Imagen" descr="362.png">
          <a:extLst>
            <a:ext uri="{FF2B5EF4-FFF2-40B4-BE49-F238E27FC236}">
              <a16:creationId xmlns:a16="http://schemas.microsoft.com/office/drawing/2014/main" id="{00000000-0008-0000-0200-00000C01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390900" y="7610475"/>
          <a:ext cx="190500" cy="2309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10</xdr:row>
      <xdr:rowOff>0</xdr:rowOff>
    </xdr:from>
    <xdr:to>
      <xdr:col>6</xdr:col>
      <xdr:colOff>962025</xdr:colOff>
      <xdr:row>11</xdr:row>
      <xdr:rowOff>53069</xdr:rowOff>
    </xdr:to>
    <xdr:pic>
      <xdr:nvPicPr>
        <xdr:cNvPr id="270" name="7 Imagen" descr="362.png">
          <a:extLst>
            <a:ext uri="{FF2B5EF4-FFF2-40B4-BE49-F238E27FC236}">
              <a16:creationId xmlns:a16="http://schemas.microsoft.com/office/drawing/2014/main" id="{00000000-0008-0000-0200-00000E01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581650" y="1714500"/>
          <a:ext cx="200025" cy="2149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8</xdr:row>
      <xdr:rowOff>0</xdr:rowOff>
    </xdr:from>
    <xdr:to>
      <xdr:col>6</xdr:col>
      <xdr:colOff>962025</xdr:colOff>
      <xdr:row>9</xdr:row>
      <xdr:rowOff>53069</xdr:rowOff>
    </xdr:to>
    <xdr:pic>
      <xdr:nvPicPr>
        <xdr:cNvPr id="271" name="16 Imagen" descr="364.png">
          <a:extLst>
            <a:ext uri="{FF2B5EF4-FFF2-40B4-BE49-F238E27FC236}">
              <a16:creationId xmlns:a16="http://schemas.microsoft.com/office/drawing/2014/main" id="{00000000-0008-0000-0200-00000F01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581650" y="1390650"/>
          <a:ext cx="200025" cy="2149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11</xdr:row>
      <xdr:rowOff>0</xdr:rowOff>
    </xdr:from>
    <xdr:to>
      <xdr:col>6</xdr:col>
      <xdr:colOff>962025</xdr:colOff>
      <xdr:row>12</xdr:row>
      <xdr:rowOff>57149</xdr:rowOff>
    </xdr:to>
    <xdr:pic>
      <xdr:nvPicPr>
        <xdr:cNvPr id="272" name="16 Imagen" descr="364.png">
          <a:extLst>
            <a:ext uri="{FF2B5EF4-FFF2-40B4-BE49-F238E27FC236}">
              <a16:creationId xmlns:a16="http://schemas.microsoft.com/office/drawing/2014/main" id="{00000000-0008-0000-0200-00001001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581650" y="1876425"/>
          <a:ext cx="200025" cy="2285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971550</xdr:colOff>
      <xdr:row>9</xdr:row>
      <xdr:rowOff>19050</xdr:rowOff>
    </xdr:from>
    <xdr:to>
      <xdr:col>6</xdr:col>
      <xdr:colOff>971550</xdr:colOff>
      <xdr:row>10</xdr:row>
      <xdr:rowOff>6402</xdr:rowOff>
    </xdr:to>
    <xdr:pic>
      <xdr:nvPicPr>
        <xdr:cNvPr id="274" name="430 Imagen">
          <a:extLst>
            <a:ext uri="{FF2B5EF4-FFF2-40B4-BE49-F238E27FC236}">
              <a16:creationId xmlns:a16="http://schemas.microsoft.com/office/drawing/2014/main" id="{00000000-0008-0000-0200-00001201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5591175" y="1571625"/>
          <a:ext cx="190500" cy="1492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6</xdr:row>
      <xdr:rowOff>19050</xdr:rowOff>
    </xdr:from>
    <xdr:to>
      <xdr:col>6</xdr:col>
      <xdr:colOff>962025</xdr:colOff>
      <xdr:row>6</xdr:row>
      <xdr:rowOff>152400</xdr:rowOff>
    </xdr:to>
    <xdr:pic>
      <xdr:nvPicPr>
        <xdr:cNvPr id="275" name="431 Imagen">
          <a:extLst>
            <a:ext uri="{FF2B5EF4-FFF2-40B4-BE49-F238E27FC236}">
              <a16:creationId xmlns:a16="http://schemas.microsoft.com/office/drawing/2014/main" id="{00000000-0008-0000-0200-00001301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5581650" y="1047750"/>
          <a:ext cx="1905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9</xdr:row>
      <xdr:rowOff>19050</xdr:rowOff>
    </xdr:from>
    <xdr:to>
      <xdr:col>6</xdr:col>
      <xdr:colOff>962025</xdr:colOff>
      <xdr:row>9</xdr:row>
      <xdr:rowOff>152400</xdr:rowOff>
    </xdr:to>
    <xdr:pic>
      <xdr:nvPicPr>
        <xdr:cNvPr id="277" name="431 Imagen">
          <a:extLst>
            <a:ext uri="{FF2B5EF4-FFF2-40B4-BE49-F238E27FC236}">
              <a16:creationId xmlns:a16="http://schemas.microsoft.com/office/drawing/2014/main" id="{00000000-0008-0000-0200-00001501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5581650" y="1571625"/>
          <a:ext cx="1905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933450</xdr:colOff>
      <xdr:row>31</xdr:row>
      <xdr:rowOff>28575</xdr:rowOff>
    </xdr:from>
    <xdr:to>
      <xdr:col>6</xdr:col>
      <xdr:colOff>933450</xdr:colOff>
      <xdr:row>32</xdr:row>
      <xdr:rowOff>47628</xdr:rowOff>
    </xdr:to>
    <xdr:pic>
      <xdr:nvPicPr>
        <xdr:cNvPr id="279" name="17 Imagen" descr="352.png">
          <a:extLst>
            <a:ext uri="{FF2B5EF4-FFF2-40B4-BE49-F238E27FC236}">
              <a16:creationId xmlns:a16="http://schemas.microsoft.com/office/drawing/2014/main" id="{00000000-0008-0000-0200-00001701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553075" y="5543550"/>
          <a:ext cx="190500" cy="2286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39</xdr:row>
      <xdr:rowOff>0</xdr:rowOff>
    </xdr:from>
    <xdr:to>
      <xdr:col>6</xdr:col>
      <xdr:colOff>962025</xdr:colOff>
      <xdr:row>40</xdr:row>
      <xdr:rowOff>58880</xdr:rowOff>
    </xdr:to>
    <xdr:pic>
      <xdr:nvPicPr>
        <xdr:cNvPr id="285" name="18 Imagen" descr="164.png">
          <a:extLst>
            <a:ext uri="{FF2B5EF4-FFF2-40B4-BE49-F238E27FC236}">
              <a16:creationId xmlns:a16="http://schemas.microsoft.com/office/drawing/2014/main" id="{00000000-0008-0000-0200-00001D01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581650" y="7010400"/>
          <a:ext cx="190500" cy="220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28575</xdr:colOff>
      <xdr:row>47</xdr:row>
      <xdr:rowOff>0</xdr:rowOff>
    </xdr:from>
    <xdr:to>
      <xdr:col>6</xdr:col>
      <xdr:colOff>28575</xdr:colOff>
      <xdr:row>48</xdr:row>
      <xdr:rowOff>32657</xdr:rowOff>
    </xdr:to>
    <xdr:pic>
      <xdr:nvPicPr>
        <xdr:cNvPr id="289" name="10 Imagen" descr="361.png">
          <a:extLst>
            <a:ext uri="{FF2B5EF4-FFF2-40B4-BE49-F238E27FC236}">
              <a16:creationId xmlns:a16="http://schemas.microsoft.com/office/drawing/2014/main" id="{00000000-0008-0000-0200-00002101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648200" y="8648700"/>
          <a:ext cx="200025" cy="223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28575</xdr:colOff>
      <xdr:row>47</xdr:row>
      <xdr:rowOff>0</xdr:rowOff>
    </xdr:from>
    <xdr:to>
      <xdr:col>6</xdr:col>
      <xdr:colOff>28575</xdr:colOff>
      <xdr:row>48</xdr:row>
      <xdr:rowOff>32657</xdr:rowOff>
    </xdr:to>
    <xdr:pic>
      <xdr:nvPicPr>
        <xdr:cNvPr id="290" name="10 Imagen" descr="361.png">
          <a:extLst>
            <a:ext uri="{FF2B5EF4-FFF2-40B4-BE49-F238E27FC236}">
              <a16:creationId xmlns:a16="http://schemas.microsoft.com/office/drawing/2014/main" id="{00000000-0008-0000-0200-00002201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648200" y="8648700"/>
          <a:ext cx="200025" cy="223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19050</xdr:colOff>
      <xdr:row>47</xdr:row>
      <xdr:rowOff>0</xdr:rowOff>
    </xdr:from>
    <xdr:to>
      <xdr:col>6</xdr:col>
      <xdr:colOff>19050</xdr:colOff>
      <xdr:row>48</xdr:row>
      <xdr:rowOff>41812</xdr:rowOff>
    </xdr:to>
    <xdr:pic>
      <xdr:nvPicPr>
        <xdr:cNvPr id="291" name="18 Imagen" descr="164.png">
          <a:extLst>
            <a:ext uri="{FF2B5EF4-FFF2-40B4-BE49-F238E27FC236}">
              <a16:creationId xmlns:a16="http://schemas.microsoft.com/office/drawing/2014/main" id="{00000000-0008-0000-0200-00002301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38675" y="8648700"/>
          <a:ext cx="190500" cy="2323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1058635</xdr:colOff>
      <xdr:row>17</xdr:row>
      <xdr:rowOff>31297</xdr:rowOff>
    </xdr:from>
    <xdr:to>
      <xdr:col>6</xdr:col>
      <xdr:colOff>1249135</xdr:colOff>
      <xdr:row>18</xdr:row>
      <xdr:rowOff>51708</xdr:rowOff>
    </xdr:to>
    <xdr:pic>
      <xdr:nvPicPr>
        <xdr:cNvPr id="294" name="10 Imagen" descr="163.png">
          <a:extLst>
            <a:ext uri="{FF2B5EF4-FFF2-40B4-BE49-F238E27FC236}">
              <a16:creationId xmlns:a16="http://schemas.microsoft.com/office/drawing/2014/main" id="{00000000-0008-0000-0200-000026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92560" y="2945947"/>
          <a:ext cx="190500" cy="2299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28575</xdr:colOff>
      <xdr:row>18</xdr:row>
      <xdr:rowOff>21772</xdr:rowOff>
    </xdr:from>
    <xdr:to>
      <xdr:col>3</xdr:col>
      <xdr:colOff>219075</xdr:colOff>
      <xdr:row>19</xdr:row>
      <xdr:rowOff>71077</xdr:rowOff>
    </xdr:to>
    <xdr:pic>
      <xdr:nvPicPr>
        <xdr:cNvPr id="295" name="10 Imagen" descr="163.png">
          <a:extLst>
            <a:ext uri="{FF2B5EF4-FFF2-40B4-BE49-F238E27FC236}">
              <a16:creationId xmlns:a16="http://schemas.microsoft.com/office/drawing/2014/main" id="{00000000-0008-0000-0200-000027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0" y="3145972"/>
          <a:ext cx="190500" cy="2207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23132</xdr:colOff>
      <xdr:row>15</xdr:row>
      <xdr:rowOff>14968</xdr:rowOff>
    </xdr:from>
    <xdr:to>
      <xdr:col>3</xdr:col>
      <xdr:colOff>213632</xdr:colOff>
      <xdr:row>16</xdr:row>
      <xdr:rowOff>80284</xdr:rowOff>
    </xdr:to>
    <xdr:pic>
      <xdr:nvPicPr>
        <xdr:cNvPr id="296" name="10 Imagen" descr="163.png">
          <a:extLst>
            <a:ext uri="{FF2B5EF4-FFF2-40B4-BE49-F238E27FC236}">
              <a16:creationId xmlns:a16="http://schemas.microsoft.com/office/drawing/2014/main" id="{00000000-0008-0000-0200-000028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37807" y="2596243"/>
          <a:ext cx="190500" cy="2272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28575</xdr:colOff>
      <xdr:row>9</xdr:row>
      <xdr:rowOff>12247</xdr:rowOff>
    </xdr:from>
    <xdr:to>
      <xdr:col>3</xdr:col>
      <xdr:colOff>219075</xdr:colOff>
      <xdr:row>10</xdr:row>
      <xdr:rowOff>63957</xdr:rowOff>
    </xdr:to>
    <xdr:pic>
      <xdr:nvPicPr>
        <xdr:cNvPr id="297" name="17 Imagen" descr="352.png">
          <a:extLst>
            <a:ext uri="{FF2B5EF4-FFF2-40B4-BE49-F238E27FC236}">
              <a16:creationId xmlns:a16="http://schemas.microsoft.com/office/drawing/2014/main" id="{00000000-0008-0000-0200-00002901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43250" y="1555297"/>
          <a:ext cx="190500" cy="223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23132</xdr:colOff>
      <xdr:row>14</xdr:row>
      <xdr:rowOff>39461</xdr:rowOff>
    </xdr:from>
    <xdr:to>
      <xdr:col>3</xdr:col>
      <xdr:colOff>223157</xdr:colOff>
      <xdr:row>14</xdr:row>
      <xdr:rowOff>153761</xdr:rowOff>
    </xdr:to>
    <xdr:pic>
      <xdr:nvPicPr>
        <xdr:cNvPr id="298" name="393 Imagen">
          <a:extLst>
            <a:ext uri="{FF2B5EF4-FFF2-40B4-BE49-F238E27FC236}">
              <a16:creationId xmlns:a16="http://schemas.microsoft.com/office/drawing/2014/main" id="{00000000-0008-0000-0200-00002A01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3137807" y="2458811"/>
          <a:ext cx="20002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1053192</xdr:colOff>
      <xdr:row>15</xdr:row>
      <xdr:rowOff>5443</xdr:rowOff>
    </xdr:from>
    <xdr:to>
      <xdr:col>6</xdr:col>
      <xdr:colOff>1253217</xdr:colOff>
      <xdr:row>16</xdr:row>
      <xdr:rowOff>61233</xdr:rowOff>
    </xdr:to>
    <xdr:pic>
      <xdr:nvPicPr>
        <xdr:cNvPr id="299" name="12 Imagen" descr="365.png">
          <a:extLst>
            <a:ext uri="{FF2B5EF4-FFF2-40B4-BE49-F238E27FC236}">
              <a16:creationId xmlns:a16="http://schemas.microsoft.com/office/drawing/2014/main" id="{00000000-0008-0000-0200-00002B01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5787117" y="2586718"/>
          <a:ext cx="200025" cy="217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1047749</xdr:colOff>
      <xdr:row>10</xdr:row>
      <xdr:rowOff>2722</xdr:rowOff>
    </xdr:from>
    <xdr:to>
      <xdr:col>6</xdr:col>
      <xdr:colOff>1238249</xdr:colOff>
      <xdr:row>11</xdr:row>
      <xdr:rowOff>48989</xdr:rowOff>
    </xdr:to>
    <xdr:pic>
      <xdr:nvPicPr>
        <xdr:cNvPr id="300" name="17 Imagen" descr="352.png">
          <a:extLst>
            <a:ext uri="{FF2B5EF4-FFF2-40B4-BE49-F238E27FC236}">
              <a16:creationId xmlns:a16="http://schemas.microsoft.com/office/drawing/2014/main" id="{00000000-0008-0000-0200-00002C01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781674" y="1717222"/>
          <a:ext cx="190500" cy="2177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1047749</xdr:colOff>
      <xdr:row>7</xdr:row>
      <xdr:rowOff>4082</xdr:rowOff>
    </xdr:from>
    <xdr:to>
      <xdr:col>6</xdr:col>
      <xdr:colOff>1238249</xdr:colOff>
      <xdr:row>8</xdr:row>
      <xdr:rowOff>55792</xdr:rowOff>
    </xdr:to>
    <xdr:pic>
      <xdr:nvPicPr>
        <xdr:cNvPr id="301" name="17 Imagen" descr="352.png">
          <a:extLst>
            <a:ext uri="{FF2B5EF4-FFF2-40B4-BE49-F238E27FC236}">
              <a16:creationId xmlns:a16="http://schemas.microsoft.com/office/drawing/2014/main" id="{00000000-0008-0000-0200-00002D01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781674" y="1204232"/>
          <a:ext cx="190500" cy="223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55790</xdr:rowOff>
    </xdr:from>
    <xdr:to>
      <xdr:col>3</xdr:col>
      <xdr:colOff>219075</xdr:colOff>
      <xdr:row>17</xdr:row>
      <xdr:rowOff>170090</xdr:rowOff>
    </xdr:to>
    <xdr:pic>
      <xdr:nvPicPr>
        <xdr:cNvPr id="302" name="393 Imagen">
          <a:extLst>
            <a:ext uri="{FF2B5EF4-FFF2-40B4-BE49-F238E27FC236}">
              <a16:creationId xmlns:a16="http://schemas.microsoft.com/office/drawing/2014/main" id="{00000000-0008-0000-0200-00002E01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3133725" y="2970440"/>
          <a:ext cx="20002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19</xdr:row>
      <xdr:rowOff>40822</xdr:rowOff>
    </xdr:from>
    <xdr:to>
      <xdr:col>3</xdr:col>
      <xdr:colOff>219075</xdr:colOff>
      <xdr:row>19</xdr:row>
      <xdr:rowOff>155122</xdr:rowOff>
    </xdr:to>
    <xdr:pic>
      <xdr:nvPicPr>
        <xdr:cNvPr id="303" name="393 Imagen">
          <a:extLst>
            <a:ext uri="{FF2B5EF4-FFF2-40B4-BE49-F238E27FC236}">
              <a16:creationId xmlns:a16="http://schemas.microsoft.com/office/drawing/2014/main" id="{00000000-0008-0000-0200-00002F01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3133725" y="3336472"/>
          <a:ext cx="20002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1043667</xdr:colOff>
      <xdr:row>19</xdr:row>
      <xdr:rowOff>12247</xdr:rowOff>
    </xdr:from>
    <xdr:to>
      <xdr:col>6</xdr:col>
      <xdr:colOff>1243692</xdr:colOff>
      <xdr:row>20</xdr:row>
      <xdr:rowOff>54429</xdr:rowOff>
    </xdr:to>
    <xdr:pic>
      <xdr:nvPicPr>
        <xdr:cNvPr id="304" name="12 Imagen" descr="365.png">
          <a:extLst>
            <a:ext uri="{FF2B5EF4-FFF2-40B4-BE49-F238E27FC236}">
              <a16:creationId xmlns:a16="http://schemas.microsoft.com/office/drawing/2014/main" id="{00000000-0008-0000-0200-00003001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5777592" y="3307897"/>
          <a:ext cx="200025" cy="2136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16</xdr:row>
      <xdr:rowOff>19051</xdr:rowOff>
    </xdr:from>
    <xdr:to>
      <xdr:col>3</xdr:col>
      <xdr:colOff>219075</xdr:colOff>
      <xdr:row>17</xdr:row>
      <xdr:rowOff>61233</xdr:rowOff>
    </xdr:to>
    <xdr:pic>
      <xdr:nvPicPr>
        <xdr:cNvPr id="305" name="12 Imagen" descr="365.png">
          <a:extLst>
            <a:ext uri="{FF2B5EF4-FFF2-40B4-BE49-F238E27FC236}">
              <a16:creationId xmlns:a16="http://schemas.microsoft.com/office/drawing/2014/main" id="{00000000-0008-0000-0200-00003101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3133725" y="2762251"/>
          <a:ext cx="200025" cy="2136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6</xdr:row>
      <xdr:rowOff>26307</xdr:rowOff>
    </xdr:from>
    <xdr:to>
      <xdr:col>3</xdr:col>
      <xdr:colOff>228600</xdr:colOff>
      <xdr:row>6</xdr:row>
      <xdr:rowOff>174223</xdr:rowOff>
    </xdr:to>
    <xdr:pic>
      <xdr:nvPicPr>
        <xdr:cNvPr id="306" name="420 Imagen">
          <a:extLst>
            <a:ext uri="{FF2B5EF4-FFF2-40B4-BE49-F238E27FC236}">
              <a16:creationId xmlns:a16="http://schemas.microsoft.com/office/drawing/2014/main" id="{00000000-0008-0000-0200-00003201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3587750" y="1105807"/>
          <a:ext cx="209550" cy="147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8</xdr:row>
      <xdr:rowOff>12246</xdr:rowOff>
    </xdr:from>
    <xdr:to>
      <xdr:col>3</xdr:col>
      <xdr:colOff>228600</xdr:colOff>
      <xdr:row>8</xdr:row>
      <xdr:rowOff>160162</xdr:rowOff>
    </xdr:to>
    <xdr:pic>
      <xdr:nvPicPr>
        <xdr:cNvPr id="307" name="420 Imagen">
          <a:extLst>
            <a:ext uri="{FF2B5EF4-FFF2-40B4-BE49-F238E27FC236}">
              <a16:creationId xmlns:a16="http://schemas.microsoft.com/office/drawing/2014/main" id="{00000000-0008-0000-0200-00003301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3133725" y="1383846"/>
          <a:ext cx="209550" cy="147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10</xdr:row>
      <xdr:rowOff>12247</xdr:rowOff>
    </xdr:from>
    <xdr:to>
      <xdr:col>3</xdr:col>
      <xdr:colOff>228600</xdr:colOff>
      <xdr:row>10</xdr:row>
      <xdr:rowOff>160163</xdr:rowOff>
    </xdr:to>
    <xdr:pic>
      <xdr:nvPicPr>
        <xdr:cNvPr id="308" name="420 Imagen">
          <a:extLst>
            <a:ext uri="{FF2B5EF4-FFF2-40B4-BE49-F238E27FC236}">
              <a16:creationId xmlns:a16="http://schemas.microsoft.com/office/drawing/2014/main" id="{00000000-0008-0000-0200-00003401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3133725" y="1726747"/>
          <a:ext cx="209550" cy="147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23132</xdr:colOff>
      <xdr:row>27</xdr:row>
      <xdr:rowOff>5443</xdr:rowOff>
    </xdr:from>
    <xdr:to>
      <xdr:col>3</xdr:col>
      <xdr:colOff>223157</xdr:colOff>
      <xdr:row>28</xdr:row>
      <xdr:rowOff>43542</xdr:rowOff>
    </xdr:to>
    <xdr:pic>
      <xdr:nvPicPr>
        <xdr:cNvPr id="309" name="20 Imagen" descr="665.png">
          <a:extLst>
            <a:ext uri="{FF2B5EF4-FFF2-40B4-BE49-F238E27FC236}">
              <a16:creationId xmlns:a16="http://schemas.microsoft.com/office/drawing/2014/main" id="{00000000-0008-0000-0200-000035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37807" y="4710793"/>
          <a:ext cx="200025" cy="2095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26</xdr:row>
      <xdr:rowOff>12247</xdr:rowOff>
    </xdr:from>
    <xdr:to>
      <xdr:col>3</xdr:col>
      <xdr:colOff>209550</xdr:colOff>
      <xdr:row>27</xdr:row>
      <xdr:rowOff>56159</xdr:rowOff>
    </xdr:to>
    <xdr:pic>
      <xdr:nvPicPr>
        <xdr:cNvPr id="310" name="18 Imagen" descr="164.png">
          <a:extLst>
            <a:ext uri="{FF2B5EF4-FFF2-40B4-BE49-F238E27FC236}">
              <a16:creationId xmlns:a16="http://schemas.microsoft.com/office/drawing/2014/main" id="{00000000-0008-0000-0200-00003601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133725" y="4546147"/>
          <a:ext cx="190500" cy="215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1047750</xdr:colOff>
      <xdr:row>25</xdr:row>
      <xdr:rowOff>20411</xdr:rowOff>
    </xdr:from>
    <xdr:to>
      <xdr:col>6</xdr:col>
      <xdr:colOff>1238250</xdr:colOff>
      <xdr:row>26</xdr:row>
      <xdr:rowOff>46637</xdr:rowOff>
    </xdr:to>
    <xdr:pic>
      <xdr:nvPicPr>
        <xdr:cNvPr id="311" name="18 Imagen" descr="164.png">
          <a:extLst>
            <a:ext uri="{FF2B5EF4-FFF2-40B4-BE49-F238E27FC236}">
              <a16:creationId xmlns:a16="http://schemas.microsoft.com/office/drawing/2014/main" id="{00000000-0008-0000-0200-00003701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781675" y="4344761"/>
          <a:ext cx="190500" cy="2357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33</xdr:row>
      <xdr:rowOff>4082</xdr:rowOff>
    </xdr:from>
    <xdr:to>
      <xdr:col>3</xdr:col>
      <xdr:colOff>219075</xdr:colOff>
      <xdr:row>34</xdr:row>
      <xdr:rowOff>70757</xdr:rowOff>
    </xdr:to>
    <xdr:pic>
      <xdr:nvPicPr>
        <xdr:cNvPr id="312" name="11 Imagen" descr="443.png">
          <a:extLst>
            <a:ext uri="{FF2B5EF4-FFF2-40B4-BE49-F238E27FC236}">
              <a16:creationId xmlns:a16="http://schemas.microsoft.com/office/drawing/2014/main" id="{00000000-0008-0000-0200-00003801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133725" y="5795282"/>
          <a:ext cx="2000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28575</xdr:colOff>
      <xdr:row>31</xdr:row>
      <xdr:rowOff>42182</xdr:rowOff>
    </xdr:from>
    <xdr:to>
      <xdr:col>3</xdr:col>
      <xdr:colOff>219075</xdr:colOff>
      <xdr:row>31</xdr:row>
      <xdr:rowOff>180975</xdr:rowOff>
    </xdr:to>
    <xdr:pic>
      <xdr:nvPicPr>
        <xdr:cNvPr id="313" name="431 Imagen">
          <a:extLst>
            <a:ext uri="{FF2B5EF4-FFF2-40B4-BE49-F238E27FC236}">
              <a16:creationId xmlns:a16="http://schemas.microsoft.com/office/drawing/2014/main" id="{00000000-0008-0000-0200-00003901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3143250" y="5452382"/>
          <a:ext cx="190500" cy="13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22</xdr:row>
      <xdr:rowOff>0</xdr:rowOff>
    </xdr:from>
    <xdr:to>
      <xdr:col>3</xdr:col>
      <xdr:colOff>209550</xdr:colOff>
      <xdr:row>23</xdr:row>
      <xdr:rowOff>69026</xdr:rowOff>
    </xdr:to>
    <xdr:pic>
      <xdr:nvPicPr>
        <xdr:cNvPr id="314" name="18 Imagen" descr="164.png">
          <a:extLst>
            <a:ext uri="{FF2B5EF4-FFF2-40B4-BE49-F238E27FC236}">
              <a16:creationId xmlns:a16="http://schemas.microsoft.com/office/drawing/2014/main" id="{00000000-0008-0000-0200-00003A01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133725" y="3829050"/>
          <a:ext cx="190500" cy="2309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32</xdr:row>
      <xdr:rowOff>19050</xdr:rowOff>
    </xdr:from>
    <xdr:to>
      <xdr:col>3</xdr:col>
      <xdr:colOff>219075</xdr:colOff>
      <xdr:row>33</xdr:row>
      <xdr:rowOff>65314</xdr:rowOff>
    </xdr:to>
    <xdr:pic>
      <xdr:nvPicPr>
        <xdr:cNvPr id="315" name="10 Imagen" descr="361.png">
          <a:extLst>
            <a:ext uri="{FF2B5EF4-FFF2-40B4-BE49-F238E27FC236}">
              <a16:creationId xmlns:a16="http://schemas.microsoft.com/office/drawing/2014/main" id="{00000000-0008-0000-0200-00003B01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133725" y="5638800"/>
          <a:ext cx="200025" cy="2177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30</xdr:row>
      <xdr:rowOff>9525</xdr:rowOff>
    </xdr:from>
    <xdr:to>
      <xdr:col>3</xdr:col>
      <xdr:colOff>219075</xdr:colOff>
      <xdr:row>31</xdr:row>
      <xdr:rowOff>55789</xdr:rowOff>
    </xdr:to>
    <xdr:pic>
      <xdr:nvPicPr>
        <xdr:cNvPr id="316" name="10 Imagen" descr="361.png">
          <a:extLst>
            <a:ext uri="{FF2B5EF4-FFF2-40B4-BE49-F238E27FC236}">
              <a16:creationId xmlns:a16="http://schemas.microsoft.com/office/drawing/2014/main" id="{00000000-0008-0000-0200-00003C01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133725" y="5248275"/>
          <a:ext cx="200025" cy="2177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1057275</xdr:colOff>
      <xdr:row>32</xdr:row>
      <xdr:rowOff>28575</xdr:rowOff>
    </xdr:from>
    <xdr:to>
      <xdr:col>6</xdr:col>
      <xdr:colOff>1247775</xdr:colOff>
      <xdr:row>32</xdr:row>
      <xdr:rowOff>156482</xdr:rowOff>
    </xdr:to>
    <xdr:pic>
      <xdr:nvPicPr>
        <xdr:cNvPr id="317" name="431 Imagen">
          <a:extLst>
            <a:ext uri="{FF2B5EF4-FFF2-40B4-BE49-F238E27FC236}">
              <a16:creationId xmlns:a16="http://schemas.microsoft.com/office/drawing/2014/main" id="{00000000-0008-0000-0200-00003D01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5791200" y="5648325"/>
          <a:ext cx="190500" cy="1279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35</xdr:row>
      <xdr:rowOff>20411</xdr:rowOff>
    </xdr:from>
    <xdr:to>
      <xdr:col>3</xdr:col>
      <xdr:colOff>209550</xdr:colOff>
      <xdr:row>35</xdr:row>
      <xdr:rowOff>148318</xdr:rowOff>
    </xdr:to>
    <xdr:pic>
      <xdr:nvPicPr>
        <xdr:cNvPr id="318" name="431 Imagen">
          <a:extLst>
            <a:ext uri="{FF2B5EF4-FFF2-40B4-BE49-F238E27FC236}">
              <a16:creationId xmlns:a16="http://schemas.microsoft.com/office/drawing/2014/main" id="{00000000-0008-0000-0200-00003E01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3133725" y="6135461"/>
          <a:ext cx="190500" cy="1279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34</xdr:row>
      <xdr:rowOff>2722</xdr:rowOff>
    </xdr:from>
    <xdr:to>
      <xdr:col>3</xdr:col>
      <xdr:colOff>219075</xdr:colOff>
      <xdr:row>35</xdr:row>
      <xdr:rowOff>62593</xdr:rowOff>
    </xdr:to>
    <xdr:pic>
      <xdr:nvPicPr>
        <xdr:cNvPr id="319" name="10 Imagen" descr="361.png">
          <a:extLst>
            <a:ext uri="{FF2B5EF4-FFF2-40B4-BE49-F238E27FC236}">
              <a16:creationId xmlns:a16="http://schemas.microsoft.com/office/drawing/2014/main" id="{00000000-0008-0000-0200-00003F01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133725" y="5955847"/>
          <a:ext cx="200025" cy="221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1057275</xdr:colOff>
      <xdr:row>33</xdr:row>
      <xdr:rowOff>160565</xdr:rowOff>
    </xdr:from>
    <xdr:to>
      <xdr:col>6</xdr:col>
      <xdr:colOff>1257300</xdr:colOff>
      <xdr:row>35</xdr:row>
      <xdr:rowOff>65314</xdr:rowOff>
    </xdr:to>
    <xdr:pic>
      <xdr:nvPicPr>
        <xdr:cNvPr id="320" name="11 Imagen" descr="443.png">
          <a:extLst>
            <a:ext uri="{FF2B5EF4-FFF2-40B4-BE49-F238E27FC236}">
              <a16:creationId xmlns:a16="http://schemas.microsoft.com/office/drawing/2014/main" id="{00000000-0008-0000-0200-00004001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791200" y="5951765"/>
          <a:ext cx="200025" cy="2285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1047750</xdr:colOff>
      <xdr:row>31</xdr:row>
      <xdr:rowOff>32657</xdr:rowOff>
    </xdr:from>
    <xdr:to>
      <xdr:col>6</xdr:col>
      <xdr:colOff>1247775</xdr:colOff>
      <xdr:row>32</xdr:row>
      <xdr:rowOff>58510</xdr:rowOff>
    </xdr:to>
    <xdr:pic>
      <xdr:nvPicPr>
        <xdr:cNvPr id="321" name="11 Imagen" descr="443.png">
          <a:extLst>
            <a:ext uri="{FF2B5EF4-FFF2-40B4-BE49-F238E27FC236}">
              <a16:creationId xmlns:a16="http://schemas.microsoft.com/office/drawing/2014/main" id="{00000000-0008-0000-0200-00004101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781675" y="5442857"/>
          <a:ext cx="200025" cy="235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1038225</xdr:colOff>
      <xdr:row>24</xdr:row>
      <xdr:rowOff>12247</xdr:rowOff>
    </xdr:from>
    <xdr:to>
      <xdr:col>6</xdr:col>
      <xdr:colOff>1238250</xdr:colOff>
      <xdr:row>25</xdr:row>
      <xdr:rowOff>50346</xdr:rowOff>
    </xdr:to>
    <xdr:pic>
      <xdr:nvPicPr>
        <xdr:cNvPr id="322" name="20 Imagen" descr="665.png">
          <a:extLst>
            <a:ext uri="{FF2B5EF4-FFF2-40B4-BE49-F238E27FC236}">
              <a16:creationId xmlns:a16="http://schemas.microsoft.com/office/drawing/2014/main" id="{00000000-0008-0000-0200-000042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72150" y="4165147"/>
          <a:ext cx="200025" cy="2095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1047750</xdr:colOff>
      <xdr:row>22</xdr:row>
      <xdr:rowOff>9525</xdr:rowOff>
    </xdr:from>
    <xdr:to>
      <xdr:col>6</xdr:col>
      <xdr:colOff>1247775</xdr:colOff>
      <xdr:row>23</xdr:row>
      <xdr:rowOff>61231</xdr:rowOff>
    </xdr:to>
    <xdr:pic>
      <xdr:nvPicPr>
        <xdr:cNvPr id="323" name="20 Imagen" descr="665.png">
          <a:extLst>
            <a:ext uri="{FF2B5EF4-FFF2-40B4-BE49-F238E27FC236}">
              <a16:creationId xmlns:a16="http://schemas.microsoft.com/office/drawing/2014/main" id="{00000000-0008-0000-0200-000043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81675" y="3838575"/>
          <a:ext cx="200025" cy="2136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1034143</xdr:colOff>
      <xdr:row>62</xdr:row>
      <xdr:rowOff>14967</xdr:rowOff>
    </xdr:from>
    <xdr:to>
      <xdr:col>6</xdr:col>
      <xdr:colOff>1234168</xdr:colOff>
      <xdr:row>63</xdr:row>
      <xdr:rowOff>60560</xdr:rowOff>
    </xdr:to>
    <xdr:pic>
      <xdr:nvPicPr>
        <xdr:cNvPr id="324" name="28 Imagen" descr="451.png">
          <a:extLst>
            <a:ext uri="{FF2B5EF4-FFF2-40B4-BE49-F238E27FC236}">
              <a16:creationId xmlns:a16="http://schemas.microsoft.com/office/drawing/2014/main" id="{00000000-0008-0000-0200-00004401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768068" y="10892517"/>
          <a:ext cx="200025" cy="207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32657</xdr:colOff>
      <xdr:row>62</xdr:row>
      <xdr:rowOff>20412</xdr:rowOff>
    </xdr:from>
    <xdr:to>
      <xdr:col>3</xdr:col>
      <xdr:colOff>223157</xdr:colOff>
      <xdr:row>62</xdr:row>
      <xdr:rowOff>153762</xdr:rowOff>
    </xdr:to>
    <xdr:pic>
      <xdr:nvPicPr>
        <xdr:cNvPr id="325" name="353 Imagen">
          <a:extLst>
            <a:ext uri="{FF2B5EF4-FFF2-40B4-BE49-F238E27FC236}">
              <a16:creationId xmlns:a16="http://schemas.microsoft.com/office/drawing/2014/main" id="{00000000-0008-0000-0200-00004501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3148693" y="11028591"/>
          <a:ext cx="1905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1055914</xdr:colOff>
      <xdr:row>54</xdr:row>
      <xdr:rowOff>156484</xdr:rowOff>
    </xdr:from>
    <xdr:to>
      <xdr:col>6</xdr:col>
      <xdr:colOff>1246414</xdr:colOff>
      <xdr:row>56</xdr:row>
      <xdr:rowOff>57891</xdr:rowOff>
    </xdr:to>
    <xdr:pic>
      <xdr:nvPicPr>
        <xdr:cNvPr id="326" name="14 Imagen" descr="333.png">
          <a:extLst>
            <a:ext uri="{FF2B5EF4-FFF2-40B4-BE49-F238E27FC236}">
              <a16:creationId xmlns:a16="http://schemas.microsoft.com/office/drawing/2014/main" id="{00000000-0008-0000-0200-00004601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789839" y="9691009"/>
          <a:ext cx="190500" cy="225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38</xdr:row>
      <xdr:rowOff>28575</xdr:rowOff>
    </xdr:from>
    <xdr:to>
      <xdr:col>3</xdr:col>
      <xdr:colOff>228600</xdr:colOff>
      <xdr:row>38</xdr:row>
      <xdr:rowOff>161925</xdr:rowOff>
    </xdr:to>
    <xdr:pic>
      <xdr:nvPicPr>
        <xdr:cNvPr id="327" name="364 Imagen">
          <a:extLst>
            <a:ext uri="{FF2B5EF4-FFF2-40B4-BE49-F238E27FC236}">
              <a16:creationId xmlns:a16="http://schemas.microsoft.com/office/drawing/2014/main" id="{00000000-0008-0000-0200-00004701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133725" y="6715125"/>
          <a:ext cx="20955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1038225</xdr:colOff>
      <xdr:row>41</xdr:row>
      <xdr:rowOff>12246</xdr:rowOff>
    </xdr:from>
    <xdr:to>
      <xdr:col>6</xdr:col>
      <xdr:colOff>1238250</xdr:colOff>
      <xdr:row>42</xdr:row>
      <xdr:rowOff>55416</xdr:rowOff>
    </xdr:to>
    <xdr:pic>
      <xdr:nvPicPr>
        <xdr:cNvPr id="328" name="7 Imagen" descr="358.png">
          <a:extLst>
            <a:ext uri="{FF2B5EF4-FFF2-40B4-BE49-F238E27FC236}">
              <a16:creationId xmlns:a16="http://schemas.microsoft.com/office/drawing/2014/main" id="{00000000-0008-0000-0200-00004801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772150" y="7270296"/>
          <a:ext cx="200025" cy="2336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28575</xdr:colOff>
      <xdr:row>43</xdr:row>
      <xdr:rowOff>13607</xdr:rowOff>
    </xdr:from>
    <xdr:to>
      <xdr:col>3</xdr:col>
      <xdr:colOff>228600</xdr:colOff>
      <xdr:row>44</xdr:row>
      <xdr:rowOff>39801</xdr:rowOff>
    </xdr:to>
    <xdr:pic>
      <xdr:nvPicPr>
        <xdr:cNvPr id="329" name="7 Imagen" descr="358.png">
          <a:extLst>
            <a:ext uri="{FF2B5EF4-FFF2-40B4-BE49-F238E27FC236}">
              <a16:creationId xmlns:a16="http://schemas.microsoft.com/office/drawing/2014/main" id="{00000000-0008-0000-0200-00004901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143250" y="7652657"/>
          <a:ext cx="200025" cy="2166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28575</xdr:colOff>
      <xdr:row>50</xdr:row>
      <xdr:rowOff>21772</xdr:rowOff>
    </xdr:from>
    <xdr:to>
      <xdr:col>3</xdr:col>
      <xdr:colOff>219075</xdr:colOff>
      <xdr:row>51</xdr:row>
      <xdr:rowOff>77561</xdr:rowOff>
    </xdr:to>
    <xdr:pic>
      <xdr:nvPicPr>
        <xdr:cNvPr id="330" name="19 Imagen" descr="359.png">
          <a:extLst>
            <a:ext uri="{FF2B5EF4-FFF2-40B4-BE49-F238E27FC236}">
              <a16:creationId xmlns:a16="http://schemas.microsoft.com/office/drawing/2014/main" id="{00000000-0008-0000-0200-00004A01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3143250" y="8860972"/>
          <a:ext cx="190500" cy="2177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28575</xdr:colOff>
      <xdr:row>46</xdr:row>
      <xdr:rowOff>4082</xdr:rowOff>
    </xdr:from>
    <xdr:to>
      <xdr:col>3</xdr:col>
      <xdr:colOff>219075</xdr:colOff>
      <xdr:row>47</xdr:row>
      <xdr:rowOff>59871</xdr:rowOff>
    </xdr:to>
    <xdr:pic>
      <xdr:nvPicPr>
        <xdr:cNvPr id="331" name="19 Imagen" descr="359.png">
          <a:extLst>
            <a:ext uri="{FF2B5EF4-FFF2-40B4-BE49-F238E27FC236}">
              <a16:creationId xmlns:a16="http://schemas.microsoft.com/office/drawing/2014/main" id="{00000000-0008-0000-0200-00004B01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3143250" y="8195582"/>
          <a:ext cx="190500" cy="2177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1047750</xdr:colOff>
      <xdr:row>47</xdr:row>
      <xdr:rowOff>4082</xdr:rowOff>
    </xdr:from>
    <xdr:to>
      <xdr:col>6</xdr:col>
      <xdr:colOff>1247775</xdr:colOff>
      <xdr:row>48</xdr:row>
      <xdr:rowOff>69395</xdr:rowOff>
    </xdr:to>
    <xdr:pic>
      <xdr:nvPicPr>
        <xdr:cNvPr id="332" name="9 Imagen" descr="454.png">
          <a:extLst>
            <a:ext uri="{FF2B5EF4-FFF2-40B4-BE49-F238E27FC236}">
              <a16:creationId xmlns:a16="http://schemas.microsoft.com/office/drawing/2014/main" id="{00000000-0008-0000-0200-00004C01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5781675" y="8357507"/>
          <a:ext cx="200025" cy="227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54</xdr:row>
      <xdr:rowOff>23134</xdr:rowOff>
    </xdr:from>
    <xdr:to>
      <xdr:col>3</xdr:col>
      <xdr:colOff>228600</xdr:colOff>
      <xdr:row>54</xdr:row>
      <xdr:rowOff>156484</xdr:rowOff>
    </xdr:to>
    <xdr:pic>
      <xdr:nvPicPr>
        <xdr:cNvPr id="333" name="415 Imagen">
          <a:extLst>
            <a:ext uri="{FF2B5EF4-FFF2-40B4-BE49-F238E27FC236}">
              <a16:creationId xmlns:a16="http://schemas.microsoft.com/office/drawing/2014/main" id="{00000000-0008-0000-0200-00004D01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3133725" y="9557659"/>
          <a:ext cx="20955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28575</xdr:colOff>
      <xdr:row>40</xdr:row>
      <xdr:rowOff>2721</xdr:rowOff>
    </xdr:from>
    <xdr:to>
      <xdr:col>3</xdr:col>
      <xdr:colOff>219075</xdr:colOff>
      <xdr:row>41</xdr:row>
      <xdr:rowOff>43202</xdr:rowOff>
    </xdr:to>
    <xdr:pic>
      <xdr:nvPicPr>
        <xdr:cNvPr id="334" name="7 Imagen" descr="362.png">
          <a:extLst>
            <a:ext uri="{FF2B5EF4-FFF2-40B4-BE49-F238E27FC236}">
              <a16:creationId xmlns:a16="http://schemas.microsoft.com/office/drawing/2014/main" id="{00000000-0008-0000-0200-00004E01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143250" y="7070271"/>
          <a:ext cx="190500" cy="2309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39</xdr:row>
      <xdr:rowOff>8164</xdr:rowOff>
    </xdr:from>
    <xdr:to>
      <xdr:col>3</xdr:col>
      <xdr:colOff>219075</xdr:colOff>
      <xdr:row>40</xdr:row>
      <xdr:rowOff>32658</xdr:rowOff>
    </xdr:to>
    <xdr:pic>
      <xdr:nvPicPr>
        <xdr:cNvPr id="335" name="7 Imagen" descr="362.png">
          <a:extLst>
            <a:ext uri="{FF2B5EF4-FFF2-40B4-BE49-F238E27FC236}">
              <a16:creationId xmlns:a16="http://schemas.microsoft.com/office/drawing/2014/main" id="{00000000-0008-0000-0200-00004F01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133725" y="6885214"/>
          <a:ext cx="200025" cy="2149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1047750</xdr:colOff>
      <xdr:row>39</xdr:row>
      <xdr:rowOff>8164</xdr:rowOff>
    </xdr:from>
    <xdr:to>
      <xdr:col>6</xdr:col>
      <xdr:colOff>1247775</xdr:colOff>
      <xdr:row>40</xdr:row>
      <xdr:rowOff>34358</xdr:rowOff>
    </xdr:to>
    <xdr:pic>
      <xdr:nvPicPr>
        <xdr:cNvPr id="336" name="7 Imagen" descr="358.png">
          <a:extLst>
            <a:ext uri="{FF2B5EF4-FFF2-40B4-BE49-F238E27FC236}">
              <a16:creationId xmlns:a16="http://schemas.microsoft.com/office/drawing/2014/main" id="{00000000-0008-0000-0200-00005001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781675" y="6885214"/>
          <a:ext cx="200025" cy="2166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48</xdr:row>
      <xdr:rowOff>8165</xdr:rowOff>
    </xdr:from>
    <xdr:to>
      <xdr:col>3</xdr:col>
      <xdr:colOff>209550</xdr:colOff>
      <xdr:row>49</xdr:row>
      <xdr:rowOff>73479</xdr:rowOff>
    </xdr:to>
    <xdr:pic>
      <xdr:nvPicPr>
        <xdr:cNvPr id="337" name="19 Imagen" descr="359.png">
          <a:extLst>
            <a:ext uri="{FF2B5EF4-FFF2-40B4-BE49-F238E27FC236}">
              <a16:creationId xmlns:a16="http://schemas.microsoft.com/office/drawing/2014/main" id="{00000000-0008-0000-0200-00005101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3133725" y="8523515"/>
          <a:ext cx="190500" cy="2272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1038225</xdr:colOff>
      <xdr:row>40</xdr:row>
      <xdr:rowOff>27214</xdr:rowOff>
    </xdr:from>
    <xdr:to>
      <xdr:col>6</xdr:col>
      <xdr:colOff>1247775</xdr:colOff>
      <xdr:row>40</xdr:row>
      <xdr:rowOff>160564</xdr:rowOff>
    </xdr:to>
    <xdr:pic>
      <xdr:nvPicPr>
        <xdr:cNvPr id="338" name="364 Imagen">
          <a:extLst>
            <a:ext uri="{FF2B5EF4-FFF2-40B4-BE49-F238E27FC236}">
              <a16:creationId xmlns:a16="http://schemas.microsoft.com/office/drawing/2014/main" id="{00000000-0008-0000-0200-00005201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5772150" y="7094764"/>
          <a:ext cx="20955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1028700</xdr:colOff>
      <xdr:row>43</xdr:row>
      <xdr:rowOff>32657</xdr:rowOff>
    </xdr:from>
    <xdr:to>
      <xdr:col>6</xdr:col>
      <xdr:colOff>1238250</xdr:colOff>
      <xdr:row>43</xdr:row>
      <xdr:rowOff>166007</xdr:rowOff>
    </xdr:to>
    <xdr:pic>
      <xdr:nvPicPr>
        <xdr:cNvPr id="339" name="364 Imagen">
          <a:extLst>
            <a:ext uri="{FF2B5EF4-FFF2-40B4-BE49-F238E27FC236}">
              <a16:creationId xmlns:a16="http://schemas.microsoft.com/office/drawing/2014/main" id="{00000000-0008-0000-0200-00005301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5762625" y="7671707"/>
          <a:ext cx="20955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1046389</xdr:colOff>
      <xdr:row>58</xdr:row>
      <xdr:rowOff>2</xdr:rowOff>
    </xdr:from>
    <xdr:to>
      <xdr:col>6</xdr:col>
      <xdr:colOff>1236889</xdr:colOff>
      <xdr:row>59</xdr:row>
      <xdr:rowOff>63334</xdr:rowOff>
    </xdr:to>
    <xdr:pic>
      <xdr:nvPicPr>
        <xdr:cNvPr id="340" name="14 Imagen" descr="333.png">
          <a:extLst>
            <a:ext uri="{FF2B5EF4-FFF2-40B4-BE49-F238E27FC236}">
              <a16:creationId xmlns:a16="http://schemas.microsoft.com/office/drawing/2014/main" id="{00000000-0008-0000-0200-00005401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780314" y="10182227"/>
          <a:ext cx="190500" cy="225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57</xdr:row>
      <xdr:rowOff>4084</xdr:rowOff>
    </xdr:from>
    <xdr:to>
      <xdr:col>3</xdr:col>
      <xdr:colOff>209550</xdr:colOff>
      <xdr:row>58</xdr:row>
      <xdr:rowOff>68777</xdr:rowOff>
    </xdr:to>
    <xdr:pic>
      <xdr:nvPicPr>
        <xdr:cNvPr id="341" name="14 Imagen" descr="333.png">
          <a:extLst>
            <a:ext uri="{FF2B5EF4-FFF2-40B4-BE49-F238E27FC236}">
              <a16:creationId xmlns:a16="http://schemas.microsoft.com/office/drawing/2014/main" id="{00000000-0008-0000-0200-00005501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133725" y="10024384"/>
          <a:ext cx="190500" cy="2266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1047750</xdr:colOff>
      <xdr:row>42</xdr:row>
      <xdr:rowOff>13607</xdr:rowOff>
    </xdr:from>
    <xdr:to>
      <xdr:col>6</xdr:col>
      <xdr:colOff>1238250</xdr:colOff>
      <xdr:row>43</xdr:row>
      <xdr:rowOff>54088</xdr:rowOff>
    </xdr:to>
    <xdr:pic>
      <xdr:nvPicPr>
        <xdr:cNvPr id="342" name="7 Imagen" descr="362.png">
          <a:extLst>
            <a:ext uri="{FF2B5EF4-FFF2-40B4-BE49-F238E27FC236}">
              <a16:creationId xmlns:a16="http://schemas.microsoft.com/office/drawing/2014/main" id="{00000000-0008-0000-0200-00005601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781675" y="7462157"/>
          <a:ext cx="190500" cy="2309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49</xdr:row>
      <xdr:rowOff>8165</xdr:rowOff>
    </xdr:from>
    <xdr:to>
      <xdr:col>3</xdr:col>
      <xdr:colOff>219075</xdr:colOff>
      <xdr:row>50</xdr:row>
      <xdr:rowOff>73478</xdr:rowOff>
    </xdr:to>
    <xdr:pic>
      <xdr:nvPicPr>
        <xdr:cNvPr id="343" name="16 Imagen" descr="364.png">
          <a:extLst>
            <a:ext uri="{FF2B5EF4-FFF2-40B4-BE49-F238E27FC236}">
              <a16:creationId xmlns:a16="http://schemas.microsoft.com/office/drawing/2014/main" id="{00000000-0008-0000-0200-00005701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3133725" y="8685440"/>
          <a:ext cx="200025" cy="227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1047750</xdr:colOff>
      <xdr:row>46</xdr:row>
      <xdr:rowOff>4082</xdr:rowOff>
    </xdr:from>
    <xdr:to>
      <xdr:col>6</xdr:col>
      <xdr:colOff>1247775</xdr:colOff>
      <xdr:row>47</xdr:row>
      <xdr:rowOff>69395</xdr:rowOff>
    </xdr:to>
    <xdr:pic>
      <xdr:nvPicPr>
        <xdr:cNvPr id="344" name="16 Imagen" descr="364.png">
          <a:extLst>
            <a:ext uri="{FF2B5EF4-FFF2-40B4-BE49-F238E27FC236}">
              <a16:creationId xmlns:a16="http://schemas.microsoft.com/office/drawing/2014/main" id="{00000000-0008-0000-0200-00005801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781675" y="8195582"/>
          <a:ext cx="200025" cy="227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51</xdr:row>
      <xdr:rowOff>2722</xdr:rowOff>
    </xdr:from>
    <xdr:to>
      <xdr:col>3</xdr:col>
      <xdr:colOff>219075</xdr:colOff>
      <xdr:row>52</xdr:row>
      <xdr:rowOff>54429</xdr:rowOff>
    </xdr:to>
    <xdr:pic>
      <xdr:nvPicPr>
        <xdr:cNvPr id="345" name="16 Imagen" descr="364.png">
          <a:extLst>
            <a:ext uri="{FF2B5EF4-FFF2-40B4-BE49-F238E27FC236}">
              <a16:creationId xmlns:a16="http://schemas.microsoft.com/office/drawing/2014/main" id="{00000000-0008-0000-0200-00005901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3133725" y="9003847"/>
          <a:ext cx="200025" cy="223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1047750</xdr:colOff>
      <xdr:row>49</xdr:row>
      <xdr:rowOff>13608</xdr:rowOff>
    </xdr:from>
    <xdr:to>
      <xdr:col>6</xdr:col>
      <xdr:colOff>1247775</xdr:colOff>
      <xdr:row>50</xdr:row>
      <xdr:rowOff>78920</xdr:rowOff>
    </xdr:to>
    <xdr:pic>
      <xdr:nvPicPr>
        <xdr:cNvPr id="346" name="9 Imagen" descr="454.png">
          <a:extLst>
            <a:ext uri="{FF2B5EF4-FFF2-40B4-BE49-F238E27FC236}">
              <a16:creationId xmlns:a16="http://schemas.microsoft.com/office/drawing/2014/main" id="{00000000-0008-0000-0200-00005A01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5781675" y="8690883"/>
          <a:ext cx="200025" cy="227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1047750</xdr:colOff>
      <xdr:row>50</xdr:row>
      <xdr:rowOff>13608</xdr:rowOff>
    </xdr:from>
    <xdr:to>
      <xdr:col>6</xdr:col>
      <xdr:colOff>1247775</xdr:colOff>
      <xdr:row>51</xdr:row>
      <xdr:rowOff>78920</xdr:rowOff>
    </xdr:to>
    <xdr:pic>
      <xdr:nvPicPr>
        <xdr:cNvPr id="347" name="9 Imagen" descr="454.png">
          <a:extLst>
            <a:ext uri="{FF2B5EF4-FFF2-40B4-BE49-F238E27FC236}">
              <a16:creationId xmlns:a16="http://schemas.microsoft.com/office/drawing/2014/main" id="{00000000-0008-0000-0200-00005B01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5781675" y="8852808"/>
          <a:ext cx="200025" cy="227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1047750</xdr:colOff>
      <xdr:row>66</xdr:row>
      <xdr:rowOff>160563</xdr:rowOff>
    </xdr:from>
    <xdr:to>
      <xdr:col>6</xdr:col>
      <xdr:colOff>1247775</xdr:colOff>
      <xdr:row>68</xdr:row>
      <xdr:rowOff>29263</xdr:rowOff>
    </xdr:to>
    <xdr:pic>
      <xdr:nvPicPr>
        <xdr:cNvPr id="348" name="28 Imagen" descr="451.png">
          <a:extLst>
            <a:ext uri="{FF2B5EF4-FFF2-40B4-BE49-F238E27FC236}">
              <a16:creationId xmlns:a16="http://schemas.microsoft.com/office/drawing/2014/main" id="{00000000-0008-0000-0200-00005C01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781675" y="11714388"/>
          <a:ext cx="200025" cy="20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64</xdr:row>
      <xdr:rowOff>17691</xdr:rowOff>
    </xdr:from>
    <xdr:to>
      <xdr:col>3</xdr:col>
      <xdr:colOff>219075</xdr:colOff>
      <xdr:row>65</xdr:row>
      <xdr:rowOff>63283</xdr:rowOff>
    </xdr:to>
    <xdr:pic>
      <xdr:nvPicPr>
        <xdr:cNvPr id="349" name="28 Imagen" descr="451.png">
          <a:extLst>
            <a:ext uri="{FF2B5EF4-FFF2-40B4-BE49-F238E27FC236}">
              <a16:creationId xmlns:a16="http://schemas.microsoft.com/office/drawing/2014/main" id="{00000000-0008-0000-0200-00005D01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35086" y="11379655"/>
          <a:ext cx="200025" cy="208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23132</xdr:colOff>
      <xdr:row>56</xdr:row>
      <xdr:rowOff>10887</xdr:rowOff>
    </xdr:from>
    <xdr:to>
      <xdr:col>3</xdr:col>
      <xdr:colOff>232682</xdr:colOff>
      <xdr:row>56</xdr:row>
      <xdr:rowOff>144237</xdr:rowOff>
    </xdr:to>
    <xdr:pic>
      <xdr:nvPicPr>
        <xdr:cNvPr id="350" name="415 Imagen">
          <a:extLst>
            <a:ext uri="{FF2B5EF4-FFF2-40B4-BE49-F238E27FC236}">
              <a16:creationId xmlns:a16="http://schemas.microsoft.com/office/drawing/2014/main" id="{00000000-0008-0000-0200-00005E01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3137807" y="9869262"/>
          <a:ext cx="20955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58</xdr:row>
      <xdr:rowOff>21773</xdr:rowOff>
    </xdr:from>
    <xdr:to>
      <xdr:col>3</xdr:col>
      <xdr:colOff>228600</xdr:colOff>
      <xdr:row>58</xdr:row>
      <xdr:rowOff>153762</xdr:rowOff>
    </xdr:to>
    <xdr:pic>
      <xdr:nvPicPr>
        <xdr:cNvPr id="351" name="415 Imagen">
          <a:extLst>
            <a:ext uri="{FF2B5EF4-FFF2-40B4-BE49-F238E27FC236}">
              <a16:creationId xmlns:a16="http://schemas.microsoft.com/office/drawing/2014/main" id="{00000000-0008-0000-0200-00005F01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3133725" y="10203998"/>
          <a:ext cx="209550" cy="1319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28575</xdr:colOff>
      <xdr:row>66</xdr:row>
      <xdr:rowOff>12246</xdr:rowOff>
    </xdr:from>
    <xdr:to>
      <xdr:col>3</xdr:col>
      <xdr:colOff>219075</xdr:colOff>
      <xdr:row>66</xdr:row>
      <xdr:rowOff>145596</xdr:rowOff>
    </xdr:to>
    <xdr:pic>
      <xdr:nvPicPr>
        <xdr:cNvPr id="352" name="353 Imagen">
          <a:extLst>
            <a:ext uri="{FF2B5EF4-FFF2-40B4-BE49-F238E27FC236}">
              <a16:creationId xmlns:a16="http://schemas.microsoft.com/office/drawing/2014/main" id="{00000000-0008-0000-0200-00006001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3144611" y="11700782"/>
          <a:ext cx="1905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24493</xdr:colOff>
      <xdr:row>65</xdr:row>
      <xdr:rowOff>12250</xdr:rowOff>
    </xdr:from>
    <xdr:to>
      <xdr:col>3</xdr:col>
      <xdr:colOff>214993</xdr:colOff>
      <xdr:row>65</xdr:row>
      <xdr:rowOff>145600</xdr:rowOff>
    </xdr:to>
    <xdr:pic>
      <xdr:nvPicPr>
        <xdr:cNvPr id="353" name="353 Imagen">
          <a:extLst>
            <a:ext uri="{FF2B5EF4-FFF2-40B4-BE49-F238E27FC236}">
              <a16:creationId xmlns:a16="http://schemas.microsoft.com/office/drawing/2014/main" id="{00000000-0008-0000-0200-00006101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3140529" y="11537500"/>
          <a:ext cx="1905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33</xdr:row>
      <xdr:rowOff>28575</xdr:rowOff>
    </xdr:from>
    <xdr:to>
      <xdr:col>6</xdr:col>
      <xdr:colOff>962025</xdr:colOff>
      <xdr:row>34</xdr:row>
      <xdr:rowOff>0</xdr:rowOff>
    </xdr:to>
    <xdr:pic>
      <xdr:nvPicPr>
        <xdr:cNvPr id="354" name="431 Imagen">
          <a:extLst>
            <a:ext uri="{FF2B5EF4-FFF2-40B4-BE49-F238E27FC236}">
              <a16:creationId xmlns:a16="http://schemas.microsoft.com/office/drawing/2014/main" id="{00000000-0008-0000-0200-00006201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5581650" y="5829300"/>
          <a:ext cx="1905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35</xdr:row>
      <xdr:rowOff>0</xdr:rowOff>
    </xdr:from>
    <xdr:to>
      <xdr:col>6</xdr:col>
      <xdr:colOff>962025</xdr:colOff>
      <xdr:row>36</xdr:row>
      <xdr:rowOff>58510</xdr:rowOff>
    </xdr:to>
    <xdr:pic>
      <xdr:nvPicPr>
        <xdr:cNvPr id="355" name="11 Imagen" descr="443.png">
          <a:extLst>
            <a:ext uri="{FF2B5EF4-FFF2-40B4-BE49-F238E27FC236}">
              <a16:creationId xmlns:a16="http://schemas.microsoft.com/office/drawing/2014/main" id="{00000000-0008-0000-0200-00006301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81650" y="6143625"/>
          <a:ext cx="200025" cy="229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32</xdr:row>
      <xdr:rowOff>28575</xdr:rowOff>
    </xdr:from>
    <xdr:to>
      <xdr:col>6</xdr:col>
      <xdr:colOff>962025</xdr:colOff>
      <xdr:row>33</xdr:row>
      <xdr:rowOff>87085</xdr:rowOff>
    </xdr:to>
    <xdr:pic>
      <xdr:nvPicPr>
        <xdr:cNvPr id="356" name="11 Imagen" descr="443.png">
          <a:extLst>
            <a:ext uri="{FF2B5EF4-FFF2-40B4-BE49-F238E27FC236}">
              <a16:creationId xmlns:a16="http://schemas.microsoft.com/office/drawing/2014/main" id="{00000000-0008-0000-0200-00006401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81650" y="5619750"/>
          <a:ext cx="200025" cy="229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32</xdr:row>
      <xdr:rowOff>28575</xdr:rowOff>
    </xdr:from>
    <xdr:to>
      <xdr:col>6</xdr:col>
      <xdr:colOff>962025</xdr:colOff>
      <xdr:row>32</xdr:row>
      <xdr:rowOff>161925</xdr:rowOff>
    </xdr:to>
    <xdr:pic>
      <xdr:nvPicPr>
        <xdr:cNvPr id="357" name="431 Imagen">
          <a:extLst>
            <a:ext uri="{FF2B5EF4-FFF2-40B4-BE49-F238E27FC236}">
              <a16:creationId xmlns:a16="http://schemas.microsoft.com/office/drawing/2014/main" id="{00000000-0008-0000-0200-00006501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5581650" y="5829300"/>
          <a:ext cx="1905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34</xdr:row>
      <xdr:rowOff>0</xdr:rowOff>
    </xdr:from>
    <xdr:to>
      <xdr:col>6</xdr:col>
      <xdr:colOff>962025</xdr:colOff>
      <xdr:row>35</xdr:row>
      <xdr:rowOff>68035</xdr:rowOff>
    </xdr:to>
    <xdr:pic>
      <xdr:nvPicPr>
        <xdr:cNvPr id="358" name="11 Imagen" descr="443.png">
          <a:extLst>
            <a:ext uri="{FF2B5EF4-FFF2-40B4-BE49-F238E27FC236}">
              <a16:creationId xmlns:a16="http://schemas.microsoft.com/office/drawing/2014/main" id="{00000000-0008-0000-0200-00006601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81650" y="6143625"/>
          <a:ext cx="200025" cy="229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962025</xdr:colOff>
      <xdr:row>31</xdr:row>
      <xdr:rowOff>28575</xdr:rowOff>
    </xdr:from>
    <xdr:to>
      <xdr:col>6</xdr:col>
      <xdr:colOff>962025</xdr:colOff>
      <xdr:row>32</xdr:row>
      <xdr:rowOff>48985</xdr:rowOff>
    </xdr:to>
    <xdr:pic>
      <xdr:nvPicPr>
        <xdr:cNvPr id="359" name="11 Imagen" descr="443.png">
          <a:extLst>
            <a:ext uri="{FF2B5EF4-FFF2-40B4-BE49-F238E27FC236}">
              <a16:creationId xmlns:a16="http://schemas.microsoft.com/office/drawing/2014/main" id="{00000000-0008-0000-0200-00006701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81650" y="5619750"/>
          <a:ext cx="200025" cy="229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25400</xdr:colOff>
      <xdr:row>7</xdr:row>
      <xdr:rowOff>31136</xdr:rowOff>
    </xdr:from>
    <xdr:to>
      <xdr:col>3</xdr:col>
      <xdr:colOff>244856</xdr:colOff>
      <xdr:row>7</xdr:row>
      <xdr:rowOff>170940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3594100" y="1301136"/>
          <a:ext cx="219456" cy="139804"/>
        </a:xfrm>
        <a:prstGeom prst="rect">
          <a:avLst/>
        </a:prstGeom>
      </xdr:spPr>
    </xdr:pic>
    <xdr:clientData/>
  </xdr:twoCellAnchor>
  <xdr:twoCellAnchor editAs="oneCell">
    <xdr:from>
      <xdr:col>6</xdr:col>
      <xdr:colOff>1043670</xdr:colOff>
      <xdr:row>11</xdr:row>
      <xdr:rowOff>24492</xdr:rowOff>
    </xdr:from>
    <xdr:to>
      <xdr:col>6</xdr:col>
      <xdr:colOff>1238250</xdr:colOff>
      <xdr:row>11</xdr:row>
      <xdr:rowOff>148448</xdr:rowOff>
    </xdr:to>
    <xdr:pic>
      <xdr:nvPicPr>
        <xdr:cNvPr id="114" name="Picture 113">
          <a:extLst>
            <a:ext uri="{FF2B5EF4-FFF2-40B4-BE49-F238E27FC236}">
              <a16:creationId xmlns:a16="http://schemas.microsoft.com/office/drawing/2014/main" id="{00000000-0008-0000-0200-00007200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5777595" y="1910442"/>
          <a:ext cx="194580" cy="123956"/>
        </a:xfrm>
        <a:prstGeom prst="rect">
          <a:avLst/>
        </a:prstGeom>
      </xdr:spPr>
    </xdr:pic>
    <xdr:clientData/>
  </xdr:twoCellAnchor>
  <xdr:twoCellAnchor editAs="oneCell">
    <xdr:from>
      <xdr:col>6</xdr:col>
      <xdr:colOff>1043670</xdr:colOff>
      <xdr:row>8</xdr:row>
      <xdr:rowOff>24492</xdr:rowOff>
    </xdr:from>
    <xdr:to>
      <xdr:col>6</xdr:col>
      <xdr:colOff>1238250</xdr:colOff>
      <xdr:row>8</xdr:row>
      <xdr:rowOff>148448</xdr:rowOff>
    </xdr:to>
    <xdr:pic>
      <xdr:nvPicPr>
        <xdr:cNvPr id="116" name="Picture 115">
          <a:extLst>
            <a:ext uri="{FF2B5EF4-FFF2-40B4-BE49-F238E27FC236}">
              <a16:creationId xmlns:a16="http://schemas.microsoft.com/office/drawing/2014/main" id="{00000000-0008-0000-0200-00007400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5777595" y="1396092"/>
          <a:ext cx="194580" cy="123956"/>
        </a:xfrm>
        <a:prstGeom prst="rect">
          <a:avLst/>
        </a:prstGeom>
      </xdr:spPr>
    </xdr:pic>
    <xdr:clientData/>
  </xdr:twoCellAnchor>
  <xdr:twoCellAnchor editAs="oneCell">
    <xdr:from>
      <xdr:col>6</xdr:col>
      <xdr:colOff>1061815</xdr:colOff>
      <xdr:row>23</xdr:row>
      <xdr:rowOff>19049</xdr:rowOff>
    </xdr:from>
    <xdr:to>
      <xdr:col>6</xdr:col>
      <xdr:colOff>1238249</xdr:colOff>
      <xdr:row>23</xdr:row>
      <xdr:rowOff>152400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5795740" y="4010024"/>
          <a:ext cx="176434" cy="133351"/>
        </a:xfrm>
        <a:prstGeom prst="rect">
          <a:avLst/>
        </a:prstGeom>
      </xdr:spPr>
    </xdr:pic>
    <xdr:clientData/>
  </xdr:twoCellAnchor>
  <xdr:twoCellAnchor editAs="oneCell">
    <xdr:from>
      <xdr:col>6</xdr:col>
      <xdr:colOff>1062735</xdr:colOff>
      <xdr:row>30</xdr:row>
      <xdr:rowOff>28575</xdr:rowOff>
    </xdr:from>
    <xdr:to>
      <xdr:col>6</xdr:col>
      <xdr:colOff>1245375</xdr:colOff>
      <xdr:row>30</xdr:row>
      <xdr:rowOff>159524</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5796660" y="5267325"/>
          <a:ext cx="182640" cy="130949"/>
        </a:xfrm>
        <a:prstGeom prst="rect">
          <a:avLst/>
        </a:prstGeom>
      </xdr:spPr>
    </xdr:pic>
    <xdr:clientData/>
  </xdr:twoCellAnchor>
  <xdr:twoCellAnchor editAs="oneCell">
    <xdr:from>
      <xdr:col>6</xdr:col>
      <xdr:colOff>1054912</xdr:colOff>
      <xdr:row>14</xdr:row>
      <xdr:rowOff>19050</xdr:rowOff>
    </xdr:from>
    <xdr:to>
      <xdr:col>6</xdr:col>
      <xdr:colOff>1257300</xdr:colOff>
      <xdr:row>14</xdr:row>
      <xdr:rowOff>153975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788837" y="2438400"/>
          <a:ext cx="202388" cy="134925"/>
        </a:xfrm>
        <a:prstGeom prst="rect">
          <a:avLst/>
        </a:prstGeom>
      </xdr:spPr>
    </xdr:pic>
    <xdr:clientData/>
  </xdr:twoCellAnchor>
  <xdr:twoCellAnchor editAs="oneCell">
    <xdr:from>
      <xdr:col>3</xdr:col>
      <xdr:colOff>17514</xdr:colOff>
      <xdr:row>23</xdr:row>
      <xdr:rowOff>19050</xdr:rowOff>
    </xdr:from>
    <xdr:to>
      <xdr:col>3</xdr:col>
      <xdr:colOff>221399</xdr:colOff>
      <xdr:row>23</xdr:row>
      <xdr:rowOff>154726</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3132189" y="4010025"/>
          <a:ext cx="203885" cy="135676"/>
        </a:xfrm>
        <a:prstGeom prst="rect">
          <a:avLst/>
        </a:prstGeom>
      </xdr:spPr>
    </xdr:pic>
    <xdr:clientData/>
  </xdr:twoCellAnchor>
  <xdr:twoCellAnchor editAs="oneCell">
    <xdr:from>
      <xdr:col>3</xdr:col>
      <xdr:colOff>28575</xdr:colOff>
      <xdr:row>63</xdr:row>
      <xdr:rowOff>41928</xdr:rowOff>
    </xdr:from>
    <xdr:to>
      <xdr:col>3</xdr:col>
      <xdr:colOff>221112</xdr:colOff>
      <xdr:row>63</xdr:row>
      <xdr:rowOff>161925</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3143250" y="11081403"/>
          <a:ext cx="192537" cy="119997"/>
        </a:xfrm>
        <a:prstGeom prst="rect">
          <a:avLst/>
        </a:prstGeom>
      </xdr:spPr>
    </xdr:pic>
    <xdr:clientData/>
  </xdr:twoCellAnchor>
  <xdr:twoCellAnchor editAs="oneCell">
    <xdr:from>
      <xdr:col>3</xdr:col>
      <xdr:colOff>19050</xdr:colOff>
      <xdr:row>11</xdr:row>
      <xdr:rowOff>18462</xdr:rowOff>
    </xdr:from>
    <xdr:to>
      <xdr:col>3</xdr:col>
      <xdr:colOff>216600</xdr:colOff>
      <xdr:row>11</xdr:row>
      <xdr:rowOff>149923</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3133725" y="1904412"/>
          <a:ext cx="197550" cy="131461"/>
        </a:xfrm>
        <a:prstGeom prst="rect">
          <a:avLst/>
        </a:prstGeom>
      </xdr:spPr>
    </xdr:pic>
    <xdr:clientData/>
  </xdr:twoCellAnchor>
  <xdr:twoCellAnchor editAs="oneCell">
    <xdr:from>
      <xdr:col>6</xdr:col>
      <xdr:colOff>1045048</xdr:colOff>
      <xdr:row>63</xdr:row>
      <xdr:rowOff>28575</xdr:rowOff>
    </xdr:from>
    <xdr:to>
      <xdr:col>6</xdr:col>
      <xdr:colOff>1252425</xdr:colOff>
      <xdr:row>63</xdr:row>
      <xdr:rowOff>166575</xdr:rowOff>
    </xdr:to>
    <xdr:pic>
      <xdr:nvPicPr>
        <xdr:cNvPr id="9" name="Pictur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5778973" y="11068050"/>
          <a:ext cx="207377" cy="138000"/>
        </a:xfrm>
        <a:prstGeom prst="rect">
          <a:avLst/>
        </a:prstGeom>
      </xdr:spPr>
    </xdr:pic>
    <xdr:clientData/>
  </xdr:twoCellAnchor>
  <xdr:twoCellAnchor editAs="oneCell">
    <xdr:from>
      <xdr:col>6</xdr:col>
      <xdr:colOff>1060568</xdr:colOff>
      <xdr:row>38</xdr:row>
      <xdr:rowOff>38099</xdr:rowOff>
    </xdr:from>
    <xdr:to>
      <xdr:col>6</xdr:col>
      <xdr:colOff>1250025</xdr:colOff>
      <xdr:row>38</xdr:row>
      <xdr:rowOff>164174</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794493" y="6724649"/>
          <a:ext cx="189457" cy="126075"/>
        </a:xfrm>
        <a:prstGeom prst="rect">
          <a:avLst/>
        </a:prstGeom>
      </xdr:spPr>
    </xdr:pic>
    <xdr:clientData/>
  </xdr:twoCellAnchor>
  <xdr:twoCellAnchor editAs="oneCell">
    <xdr:from>
      <xdr:col>3</xdr:col>
      <xdr:colOff>28575</xdr:colOff>
      <xdr:row>47</xdr:row>
      <xdr:rowOff>24091</xdr:rowOff>
    </xdr:from>
    <xdr:to>
      <xdr:col>3</xdr:col>
      <xdr:colOff>218924</xdr:colOff>
      <xdr:row>47</xdr:row>
      <xdr:rowOff>142724</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3143250" y="8377516"/>
          <a:ext cx="190349" cy="118633"/>
        </a:xfrm>
        <a:prstGeom prst="rect">
          <a:avLst/>
        </a:prstGeom>
      </xdr:spPr>
    </xdr:pic>
    <xdr:clientData/>
  </xdr:twoCellAnchor>
  <xdr:twoCellAnchor editAs="oneCell">
    <xdr:from>
      <xdr:col>3</xdr:col>
      <xdr:colOff>16040</xdr:colOff>
      <xdr:row>55</xdr:row>
      <xdr:rowOff>9525</xdr:rowOff>
    </xdr:from>
    <xdr:to>
      <xdr:col>3</xdr:col>
      <xdr:colOff>226050</xdr:colOff>
      <xdr:row>55</xdr:row>
      <xdr:rowOff>149850</xdr:rowOff>
    </xdr:to>
    <xdr:pic>
      <xdr:nvPicPr>
        <xdr:cNvPr id="12" name="Picture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3130715" y="9705975"/>
          <a:ext cx="210010" cy="140325"/>
        </a:xfrm>
        <a:prstGeom prst="rect">
          <a:avLst/>
        </a:prstGeom>
      </xdr:spPr>
    </xdr:pic>
    <xdr:clientData/>
  </xdr:twoCellAnchor>
  <xdr:twoCellAnchor editAs="oneCell">
    <xdr:from>
      <xdr:col>3</xdr:col>
      <xdr:colOff>16040</xdr:colOff>
      <xdr:row>59</xdr:row>
      <xdr:rowOff>9525</xdr:rowOff>
    </xdr:from>
    <xdr:to>
      <xdr:col>3</xdr:col>
      <xdr:colOff>226050</xdr:colOff>
      <xdr:row>59</xdr:row>
      <xdr:rowOff>149850</xdr:rowOff>
    </xdr:to>
    <xdr:pic>
      <xdr:nvPicPr>
        <xdr:cNvPr id="126" name="Picture 125">
          <a:extLst>
            <a:ext uri="{FF2B5EF4-FFF2-40B4-BE49-F238E27FC236}">
              <a16:creationId xmlns:a16="http://schemas.microsoft.com/office/drawing/2014/main" id="{00000000-0008-0000-0200-00007E000000}"/>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3130715" y="10353675"/>
          <a:ext cx="210010" cy="140325"/>
        </a:xfrm>
        <a:prstGeom prst="rect">
          <a:avLst/>
        </a:prstGeom>
      </xdr:spPr>
    </xdr:pic>
    <xdr:clientData/>
  </xdr:twoCellAnchor>
  <xdr:twoCellAnchor editAs="oneCell">
    <xdr:from>
      <xdr:col>6</xdr:col>
      <xdr:colOff>1047749</xdr:colOff>
      <xdr:row>56</xdr:row>
      <xdr:rowOff>17901</xdr:rowOff>
    </xdr:from>
    <xdr:to>
      <xdr:col>6</xdr:col>
      <xdr:colOff>1245224</xdr:colOff>
      <xdr:row>56</xdr:row>
      <xdr:rowOff>149850</xdr:rowOff>
    </xdr:to>
    <xdr:pic>
      <xdr:nvPicPr>
        <xdr:cNvPr id="127" name="Picture 126">
          <a:extLst>
            <a:ext uri="{FF2B5EF4-FFF2-40B4-BE49-F238E27FC236}">
              <a16:creationId xmlns:a16="http://schemas.microsoft.com/office/drawing/2014/main" id="{00000000-0008-0000-0200-00007F000000}"/>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5781674" y="9876276"/>
          <a:ext cx="197475" cy="131949"/>
        </a:xfrm>
        <a:prstGeom prst="rect">
          <a:avLst/>
        </a:prstGeom>
      </xdr:spPr>
    </xdr:pic>
    <xdr:clientData/>
  </xdr:twoCellAnchor>
  <xdr:twoCellAnchor editAs="oneCell">
    <xdr:from>
      <xdr:col>6</xdr:col>
      <xdr:colOff>1057275</xdr:colOff>
      <xdr:row>48</xdr:row>
      <xdr:rowOff>24091</xdr:rowOff>
    </xdr:from>
    <xdr:to>
      <xdr:col>6</xdr:col>
      <xdr:colOff>1247624</xdr:colOff>
      <xdr:row>48</xdr:row>
      <xdr:rowOff>142724</xdr:rowOff>
    </xdr:to>
    <xdr:pic>
      <xdr:nvPicPr>
        <xdr:cNvPr id="128" name="Picture 127">
          <a:extLst>
            <a:ext uri="{FF2B5EF4-FFF2-40B4-BE49-F238E27FC236}">
              <a16:creationId xmlns:a16="http://schemas.microsoft.com/office/drawing/2014/main" id="{00000000-0008-0000-0200-000080000000}"/>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5791200" y="8539441"/>
          <a:ext cx="190349" cy="118633"/>
        </a:xfrm>
        <a:prstGeom prst="rect">
          <a:avLst/>
        </a:prstGeom>
      </xdr:spPr>
    </xdr:pic>
    <xdr:clientData/>
  </xdr:twoCellAnchor>
  <xdr:twoCellAnchor editAs="oneCell">
    <xdr:from>
      <xdr:col>6</xdr:col>
      <xdr:colOff>1057275</xdr:colOff>
      <xdr:row>51</xdr:row>
      <xdr:rowOff>24091</xdr:rowOff>
    </xdr:from>
    <xdr:to>
      <xdr:col>6</xdr:col>
      <xdr:colOff>1247624</xdr:colOff>
      <xdr:row>51</xdr:row>
      <xdr:rowOff>142724</xdr:rowOff>
    </xdr:to>
    <xdr:pic>
      <xdr:nvPicPr>
        <xdr:cNvPr id="129" name="Picture 128">
          <a:extLst>
            <a:ext uri="{FF2B5EF4-FFF2-40B4-BE49-F238E27FC236}">
              <a16:creationId xmlns:a16="http://schemas.microsoft.com/office/drawing/2014/main" id="{00000000-0008-0000-0200-000081000000}"/>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5791200" y="9025216"/>
          <a:ext cx="190349" cy="118633"/>
        </a:xfrm>
        <a:prstGeom prst="rect">
          <a:avLst/>
        </a:prstGeom>
      </xdr:spPr>
    </xdr:pic>
    <xdr:clientData/>
  </xdr:twoCellAnchor>
  <xdr:twoCellAnchor editAs="oneCell">
    <xdr:from>
      <xdr:col>3</xdr:col>
      <xdr:colOff>31868</xdr:colOff>
      <xdr:row>41</xdr:row>
      <xdr:rowOff>38099</xdr:rowOff>
    </xdr:from>
    <xdr:to>
      <xdr:col>3</xdr:col>
      <xdr:colOff>221325</xdr:colOff>
      <xdr:row>41</xdr:row>
      <xdr:rowOff>164174</xdr:rowOff>
    </xdr:to>
    <xdr:pic>
      <xdr:nvPicPr>
        <xdr:cNvPr id="130" name="Picture 129">
          <a:extLst>
            <a:ext uri="{FF2B5EF4-FFF2-40B4-BE49-F238E27FC236}">
              <a16:creationId xmlns:a16="http://schemas.microsoft.com/office/drawing/2014/main" id="{00000000-0008-0000-0200-000082000000}"/>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3146543" y="7296149"/>
          <a:ext cx="189457" cy="126075"/>
        </a:xfrm>
        <a:prstGeom prst="rect">
          <a:avLst/>
        </a:prstGeom>
      </xdr:spPr>
    </xdr:pic>
    <xdr:clientData/>
  </xdr:twoCellAnchor>
  <xdr:twoCellAnchor editAs="oneCell">
    <xdr:from>
      <xdr:col>3</xdr:col>
      <xdr:colOff>31868</xdr:colOff>
      <xdr:row>42</xdr:row>
      <xdr:rowOff>38099</xdr:rowOff>
    </xdr:from>
    <xdr:to>
      <xdr:col>3</xdr:col>
      <xdr:colOff>221325</xdr:colOff>
      <xdr:row>42</xdr:row>
      <xdr:rowOff>164174</xdr:rowOff>
    </xdr:to>
    <xdr:pic>
      <xdr:nvPicPr>
        <xdr:cNvPr id="131" name="Picture 130">
          <a:extLst>
            <a:ext uri="{FF2B5EF4-FFF2-40B4-BE49-F238E27FC236}">
              <a16:creationId xmlns:a16="http://schemas.microsoft.com/office/drawing/2014/main" id="{00000000-0008-0000-0200-000083000000}"/>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3146543" y="7486649"/>
          <a:ext cx="189457" cy="126075"/>
        </a:xfrm>
        <a:prstGeom prst="rect">
          <a:avLst/>
        </a:prstGeom>
      </xdr:spPr>
    </xdr:pic>
    <xdr:clientData/>
  </xdr:twoCellAnchor>
  <xdr:twoCellAnchor editAs="oneCell">
    <xdr:from>
      <xdr:col>6</xdr:col>
      <xdr:colOff>1045048</xdr:colOff>
      <xdr:row>64</xdr:row>
      <xdr:rowOff>19050</xdr:rowOff>
    </xdr:from>
    <xdr:to>
      <xdr:col>6</xdr:col>
      <xdr:colOff>1247775</xdr:colOff>
      <xdr:row>64</xdr:row>
      <xdr:rowOff>157050</xdr:rowOff>
    </xdr:to>
    <xdr:pic>
      <xdr:nvPicPr>
        <xdr:cNvPr id="132" name="Picture 131">
          <a:extLst>
            <a:ext uri="{FF2B5EF4-FFF2-40B4-BE49-F238E27FC236}">
              <a16:creationId xmlns:a16="http://schemas.microsoft.com/office/drawing/2014/main" id="{00000000-0008-0000-0200-000084000000}"/>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5778973" y="11249025"/>
          <a:ext cx="202727" cy="138000"/>
        </a:xfrm>
        <a:prstGeom prst="rect">
          <a:avLst/>
        </a:prstGeom>
      </xdr:spPr>
    </xdr:pic>
    <xdr:clientData/>
  </xdr:twoCellAnchor>
  <xdr:twoCellAnchor editAs="oneCell">
    <xdr:from>
      <xdr:col>6</xdr:col>
      <xdr:colOff>1045048</xdr:colOff>
      <xdr:row>66</xdr:row>
      <xdr:rowOff>19050</xdr:rowOff>
    </xdr:from>
    <xdr:to>
      <xdr:col>6</xdr:col>
      <xdr:colOff>1247775</xdr:colOff>
      <xdr:row>66</xdr:row>
      <xdr:rowOff>157050</xdr:rowOff>
    </xdr:to>
    <xdr:pic>
      <xdr:nvPicPr>
        <xdr:cNvPr id="133" name="Picture 132">
          <a:extLst>
            <a:ext uri="{FF2B5EF4-FFF2-40B4-BE49-F238E27FC236}">
              <a16:creationId xmlns:a16="http://schemas.microsoft.com/office/drawing/2014/main" id="{00000000-0008-0000-0200-000085000000}"/>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5778973" y="11572875"/>
          <a:ext cx="202727" cy="138000"/>
        </a:xfrm>
        <a:prstGeom prst="rect">
          <a:avLst/>
        </a:prstGeom>
      </xdr:spPr>
    </xdr:pic>
    <xdr:clientData/>
  </xdr:twoCellAnchor>
  <xdr:twoCellAnchor editAs="oneCell">
    <xdr:from>
      <xdr:col>6</xdr:col>
      <xdr:colOff>1047750</xdr:colOff>
      <xdr:row>6</xdr:row>
      <xdr:rowOff>18462</xdr:rowOff>
    </xdr:from>
    <xdr:to>
      <xdr:col>6</xdr:col>
      <xdr:colOff>1245300</xdr:colOff>
      <xdr:row>6</xdr:row>
      <xdr:rowOff>149923</xdr:rowOff>
    </xdr:to>
    <xdr:pic>
      <xdr:nvPicPr>
        <xdr:cNvPr id="134" name="Picture 133">
          <a:extLst>
            <a:ext uri="{FF2B5EF4-FFF2-40B4-BE49-F238E27FC236}">
              <a16:creationId xmlns:a16="http://schemas.microsoft.com/office/drawing/2014/main" id="{00000000-0008-0000-0200-000086000000}"/>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5781675" y="1047162"/>
          <a:ext cx="197550" cy="131461"/>
        </a:xfrm>
        <a:prstGeom prst="rect">
          <a:avLst/>
        </a:prstGeom>
      </xdr:spPr>
    </xdr:pic>
    <xdr:clientData/>
  </xdr:twoCellAnchor>
  <xdr:twoCellAnchor editAs="oneCell">
    <xdr:from>
      <xdr:col>6</xdr:col>
      <xdr:colOff>1047750</xdr:colOff>
      <xdr:row>9</xdr:row>
      <xdr:rowOff>18462</xdr:rowOff>
    </xdr:from>
    <xdr:to>
      <xdr:col>6</xdr:col>
      <xdr:colOff>1245300</xdr:colOff>
      <xdr:row>9</xdr:row>
      <xdr:rowOff>149923</xdr:rowOff>
    </xdr:to>
    <xdr:pic>
      <xdr:nvPicPr>
        <xdr:cNvPr id="135" name="Picture 134">
          <a:extLst>
            <a:ext uri="{FF2B5EF4-FFF2-40B4-BE49-F238E27FC236}">
              <a16:creationId xmlns:a16="http://schemas.microsoft.com/office/drawing/2014/main" id="{00000000-0008-0000-0200-000087000000}"/>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5781675" y="1561512"/>
          <a:ext cx="197550" cy="131461"/>
        </a:xfrm>
        <a:prstGeom prst="rect">
          <a:avLst/>
        </a:prstGeom>
      </xdr:spPr>
    </xdr:pic>
    <xdr:clientData/>
  </xdr:twoCellAnchor>
  <xdr:twoCellAnchor editAs="oneCell">
    <xdr:from>
      <xdr:col>3</xdr:col>
      <xdr:colOff>28575</xdr:colOff>
      <xdr:row>67</xdr:row>
      <xdr:rowOff>13353</xdr:rowOff>
    </xdr:from>
    <xdr:to>
      <xdr:col>3</xdr:col>
      <xdr:colOff>221112</xdr:colOff>
      <xdr:row>67</xdr:row>
      <xdr:rowOff>133350</xdr:rowOff>
    </xdr:to>
    <xdr:pic>
      <xdr:nvPicPr>
        <xdr:cNvPr id="136" name="Picture 135">
          <a:extLst>
            <a:ext uri="{FF2B5EF4-FFF2-40B4-BE49-F238E27FC236}">
              <a16:creationId xmlns:a16="http://schemas.microsoft.com/office/drawing/2014/main" id="{00000000-0008-0000-0200-000088000000}"/>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3143250" y="11729103"/>
          <a:ext cx="192537" cy="119997"/>
        </a:xfrm>
        <a:prstGeom prst="rect">
          <a:avLst/>
        </a:prstGeom>
      </xdr:spPr>
    </xdr:pic>
    <xdr:clientData/>
  </xdr:twoCellAnchor>
  <xdr:twoCellAnchor editAs="oneCell">
    <xdr:from>
      <xdr:col>6</xdr:col>
      <xdr:colOff>1057275</xdr:colOff>
      <xdr:row>65</xdr:row>
      <xdr:rowOff>22878</xdr:rowOff>
    </xdr:from>
    <xdr:to>
      <xdr:col>6</xdr:col>
      <xdr:colOff>1249812</xdr:colOff>
      <xdr:row>65</xdr:row>
      <xdr:rowOff>142875</xdr:rowOff>
    </xdr:to>
    <xdr:pic>
      <xdr:nvPicPr>
        <xdr:cNvPr id="137" name="Picture 136">
          <a:extLst>
            <a:ext uri="{FF2B5EF4-FFF2-40B4-BE49-F238E27FC236}">
              <a16:creationId xmlns:a16="http://schemas.microsoft.com/office/drawing/2014/main" id="{00000000-0008-0000-0200-000089000000}"/>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791200" y="11414778"/>
          <a:ext cx="192537" cy="119997"/>
        </a:xfrm>
        <a:prstGeom prst="rect">
          <a:avLst/>
        </a:prstGeom>
      </xdr:spPr>
    </xdr:pic>
    <xdr:clientData/>
  </xdr:twoCellAnchor>
  <xdr:twoCellAnchor editAs="oneCell">
    <xdr:from>
      <xdr:col>3</xdr:col>
      <xdr:colOff>17514</xdr:colOff>
      <xdr:row>25</xdr:row>
      <xdr:rowOff>38100</xdr:rowOff>
    </xdr:from>
    <xdr:to>
      <xdr:col>3</xdr:col>
      <xdr:colOff>221399</xdr:colOff>
      <xdr:row>25</xdr:row>
      <xdr:rowOff>173776</xdr:rowOff>
    </xdr:to>
    <xdr:pic>
      <xdr:nvPicPr>
        <xdr:cNvPr id="138" name="Picture 137">
          <a:extLst>
            <a:ext uri="{FF2B5EF4-FFF2-40B4-BE49-F238E27FC236}">
              <a16:creationId xmlns:a16="http://schemas.microsoft.com/office/drawing/2014/main" id="{00000000-0008-0000-0200-00008A00000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3132189" y="4362450"/>
          <a:ext cx="203885" cy="135676"/>
        </a:xfrm>
        <a:prstGeom prst="rect">
          <a:avLst/>
        </a:prstGeom>
      </xdr:spPr>
    </xdr:pic>
    <xdr:clientData/>
  </xdr:twoCellAnchor>
  <xdr:twoCellAnchor editAs="oneCell">
    <xdr:from>
      <xdr:col>6</xdr:col>
      <xdr:colOff>1046214</xdr:colOff>
      <xdr:row>27</xdr:row>
      <xdr:rowOff>19050</xdr:rowOff>
    </xdr:from>
    <xdr:to>
      <xdr:col>6</xdr:col>
      <xdr:colOff>1250099</xdr:colOff>
      <xdr:row>27</xdr:row>
      <xdr:rowOff>154726</xdr:rowOff>
    </xdr:to>
    <xdr:pic>
      <xdr:nvPicPr>
        <xdr:cNvPr id="139" name="Picture 138">
          <a:extLst>
            <a:ext uri="{FF2B5EF4-FFF2-40B4-BE49-F238E27FC236}">
              <a16:creationId xmlns:a16="http://schemas.microsoft.com/office/drawing/2014/main" id="{00000000-0008-0000-0200-00008B00000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5780139" y="4724400"/>
          <a:ext cx="203885" cy="135676"/>
        </a:xfrm>
        <a:prstGeom prst="rect">
          <a:avLst/>
        </a:prstGeom>
      </xdr:spPr>
    </xdr:pic>
    <xdr:clientData/>
  </xdr:twoCellAnchor>
  <xdr:twoCellAnchor editAs="oneCell">
    <xdr:from>
      <xdr:col>6</xdr:col>
      <xdr:colOff>1054912</xdr:colOff>
      <xdr:row>16</xdr:row>
      <xdr:rowOff>28575</xdr:rowOff>
    </xdr:from>
    <xdr:to>
      <xdr:col>6</xdr:col>
      <xdr:colOff>1257300</xdr:colOff>
      <xdr:row>16</xdr:row>
      <xdr:rowOff>163500</xdr:rowOff>
    </xdr:to>
    <xdr:pic>
      <xdr:nvPicPr>
        <xdr:cNvPr id="140" name="Picture 139">
          <a:extLst>
            <a:ext uri="{FF2B5EF4-FFF2-40B4-BE49-F238E27FC236}">
              <a16:creationId xmlns:a16="http://schemas.microsoft.com/office/drawing/2014/main" id="{00000000-0008-0000-0200-00008C000000}"/>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788837" y="2771775"/>
          <a:ext cx="202388" cy="134925"/>
        </a:xfrm>
        <a:prstGeom prst="rect">
          <a:avLst/>
        </a:prstGeom>
      </xdr:spPr>
    </xdr:pic>
    <xdr:clientData/>
  </xdr:twoCellAnchor>
  <xdr:twoCellAnchor editAs="oneCell">
    <xdr:from>
      <xdr:col>6</xdr:col>
      <xdr:colOff>1045387</xdr:colOff>
      <xdr:row>18</xdr:row>
      <xdr:rowOff>19050</xdr:rowOff>
    </xdr:from>
    <xdr:to>
      <xdr:col>6</xdr:col>
      <xdr:colOff>1247775</xdr:colOff>
      <xdr:row>18</xdr:row>
      <xdr:rowOff>153975</xdr:rowOff>
    </xdr:to>
    <xdr:pic>
      <xdr:nvPicPr>
        <xdr:cNvPr id="141" name="Picture 140">
          <a:extLst>
            <a:ext uri="{FF2B5EF4-FFF2-40B4-BE49-F238E27FC236}">
              <a16:creationId xmlns:a16="http://schemas.microsoft.com/office/drawing/2014/main" id="{00000000-0008-0000-0200-00008D000000}"/>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779312" y="3143250"/>
          <a:ext cx="202388" cy="134925"/>
        </a:xfrm>
        <a:prstGeom prst="rect">
          <a:avLst/>
        </a:prstGeom>
      </xdr:spPr>
    </xdr:pic>
    <xdr:clientData/>
  </xdr:twoCellAnchor>
  <xdr:twoCellAnchor editAs="oneCell">
    <xdr:from>
      <xdr:col>6</xdr:col>
      <xdr:colOff>1072260</xdr:colOff>
      <xdr:row>35</xdr:row>
      <xdr:rowOff>19050</xdr:rowOff>
    </xdr:from>
    <xdr:to>
      <xdr:col>6</xdr:col>
      <xdr:colOff>1254900</xdr:colOff>
      <xdr:row>35</xdr:row>
      <xdr:rowOff>149999</xdr:rowOff>
    </xdr:to>
    <xdr:pic>
      <xdr:nvPicPr>
        <xdr:cNvPr id="144" name="Picture 143">
          <a:extLst>
            <a:ext uri="{FF2B5EF4-FFF2-40B4-BE49-F238E27FC236}">
              <a16:creationId xmlns:a16="http://schemas.microsoft.com/office/drawing/2014/main" id="{00000000-0008-0000-0200-00009000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5806185" y="6134100"/>
          <a:ext cx="182640" cy="130949"/>
        </a:xfrm>
        <a:prstGeom prst="rect">
          <a:avLst/>
        </a:prstGeom>
      </xdr:spPr>
    </xdr:pic>
    <xdr:clientData/>
  </xdr:twoCellAnchor>
  <xdr:twoCellAnchor editAs="oneCell">
    <xdr:from>
      <xdr:col>6</xdr:col>
      <xdr:colOff>1072260</xdr:colOff>
      <xdr:row>33</xdr:row>
      <xdr:rowOff>19050</xdr:rowOff>
    </xdr:from>
    <xdr:to>
      <xdr:col>6</xdr:col>
      <xdr:colOff>1254900</xdr:colOff>
      <xdr:row>33</xdr:row>
      <xdr:rowOff>149999</xdr:rowOff>
    </xdr:to>
    <xdr:pic>
      <xdr:nvPicPr>
        <xdr:cNvPr id="145" name="Picture 144">
          <a:extLst>
            <a:ext uri="{FF2B5EF4-FFF2-40B4-BE49-F238E27FC236}">
              <a16:creationId xmlns:a16="http://schemas.microsoft.com/office/drawing/2014/main" id="{00000000-0008-0000-0200-00009100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5806185" y="5810250"/>
          <a:ext cx="182640" cy="130949"/>
        </a:xfrm>
        <a:prstGeom prst="rect">
          <a:avLst/>
        </a:prstGeom>
      </xdr:spPr>
    </xdr:pic>
    <xdr:clientData/>
  </xdr:twoCellAnchor>
  <xdr:twoCellAnchor editAs="oneCell">
    <xdr:from>
      <xdr:col>3</xdr:col>
      <xdr:colOff>23590</xdr:colOff>
      <xdr:row>24</xdr:row>
      <xdr:rowOff>28574</xdr:rowOff>
    </xdr:from>
    <xdr:to>
      <xdr:col>3</xdr:col>
      <xdr:colOff>200024</xdr:colOff>
      <xdr:row>24</xdr:row>
      <xdr:rowOff>161925</xdr:rowOff>
    </xdr:to>
    <xdr:pic>
      <xdr:nvPicPr>
        <xdr:cNvPr id="146" name="Picture 145">
          <a:extLst>
            <a:ext uri="{FF2B5EF4-FFF2-40B4-BE49-F238E27FC236}">
              <a16:creationId xmlns:a16="http://schemas.microsoft.com/office/drawing/2014/main" id="{00000000-0008-0000-0200-00009200000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3138265" y="4181474"/>
          <a:ext cx="176434" cy="133351"/>
        </a:xfrm>
        <a:prstGeom prst="rect">
          <a:avLst/>
        </a:prstGeom>
      </xdr:spPr>
    </xdr:pic>
    <xdr:clientData/>
  </xdr:twoCellAnchor>
  <xdr:twoCellAnchor editAs="oneCell">
    <xdr:from>
      <xdr:col>6</xdr:col>
      <xdr:colOff>1061815</xdr:colOff>
      <xdr:row>26</xdr:row>
      <xdr:rowOff>19049</xdr:rowOff>
    </xdr:from>
    <xdr:to>
      <xdr:col>6</xdr:col>
      <xdr:colOff>1238249</xdr:colOff>
      <xdr:row>26</xdr:row>
      <xdr:rowOff>152400</xdr:rowOff>
    </xdr:to>
    <xdr:pic>
      <xdr:nvPicPr>
        <xdr:cNvPr id="147" name="Picture 146">
          <a:extLst>
            <a:ext uri="{FF2B5EF4-FFF2-40B4-BE49-F238E27FC236}">
              <a16:creationId xmlns:a16="http://schemas.microsoft.com/office/drawing/2014/main" id="{00000000-0008-0000-0200-00009300000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5795740" y="4552949"/>
          <a:ext cx="176434" cy="133351"/>
        </a:xfrm>
        <a:prstGeom prst="rect">
          <a:avLst/>
        </a:prstGeom>
      </xdr:spPr>
    </xdr:pic>
    <xdr:clientData/>
  </xdr:twoCellAnchor>
  <xdr:twoCellAnchor editAs="oneCell">
    <xdr:from>
      <xdr:col>6</xdr:col>
      <xdr:colOff>1037861</xdr:colOff>
      <xdr:row>54</xdr:row>
      <xdr:rowOff>19050</xdr:rowOff>
    </xdr:from>
    <xdr:to>
      <xdr:col>6</xdr:col>
      <xdr:colOff>1238250</xdr:colOff>
      <xdr:row>54</xdr:row>
      <xdr:rowOff>152400</xdr:rowOff>
    </xdr:to>
    <xdr:pic>
      <xdr:nvPicPr>
        <xdr:cNvPr id="13" name="Picture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771786" y="9553575"/>
          <a:ext cx="200389" cy="133350"/>
        </a:xfrm>
        <a:prstGeom prst="rect">
          <a:avLst/>
        </a:prstGeom>
      </xdr:spPr>
    </xdr:pic>
    <xdr:clientData/>
  </xdr:twoCellAnchor>
  <xdr:twoCellAnchor editAs="oneCell">
    <xdr:from>
      <xdr:col>6</xdr:col>
      <xdr:colOff>1037861</xdr:colOff>
      <xdr:row>59</xdr:row>
      <xdr:rowOff>19050</xdr:rowOff>
    </xdr:from>
    <xdr:to>
      <xdr:col>6</xdr:col>
      <xdr:colOff>1238250</xdr:colOff>
      <xdr:row>59</xdr:row>
      <xdr:rowOff>152400</xdr:rowOff>
    </xdr:to>
    <xdr:pic>
      <xdr:nvPicPr>
        <xdr:cNvPr id="149" name="Picture 148">
          <a:extLst>
            <a:ext uri="{FF2B5EF4-FFF2-40B4-BE49-F238E27FC236}">
              <a16:creationId xmlns:a16="http://schemas.microsoft.com/office/drawing/2014/main" id="{00000000-0008-0000-0200-000095000000}"/>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771786" y="10363200"/>
          <a:ext cx="200389" cy="133350"/>
        </a:xfrm>
        <a:prstGeom prst="rect">
          <a:avLst/>
        </a:prstGeom>
      </xdr:spPr>
    </xdr:pic>
    <xdr:clientData/>
  </xdr:twoCellAnchor>
  <xdr:twoCellAnchor editAs="oneCell">
    <xdr:from>
      <xdr:col>6</xdr:col>
      <xdr:colOff>1047386</xdr:colOff>
      <xdr:row>57</xdr:row>
      <xdr:rowOff>19050</xdr:rowOff>
    </xdr:from>
    <xdr:to>
      <xdr:col>6</xdr:col>
      <xdr:colOff>1247775</xdr:colOff>
      <xdr:row>57</xdr:row>
      <xdr:rowOff>152400</xdr:rowOff>
    </xdr:to>
    <xdr:pic>
      <xdr:nvPicPr>
        <xdr:cNvPr id="150" name="Picture 149">
          <a:extLst>
            <a:ext uri="{FF2B5EF4-FFF2-40B4-BE49-F238E27FC236}">
              <a16:creationId xmlns:a16="http://schemas.microsoft.com/office/drawing/2014/main" id="{00000000-0008-0000-0200-000096000000}"/>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781311" y="10039350"/>
          <a:ext cx="200389" cy="133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proderusia18@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codeName="Sheet1"/>
  <dimension ref="B2:AD148"/>
  <sheetViews>
    <sheetView showGridLines="0" showRowColHeaders="0" zoomScaleNormal="100" zoomScalePageLayoutView="125" workbookViewId="0">
      <selection activeCell="H37" sqref="H37"/>
    </sheetView>
  </sheetViews>
  <sheetFormatPr baseColWidth="10" defaultColWidth="12.5" defaultRowHeight="13" x14ac:dyDescent="0.15"/>
  <cols>
    <col min="1" max="1" width="12.5" style="104"/>
    <col min="2" max="2" width="13" style="104" customWidth="1"/>
    <col min="3" max="3" width="16.33203125" style="104" customWidth="1"/>
    <col min="4" max="4" width="2.5" style="104" customWidth="1"/>
    <col min="5" max="5" width="12.5" style="104"/>
    <col min="6" max="6" width="3" style="104" customWidth="1"/>
    <col min="7" max="7" width="12.5" style="104" customWidth="1"/>
    <col min="8" max="8" width="13" style="104" customWidth="1"/>
    <col min="9" max="9" width="5.5" style="104" customWidth="1"/>
    <col min="10" max="10" width="12.6640625" style="104" customWidth="1"/>
    <col min="11" max="11" width="12.5" style="104"/>
    <col min="12" max="12" width="2" style="104" customWidth="1"/>
    <col min="13" max="14" width="12.5" style="104"/>
    <col min="15" max="15" width="12.5" style="104" customWidth="1"/>
    <col min="16" max="16" width="10.6640625" style="104" customWidth="1"/>
    <col min="17" max="18" width="12.5" style="104"/>
    <col min="19" max="19" width="52.5" style="104" customWidth="1"/>
    <col min="20" max="20" width="9" style="104" customWidth="1"/>
    <col min="21" max="21" width="15.83203125" style="104" customWidth="1"/>
    <col min="22" max="23" width="17.83203125" style="104" customWidth="1"/>
    <col min="24" max="16384" width="12.5" style="104"/>
  </cols>
  <sheetData>
    <row r="2" spans="2:18" ht="19" x14ac:dyDescent="0.25">
      <c r="B2" s="403" t="s">
        <v>83</v>
      </c>
      <c r="C2" s="403"/>
      <c r="D2" s="403"/>
      <c r="E2" s="403"/>
      <c r="F2" s="403"/>
      <c r="G2" s="403"/>
      <c r="H2" s="403"/>
      <c r="I2" s="403"/>
      <c r="J2" s="403"/>
      <c r="K2" s="403"/>
      <c r="L2" s="403"/>
      <c r="M2" s="403"/>
      <c r="N2" s="403"/>
      <c r="O2" s="403"/>
      <c r="P2" s="143"/>
    </row>
    <row r="3" spans="2:18" ht="14" x14ac:dyDescent="0.2">
      <c r="B3" s="379"/>
      <c r="C3" s="379"/>
      <c r="D3" s="379"/>
      <c r="E3" s="379"/>
      <c r="F3" s="379"/>
      <c r="G3" s="379"/>
      <c r="H3" s="379"/>
      <c r="I3" s="379"/>
      <c r="J3" s="379"/>
      <c r="K3" s="379"/>
      <c r="L3" s="379"/>
      <c r="M3" s="379"/>
      <c r="N3" s="379"/>
      <c r="O3" s="379"/>
      <c r="P3" s="141"/>
    </row>
    <row r="4" spans="2:18" ht="16" x14ac:dyDescent="0.2">
      <c r="B4" s="156">
        <v>1</v>
      </c>
      <c r="C4" s="378" t="s">
        <v>56</v>
      </c>
      <c r="D4" s="378"/>
      <c r="E4" s="378"/>
      <c r="F4" s="378"/>
      <c r="G4" s="378"/>
      <c r="H4" s="378"/>
      <c r="I4" s="378"/>
      <c r="J4" s="378"/>
      <c r="K4" s="378"/>
      <c r="L4" s="378"/>
      <c r="M4" s="378"/>
      <c r="N4" s="378"/>
      <c r="O4" s="378"/>
      <c r="P4" s="155"/>
    </row>
    <row r="5" spans="2:18" x14ac:dyDescent="0.15">
      <c r="B5" s="376"/>
      <c r="C5" s="383" t="s">
        <v>207</v>
      </c>
      <c r="D5" s="384"/>
      <c r="E5" s="384"/>
      <c r="F5" s="384"/>
      <c r="G5" s="384"/>
      <c r="H5" s="384"/>
      <c r="I5" s="384"/>
      <c r="J5" s="384"/>
      <c r="K5" s="384"/>
      <c r="L5" s="384"/>
      <c r="M5" s="384"/>
      <c r="N5" s="384"/>
      <c r="O5" s="384"/>
      <c r="P5" s="385"/>
    </row>
    <row r="6" spans="2:18" x14ac:dyDescent="0.15">
      <c r="B6" s="376"/>
      <c r="C6" s="383"/>
      <c r="D6" s="384"/>
      <c r="E6" s="384"/>
      <c r="F6" s="384"/>
      <c r="G6" s="384"/>
      <c r="H6" s="384"/>
      <c r="I6" s="384"/>
      <c r="J6" s="384"/>
      <c r="K6" s="384"/>
      <c r="L6" s="384"/>
      <c r="M6" s="384"/>
      <c r="N6" s="384"/>
      <c r="O6" s="384"/>
      <c r="P6" s="385"/>
    </row>
    <row r="7" spans="2:18" x14ac:dyDescent="0.15">
      <c r="B7" s="376"/>
      <c r="C7" s="383"/>
      <c r="D7" s="384"/>
      <c r="E7" s="384"/>
      <c r="F7" s="384"/>
      <c r="G7" s="384"/>
      <c r="H7" s="384"/>
      <c r="I7" s="384"/>
      <c r="J7" s="384"/>
      <c r="K7" s="384"/>
      <c r="L7" s="384"/>
      <c r="M7" s="384"/>
      <c r="N7" s="384"/>
      <c r="O7" s="384"/>
      <c r="P7" s="385"/>
    </row>
    <row r="8" spans="2:18" x14ac:dyDescent="0.15">
      <c r="B8" s="376"/>
      <c r="C8" s="383"/>
      <c r="D8" s="384"/>
      <c r="E8" s="384"/>
      <c r="F8" s="384"/>
      <c r="G8" s="384"/>
      <c r="H8" s="384"/>
      <c r="I8" s="384"/>
      <c r="J8" s="384"/>
      <c r="K8" s="384"/>
      <c r="L8" s="384"/>
      <c r="M8" s="384"/>
      <c r="N8" s="384"/>
      <c r="O8" s="384"/>
      <c r="P8" s="385"/>
    </row>
    <row r="9" spans="2:18" x14ac:dyDescent="0.15">
      <c r="B9" s="377"/>
      <c r="C9" s="386"/>
      <c r="D9" s="387"/>
      <c r="E9" s="387"/>
      <c r="F9" s="387"/>
      <c r="G9" s="387"/>
      <c r="H9" s="387"/>
      <c r="I9" s="387"/>
      <c r="J9" s="387"/>
      <c r="K9" s="387"/>
      <c r="L9" s="387"/>
      <c r="M9" s="387"/>
      <c r="N9" s="387"/>
      <c r="O9" s="387"/>
      <c r="P9" s="388"/>
    </row>
    <row r="10" spans="2:18" ht="14" x14ac:dyDescent="0.2">
      <c r="B10" s="379"/>
      <c r="C10" s="379"/>
      <c r="D10" s="379"/>
      <c r="E10" s="379"/>
      <c r="F10" s="379"/>
      <c r="G10" s="379"/>
      <c r="H10" s="379"/>
      <c r="I10" s="379"/>
      <c r="J10" s="379"/>
      <c r="K10" s="379"/>
      <c r="L10" s="379"/>
      <c r="M10" s="379"/>
      <c r="N10" s="379"/>
      <c r="O10" s="379"/>
      <c r="P10" s="141"/>
    </row>
    <row r="11" spans="2:18" ht="16" x14ac:dyDescent="0.2">
      <c r="B11" s="156">
        <v>2</v>
      </c>
      <c r="C11" s="195" t="s">
        <v>63</v>
      </c>
      <c r="D11" s="195"/>
      <c r="E11" s="195"/>
      <c r="F11" s="195"/>
      <c r="G11" s="195"/>
      <c r="H11" s="195"/>
      <c r="I11" s="195"/>
      <c r="J11" s="195"/>
      <c r="K11" s="195"/>
      <c r="L11" s="195"/>
      <c r="M11" s="195"/>
      <c r="N11" s="195"/>
      <c r="O11" s="195"/>
      <c r="P11" s="155"/>
      <c r="R11" s="344"/>
    </row>
    <row r="12" spans="2:18" ht="14" x14ac:dyDescent="0.2">
      <c r="B12" s="376"/>
      <c r="C12" s="392" t="s">
        <v>208</v>
      </c>
      <c r="D12" s="390"/>
      <c r="E12" s="390"/>
      <c r="F12" s="390"/>
      <c r="G12" s="390"/>
      <c r="H12" s="390"/>
      <c r="I12" s="390"/>
      <c r="J12" s="390"/>
      <c r="K12" s="390"/>
      <c r="L12" s="390"/>
      <c r="M12" s="390"/>
      <c r="N12" s="390"/>
      <c r="O12" s="390"/>
      <c r="P12" s="196"/>
    </row>
    <row r="13" spans="2:18" ht="14" x14ac:dyDescent="0.2">
      <c r="B13" s="376"/>
      <c r="C13" s="392" t="s">
        <v>209</v>
      </c>
      <c r="D13" s="390"/>
      <c r="E13" s="390"/>
      <c r="F13" s="390"/>
      <c r="G13" s="390"/>
      <c r="H13" s="390"/>
      <c r="I13" s="390"/>
      <c r="J13" s="390"/>
      <c r="K13" s="390"/>
      <c r="L13" s="390"/>
      <c r="M13" s="390"/>
      <c r="N13" s="390"/>
      <c r="O13" s="390"/>
      <c r="P13" s="196"/>
    </row>
    <row r="14" spans="2:18" x14ac:dyDescent="0.15">
      <c r="B14" s="377"/>
      <c r="C14" s="341" t="s">
        <v>112</v>
      </c>
      <c r="D14" s="342"/>
      <c r="E14" s="342"/>
      <c r="F14" s="342"/>
      <c r="G14" s="345" t="s">
        <v>210</v>
      </c>
      <c r="H14" s="342"/>
      <c r="I14" s="342"/>
      <c r="J14" s="342" t="s">
        <v>113</v>
      </c>
      <c r="K14" s="342"/>
      <c r="L14" s="342"/>
      <c r="M14" s="342"/>
      <c r="N14" s="342"/>
      <c r="O14" s="342"/>
      <c r="P14" s="343"/>
    </row>
    <row r="15" spans="2:18" ht="22" customHeight="1" x14ac:dyDescent="0.2">
      <c r="B15" s="389"/>
      <c r="C15" s="389"/>
      <c r="D15" s="389"/>
      <c r="E15" s="389"/>
      <c r="F15" s="389"/>
      <c r="G15" s="389"/>
      <c r="H15" s="389"/>
      <c r="I15" s="389"/>
      <c r="J15" s="389"/>
      <c r="K15" s="389"/>
      <c r="L15" s="389"/>
      <c r="M15" s="389"/>
      <c r="N15" s="389"/>
      <c r="O15" s="389"/>
      <c r="P15" s="189"/>
    </row>
    <row r="16" spans="2:18" ht="16" x14ac:dyDescent="0.2">
      <c r="B16" s="156">
        <v>3</v>
      </c>
      <c r="C16" s="195" t="s">
        <v>60</v>
      </c>
      <c r="D16" s="195"/>
      <c r="E16" s="195"/>
      <c r="F16" s="195"/>
      <c r="G16" s="195"/>
      <c r="H16" s="195"/>
      <c r="I16" s="195"/>
      <c r="J16" s="195"/>
      <c r="K16" s="195"/>
      <c r="L16" s="195"/>
      <c r="M16" s="195"/>
      <c r="N16" s="195"/>
      <c r="O16" s="195"/>
      <c r="P16" s="155"/>
    </row>
    <row r="17" spans="2:16" ht="14" x14ac:dyDescent="0.2">
      <c r="B17" s="376"/>
      <c r="C17" s="390" t="s">
        <v>110</v>
      </c>
      <c r="D17" s="390"/>
      <c r="E17" s="390"/>
      <c r="F17" s="390"/>
      <c r="G17" s="390"/>
      <c r="H17" s="390"/>
      <c r="I17" s="390"/>
      <c r="J17" s="390"/>
      <c r="K17" s="390"/>
      <c r="L17" s="390"/>
      <c r="M17" s="390"/>
      <c r="N17" s="390"/>
      <c r="O17" s="390"/>
      <c r="P17" s="196"/>
    </row>
    <row r="18" spans="2:16" ht="14" x14ac:dyDescent="0.2">
      <c r="B18" s="377"/>
      <c r="C18" s="391" t="s">
        <v>33</v>
      </c>
      <c r="D18" s="391"/>
      <c r="E18" s="391"/>
      <c r="F18" s="391"/>
      <c r="G18" s="391"/>
      <c r="H18" s="391"/>
      <c r="I18" s="391"/>
      <c r="J18" s="391"/>
      <c r="K18" s="391"/>
      <c r="L18" s="391"/>
      <c r="M18" s="391"/>
      <c r="N18" s="391"/>
      <c r="O18" s="391"/>
      <c r="P18" s="197"/>
    </row>
    <row r="19" spans="2:16" ht="18.75" customHeight="1" x14ac:dyDescent="0.2">
      <c r="B19" s="379"/>
      <c r="C19" s="379"/>
      <c r="D19" s="379"/>
      <c r="E19" s="379"/>
      <c r="F19" s="379"/>
      <c r="G19" s="379"/>
      <c r="H19" s="379"/>
      <c r="I19" s="379"/>
      <c r="J19" s="379"/>
      <c r="K19" s="379"/>
      <c r="L19" s="379"/>
      <c r="M19" s="379"/>
      <c r="N19" s="379"/>
      <c r="O19" s="379"/>
      <c r="P19" s="141"/>
    </row>
    <row r="20" spans="2:16" ht="16" x14ac:dyDescent="0.2">
      <c r="B20" s="156">
        <v>4</v>
      </c>
      <c r="C20" s="378" t="s">
        <v>65</v>
      </c>
      <c r="D20" s="378"/>
      <c r="E20" s="378"/>
      <c r="F20" s="378"/>
      <c r="G20" s="378"/>
      <c r="H20" s="378"/>
      <c r="I20" s="378"/>
      <c r="J20" s="378"/>
      <c r="K20" s="378"/>
      <c r="L20" s="378"/>
      <c r="M20" s="378"/>
      <c r="N20" s="378"/>
      <c r="O20" s="378"/>
      <c r="P20" s="155"/>
    </row>
    <row r="21" spans="2:16" ht="16" x14ac:dyDescent="0.2">
      <c r="B21" s="159"/>
      <c r="C21" s="160"/>
      <c r="D21" s="160"/>
      <c r="E21" s="160"/>
      <c r="F21" s="160"/>
      <c r="G21" s="160"/>
      <c r="H21" s="160"/>
      <c r="I21" s="160"/>
      <c r="J21" s="160"/>
      <c r="K21" s="160"/>
      <c r="L21" s="160"/>
      <c r="M21" s="160"/>
      <c r="N21" s="160"/>
      <c r="O21" s="160"/>
      <c r="P21" s="161"/>
    </row>
    <row r="22" spans="2:16" ht="19" x14ac:dyDescent="0.25">
      <c r="B22" s="159"/>
      <c r="C22" s="293" t="s">
        <v>111</v>
      </c>
      <c r="D22" s="295"/>
      <c r="E22" s="295"/>
      <c r="F22" s="295"/>
      <c r="G22" s="295"/>
      <c r="H22" s="160"/>
      <c r="I22" s="160"/>
      <c r="J22" s="160"/>
      <c r="K22" s="160"/>
      <c r="L22" s="160"/>
      <c r="M22" s="160"/>
      <c r="N22" s="160"/>
      <c r="O22" s="160"/>
      <c r="P22" s="161"/>
    </row>
    <row r="23" spans="2:16" ht="14" x14ac:dyDescent="0.2">
      <c r="B23" s="170"/>
      <c r="C23" s="394" t="s">
        <v>66</v>
      </c>
      <c r="D23" s="394"/>
      <c r="E23" s="394"/>
      <c r="F23" s="394"/>
      <c r="G23" s="394"/>
      <c r="H23" s="394"/>
      <c r="I23" s="394"/>
      <c r="J23" s="394"/>
      <c r="K23" s="394"/>
      <c r="L23" s="394"/>
      <c r="M23" s="394"/>
      <c r="N23" s="394"/>
      <c r="O23" s="394"/>
      <c r="P23" s="296"/>
    </row>
    <row r="24" spans="2:16" ht="14" x14ac:dyDescent="0.2">
      <c r="B24" s="170"/>
      <c r="C24" s="394" t="s">
        <v>75</v>
      </c>
      <c r="D24" s="394"/>
      <c r="E24" s="394"/>
      <c r="F24" s="394"/>
      <c r="G24" s="394"/>
      <c r="H24" s="394"/>
      <c r="I24" s="394"/>
      <c r="J24" s="394"/>
      <c r="K24" s="394"/>
      <c r="L24" s="394"/>
      <c r="M24" s="394"/>
      <c r="N24" s="394"/>
      <c r="O24" s="394"/>
      <c r="P24" s="296"/>
    </row>
    <row r="25" spans="2:16" ht="14" x14ac:dyDescent="0.2">
      <c r="B25" s="170"/>
      <c r="C25" s="129"/>
      <c r="D25" s="129"/>
      <c r="E25" s="129"/>
      <c r="F25" s="129"/>
      <c r="G25" s="129"/>
      <c r="H25" s="129"/>
      <c r="I25" s="129"/>
      <c r="J25" s="129"/>
      <c r="K25" s="129"/>
      <c r="L25" s="129"/>
      <c r="M25" s="129"/>
      <c r="N25" s="129"/>
      <c r="O25" s="129"/>
      <c r="P25" s="296"/>
    </row>
    <row r="26" spans="2:16" ht="14" x14ac:dyDescent="0.2">
      <c r="B26" s="170"/>
      <c r="C26" s="168" t="s">
        <v>8</v>
      </c>
      <c r="D26" s="97"/>
      <c r="E26" s="97"/>
      <c r="F26" s="97"/>
      <c r="G26" s="97"/>
      <c r="H26" s="97"/>
      <c r="I26" s="97"/>
      <c r="J26" s="97"/>
      <c r="K26" s="97"/>
      <c r="L26" s="97"/>
      <c r="M26" s="97"/>
      <c r="N26" s="97"/>
      <c r="O26" s="97"/>
      <c r="P26" s="98"/>
    </row>
    <row r="27" spans="2:16" ht="14" x14ac:dyDescent="0.2">
      <c r="B27" s="170"/>
      <c r="C27" s="97"/>
      <c r="D27" s="97"/>
      <c r="E27" s="194" t="s">
        <v>115</v>
      </c>
      <c r="F27" s="175"/>
      <c r="G27" s="175"/>
      <c r="H27" s="175"/>
      <c r="I27" s="175"/>
      <c r="J27" s="193" t="s">
        <v>9</v>
      </c>
      <c r="K27" s="97"/>
      <c r="L27" s="97"/>
      <c r="M27" s="97"/>
      <c r="N27" s="97"/>
      <c r="O27" s="97"/>
      <c r="P27" s="98"/>
    </row>
    <row r="28" spans="2:16" ht="14" x14ac:dyDescent="0.2">
      <c r="B28" s="170"/>
      <c r="C28" s="97"/>
      <c r="D28" s="97"/>
      <c r="E28" s="97"/>
      <c r="F28" s="97"/>
      <c r="G28" s="97"/>
      <c r="H28" s="97"/>
      <c r="I28" s="97"/>
      <c r="J28" s="138"/>
      <c r="K28" s="97"/>
      <c r="L28" s="97"/>
      <c r="M28" s="97"/>
      <c r="N28" s="97"/>
      <c r="O28" s="97"/>
      <c r="P28" s="98"/>
    </row>
    <row r="29" spans="2:16" ht="11.25" customHeight="1" x14ac:dyDescent="0.2">
      <c r="B29" s="170"/>
      <c r="C29" s="167" t="s">
        <v>130</v>
      </c>
      <c r="D29" s="163"/>
      <c r="E29" s="169">
        <v>3</v>
      </c>
      <c r="F29" s="165"/>
      <c r="G29" s="165">
        <v>2</v>
      </c>
      <c r="H29" s="166" t="s">
        <v>131</v>
      </c>
      <c r="I29" s="115"/>
      <c r="J29" s="115" t="s">
        <v>117</v>
      </c>
      <c r="K29" s="115"/>
      <c r="L29" s="115"/>
      <c r="M29" s="115"/>
      <c r="N29" s="115"/>
      <c r="O29" s="115"/>
      <c r="P29" s="98"/>
    </row>
    <row r="30" spans="2:16" ht="14" x14ac:dyDescent="0.2">
      <c r="B30" s="170"/>
      <c r="C30" s="172"/>
      <c r="D30" s="144"/>
      <c r="E30" s="174"/>
      <c r="F30" s="174"/>
      <c r="G30" s="174"/>
      <c r="H30" s="173"/>
      <c r="I30" s="97"/>
      <c r="J30" s="97"/>
      <c r="K30" s="97"/>
      <c r="L30" s="97"/>
      <c r="M30" s="97"/>
      <c r="N30" s="97"/>
      <c r="O30" s="97"/>
      <c r="P30" s="98"/>
    </row>
    <row r="31" spans="2:16" ht="14" x14ac:dyDescent="0.2">
      <c r="B31" s="170"/>
      <c r="C31" s="395"/>
      <c r="D31" s="395"/>
      <c r="E31" s="395"/>
      <c r="F31" s="395"/>
      <c r="G31" s="395"/>
      <c r="H31" s="395"/>
      <c r="I31" s="395"/>
      <c r="J31" s="395"/>
      <c r="K31" s="395"/>
      <c r="L31" s="395"/>
      <c r="M31" s="395"/>
      <c r="N31" s="395"/>
      <c r="O31" s="395"/>
      <c r="P31" s="98"/>
    </row>
    <row r="32" spans="2:16" ht="21" customHeight="1" x14ac:dyDescent="0.25">
      <c r="B32" s="170"/>
      <c r="C32" s="293" t="s">
        <v>32</v>
      </c>
      <c r="D32" s="294"/>
      <c r="E32" s="294"/>
      <c r="F32" s="294"/>
      <c r="G32" s="157"/>
      <c r="H32" s="157"/>
      <c r="I32" s="157"/>
      <c r="J32" s="157"/>
      <c r="K32" s="157"/>
      <c r="L32" s="157"/>
      <c r="M32" s="157"/>
      <c r="N32" s="157"/>
      <c r="O32" s="157"/>
      <c r="P32" s="158"/>
    </row>
    <row r="33" spans="2:16" ht="12.75" customHeight="1" x14ac:dyDescent="0.2">
      <c r="B33" s="170"/>
      <c r="C33" s="380" t="s">
        <v>79</v>
      </c>
      <c r="D33" s="381"/>
      <c r="E33" s="381"/>
      <c r="F33" s="381"/>
      <c r="G33" s="381"/>
      <c r="H33" s="381"/>
      <c r="I33" s="381"/>
      <c r="J33" s="381"/>
      <c r="K33" s="381"/>
      <c r="L33" s="381"/>
      <c r="M33" s="381"/>
      <c r="N33" s="381"/>
      <c r="O33" s="381"/>
      <c r="P33" s="382"/>
    </row>
    <row r="34" spans="2:16" ht="14" x14ac:dyDescent="0.2">
      <c r="B34" s="170"/>
      <c r="C34" s="380"/>
      <c r="D34" s="381"/>
      <c r="E34" s="381"/>
      <c r="F34" s="381"/>
      <c r="G34" s="381"/>
      <c r="H34" s="381"/>
      <c r="I34" s="381"/>
      <c r="J34" s="381"/>
      <c r="K34" s="381"/>
      <c r="L34" s="381"/>
      <c r="M34" s="381"/>
      <c r="N34" s="381"/>
      <c r="O34" s="381"/>
      <c r="P34" s="382"/>
    </row>
    <row r="35" spans="2:16" ht="14" x14ac:dyDescent="0.2">
      <c r="B35" s="170"/>
      <c r="C35" s="380"/>
      <c r="D35" s="381"/>
      <c r="E35" s="381"/>
      <c r="F35" s="381"/>
      <c r="G35" s="381"/>
      <c r="H35" s="381"/>
      <c r="I35" s="381"/>
      <c r="J35" s="381"/>
      <c r="K35" s="381"/>
      <c r="L35" s="381"/>
      <c r="M35" s="381"/>
      <c r="N35" s="381"/>
      <c r="O35" s="381"/>
      <c r="P35" s="382"/>
    </row>
    <row r="36" spans="2:16" ht="14" x14ac:dyDescent="0.2">
      <c r="B36" s="170"/>
      <c r="C36" s="97"/>
      <c r="D36" s="97"/>
      <c r="E36" s="97"/>
      <c r="F36" s="97"/>
      <c r="G36" s="97"/>
      <c r="H36" s="97"/>
      <c r="I36" s="97"/>
      <c r="J36" s="97"/>
      <c r="K36" s="97"/>
      <c r="L36" s="97"/>
      <c r="M36" s="97"/>
      <c r="N36" s="97"/>
      <c r="O36" s="97"/>
      <c r="P36" s="98"/>
    </row>
    <row r="37" spans="2:16" ht="14" x14ac:dyDescent="0.2">
      <c r="B37" s="170"/>
      <c r="C37" s="168" t="s">
        <v>8</v>
      </c>
      <c r="D37" s="97"/>
      <c r="E37" s="97"/>
      <c r="F37" s="97"/>
      <c r="G37" s="97"/>
      <c r="H37" s="97"/>
      <c r="I37" s="97"/>
      <c r="J37" s="97"/>
      <c r="K37" s="97"/>
      <c r="L37" s="97"/>
      <c r="M37" s="97"/>
      <c r="N37" s="97"/>
      <c r="O37" s="97"/>
      <c r="P37" s="98"/>
    </row>
    <row r="38" spans="2:16" ht="14" x14ac:dyDescent="0.2">
      <c r="B38" s="170"/>
      <c r="D38" s="115"/>
      <c r="E38" s="115"/>
      <c r="F38" s="115"/>
      <c r="G38" s="115"/>
      <c r="H38" s="115"/>
      <c r="I38" s="115"/>
      <c r="K38" s="115"/>
      <c r="L38" s="115"/>
      <c r="M38" s="115"/>
      <c r="N38" s="115"/>
      <c r="O38" s="115"/>
      <c r="P38" s="98"/>
    </row>
    <row r="39" spans="2:16" ht="14" x14ac:dyDescent="0.2">
      <c r="B39" s="170"/>
      <c r="D39" s="115"/>
      <c r="E39" s="193" t="s">
        <v>76</v>
      </c>
      <c r="F39" s="176"/>
      <c r="G39" s="176"/>
      <c r="H39" s="176"/>
      <c r="I39" s="176"/>
      <c r="J39" s="193" t="s">
        <v>77</v>
      </c>
      <c r="K39" s="115"/>
      <c r="L39" s="115"/>
      <c r="M39" s="187"/>
      <c r="N39" s="187"/>
      <c r="O39" s="187"/>
      <c r="P39" s="98"/>
    </row>
    <row r="40" spans="2:16" ht="14" x14ac:dyDescent="0.2">
      <c r="B40" s="170"/>
      <c r="D40" s="115"/>
      <c r="E40" s="115"/>
      <c r="F40" s="115"/>
      <c r="G40" s="115"/>
      <c r="H40" s="115"/>
      <c r="I40" s="115"/>
      <c r="J40" s="138"/>
      <c r="K40" s="115"/>
      <c r="L40" s="115"/>
      <c r="M40" s="115"/>
      <c r="N40" s="115"/>
      <c r="O40" s="115"/>
      <c r="P40" s="98"/>
    </row>
    <row r="41" spans="2:16" ht="14" x14ac:dyDescent="0.2">
      <c r="B41" s="170"/>
      <c r="C41" s="167" t="s">
        <v>130</v>
      </c>
      <c r="D41" s="163"/>
      <c r="E41" s="297" t="s">
        <v>78</v>
      </c>
      <c r="F41" s="266"/>
      <c r="G41" s="297"/>
      <c r="H41" s="166" t="s">
        <v>140</v>
      </c>
      <c r="I41" s="115"/>
      <c r="J41" s="138" t="s">
        <v>116</v>
      </c>
      <c r="K41" s="115"/>
      <c r="L41" s="115"/>
      <c r="M41" s="267"/>
      <c r="N41" s="115"/>
      <c r="O41" s="115"/>
      <c r="P41" s="98"/>
    </row>
    <row r="42" spans="2:16" ht="14" x14ac:dyDescent="0.2">
      <c r="B42" s="170"/>
      <c r="C42" s="167" t="s">
        <v>130</v>
      </c>
      <c r="D42" s="163"/>
      <c r="E42" s="297"/>
      <c r="F42" s="266"/>
      <c r="G42" s="297" t="s">
        <v>78</v>
      </c>
      <c r="H42" s="166" t="s">
        <v>140</v>
      </c>
      <c r="J42" s="138" t="s">
        <v>211</v>
      </c>
      <c r="K42" s="115"/>
      <c r="L42" s="115"/>
      <c r="M42" s="115"/>
      <c r="N42" s="115"/>
      <c r="O42" s="115"/>
      <c r="P42" s="116"/>
    </row>
    <row r="43" spans="2:16" ht="14" x14ac:dyDescent="0.2">
      <c r="B43" s="170"/>
      <c r="C43" s="395"/>
      <c r="D43" s="395"/>
      <c r="E43" s="395"/>
      <c r="F43" s="395"/>
      <c r="G43" s="395"/>
      <c r="H43" s="395"/>
      <c r="I43" s="395"/>
      <c r="J43" s="395"/>
      <c r="K43" s="395"/>
      <c r="L43" s="395"/>
      <c r="M43" s="395"/>
      <c r="N43" s="395"/>
      <c r="O43" s="395"/>
      <c r="P43" s="98"/>
    </row>
    <row r="44" spans="2:16" ht="16" x14ac:dyDescent="0.2">
      <c r="B44" s="170"/>
      <c r="C44" s="298" t="s">
        <v>80</v>
      </c>
      <c r="D44" s="97"/>
      <c r="E44" s="97"/>
      <c r="F44" s="97"/>
      <c r="G44" s="97"/>
      <c r="H44" s="97"/>
      <c r="I44" s="97"/>
      <c r="J44" s="97"/>
      <c r="K44" s="97"/>
      <c r="L44" s="97"/>
      <c r="M44" s="97"/>
      <c r="N44" s="97"/>
      <c r="O44" s="97"/>
      <c r="P44" s="98"/>
    </row>
    <row r="45" spans="2:16" ht="14" x14ac:dyDescent="0.2">
      <c r="B45" s="170"/>
      <c r="C45" s="396" t="s">
        <v>212</v>
      </c>
      <c r="D45" s="397"/>
      <c r="E45" s="397"/>
      <c r="F45" s="397"/>
      <c r="G45" s="397"/>
      <c r="H45" s="397"/>
      <c r="I45" s="397"/>
      <c r="J45" s="397"/>
      <c r="K45" s="397"/>
      <c r="L45" s="397"/>
      <c r="M45" s="397"/>
      <c r="N45" s="397"/>
      <c r="O45" s="397"/>
      <c r="P45" s="398"/>
    </row>
    <row r="46" spans="2:16" ht="14" x14ac:dyDescent="0.2">
      <c r="B46" s="170"/>
      <c r="C46" s="396"/>
      <c r="D46" s="397"/>
      <c r="E46" s="397"/>
      <c r="F46" s="397"/>
      <c r="G46" s="397"/>
      <c r="H46" s="397"/>
      <c r="I46" s="397"/>
      <c r="J46" s="397"/>
      <c r="K46" s="397"/>
      <c r="L46" s="397"/>
      <c r="M46" s="397"/>
      <c r="N46" s="397"/>
      <c r="O46" s="397"/>
      <c r="P46" s="398"/>
    </row>
    <row r="47" spans="2:16" ht="14" x14ac:dyDescent="0.2">
      <c r="B47" s="170"/>
      <c r="C47" s="396"/>
      <c r="D47" s="397"/>
      <c r="E47" s="397"/>
      <c r="F47" s="397"/>
      <c r="G47" s="397"/>
      <c r="H47" s="397"/>
      <c r="I47" s="397"/>
      <c r="J47" s="397"/>
      <c r="K47" s="397"/>
      <c r="L47" s="397"/>
      <c r="M47" s="397"/>
      <c r="N47" s="397"/>
      <c r="O47" s="397"/>
      <c r="P47" s="398"/>
    </row>
    <row r="48" spans="2:16" ht="3.75" customHeight="1" x14ac:dyDescent="0.2">
      <c r="B48" s="171"/>
      <c r="C48" s="406"/>
      <c r="D48" s="406"/>
      <c r="E48" s="406"/>
      <c r="F48" s="406"/>
      <c r="G48" s="406"/>
      <c r="H48" s="406"/>
      <c r="I48" s="406"/>
      <c r="J48" s="406"/>
      <c r="K48" s="406"/>
      <c r="L48" s="406"/>
      <c r="M48" s="406"/>
      <c r="N48" s="406"/>
      <c r="O48" s="406"/>
      <c r="P48" s="101"/>
    </row>
    <row r="49" spans="2:21" ht="14" x14ac:dyDescent="0.2">
      <c r="B49" s="379"/>
      <c r="C49" s="379"/>
      <c r="D49" s="379"/>
      <c r="E49" s="379"/>
      <c r="F49" s="379"/>
      <c r="G49" s="379"/>
      <c r="H49" s="379"/>
      <c r="I49" s="379"/>
      <c r="J49" s="379"/>
      <c r="K49" s="379"/>
      <c r="L49" s="379"/>
      <c r="M49" s="379"/>
      <c r="N49" s="379"/>
      <c r="O49" s="379"/>
      <c r="P49" s="141"/>
    </row>
    <row r="50" spans="2:21" ht="16" x14ac:dyDescent="0.2">
      <c r="B50" s="156">
        <v>5</v>
      </c>
      <c r="C50" s="378" t="s">
        <v>64</v>
      </c>
      <c r="D50" s="378"/>
      <c r="E50" s="378"/>
      <c r="F50" s="378"/>
      <c r="G50" s="378"/>
      <c r="H50" s="378"/>
      <c r="I50" s="378"/>
      <c r="J50" s="378"/>
      <c r="K50" s="378"/>
      <c r="L50" s="378"/>
      <c r="M50" s="378"/>
      <c r="N50" s="378"/>
      <c r="O50" s="378"/>
      <c r="P50" s="155"/>
    </row>
    <row r="51" spans="2:21" ht="16" x14ac:dyDescent="0.2">
      <c r="B51" s="159"/>
      <c r="C51" s="160"/>
      <c r="D51" s="160"/>
      <c r="E51" s="160"/>
      <c r="F51" s="160"/>
      <c r="G51" s="160"/>
      <c r="H51" s="160"/>
      <c r="I51" s="160"/>
      <c r="J51" s="160"/>
      <c r="K51" s="160"/>
      <c r="L51" s="160"/>
      <c r="M51" s="160"/>
      <c r="N51" s="160"/>
      <c r="O51" s="160"/>
      <c r="P51" s="161"/>
    </row>
    <row r="52" spans="2:21" ht="31" x14ac:dyDescent="0.35">
      <c r="B52" s="170"/>
      <c r="C52" s="400" t="s">
        <v>24</v>
      </c>
      <c r="D52" s="400"/>
      <c r="E52" s="400"/>
      <c r="F52" s="400"/>
      <c r="G52" s="400"/>
      <c r="H52" s="400"/>
      <c r="I52" s="400"/>
      <c r="J52" s="400"/>
      <c r="K52" s="400"/>
      <c r="L52" s="400"/>
      <c r="M52" s="400"/>
      <c r="N52" s="400"/>
      <c r="O52" s="400"/>
      <c r="P52" s="131"/>
    </row>
    <row r="53" spans="2:21" ht="14" x14ac:dyDescent="0.2">
      <c r="B53" s="170"/>
      <c r="P53" s="103"/>
    </row>
    <row r="54" spans="2:21" ht="14" x14ac:dyDescent="0.2">
      <c r="B54" s="170"/>
      <c r="C54" s="190" t="s">
        <v>30</v>
      </c>
      <c r="D54" s="112"/>
      <c r="E54" s="112"/>
      <c r="F54" s="112"/>
      <c r="G54" s="112"/>
      <c r="H54" s="112"/>
      <c r="I54" s="112"/>
      <c r="J54" s="112"/>
      <c r="K54" s="112"/>
      <c r="L54" s="112"/>
      <c r="M54" s="112"/>
      <c r="N54" s="112"/>
      <c r="O54" s="112"/>
      <c r="P54" s="191"/>
    </row>
    <row r="55" spans="2:21" ht="14" x14ac:dyDescent="0.2">
      <c r="B55" s="170"/>
      <c r="C55" s="112"/>
      <c r="D55" s="192" t="s">
        <v>31</v>
      </c>
      <c r="E55" s="112"/>
      <c r="F55" s="112"/>
      <c r="G55" s="112"/>
      <c r="H55" s="112"/>
      <c r="I55" s="112"/>
      <c r="J55" s="112"/>
      <c r="K55" s="112"/>
      <c r="L55" s="112"/>
      <c r="M55" s="112"/>
      <c r="N55" s="112"/>
      <c r="O55" s="112"/>
      <c r="P55" s="191"/>
    </row>
    <row r="56" spans="2:21" ht="14" x14ac:dyDescent="0.2">
      <c r="B56" s="170"/>
      <c r="P56" s="103"/>
    </row>
    <row r="57" spans="2:21" ht="15" customHeight="1" x14ac:dyDescent="0.35">
      <c r="B57" s="170"/>
      <c r="C57" s="145" t="s">
        <v>22</v>
      </c>
      <c r="D57" s="121"/>
      <c r="E57" s="121"/>
      <c r="F57" s="121"/>
      <c r="G57" s="145" t="s">
        <v>25</v>
      </c>
      <c r="H57" s="126"/>
      <c r="I57" s="126"/>
      <c r="J57" s="126"/>
      <c r="K57" s="127" t="s">
        <v>23</v>
      </c>
      <c r="L57" s="121"/>
      <c r="M57" s="121"/>
      <c r="N57" s="121"/>
      <c r="O57" s="121"/>
      <c r="P57" s="122"/>
    </row>
    <row r="58" spans="2:21" ht="14" x14ac:dyDescent="0.2">
      <c r="B58" s="170"/>
      <c r="C58" s="137"/>
      <c r="D58" s="137"/>
      <c r="E58" s="137"/>
      <c r="F58" s="123"/>
      <c r="G58" s="130" t="s">
        <v>57</v>
      </c>
      <c r="H58" s="124"/>
      <c r="I58" s="123"/>
      <c r="J58" s="123"/>
      <c r="K58" s="124" t="s">
        <v>61</v>
      </c>
      <c r="L58" s="123"/>
      <c r="M58" s="123"/>
      <c r="N58" s="137"/>
      <c r="O58" s="123"/>
      <c r="P58" s="125"/>
    </row>
    <row r="59" spans="2:21" ht="14" x14ac:dyDescent="0.2">
      <c r="B59" s="170"/>
      <c r="C59" s="137"/>
      <c r="D59" s="137"/>
      <c r="E59" s="137"/>
      <c r="F59" s="123"/>
      <c r="G59" s="130" t="s">
        <v>58</v>
      </c>
      <c r="H59" s="124"/>
      <c r="I59" s="123"/>
      <c r="J59" s="123"/>
      <c r="K59" s="124" t="s">
        <v>61</v>
      </c>
      <c r="L59" s="123"/>
      <c r="M59" s="123"/>
      <c r="N59" s="137"/>
      <c r="O59" s="123"/>
      <c r="P59" s="125"/>
    </row>
    <row r="60" spans="2:21" ht="14" x14ac:dyDescent="0.2">
      <c r="B60" s="170"/>
      <c r="C60" s="112"/>
      <c r="D60" s="112"/>
      <c r="E60" s="112"/>
      <c r="F60" s="117"/>
      <c r="G60" s="185"/>
      <c r="H60" s="186"/>
      <c r="I60" s="117"/>
      <c r="J60" s="117"/>
      <c r="K60" s="186"/>
      <c r="L60" s="117"/>
      <c r="M60" s="117"/>
      <c r="N60" s="112"/>
      <c r="O60" s="117"/>
      <c r="P60" s="120"/>
    </row>
    <row r="61" spans="2:21" ht="14" x14ac:dyDescent="0.2">
      <c r="B61" s="170"/>
      <c r="C61" s="146" t="s">
        <v>27</v>
      </c>
      <c r="D61" s="97"/>
      <c r="E61" s="97"/>
      <c r="F61" s="97"/>
      <c r="G61" s="97"/>
      <c r="H61" s="97"/>
      <c r="I61" s="97"/>
      <c r="J61" s="97"/>
      <c r="K61" s="97"/>
      <c r="L61" s="97"/>
      <c r="M61" s="97"/>
      <c r="N61" s="99"/>
      <c r="O61" s="99"/>
      <c r="P61" s="100"/>
      <c r="U61" s="64"/>
    </row>
    <row r="62" spans="2:21" ht="14" x14ac:dyDescent="0.2">
      <c r="B62" s="170"/>
      <c r="C62" s="97"/>
      <c r="D62" s="97"/>
      <c r="E62" s="97"/>
      <c r="F62" s="97"/>
      <c r="G62" s="97"/>
      <c r="H62" s="97"/>
      <c r="I62" s="97"/>
      <c r="J62" s="97"/>
      <c r="K62" s="97"/>
      <c r="L62" s="97"/>
      <c r="M62" s="97"/>
      <c r="N62" s="99"/>
      <c r="O62" s="99"/>
      <c r="P62" s="100"/>
      <c r="U62" s="64"/>
    </row>
    <row r="63" spans="2:21" ht="14" x14ac:dyDescent="0.2">
      <c r="B63" s="170"/>
      <c r="C63" s="184" t="s">
        <v>28</v>
      </c>
      <c r="D63" s="97"/>
      <c r="E63" s="393" t="s">
        <v>21</v>
      </c>
      <c r="F63" s="393"/>
      <c r="G63" s="393"/>
      <c r="H63" s="180"/>
      <c r="I63" s="180"/>
      <c r="J63" s="180"/>
      <c r="K63" s="181"/>
      <c r="L63" s="393" t="s">
        <v>26</v>
      </c>
      <c r="M63" s="393"/>
      <c r="N63" s="393"/>
      <c r="O63" s="99"/>
      <c r="P63" s="100"/>
      <c r="U63" s="64"/>
    </row>
    <row r="64" spans="2:21" ht="14" x14ac:dyDescent="0.2">
      <c r="B64" s="170"/>
      <c r="C64" s="115"/>
      <c r="D64" s="115"/>
      <c r="E64" s="115"/>
      <c r="F64" s="115"/>
      <c r="G64" s="115"/>
      <c r="H64" s="115"/>
      <c r="I64" s="115"/>
      <c r="J64" s="115"/>
      <c r="K64" s="115"/>
      <c r="L64" s="115"/>
      <c r="M64" s="115"/>
      <c r="N64" s="115"/>
      <c r="O64" s="115"/>
      <c r="P64" s="116"/>
      <c r="U64" s="64"/>
    </row>
    <row r="65" spans="2:21" ht="14" x14ac:dyDescent="0.2">
      <c r="B65" s="170"/>
      <c r="C65" s="162" t="s">
        <v>130</v>
      </c>
      <c r="D65" s="163"/>
      <c r="E65" s="183">
        <v>3</v>
      </c>
      <c r="F65" s="183"/>
      <c r="G65" s="183">
        <v>2</v>
      </c>
      <c r="H65" s="164" t="s">
        <v>131</v>
      </c>
      <c r="I65" s="97"/>
      <c r="J65" s="99"/>
      <c r="K65" s="162" t="s">
        <v>130</v>
      </c>
      <c r="L65" s="163"/>
      <c r="M65" s="183">
        <v>1</v>
      </c>
      <c r="N65" s="183">
        <v>0</v>
      </c>
      <c r="O65" s="164" t="s">
        <v>131</v>
      </c>
      <c r="P65" s="177"/>
      <c r="U65" s="64"/>
    </row>
    <row r="66" spans="2:21" ht="14" x14ac:dyDescent="0.2">
      <c r="B66" s="170"/>
      <c r="C66" s="144"/>
      <c r="D66" s="144"/>
      <c r="E66" s="182"/>
      <c r="F66" s="182"/>
      <c r="G66" s="182"/>
      <c r="H66" s="142"/>
      <c r="I66" s="97"/>
      <c r="J66" s="99"/>
      <c r="K66" s="144"/>
      <c r="L66" s="144"/>
      <c r="M66" s="182"/>
      <c r="N66" s="182"/>
      <c r="O66" s="142"/>
      <c r="P66" s="177"/>
      <c r="U66" s="64"/>
    </row>
    <row r="67" spans="2:21" ht="14" x14ac:dyDescent="0.2">
      <c r="B67" s="170"/>
      <c r="C67" s="188" t="s">
        <v>120</v>
      </c>
      <c r="E67" s="104" t="s">
        <v>118</v>
      </c>
      <c r="P67" s="103"/>
      <c r="U67" s="64"/>
    </row>
    <row r="68" spans="2:21" ht="14" x14ac:dyDescent="0.2">
      <c r="B68" s="170"/>
      <c r="E68" s="104" t="s">
        <v>122</v>
      </c>
      <c r="P68" s="103"/>
      <c r="U68" s="64"/>
    </row>
    <row r="69" spans="2:21" ht="14" x14ac:dyDescent="0.2">
      <c r="B69" s="170"/>
      <c r="C69" s="115"/>
      <c r="D69" s="115"/>
      <c r="E69" s="115"/>
      <c r="F69" s="115"/>
      <c r="G69" s="115"/>
      <c r="H69" s="115"/>
      <c r="I69" s="115"/>
      <c r="J69" s="115"/>
      <c r="K69" s="115"/>
      <c r="L69" s="115"/>
      <c r="M69" s="115"/>
      <c r="N69" s="115"/>
      <c r="O69" s="115"/>
      <c r="P69" s="116"/>
      <c r="U69" s="64"/>
    </row>
    <row r="70" spans="2:21" ht="14" x14ac:dyDescent="0.2">
      <c r="B70" s="170"/>
      <c r="C70" s="184" t="s">
        <v>119</v>
      </c>
      <c r="D70" s="115"/>
      <c r="E70" s="393" t="s">
        <v>21</v>
      </c>
      <c r="F70" s="393"/>
      <c r="G70" s="393"/>
      <c r="H70" s="115"/>
      <c r="I70" s="115"/>
      <c r="J70" s="115"/>
      <c r="K70" s="115"/>
      <c r="L70" s="393" t="s">
        <v>26</v>
      </c>
      <c r="M70" s="393"/>
      <c r="N70" s="393"/>
      <c r="O70" s="187"/>
      <c r="P70" s="116"/>
      <c r="U70" s="64"/>
    </row>
    <row r="71" spans="2:21" ht="14" x14ac:dyDescent="0.2">
      <c r="B71" s="170"/>
      <c r="C71" s="115"/>
      <c r="D71" s="115"/>
      <c r="E71" s="115"/>
      <c r="F71" s="115"/>
      <c r="G71" s="115"/>
      <c r="H71" s="115"/>
      <c r="I71" s="115"/>
      <c r="J71" s="115"/>
      <c r="K71" s="115"/>
      <c r="L71" s="115"/>
      <c r="M71" s="115"/>
      <c r="N71" s="115"/>
      <c r="O71" s="115"/>
      <c r="P71" s="116"/>
      <c r="U71" s="64"/>
    </row>
    <row r="72" spans="2:21" ht="14" x14ac:dyDescent="0.2">
      <c r="B72" s="170"/>
      <c r="C72" s="162" t="s">
        <v>130</v>
      </c>
      <c r="D72" s="163"/>
      <c r="E72" s="183">
        <v>3</v>
      </c>
      <c r="F72" s="183"/>
      <c r="G72" s="183">
        <v>2</v>
      </c>
      <c r="H72" s="164" t="s">
        <v>131</v>
      </c>
      <c r="I72" s="99"/>
      <c r="J72" s="99"/>
      <c r="K72" s="162" t="s">
        <v>130</v>
      </c>
      <c r="L72" s="163"/>
      <c r="M72" s="183">
        <v>3</v>
      </c>
      <c r="N72" s="183">
        <v>2</v>
      </c>
      <c r="O72" s="164" t="s">
        <v>131</v>
      </c>
      <c r="P72" s="177"/>
      <c r="U72" s="64"/>
    </row>
    <row r="73" spans="2:21" s="112" customFormat="1" ht="14" x14ac:dyDescent="0.2">
      <c r="B73" s="170"/>
      <c r="C73" s="144"/>
      <c r="D73" s="144"/>
      <c r="E73" s="182"/>
      <c r="F73" s="182"/>
      <c r="G73" s="182"/>
      <c r="H73" s="142"/>
      <c r="I73" s="189"/>
      <c r="J73" s="189"/>
      <c r="K73" s="144"/>
      <c r="L73" s="144"/>
      <c r="M73" s="182"/>
      <c r="N73" s="182"/>
      <c r="O73" s="142"/>
      <c r="P73" s="177"/>
      <c r="U73" s="66"/>
    </row>
    <row r="74" spans="2:21" ht="14" x14ac:dyDescent="0.2">
      <c r="B74" s="170"/>
      <c r="C74" s="188" t="s">
        <v>120</v>
      </c>
      <c r="E74" s="104" t="s">
        <v>121</v>
      </c>
      <c r="L74" s="115"/>
      <c r="M74" s="115"/>
      <c r="N74" s="115"/>
      <c r="O74" s="115"/>
      <c r="P74" s="98"/>
      <c r="U74" s="64"/>
    </row>
    <row r="75" spans="2:21" ht="14" x14ac:dyDescent="0.2">
      <c r="B75" s="170"/>
      <c r="E75" s="346" t="s">
        <v>114</v>
      </c>
      <c r="L75" s="97"/>
      <c r="M75" s="97"/>
      <c r="N75" s="97"/>
      <c r="O75" s="97"/>
      <c r="P75" s="98"/>
      <c r="U75" s="64"/>
    </row>
    <row r="76" spans="2:21" ht="14" x14ac:dyDescent="0.2">
      <c r="B76" s="170"/>
      <c r="C76" s="97"/>
      <c r="D76" s="97"/>
      <c r="E76" s="97"/>
      <c r="F76" s="97"/>
      <c r="G76" s="97"/>
      <c r="H76" s="97"/>
      <c r="I76" s="97"/>
      <c r="J76" s="97"/>
      <c r="K76" s="97"/>
      <c r="L76" s="97"/>
      <c r="M76" s="97"/>
      <c r="N76" s="97"/>
      <c r="O76" s="97"/>
      <c r="P76" s="98"/>
      <c r="U76" s="64"/>
    </row>
    <row r="77" spans="2:21" ht="31" x14ac:dyDescent="0.35">
      <c r="B77" s="170"/>
      <c r="C77" s="400" t="s">
        <v>29</v>
      </c>
      <c r="D77" s="400"/>
      <c r="E77" s="400"/>
      <c r="F77" s="400"/>
      <c r="G77" s="400"/>
      <c r="H77" s="400"/>
      <c r="I77" s="400"/>
      <c r="J77" s="400"/>
      <c r="K77" s="400"/>
      <c r="L77" s="400"/>
      <c r="M77" s="400"/>
      <c r="N77" s="400"/>
      <c r="O77" s="400"/>
      <c r="P77" s="131"/>
      <c r="U77" s="64"/>
    </row>
    <row r="78" spans="2:21" ht="14" x14ac:dyDescent="0.2">
      <c r="B78" s="170"/>
      <c r="C78" s="399"/>
      <c r="D78" s="399"/>
      <c r="E78" s="399"/>
      <c r="F78" s="399"/>
      <c r="G78" s="399"/>
      <c r="H78" s="399"/>
      <c r="I78" s="399"/>
      <c r="J78" s="399"/>
      <c r="K78" s="399"/>
      <c r="L78" s="399"/>
      <c r="M78" s="399"/>
      <c r="N78" s="399"/>
      <c r="O78" s="399"/>
      <c r="P78" s="100"/>
    </row>
    <row r="79" spans="2:21" ht="14" x14ac:dyDescent="0.2">
      <c r="B79" s="170"/>
      <c r="C79" s="190" t="s">
        <v>30</v>
      </c>
      <c r="D79" s="112"/>
      <c r="E79" s="112"/>
      <c r="F79" s="112"/>
      <c r="G79" s="112"/>
      <c r="H79" s="112"/>
      <c r="I79" s="112"/>
      <c r="J79" s="112"/>
      <c r="K79" s="112"/>
      <c r="L79" s="112"/>
      <c r="M79" s="112"/>
      <c r="N79" s="112"/>
      <c r="O79" s="112"/>
      <c r="P79" s="191"/>
    </row>
    <row r="80" spans="2:21" ht="12.75" customHeight="1" x14ac:dyDescent="0.2">
      <c r="B80" s="170"/>
      <c r="C80" s="112"/>
      <c r="D80" s="404" t="s">
        <v>0</v>
      </c>
      <c r="E80" s="404"/>
      <c r="F80" s="404"/>
      <c r="G80" s="404"/>
      <c r="H80" s="404"/>
      <c r="I80" s="404"/>
      <c r="J80" s="404"/>
      <c r="K80" s="404"/>
      <c r="L80" s="404"/>
      <c r="M80" s="404"/>
      <c r="N80" s="404"/>
      <c r="O80" s="404"/>
      <c r="P80" s="405"/>
    </row>
    <row r="81" spans="2:16" ht="14" x14ac:dyDescent="0.2">
      <c r="B81" s="170"/>
      <c r="C81" s="99"/>
      <c r="D81" s="404"/>
      <c r="E81" s="404"/>
      <c r="F81" s="404"/>
      <c r="G81" s="404"/>
      <c r="H81" s="404"/>
      <c r="I81" s="404"/>
      <c r="J81" s="404"/>
      <c r="K81" s="404"/>
      <c r="L81" s="404"/>
      <c r="M81" s="404"/>
      <c r="N81" s="404"/>
      <c r="O81" s="404"/>
      <c r="P81" s="405"/>
    </row>
    <row r="82" spans="2:16" ht="14" x14ac:dyDescent="0.2">
      <c r="B82" s="170"/>
      <c r="C82" s="99"/>
      <c r="D82" s="404"/>
      <c r="E82" s="404"/>
      <c r="F82" s="404"/>
      <c r="G82" s="404"/>
      <c r="H82" s="404"/>
      <c r="I82" s="404"/>
      <c r="J82" s="404"/>
      <c r="K82" s="404"/>
      <c r="L82" s="404"/>
      <c r="M82" s="404"/>
      <c r="N82" s="404"/>
      <c r="O82" s="404"/>
      <c r="P82" s="405"/>
    </row>
    <row r="83" spans="2:16" ht="14" x14ac:dyDescent="0.2">
      <c r="B83" s="170"/>
      <c r="C83" s="99"/>
      <c r="D83" s="404"/>
      <c r="E83" s="404"/>
      <c r="F83" s="404"/>
      <c r="G83" s="404"/>
      <c r="H83" s="404"/>
      <c r="I83" s="404"/>
      <c r="J83" s="404"/>
      <c r="K83" s="404"/>
      <c r="L83" s="404"/>
      <c r="M83" s="404"/>
      <c r="N83" s="404"/>
      <c r="O83" s="404"/>
      <c r="P83" s="405"/>
    </row>
    <row r="84" spans="2:16" ht="14" x14ac:dyDescent="0.2">
      <c r="B84" s="170"/>
      <c r="C84" s="99"/>
      <c r="D84" s="99"/>
      <c r="E84" s="99"/>
      <c r="F84" s="99"/>
      <c r="G84" s="99"/>
      <c r="H84" s="99"/>
      <c r="I84" s="99"/>
      <c r="J84" s="99"/>
      <c r="K84" s="99"/>
      <c r="L84" s="99"/>
      <c r="M84" s="99"/>
      <c r="N84" s="99"/>
      <c r="O84" s="99"/>
      <c r="P84" s="100"/>
    </row>
    <row r="85" spans="2:16" ht="14" x14ac:dyDescent="0.2">
      <c r="B85" s="170"/>
      <c r="C85" s="184" t="s">
        <v>28</v>
      </c>
      <c r="E85" s="393" t="s">
        <v>21</v>
      </c>
      <c r="F85" s="393"/>
      <c r="G85" s="393"/>
      <c r="H85" s="180"/>
      <c r="I85" s="180"/>
      <c r="J85" s="180"/>
      <c r="K85" s="181"/>
      <c r="L85" s="393" t="s">
        <v>26</v>
      </c>
      <c r="M85" s="393"/>
      <c r="N85" s="393"/>
      <c r="O85" s="99"/>
      <c r="P85" s="100"/>
    </row>
    <row r="86" spans="2:16" ht="14" x14ac:dyDescent="0.2">
      <c r="B86" s="170"/>
      <c r="M86" s="97"/>
      <c r="N86" s="99"/>
      <c r="O86" s="99"/>
      <c r="P86" s="100"/>
    </row>
    <row r="87" spans="2:16" ht="16" x14ac:dyDescent="0.2">
      <c r="B87" s="170"/>
      <c r="E87" s="147" t="s">
        <v>123</v>
      </c>
      <c r="F87" s="111"/>
      <c r="G87" s="148" t="s">
        <v>129</v>
      </c>
      <c r="H87" s="113"/>
      <c r="M87" s="147" t="s">
        <v>123</v>
      </c>
      <c r="N87" s="148" t="s">
        <v>129</v>
      </c>
      <c r="O87" s="113"/>
      <c r="P87" s="103"/>
    </row>
    <row r="88" spans="2:16" ht="14" x14ac:dyDescent="0.2">
      <c r="B88" s="170"/>
      <c r="C88" s="110"/>
      <c r="D88" s="107" t="s">
        <v>18</v>
      </c>
      <c r="E88" s="214" t="s">
        <v>126</v>
      </c>
      <c r="F88" s="105"/>
      <c r="G88" s="214" t="s">
        <v>141</v>
      </c>
      <c r="H88" s="107" t="s">
        <v>18</v>
      </c>
      <c r="L88" s="109" t="s">
        <v>18</v>
      </c>
      <c r="M88" s="214" t="s">
        <v>192</v>
      </c>
      <c r="N88" s="214" t="s">
        <v>143</v>
      </c>
      <c r="O88" s="107" t="s">
        <v>18</v>
      </c>
      <c r="P88" s="103"/>
    </row>
    <row r="89" spans="2:16" ht="14" x14ac:dyDescent="0.2">
      <c r="B89" s="170"/>
      <c r="C89" s="110"/>
      <c r="D89" s="107" t="s">
        <v>19</v>
      </c>
      <c r="E89" s="214" t="s">
        <v>91</v>
      </c>
      <c r="F89" s="105"/>
      <c r="G89" s="214" t="s">
        <v>143</v>
      </c>
      <c r="H89" s="107" t="s">
        <v>19</v>
      </c>
      <c r="L89" s="109" t="s">
        <v>20</v>
      </c>
      <c r="M89" s="214" t="s">
        <v>126</v>
      </c>
      <c r="N89" s="214" t="s">
        <v>141</v>
      </c>
      <c r="O89" s="107" t="s">
        <v>19</v>
      </c>
      <c r="P89" s="103"/>
    </row>
    <row r="90" spans="2:16" ht="14" x14ac:dyDescent="0.2">
      <c r="B90" s="170"/>
      <c r="E90" s="107" t="s">
        <v>191</v>
      </c>
      <c r="F90" s="105"/>
      <c r="G90" s="107" t="s">
        <v>193</v>
      </c>
      <c r="H90" s="110"/>
      <c r="M90" s="107" t="s">
        <v>91</v>
      </c>
      <c r="N90" s="107" t="s">
        <v>193</v>
      </c>
      <c r="O90" s="110"/>
      <c r="P90" s="103"/>
    </row>
    <row r="91" spans="2:16" ht="14" x14ac:dyDescent="0.2">
      <c r="B91" s="170"/>
      <c r="E91" s="107" t="s">
        <v>192</v>
      </c>
      <c r="F91" s="112"/>
      <c r="G91" s="107" t="s">
        <v>194</v>
      </c>
      <c r="M91" s="107" t="s">
        <v>191</v>
      </c>
      <c r="N91" s="107" t="s">
        <v>194</v>
      </c>
      <c r="P91" s="103"/>
    </row>
    <row r="92" spans="2:16" ht="14" x14ac:dyDescent="0.2">
      <c r="B92" s="170"/>
      <c r="H92" s="110"/>
      <c r="K92" s="110"/>
      <c r="L92" s="110"/>
      <c r="M92" s="97"/>
      <c r="N92" s="99"/>
      <c r="O92" s="99"/>
      <c r="P92" s="100"/>
    </row>
    <row r="93" spans="2:16" ht="14" x14ac:dyDescent="0.2">
      <c r="B93" s="170"/>
      <c r="H93" s="110"/>
      <c r="K93" s="110"/>
      <c r="L93" s="110"/>
      <c r="M93" s="97"/>
      <c r="N93" s="99"/>
      <c r="O93" s="99"/>
      <c r="P93" s="100"/>
    </row>
    <row r="94" spans="2:16" ht="14" x14ac:dyDescent="0.2">
      <c r="B94" s="170"/>
      <c r="C94" s="149" t="s">
        <v>10</v>
      </c>
      <c r="D94" s="149"/>
      <c r="E94" s="198" t="s">
        <v>156</v>
      </c>
      <c r="F94" s="199" t="s">
        <v>11</v>
      </c>
      <c r="G94" s="200" t="s">
        <v>164</v>
      </c>
      <c r="H94" s="110"/>
      <c r="K94" s="149" t="s">
        <v>10</v>
      </c>
      <c r="L94" s="150"/>
      <c r="M94" s="210" t="s">
        <v>156</v>
      </c>
      <c r="N94" s="199" t="s">
        <v>11</v>
      </c>
      <c r="O94" s="200" t="s">
        <v>164</v>
      </c>
      <c r="P94" s="100"/>
    </row>
    <row r="95" spans="2:16" ht="14" x14ac:dyDescent="0.2">
      <c r="B95" s="170"/>
      <c r="C95" s="149"/>
      <c r="D95" s="149"/>
      <c r="E95" s="205" t="s">
        <v>126</v>
      </c>
      <c r="F95" s="201" t="s">
        <v>11</v>
      </c>
      <c r="G95" s="206" t="s">
        <v>143</v>
      </c>
      <c r="H95" s="110"/>
      <c r="K95" s="149"/>
      <c r="M95" s="205" t="s">
        <v>192</v>
      </c>
      <c r="N95" s="201" t="s">
        <v>11</v>
      </c>
      <c r="O95" s="206" t="s">
        <v>141</v>
      </c>
      <c r="P95" s="100"/>
    </row>
    <row r="96" spans="2:16" ht="14" x14ac:dyDescent="0.2">
      <c r="B96" s="170"/>
      <c r="G96" s="110"/>
      <c r="H96" s="110"/>
      <c r="O96" s="110"/>
      <c r="P96" s="100"/>
    </row>
    <row r="97" spans="2:30" ht="14" x14ac:dyDescent="0.2">
      <c r="B97" s="170"/>
      <c r="C97" s="151" t="s">
        <v>12</v>
      </c>
      <c r="D97" s="202"/>
      <c r="E97" s="198" t="s">
        <v>159</v>
      </c>
      <c r="F97" s="203" t="s">
        <v>11</v>
      </c>
      <c r="G97" s="200" t="s">
        <v>167</v>
      </c>
      <c r="H97" s="110"/>
      <c r="K97" s="151" t="s">
        <v>12</v>
      </c>
      <c r="L97" s="150"/>
      <c r="M97" s="210" t="s">
        <v>159</v>
      </c>
      <c r="N97" s="211" t="s">
        <v>11</v>
      </c>
      <c r="O97" s="200" t="s">
        <v>167</v>
      </c>
      <c r="P97" s="100"/>
    </row>
    <row r="98" spans="2:30" ht="14" x14ac:dyDescent="0.2">
      <c r="B98" s="170"/>
      <c r="C98" s="151"/>
      <c r="D98" s="202"/>
      <c r="E98" s="205" t="s">
        <v>141</v>
      </c>
      <c r="F98" s="204" t="s">
        <v>11</v>
      </c>
      <c r="G98" s="206" t="s">
        <v>91</v>
      </c>
      <c r="H98" s="110"/>
      <c r="K98" s="151"/>
      <c r="M98" s="207" t="s">
        <v>143</v>
      </c>
      <c r="N98" s="212" t="s">
        <v>11</v>
      </c>
      <c r="O98" s="208" t="s">
        <v>126</v>
      </c>
      <c r="P98" s="100"/>
    </row>
    <row r="99" spans="2:30" ht="14" x14ac:dyDescent="0.2">
      <c r="B99" s="170"/>
      <c r="E99" s="110"/>
      <c r="F99" s="110"/>
      <c r="G99" s="110"/>
      <c r="H99" s="110"/>
      <c r="K99" s="110"/>
      <c r="L99" s="110"/>
      <c r="M99" s="110"/>
      <c r="N99" s="99"/>
      <c r="O99" s="99"/>
      <c r="P99" s="100"/>
    </row>
    <row r="100" spans="2:30" ht="14" x14ac:dyDescent="0.2">
      <c r="B100" s="170"/>
      <c r="C100" s="188" t="s">
        <v>120</v>
      </c>
      <c r="E100" s="110"/>
      <c r="F100" s="110"/>
      <c r="G100" s="110"/>
      <c r="H100" s="110"/>
      <c r="I100" s="110"/>
      <c r="J100" s="110"/>
      <c r="K100" s="110"/>
      <c r="L100" s="110"/>
      <c r="M100" s="188"/>
      <c r="N100" s="99"/>
      <c r="O100" s="99"/>
      <c r="P100" s="100"/>
    </row>
    <row r="101" spans="2:30" ht="14" x14ac:dyDescent="0.2">
      <c r="B101" s="170"/>
      <c r="E101" s="401" t="s">
        <v>1</v>
      </c>
      <c r="F101" s="402"/>
      <c r="G101" s="402"/>
      <c r="H101" s="402"/>
      <c r="I101" s="402"/>
      <c r="J101" s="213" t="s">
        <v>213</v>
      </c>
      <c r="M101" s="106" t="s">
        <v>13</v>
      </c>
      <c r="N101" s="399"/>
      <c r="O101" s="399"/>
      <c r="P101" s="100"/>
    </row>
    <row r="102" spans="2:30" ht="14" x14ac:dyDescent="0.2">
      <c r="B102" s="170"/>
      <c r="E102" s="401" t="s">
        <v>2</v>
      </c>
      <c r="F102" s="402"/>
      <c r="G102" s="402"/>
      <c r="H102" s="402"/>
      <c r="I102" s="402"/>
      <c r="J102" s="213" t="s">
        <v>3</v>
      </c>
      <c r="M102" s="104" t="s">
        <v>14</v>
      </c>
      <c r="N102" s="410"/>
      <c r="O102" s="410"/>
      <c r="P102" s="118"/>
    </row>
    <row r="103" spans="2:30" ht="14" x14ac:dyDescent="0.2">
      <c r="B103" s="170"/>
      <c r="E103" s="401" t="s">
        <v>4</v>
      </c>
      <c r="F103" s="402"/>
      <c r="G103" s="402"/>
      <c r="H103" s="402"/>
      <c r="I103" s="402"/>
      <c r="J103" s="213" t="s">
        <v>214</v>
      </c>
      <c r="K103" s="106"/>
      <c r="M103" s="104" t="s">
        <v>13</v>
      </c>
      <c r="N103" s="410"/>
      <c r="O103" s="410"/>
      <c r="P103" s="118"/>
    </row>
    <row r="104" spans="2:30" ht="14" x14ac:dyDescent="0.2">
      <c r="B104" s="170"/>
      <c r="E104" s="209"/>
      <c r="F104" s="114"/>
      <c r="G104" s="114"/>
      <c r="H104" s="114"/>
      <c r="I104" s="114"/>
      <c r="J104" s="213"/>
      <c r="K104" s="106"/>
      <c r="N104" s="119"/>
      <c r="O104" s="119"/>
      <c r="P104" s="118"/>
    </row>
    <row r="105" spans="2:30" ht="14" x14ac:dyDescent="0.2">
      <c r="B105" s="170"/>
      <c r="P105" s="103"/>
      <c r="T105" s="209"/>
      <c r="U105" s="114"/>
      <c r="V105" s="114"/>
      <c r="W105" s="114"/>
      <c r="X105" s="114"/>
      <c r="Y105" s="213"/>
      <c r="Z105" s="106"/>
      <c r="AC105" s="119"/>
      <c r="AD105" s="119"/>
    </row>
    <row r="106" spans="2:30" ht="15" x14ac:dyDescent="0.2">
      <c r="B106" s="170"/>
      <c r="C106" s="145" t="s">
        <v>22</v>
      </c>
      <c r="D106" s="134"/>
      <c r="E106" s="134"/>
      <c r="F106" s="134"/>
      <c r="G106" s="134" t="s">
        <v>59</v>
      </c>
      <c r="H106" s="134"/>
      <c r="I106" s="134"/>
      <c r="J106" s="134"/>
      <c r="K106" s="128" t="s">
        <v>23</v>
      </c>
      <c r="L106" s="134"/>
      <c r="M106" s="134"/>
      <c r="N106" s="136"/>
      <c r="O106" s="134"/>
      <c r="P106" s="135"/>
      <c r="T106" s="209"/>
      <c r="U106" s="114"/>
      <c r="V106" s="114"/>
      <c r="W106" s="114"/>
      <c r="X106" s="114"/>
      <c r="Y106" s="213"/>
      <c r="Z106" s="106"/>
      <c r="AC106" s="119"/>
      <c r="AD106" s="119"/>
    </row>
    <row r="107" spans="2:30" ht="14" x14ac:dyDescent="0.2">
      <c r="B107" s="170"/>
      <c r="C107" s="137"/>
      <c r="D107" s="123"/>
      <c r="E107" s="123"/>
      <c r="F107" s="123"/>
      <c r="G107" s="123" t="s">
        <v>70</v>
      </c>
      <c r="H107" s="123"/>
      <c r="I107" s="123"/>
      <c r="J107" s="123"/>
      <c r="K107" s="140">
        <v>1</v>
      </c>
      <c r="L107" s="123"/>
      <c r="M107" s="123"/>
      <c r="N107" s="137"/>
      <c r="O107" s="123"/>
      <c r="P107" s="125"/>
      <c r="T107" s="209"/>
      <c r="U107" s="114"/>
      <c r="V107" s="114"/>
      <c r="W107" s="114"/>
      <c r="X107" s="114"/>
      <c r="Y107" s="213"/>
      <c r="Z107" s="106"/>
      <c r="AC107" s="119"/>
      <c r="AD107" s="119"/>
    </row>
    <row r="108" spans="2:30" ht="14" x14ac:dyDescent="0.2">
      <c r="B108" s="170"/>
      <c r="C108" s="137"/>
      <c r="D108" s="123"/>
      <c r="E108" s="123"/>
      <c r="F108" s="123"/>
      <c r="G108" s="123" t="s">
        <v>71</v>
      </c>
      <c r="H108" s="123"/>
      <c r="I108" s="123"/>
      <c r="J108" s="123"/>
      <c r="K108" s="140">
        <v>2</v>
      </c>
      <c r="L108" s="123"/>
      <c r="M108" s="123"/>
      <c r="N108" s="137"/>
      <c r="O108" s="123"/>
      <c r="P108" s="125"/>
      <c r="T108" s="209"/>
      <c r="U108" s="114"/>
      <c r="V108" s="114"/>
      <c r="W108" s="114"/>
      <c r="X108" s="114"/>
      <c r="Y108" s="213"/>
      <c r="Z108" s="106"/>
      <c r="AC108" s="119"/>
      <c r="AD108" s="119"/>
    </row>
    <row r="109" spans="2:30" ht="14" x14ac:dyDescent="0.2">
      <c r="B109" s="170"/>
      <c r="C109" s="137"/>
      <c r="D109" s="123"/>
      <c r="E109" s="123"/>
      <c r="F109" s="123"/>
      <c r="G109" s="123" t="s">
        <v>5</v>
      </c>
      <c r="H109" s="123"/>
      <c r="I109" s="123"/>
      <c r="J109" s="123"/>
      <c r="K109" s="140">
        <v>3</v>
      </c>
      <c r="L109" s="123"/>
      <c r="M109" s="123"/>
      <c r="N109" s="137"/>
      <c r="O109" s="123"/>
      <c r="P109" s="125"/>
      <c r="T109" s="209"/>
      <c r="U109" s="114"/>
      <c r="V109" s="114"/>
      <c r="W109" s="114"/>
      <c r="X109" s="114"/>
      <c r="Y109" s="213"/>
      <c r="Z109" s="106"/>
      <c r="AC109" s="119"/>
      <c r="AD109" s="119"/>
    </row>
    <row r="110" spans="2:30" ht="14" x14ac:dyDescent="0.2">
      <c r="B110" s="170"/>
      <c r="D110" s="115"/>
      <c r="E110" s="115"/>
      <c r="F110" s="115"/>
      <c r="G110" s="115"/>
      <c r="H110" s="115"/>
      <c r="I110" s="115"/>
      <c r="J110" s="115"/>
      <c r="K110" s="139"/>
      <c r="L110" s="115"/>
      <c r="M110" s="115"/>
      <c r="O110" s="115"/>
      <c r="P110" s="116"/>
    </row>
    <row r="111" spans="2:30" ht="15" x14ac:dyDescent="0.2">
      <c r="B111" s="170"/>
      <c r="C111" s="145" t="s">
        <v>22</v>
      </c>
      <c r="D111" s="134"/>
      <c r="E111" s="134"/>
      <c r="F111" s="134"/>
      <c r="G111" s="134" t="s">
        <v>62</v>
      </c>
      <c r="H111" s="134"/>
      <c r="I111" s="134"/>
      <c r="J111" s="134"/>
      <c r="K111" s="128"/>
      <c r="L111" s="134"/>
      <c r="M111" s="134"/>
      <c r="N111" s="136"/>
      <c r="O111" s="134"/>
      <c r="P111" s="135"/>
    </row>
    <row r="112" spans="2:30" ht="14" x14ac:dyDescent="0.2">
      <c r="B112" s="170"/>
      <c r="C112" s="137"/>
      <c r="D112" s="123"/>
      <c r="E112" s="123"/>
      <c r="F112" s="123"/>
      <c r="G112" s="123" t="s">
        <v>70</v>
      </c>
      <c r="H112" s="123"/>
      <c r="I112" s="123"/>
      <c r="J112" s="123"/>
      <c r="K112" s="140">
        <v>2</v>
      </c>
      <c r="L112" s="123"/>
      <c r="M112" s="123"/>
      <c r="N112" s="137"/>
      <c r="O112" s="123"/>
      <c r="P112" s="125"/>
    </row>
    <row r="113" spans="2:16" ht="14" x14ac:dyDescent="0.2">
      <c r="B113" s="170"/>
      <c r="C113" s="137"/>
      <c r="D113" s="123"/>
      <c r="E113" s="123"/>
      <c r="F113" s="123"/>
      <c r="G113" s="123" t="s">
        <v>71</v>
      </c>
      <c r="H113" s="123"/>
      <c r="I113" s="123"/>
      <c r="J113" s="123"/>
      <c r="K113" s="140">
        <v>3</v>
      </c>
      <c r="L113" s="123"/>
      <c r="M113" s="123"/>
      <c r="N113" s="137"/>
      <c r="O113" s="123"/>
      <c r="P113" s="125"/>
    </row>
    <row r="114" spans="2:16" ht="14" x14ac:dyDescent="0.2">
      <c r="B114" s="170"/>
      <c r="C114" s="137"/>
      <c r="D114" s="123"/>
      <c r="E114" s="123"/>
      <c r="F114" s="123"/>
      <c r="G114" s="123" t="s">
        <v>67</v>
      </c>
      <c r="H114" s="123"/>
      <c r="I114" s="123"/>
      <c r="J114" s="123"/>
      <c r="K114" s="140">
        <v>4</v>
      </c>
      <c r="L114" s="123"/>
      <c r="M114" s="123"/>
      <c r="N114" s="137"/>
      <c r="O114" s="123"/>
      <c r="P114" s="125"/>
    </row>
    <row r="115" spans="2:16" ht="14" x14ac:dyDescent="0.2">
      <c r="B115" s="170"/>
      <c r="D115" s="115"/>
      <c r="E115" s="115"/>
      <c r="F115" s="115"/>
      <c r="G115" s="115"/>
      <c r="H115" s="115"/>
      <c r="I115" s="115"/>
      <c r="J115" s="115"/>
      <c r="K115" s="139"/>
      <c r="L115" s="115"/>
      <c r="M115" s="115"/>
      <c r="O115" s="115"/>
      <c r="P115" s="116"/>
    </row>
    <row r="116" spans="2:16" ht="15" x14ac:dyDescent="0.2">
      <c r="B116" s="170"/>
      <c r="C116" s="145" t="s">
        <v>22</v>
      </c>
      <c r="D116" s="134"/>
      <c r="E116" s="134"/>
      <c r="F116" s="134"/>
      <c r="G116" s="134" t="s">
        <v>182</v>
      </c>
      <c r="H116" s="134"/>
      <c r="I116" s="134"/>
      <c r="J116" s="134"/>
      <c r="K116" s="128"/>
      <c r="L116" s="134"/>
      <c r="M116" s="134"/>
      <c r="N116" s="136"/>
      <c r="O116" s="134"/>
      <c r="P116" s="135"/>
    </row>
    <row r="117" spans="2:16" ht="14" x14ac:dyDescent="0.2">
      <c r="B117" s="170"/>
      <c r="C117" s="137"/>
      <c r="D117" s="123"/>
      <c r="E117" s="123"/>
      <c r="F117" s="123"/>
      <c r="G117" s="123" t="s">
        <v>70</v>
      </c>
      <c r="H117" s="123"/>
      <c r="I117" s="123"/>
      <c r="J117" s="123"/>
      <c r="K117" s="140">
        <v>3</v>
      </c>
      <c r="L117" s="123"/>
      <c r="M117" s="123"/>
      <c r="N117" s="137"/>
      <c r="O117" s="123"/>
      <c r="P117" s="125"/>
    </row>
    <row r="118" spans="2:16" ht="14" x14ac:dyDescent="0.2">
      <c r="B118" s="170"/>
      <c r="C118" s="137"/>
      <c r="D118" s="123"/>
      <c r="E118" s="123"/>
      <c r="F118" s="123"/>
      <c r="G118" s="123" t="s">
        <v>71</v>
      </c>
      <c r="H118" s="123"/>
      <c r="I118" s="123"/>
      <c r="J118" s="123"/>
      <c r="K118" s="140">
        <v>4</v>
      </c>
      <c r="L118" s="123"/>
      <c r="M118" s="123"/>
      <c r="N118" s="137"/>
      <c r="O118" s="123"/>
      <c r="P118" s="125"/>
    </row>
    <row r="119" spans="2:16" ht="14" x14ac:dyDescent="0.2">
      <c r="B119" s="170"/>
      <c r="C119" s="137"/>
      <c r="D119" s="123"/>
      <c r="E119" s="123"/>
      <c r="F119" s="123"/>
      <c r="G119" s="123" t="s">
        <v>68</v>
      </c>
      <c r="H119" s="123"/>
      <c r="I119" s="123"/>
      <c r="J119" s="123"/>
      <c r="K119" s="140">
        <v>7</v>
      </c>
      <c r="L119" s="123"/>
      <c r="M119" s="123"/>
      <c r="N119" s="137"/>
      <c r="O119" s="123"/>
      <c r="P119" s="125"/>
    </row>
    <row r="120" spans="2:16" ht="14" x14ac:dyDescent="0.2">
      <c r="B120" s="170"/>
      <c r="D120" s="97"/>
      <c r="E120" s="97"/>
      <c r="F120" s="97"/>
      <c r="G120" s="97"/>
      <c r="H120" s="97"/>
      <c r="I120" s="97"/>
      <c r="J120" s="97"/>
      <c r="K120" s="139"/>
      <c r="L120" s="97"/>
      <c r="M120" s="97"/>
      <c r="O120" s="99"/>
      <c r="P120" s="100"/>
    </row>
    <row r="121" spans="2:16" ht="15" x14ac:dyDescent="0.2">
      <c r="B121" s="170"/>
      <c r="C121" s="145" t="s">
        <v>22</v>
      </c>
      <c r="D121" s="134"/>
      <c r="E121" s="134"/>
      <c r="F121" s="134"/>
      <c r="G121" s="134" t="s">
        <v>15</v>
      </c>
      <c r="H121" s="134"/>
      <c r="I121" s="134"/>
      <c r="J121" s="134"/>
      <c r="K121" s="128"/>
      <c r="L121" s="134"/>
      <c r="M121" s="134"/>
      <c r="N121" s="136"/>
      <c r="O121" s="134"/>
      <c r="P121" s="135"/>
    </row>
    <row r="122" spans="2:16" ht="14" x14ac:dyDescent="0.2">
      <c r="B122" s="170"/>
      <c r="C122" s="137"/>
      <c r="D122" s="123"/>
      <c r="E122" s="123"/>
      <c r="F122" s="123"/>
      <c r="G122" s="123" t="s">
        <v>70</v>
      </c>
      <c r="H122" s="123"/>
      <c r="I122" s="123"/>
      <c r="J122" s="123"/>
      <c r="K122" s="140">
        <v>4</v>
      </c>
      <c r="L122" s="123"/>
      <c r="M122" s="123"/>
      <c r="N122" s="137"/>
      <c r="O122" s="123"/>
      <c r="P122" s="125"/>
    </row>
    <row r="123" spans="2:16" ht="14" x14ac:dyDescent="0.2">
      <c r="B123" s="170"/>
      <c r="C123" s="137"/>
      <c r="D123" s="123"/>
      <c r="E123" s="123"/>
      <c r="F123" s="123"/>
      <c r="G123" s="123" t="s">
        <v>71</v>
      </c>
      <c r="H123" s="123"/>
      <c r="I123" s="123"/>
      <c r="J123" s="123"/>
      <c r="K123" s="140">
        <v>6</v>
      </c>
      <c r="L123" s="123"/>
      <c r="M123" s="123"/>
      <c r="N123" s="137"/>
      <c r="O123" s="123"/>
      <c r="P123" s="125"/>
    </row>
    <row r="124" spans="2:16" ht="14" x14ac:dyDescent="0.2">
      <c r="B124" s="170"/>
      <c r="C124" s="137"/>
      <c r="D124" s="123"/>
      <c r="E124" s="123"/>
      <c r="F124" s="123"/>
      <c r="G124" s="123" t="s">
        <v>68</v>
      </c>
      <c r="H124" s="123"/>
      <c r="I124" s="123"/>
      <c r="J124" s="123"/>
      <c r="K124" s="140">
        <v>10</v>
      </c>
      <c r="L124" s="123"/>
      <c r="M124" s="123"/>
      <c r="N124" s="137"/>
      <c r="O124" s="123"/>
      <c r="P124" s="125"/>
    </row>
    <row r="125" spans="2:16" ht="14" x14ac:dyDescent="0.2">
      <c r="B125" s="170"/>
      <c r="D125" s="115"/>
      <c r="E125" s="115"/>
      <c r="F125" s="115"/>
      <c r="G125" s="115"/>
      <c r="H125" s="115"/>
      <c r="I125" s="115"/>
      <c r="J125" s="115"/>
      <c r="K125" s="139"/>
      <c r="L125" s="115"/>
      <c r="M125" s="115"/>
      <c r="O125" s="115"/>
      <c r="P125" s="116"/>
    </row>
    <row r="126" spans="2:16" ht="15" x14ac:dyDescent="0.2">
      <c r="B126" s="170"/>
      <c r="C126" s="145" t="s">
        <v>22</v>
      </c>
      <c r="D126" s="134"/>
      <c r="E126" s="134"/>
      <c r="F126" s="134"/>
      <c r="G126" s="134" t="s">
        <v>183</v>
      </c>
      <c r="H126" s="134"/>
      <c r="I126" s="134"/>
      <c r="J126" s="134"/>
      <c r="K126" s="128"/>
      <c r="L126" s="134"/>
      <c r="M126" s="134"/>
      <c r="N126" s="136"/>
      <c r="O126" s="134"/>
      <c r="P126" s="135"/>
    </row>
    <row r="127" spans="2:16" ht="14" x14ac:dyDescent="0.2">
      <c r="B127" s="170"/>
      <c r="C127" s="137"/>
      <c r="D127" s="123"/>
      <c r="E127" s="123"/>
      <c r="F127" s="123"/>
      <c r="G127" s="123" t="s">
        <v>16</v>
      </c>
      <c r="H127" s="123"/>
      <c r="I127" s="123"/>
      <c r="J127" s="123"/>
      <c r="K127" s="140">
        <v>5</v>
      </c>
      <c r="L127" s="123"/>
      <c r="M127" s="123"/>
      <c r="N127" s="137"/>
      <c r="O127" s="123"/>
      <c r="P127" s="125"/>
    </row>
    <row r="128" spans="2:16" ht="14" x14ac:dyDescent="0.2">
      <c r="B128" s="170"/>
      <c r="C128" s="137"/>
      <c r="D128" s="123"/>
      <c r="E128" s="123"/>
      <c r="F128" s="123"/>
      <c r="G128" s="123" t="s">
        <v>71</v>
      </c>
      <c r="H128" s="123"/>
      <c r="I128" s="123"/>
      <c r="J128" s="123"/>
      <c r="K128" s="140">
        <v>7</v>
      </c>
      <c r="L128" s="123"/>
      <c r="M128" s="123"/>
      <c r="N128" s="137"/>
      <c r="O128" s="123"/>
      <c r="P128" s="125"/>
    </row>
    <row r="129" spans="2:16" ht="14" x14ac:dyDescent="0.2">
      <c r="B129" s="170"/>
      <c r="C129" s="137"/>
      <c r="D129" s="123"/>
      <c r="E129" s="123"/>
      <c r="F129" s="123"/>
      <c r="G129" s="123" t="s">
        <v>69</v>
      </c>
      <c r="H129" s="123"/>
      <c r="I129" s="123"/>
      <c r="J129" s="123"/>
      <c r="K129" s="140">
        <v>12</v>
      </c>
      <c r="L129" s="123"/>
      <c r="M129" s="123"/>
      <c r="N129" s="137"/>
      <c r="O129" s="123"/>
      <c r="P129" s="125"/>
    </row>
    <row r="130" spans="2:16" ht="14" x14ac:dyDescent="0.2">
      <c r="B130" s="170"/>
      <c r="D130" s="115"/>
      <c r="E130" s="115"/>
      <c r="F130" s="115"/>
      <c r="G130" s="115"/>
      <c r="H130" s="115"/>
      <c r="I130" s="115"/>
      <c r="J130" s="115"/>
      <c r="K130" s="139"/>
      <c r="L130" s="115"/>
      <c r="M130" s="115"/>
      <c r="O130" s="115"/>
      <c r="P130" s="116"/>
    </row>
    <row r="131" spans="2:16" ht="15" x14ac:dyDescent="0.2">
      <c r="B131" s="170"/>
      <c r="C131" s="145" t="s">
        <v>22</v>
      </c>
      <c r="D131" s="134"/>
      <c r="E131" s="134"/>
      <c r="F131" s="134"/>
      <c r="G131" s="134" t="s">
        <v>85</v>
      </c>
      <c r="H131" s="134"/>
      <c r="I131" s="134"/>
      <c r="J131" s="134"/>
      <c r="K131" s="128"/>
      <c r="L131" s="134"/>
      <c r="M131" s="134"/>
      <c r="N131" s="136"/>
      <c r="O131" s="134"/>
      <c r="P131" s="135"/>
    </row>
    <row r="132" spans="2:16" ht="14" x14ac:dyDescent="0.2">
      <c r="B132" s="170"/>
      <c r="C132" s="137"/>
      <c r="D132" s="123"/>
      <c r="E132" s="123"/>
      <c r="F132" s="123"/>
      <c r="G132" s="123" t="s">
        <v>82</v>
      </c>
      <c r="H132" s="123"/>
      <c r="I132" s="123"/>
      <c r="J132" s="123"/>
      <c r="K132" s="140">
        <v>12</v>
      </c>
      <c r="L132" s="123"/>
      <c r="M132" s="123"/>
      <c r="N132" s="137"/>
      <c r="O132" s="123"/>
      <c r="P132" s="125"/>
    </row>
    <row r="133" spans="2:16" ht="14" x14ac:dyDescent="0.2">
      <c r="B133" s="170"/>
      <c r="C133" s="137"/>
      <c r="D133" s="123"/>
      <c r="E133" s="123"/>
      <c r="F133" s="123"/>
      <c r="G133" s="123" t="s">
        <v>86</v>
      </c>
      <c r="H133" s="123"/>
      <c r="I133" s="123"/>
      <c r="J133" s="123"/>
      <c r="K133" s="140">
        <v>8</v>
      </c>
      <c r="L133" s="123"/>
      <c r="M133" s="123"/>
      <c r="N133" s="137"/>
      <c r="O133" s="123"/>
      <c r="P133" s="125"/>
    </row>
    <row r="134" spans="2:16" ht="14" x14ac:dyDescent="0.2">
      <c r="B134" s="171"/>
      <c r="C134" s="178"/>
      <c r="D134" s="132"/>
      <c r="E134" s="132"/>
      <c r="F134" s="132"/>
      <c r="G134" s="132" t="s">
        <v>87</v>
      </c>
      <c r="H134" s="132"/>
      <c r="I134" s="132"/>
      <c r="J134" s="132"/>
      <c r="K134" s="179">
        <v>7</v>
      </c>
      <c r="L134" s="132"/>
      <c r="M134" s="132"/>
      <c r="N134" s="178"/>
      <c r="O134" s="132"/>
      <c r="P134" s="133"/>
    </row>
    <row r="135" spans="2:16" ht="14" x14ac:dyDescent="0.2">
      <c r="B135" s="215"/>
      <c r="C135" s="152"/>
      <c r="D135" s="152"/>
      <c r="E135" s="152"/>
      <c r="F135" s="152"/>
      <c r="G135" s="152"/>
      <c r="H135" s="152"/>
      <c r="I135" s="152"/>
      <c r="J135" s="152"/>
      <c r="K135" s="152"/>
      <c r="L135" s="152"/>
      <c r="M135" s="152"/>
      <c r="N135" s="152"/>
      <c r="O135" s="152"/>
      <c r="P135" s="152"/>
    </row>
    <row r="136" spans="2:16" ht="16" x14ac:dyDescent="0.2">
      <c r="B136" s="154">
        <v>6</v>
      </c>
      <c r="C136" s="411" t="s">
        <v>81</v>
      </c>
      <c r="D136" s="378"/>
      <c r="E136" s="378"/>
      <c r="F136" s="378"/>
      <c r="G136" s="378"/>
      <c r="H136" s="378"/>
      <c r="I136" s="378"/>
      <c r="J136" s="378"/>
      <c r="K136" s="378"/>
      <c r="L136" s="378"/>
      <c r="M136" s="378"/>
      <c r="N136" s="378"/>
      <c r="O136" s="378"/>
      <c r="P136" s="155"/>
    </row>
    <row r="137" spans="2:16" ht="14" x14ac:dyDescent="0.2">
      <c r="B137" s="216"/>
      <c r="C137" s="407" t="s">
        <v>215</v>
      </c>
      <c r="D137" s="408"/>
      <c r="E137" s="408"/>
      <c r="F137" s="408"/>
      <c r="G137" s="408"/>
      <c r="H137" s="408"/>
      <c r="I137" s="408"/>
      <c r="J137" s="408"/>
      <c r="K137" s="408"/>
      <c r="L137" s="408"/>
      <c r="M137" s="408"/>
      <c r="N137" s="408"/>
      <c r="O137" s="408"/>
      <c r="P137" s="409"/>
    </row>
    <row r="138" spans="2:16" ht="14" x14ac:dyDescent="0.2">
      <c r="B138" s="216"/>
      <c r="C138" s="412"/>
      <c r="D138" s="413"/>
      <c r="E138" s="408"/>
      <c r="F138" s="408"/>
      <c r="G138" s="408"/>
      <c r="H138" s="408"/>
      <c r="I138" s="408"/>
      <c r="J138" s="408"/>
      <c r="K138" s="408"/>
      <c r="L138" s="408"/>
      <c r="M138" s="408"/>
      <c r="N138" s="408"/>
      <c r="O138" s="408"/>
      <c r="P138" s="196"/>
    </row>
    <row r="139" spans="2:16" ht="14" x14ac:dyDescent="0.2">
      <c r="B139" s="217"/>
      <c r="C139" s="414"/>
      <c r="D139" s="415"/>
      <c r="E139" s="415"/>
      <c r="F139" s="415"/>
      <c r="G139" s="415"/>
      <c r="H139" s="415"/>
      <c r="I139" s="415"/>
      <c r="J139" s="415"/>
      <c r="K139" s="415"/>
      <c r="L139" s="415"/>
      <c r="M139" s="415"/>
      <c r="N139" s="415"/>
      <c r="O139" s="415"/>
      <c r="P139" s="197"/>
    </row>
    <row r="140" spans="2:16" ht="14" x14ac:dyDescent="0.2">
      <c r="B140" s="152"/>
      <c r="C140" s="395"/>
      <c r="D140" s="395"/>
      <c r="E140" s="395"/>
      <c r="F140" s="395"/>
      <c r="G140" s="395"/>
      <c r="H140" s="395"/>
      <c r="I140" s="395"/>
      <c r="J140" s="395"/>
      <c r="K140" s="395"/>
      <c r="L140" s="395"/>
      <c r="M140" s="395"/>
      <c r="N140" s="395"/>
      <c r="O140" s="395"/>
      <c r="P140" s="97"/>
    </row>
    <row r="141" spans="2:16" ht="14" x14ac:dyDescent="0.2">
      <c r="C141" s="152"/>
      <c r="D141" s="152"/>
      <c r="E141" s="152"/>
      <c r="F141" s="152"/>
      <c r="G141" s="152"/>
      <c r="H141" s="152"/>
      <c r="I141" s="152"/>
      <c r="J141" s="152"/>
      <c r="K141" s="152"/>
      <c r="L141" s="152"/>
      <c r="M141" s="152"/>
      <c r="N141" s="152"/>
      <c r="O141" s="152"/>
      <c r="P141" s="152"/>
    </row>
    <row r="142" spans="2:16" ht="14" x14ac:dyDescent="0.2">
      <c r="B142" s="379"/>
      <c r="C142" s="152"/>
      <c r="D142" s="152"/>
      <c r="E142" s="152"/>
      <c r="F142" s="152"/>
      <c r="G142" s="152"/>
      <c r="H142" s="152"/>
      <c r="I142" s="152"/>
      <c r="J142" s="152"/>
      <c r="K142" s="152"/>
      <c r="L142" s="152"/>
      <c r="M142" s="152"/>
      <c r="N142" s="152"/>
      <c r="O142" s="152"/>
      <c r="P142" s="152"/>
    </row>
    <row r="143" spans="2:16" ht="17" x14ac:dyDescent="0.2">
      <c r="B143" s="379"/>
      <c r="C143" s="153"/>
      <c r="D143" s="153"/>
      <c r="E143" s="153"/>
      <c r="F143" s="153"/>
      <c r="G143" s="153"/>
      <c r="H143" s="153"/>
      <c r="I143" s="152"/>
      <c r="J143" s="152"/>
      <c r="K143" s="416"/>
      <c r="L143" s="416"/>
      <c r="M143" s="416"/>
      <c r="N143" s="416"/>
      <c r="O143" s="416"/>
      <c r="P143" s="153"/>
    </row>
    <row r="144" spans="2:16" x14ac:dyDescent="0.15">
      <c r="B144" s="379"/>
    </row>
    <row r="145" spans="2:2" x14ac:dyDescent="0.15">
      <c r="B145" s="379"/>
    </row>
    <row r="146" spans="2:2" ht="14" x14ac:dyDescent="0.2">
      <c r="B146" s="152"/>
    </row>
    <row r="147" spans="2:2" ht="14" x14ac:dyDescent="0.2">
      <c r="B147" s="152"/>
    </row>
    <row r="148" spans="2:2" ht="17" x14ac:dyDescent="0.2">
      <c r="B148" s="153"/>
    </row>
  </sheetData>
  <sheetProtection algorithmName="SHA-512" hashValue="Z4DEEZZZX2E3fCyFu5m3GGJLgX15AVuDeodY3ttpJ9xdHrEvCiWil3vNUzYSdo6ERLYYyy2KfwIg4zfupBPNbQ==" saltValue="Ot2mVCCcGhAlHkJ7FU0Q2A==" spinCount="100000" sheet="1" objects="1" scenarios="1"/>
  <mergeCells count="47">
    <mergeCell ref="B142:B145"/>
    <mergeCell ref="C138:O138"/>
    <mergeCell ref="C139:O139"/>
    <mergeCell ref="C140:O140"/>
    <mergeCell ref="K143:O143"/>
    <mergeCell ref="C137:P137"/>
    <mergeCell ref="N101:O101"/>
    <mergeCell ref="N102:O102"/>
    <mergeCell ref="N103:O103"/>
    <mergeCell ref="C136:O136"/>
    <mergeCell ref="C78:O78"/>
    <mergeCell ref="C77:O77"/>
    <mergeCell ref="E103:I103"/>
    <mergeCell ref="B2:O2"/>
    <mergeCell ref="E63:G63"/>
    <mergeCell ref="L63:N63"/>
    <mergeCell ref="D80:P83"/>
    <mergeCell ref="E85:G85"/>
    <mergeCell ref="L85:N85"/>
    <mergeCell ref="E101:I101"/>
    <mergeCell ref="E102:I102"/>
    <mergeCell ref="C48:O48"/>
    <mergeCell ref="B49:O49"/>
    <mergeCell ref="C50:O50"/>
    <mergeCell ref="C52:O52"/>
    <mergeCell ref="E70:G70"/>
    <mergeCell ref="L70:N70"/>
    <mergeCell ref="C20:O20"/>
    <mergeCell ref="C23:O23"/>
    <mergeCell ref="C24:O24"/>
    <mergeCell ref="C31:O31"/>
    <mergeCell ref="C43:O43"/>
    <mergeCell ref="C45:P47"/>
    <mergeCell ref="B5:B9"/>
    <mergeCell ref="C4:O4"/>
    <mergeCell ref="B3:O3"/>
    <mergeCell ref="C33:P35"/>
    <mergeCell ref="C5:P9"/>
    <mergeCell ref="B15:O15"/>
    <mergeCell ref="B17:B18"/>
    <mergeCell ref="C17:O17"/>
    <mergeCell ref="C18:O18"/>
    <mergeCell ref="B19:O19"/>
    <mergeCell ref="B10:O10"/>
    <mergeCell ref="B12:B14"/>
    <mergeCell ref="C12:O12"/>
    <mergeCell ref="C13:O13"/>
  </mergeCells>
  <phoneticPr fontId="48" type="noConversion"/>
  <hyperlinks>
    <hyperlink ref="G14" r:id="rId1" xr:uid="{00000000-0004-0000-0000-000000000000}"/>
  </hyperlinks>
  <pageMargins left="0.7" right="0.7" top="0.75" bottom="0.75" header="0.3" footer="0.3"/>
  <drawing r:id="rId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ublished="0" codeName="Hoja8"/>
  <dimension ref="A2:AL55"/>
  <sheetViews>
    <sheetView topLeftCell="A25" workbookViewId="0">
      <selection sqref="A1:H1"/>
    </sheetView>
  </sheetViews>
  <sheetFormatPr baseColWidth="10" defaultColWidth="3.6640625" defaultRowHeight="13" x14ac:dyDescent="0.15"/>
  <cols>
    <col min="1" max="1" width="9.1640625" customWidth="1"/>
    <col min="2" max="2" width="2.6640625" customWidth="1"/>
    <col min="3" max="3" width="1.5" customWidth="1"/>
    <col min="4" max="4" width="2.6640625" customWidth="1"/>
    <col min="5" max="5" width="9.1640625" style="2" customWidth="1"/>
    <col min="6" max="6" width="11.5" customWidth="1"/>
  </cols>
  <sheetData>
    <row r="2" spans="1:36" x14ac:dyDescent="0.15">
      <c r="A2" s="462" t="s">
        <v>190</v>
      </c>
      <c r="B2" s="462"/>
      <c r="C2" s="462"/>
      <c r="D2" s="462"/>
      <c r="E2" s="462"/>
      <c r="G2" t="str">
        <f>IF('Resultados Reales'!D55&lt;&gt;"",'Resultados Reales'!D55,"")</f>
        <v>Belgica</v>
      </c>
      <c r="N2" t="str">
        <f>IF('Resultados Reales'!G55&lt;&gt;"",'Resultados Reales'!G55,"")</f>
        <v>Panama</v>
      </c>
      <c r="U2" t="str">
        <f>IF('Resultados Reales'!D56&lt;&gt;"",'Resultados Reales'!D56,"")</f>
        <v>Tunez</v>
      </c>
      <c r="AB2" t="str">
        <f>IF('Resultados Reales'!G56&lt;&gt;"",'Resultados Reales'!G56,"")</f>
        <v>Inglaterra</v>
      </c>
    </row>
    <row r="3" spans="1:36" x14ac:dyDescent="0.15">
      <c r="F3" t="s">
        <v>38</v>
      </c>
      <c r="G3" t="s">
        <v>39</v>
      </c>
      <c r="H3" t="s">
        <v>40</v>
      </c>
      <c r="I3" t="s">
        <v>41</v>
      </c>
      <c r="J3" t="s">
        <v>42</v>
      </c>
      <c r="K3" t="s">
        <v>43</v>
      </c>
      <c r="L3" t="s">
        <v>44</v>
      </c>
      <c r="N3" t="s">
        <v>39</v>
      </c>
      <c r="O3" t="s">
        <v>40</v>
      </c>
      <c r="P3" t="s">
        <v>41</v>
      </c>
      <c r="Q3" t="s">
        <v>42</v>
      </c>
      <c r="R3" t="s">
        <v>43</v>
      </c>
      <c r="S3" t="s">
        <v>44</v>
      </c>
      <c r="U3" t="s">
        <v>39</v>
      </c>
      <c r="V3" t="s">
        <v>40</v>
      </c>
      <c r="W3" t="s">
        <v>41</v>
      </c>
      <c r="X3" t="s">
        <v>42</v>
      </c>
      <c r="Y3" t="s">
        <v>43</v>
      </c>
      <c r="Z3" t="s">
        <v>44</v>
      </c>
      <c r="AB3" t="s">
        <v>39</v>
      </c>
      <c r="AC3" t="s">
        <v>40</v>
      </c>
      <c r="AD3" t="s">
        <v>41</v>
      </c>
      <c r="AE3" t="s">
        <v>42</v>
      </c>
      <c r="AF3" t="s">
        <v>43</v>
      </c>
      <c r="AG3" t="s">
        <v>44</v>
      </c>
    </row>
    <row r="4" spans="1:36" x14ac:dyDescent="0.15">
      <c r="A4" s="1" t="str">
        <f>'Resultados Reales'!D55</f>
        <v>Belgica</v>
      </c>
      <c r="B4" s="3" t="str">
        <f>IF('Resultados Reales'!E55&lt;&gt;"",'Resultados Reales'!E55,"")</f>
        <v/>
      </c>
      <c r="C4" s="3"/>
      <c r="D4" s="3" t="str">
        <f>IF('Resultados Reales'!F55&lt;&gt;"",'Resultados Reales'!F55,"")</f>
        <v/>
      </c>
      <c r="E4" s="2" t="str">
        <f>'Resultados Reales'!G55</f>
        <v>Panama</v>
      </c>
      <c r="F4" s="3">
        <f>COUNTBLANK('Resultados Reales'!E55:'Resultados Reales'!F55)</f>
        <v>2</v>
      </c>
      <c r="G4">
        <f t="shared" ref="G4:G9" si="0">IF(AND(F4=0,OR($A4=$G$2,$E4=$G$2)),1,0)</f>
        <v>0</v>
      </c>
      <c r="H4">
        <f t="shared" ref="H4:H9" si="1">IF(AND(F4=0,OR(AND($A4=$G$2,$B4&gt;$D4),AND($E4=$G$2,$D4&gt;$B4))),1,0)</f>
        <v>0</v>
      </c>
      <c r="I4">
        <f t="shared" ref="I4:I9" si="2">IF(AND(F4=0,G4=1,$B4=$D4),1,0)</f>
        <v>0</v>
      </c>
      <c r="J4">
        <f t="shared" ref="J4:J9" si="3">IF(AND(F4=0,OR(AND($A4=$G$2,$B4&lt;$D4),AND($E4=$G$2,$D4&lt;$B4))),1,0)</f>
        <v>0</v>
      </c>
      <c r="K4">
        <f t="shared" ref="K4:K9" si="4">IF(F4&gt;0,0,IF($A4=$G$2,$B4,IF($E4=$G$2,$D4,0)))</f>
        <v>0</v>
      </c>
      <c r="L4">
        <f t="shared" ref="L4:L9" si="5">IF(F4&gt;0,0,IF($A4=$G$2,$D4,IF($E4=$G$2,$B4,0)))</f>
        <v>0</v>
      </c>
      <c r="N4">
        <f t="shared" ref="N4:N9" si="6">IF(AND(F4=0,OR($A4=$N$2,$E4=$N$2)),1,0)</f>
        <v>0</v>
      </c>
      <c r="O4">
        <f t="shared" ref="O4:O9" si="7">IF(AND(F4=0,OR(AND($A4=$N$2,$B4&gt;$D4),AND($E4=$N$2,$D4&gt;$B4))),1,0)</f>
        <v>0</v>
      </c>
      <c r="P4">
        <f t="shared" ref="P4:P9" si="8">IF(AND(F4=0,N4=1,$B4=$D4),1,0)</f>
        <v>0</v>
      </c>
      <c r="Q4">
        <f t="shared" ref="Q4:Q9" si="9">IF(AND(F4=0,OR(AND($A4=$N$2,$B4&lt;$D4),AND($E4=$N$2,$D4&lt;$B4))),1,0)</f>
        <v>0</v>
      </c>
      <c r="R4">
        <f t="shared" ref="R4:R9" si="10">IF(F4&gt;0,0,IF($A4=$N$2,$B4,IF($E4=$N$2,$D4,0)))</f>
        <v>0</v>
      </c>
      <c r="S4">
        <f t="shared" ref="S4:S9" si="11">IF(F4&gt;0,0,IF($A4=$N$2,$D4,IF($E4=$N$2,$B4,0)))</f>
        <v>0</v>
      </c>
      <c r="U4">
        <f t="shared" ref="U4:U9" si="12">IF(AND(F4=0,OR($A4=$U$2,$E4=$U$2)),1,0)</f>
        <v>0</v>
      </c>
      <c r="V4">
        <f t="shared" ref="V4:V9" si="13">IF(AND(F4=0,OR(AND($A4=$U$2,$B4&gt;$D4),AND($E4=$U$2,$D4&gt;$B4))),1,0)</f>
        <v>0</v>
      </c>
      <c r="W4">
        <f t="shared" ref="W4:W9" si="14">IF(AND(F4=0,U4=1,$B4=$D4),1,0)</f>
        <v>0</v>
      </c>
      <c r="X4">
        <f t="shared" ref="X4:X9" si="15">IF(AND(F4=0,OR(AND($A4=$U$2,$B4&lt;$D4),AND($E4=$U$2,$D4&lt;$B4))),1,0)</f>
        <v>0</v>
      </c>
      <c r="Y4">
        <f t="shared" ref="Y4:Y9" si="16">IF(F4&gt;0,0,IF($A4=$U$2,$B4,IF($E4=$U$2,$D4,0)))</f>
        <v>0</v>
      </c>
      <c r="Z4">
        <f t="shared" ref="Z4:Z9" si="17">IF(F4&gt;0,0,IF($A4=$U$2,$D4,IF($E4=$U$2,$B4,0)))</f>
        <v>0</v>
      </c>
      <c r="AB4">
        <f t="shared" ref="AB4:AB9" si="18">IF(AND(F4=0,OR($A4=$AB$2,$E4=$AB$2)),1,0)</f>
        <v>0</v>
      </c>
      <c r="AC4">
        <f t="shared" ref="AC4:AC9" si="19">IF(AND(F4=0,OR(AND($A4=$AB$2,$B4&gt;$D4),AND($E4=$AB$2,$D4&gt;$B4))),1,0)</f>
        <v>0</v>
      </c>
      <c r="AD4">
        <f t="shared" ref="AD4:AD9" si="20">IF(AND(F4=0,AB4=1,$B4=$D4),1,0)</f>
        <v>0</v>
      </c>
      <c r="AE4">
        <f t="shared" ref="AE4:AE9" si="21">IF(AND(F4=0,OR(AND($A4=$AB$2,$B4&lt;$D4),AND($E4=$AB$2,$D4&lt;$B4))),1,0)</f>
        <v>0</v>
      </c>
      <c r="AF4">
        <f t="shared" ref="AF4:AF9" si="22">IF(F4&gt;0,0,IF($A4=$AB$2,$B4,IF($E4=$AB$2,$D4,0)))</f>
        <v>0</v>
      </c>
      <c r="AG4">
        <f t="shared" ref="AG4:AG9" si="23">IF(F4&gt;0,0,IF($A4=$AB$2,$D4,IF($E4=$AB$2,$B4,0)))</f>
        <v>0</v>
      </c>
    </row>
    <row r="5" spans="1:36" x14ac:dyDescent="0.15">
      <c r="A5" s="1" t="str">
        <f>'Resultados Reales'!D56</f>
        <v>Tunez</v>
      </c>
      <c r="B5" s="3" t="str">
        <f>IF('Resultados Reales'!E56&lt;&gt;"",'Resultados Reales'!E56,"")</f>
        <v/>
      </c>
      <c r="C5" s="3"/>
      <c r="D5" s="3" t="str">
        <f>IF('Resultados Reales'!F56&lt;&gt;"",'Resultados Reales'!F56,"")</f>
        <v/>
      </c>
      <c r="E5" s="2" t="str">
        <f>'Resultados Reales'!G56</f>
        <v>Inglaterra</v>
      </c>
      <c r="F5" s="3">
        <f>COUNTBLANK('Resultados Reales'!E56:'Resultados Reales'!F56)</f>
        <v>2</v>
      </c>
      <c r="G5">
        <f t="shared" si="0"/>
        <v>0</v>
      </c>
      <c r="H5">
        <f t="shared" si="1"/>
        <v>0</v>
      </c>
      <c r="I5">
        <f t="shared" si="2"/>
        <v>0</v>
      </c>
      <c r="J5">
        <f t="shared" si="3"/>
        <v>0</v>
      </c>
      <c r="K5">
        <f t="shared" si="4"/>
        <v>0</v>
      </c>
      <c r="L5">
        <f t="shared" si="5"/>
        <v>0</v>
      </c>
      <c r="N5">
        <f t="shared" si="6"/>
        <v>0</v>
      </c>
      <c r="O5">
        <f t="shared" si="7"/>
        <v>0</v>
      </c>
      <c r="P5">
        <f t="shared" si="8"/>
        <v>0</v>
      </c>
      <c r="Q5">
        <f t="shared" si="9"/>
        <v>0</v>
      </c>
      <c r="R5">
        <f t="shared" si="10"/>
        <v>0</v>
      </c>
      <c r="S5">
        <f t="shared" si="11"/>
        <v>0</v>
      </c>
      <c r="U5">
        <f t="shared" si="12"/>
        <v>0</v>
      </c>
      <c r="V5">
        <f t="shared" si="13"/>
        <v>0</v>
      </c>
      <c r="W5">
        <f t="shared" si="14"/>
        <v>0</v>
      </c>
      <c r="X5">
        <f t="shared" si="15"/>
        <v>0</v>
      </c>
      <c r="Y5">
        <f t="shared" si="16"/>
        <v>0</v>
      </c>
      <c r="Z5">
        <f t="shared" si="17"/>
        <v>0</v>
      </c>
      <c r="AB5">
        <f t="shared" si="18"/>
        <v>0</v>
      </c>
      <c r="AC5">
        <f t="shared" si="19"/>
        <v>0</v>
      </c>
      <c r="AD5">
        <f t="shared" si="20"/>
        <v>0</v>
      </c>
      <c r="AE5">
        <f t="shared" si="21"/>
        <v>0</v>
      </c>
      <c r="AF5">
        <f t="shared" si="22"/>
        <v>0</v>
      </c>
      <c r="AG5">
        <f t="shared" si="23"/>
        <v>0</v>
      </c>
    </row>
    <row r="6" spans="1:36" x14ac:dyDescent="0.15">
      <c r="A6" s="1" t="str">
        <f>'Resultados Reales'!D57</f>
        <v>Belgica</v>
      </c>
      <c r="B6" s="3" t="str">
        <f>IF('Resultados Reales'!E57&lt;&gt;"",'Resultados Reales'!E57,"")</f>
        <v/>
      </c>
      <c r="C6" s="3"/>
      <c r="D6" s="3" t="str">
        <f>IF('Resultados Reales'!F57&lt;&gt;"",'Resultados Reales'!F57,"")</f>
        <v/>
      </c>
      <c r="E6" s="2" t="str">
        <f>'Resultados Reales'!G57</f>
        <v>Tunez</v>
      </c>
      <c r="F6" s="3">
        <f>COUNTBLANK('Resultados Reales'!E57:'Resultados Reales'!F57)</f>
        <v>2</v>
      </c>
      <c r="G6">
        <f t="shared" si="0"/>
        <v>0</v>
      </c>
      <c r="H6">
        <f t="shared" si="1"/>
        <v>0</v>
      </c>
      <c r="I6">
        <f t="shared" si="2"/>
        <v>0</v>
      </c>
      <c r="J6">
        <f t="shared" si="3"/>
        <v>0</v>
      </c>
      <c r="K6">
        <f t="shared" si="4"/>
        <v>0</v>
      </c>
      <c r="L6">
        <f t="shared" si="5"/>
        <v>0</v>
      </c>
      <c r="N6">
        <f t="shared" si="6"/>
        <v>0</v>
      </c>
      <c r="O6">
        <f t="shared" si="7"/>
        <v>0</v>
      </c>
      <c r="P6">
        <f t="shared" si="8"/>
        <v>0</v>
      </c>
      <c r="Q6">
        <f t="shared" si="9"/>
        <v>0</v>
      </c>
      <c r="R6">
        <f t="shared" si="10"/>
        <v>0</v>
      </c>
      <c r="S6">
        <f t="shared" si="11"/>
        <v>0</v>
      </c>
      <c r="U6">
        <f t="shared" si="12"/>
        <v>0</v>
      </c>
      <c r="V6">
        <f t="shared" si="13"/>
        <v>0</v>
      </c>
      <c r="W6">
        <f t="shared" si="14"/>
        <v>0</v>
      </c>
      <c r="X6">
        <f t="shared" si="15"/>
        <v>0</v>
      </c>
      <c r="Y6">
        <f t="shared" si="16"/>
        <v>0</v>
      </c>
      <c r="Z6">
        <f t="shared" si="17"/>
        <v>0</v>
      </c>
      <c r="AB6">
        <f t="shared" si="18"/>
        <v>0</v>
      </c>
      <c r="AC6">
        <f t="shared" si="19"/>
        <v>0</v>
      </c>
      <c r="AD6">
        <f t="shared" si="20"/>
        <v>0</v>
      </c>
      <c r="AE6">
        <f t="shared" si="21"/>
        <v>0</v>
      </c>
      <c r="AF6">
        <f t="shared" si="22"/>
        <v>0</v>
      </c>
      <c r="AG6">
        <f t="shared" si="23"/>
        <v>0</v>
      </c>
    </row>
    <row r="7" spans="1:36" x14ac:dyDescent="0.15">
      <c r="A7" s="1" t="str">
        <f>'Resultados Reales'!D58</f>
        <v>Inglaterra</v>
      </c>
      <c r="B7" s="3" t="str">
        <f>IF('Resultados Reales'!E58&lt;&gt;"",'Resultados Reales'!E58,"")</f>
        <v/>
      </c>
      <c r="C7" s="3"/>
      <c r="D7" s="3" t="str">
        <f>IF('Resultados Reales'!F58&lt;&gt;"",'Resultados Reales'!F58,"")</f>
        <v/>
      </c>
      <c r="E7" s="2" t="str">
        <f>'Resultados Reales'!G58</f>
        <v>Panama</v>
      </c>
      <c r="F7" s="3">
        <f>COUNTBLANK('Resultados Reales'!E58:'Resultados Reales'!F58)</f>
        <v>2</v>
      </c>
      <c r="G7">
        <f t="shared" si="0"/>
        <v>0</v>
      </c>
      <c r="H7">
        <f t="shared" si="1"/>
        <v>0</v>
      </c>
      <c r="I7">
        <f t="shared" si="2"/>
        <v>0</v>
      </c>
      <c r="J7">
        <f t="shared" si="3"/>
        <v>0</v>
      </c>
      <c r="K7">
        <f t="shared" si="4"/>
        <v>0</v>
      </c>
      <c r="L7">
        <f t="shared" si="5"/>
        <v>0</v>
      </c>
      <c r="N7">
        <f t="shared" si="6"/>
        <v>0</v>
      </c>
      <c r="O7">
        <f t="shared" si="7"/>
        <v>0</v>
      </c>
      <c r="P7">
        <f t="shared" si="8"/>
        <v>0</v>
      </c>
      <c r="Q7">
        <f t="shared" si="9"/>
        <v>0</v>
      </c>
      <c r="R7">
        <f t="shared" si="10"/>
        <v>0</v>
      </c>
      <c r="S7">
        <f t="shared" si="11"/>
        <v>0</v>
      </c>
      <c r="U7">
        <f t="shared" si="12"/>
        <v>0</v>
      </c>
      <c r="V7">
        <f t="shared" si="13"/>
        <v>0</v>
      </c>
      <c r="W7">
        <f t="shared" si="14"/>
        <v>0</v>
      </c>
      <c r="X7">
        <f t="shared" si="15"/>
        <v>0</v>
      </c>
      <c r="Y7">
        <f t="shared" si="16"/>
        <v>0</v>
      </c>
      <c r="Z7">
        <f t="shared" si="17"/>
        <v>0</v>
      </c>
      <c r="AB7">
        <f t="shared" si="18"/>
        <v>0</v>
      </c>
      <c r="AC7">
        <f t="shared" si="19"/>
        <v>0</v>
      </c>
      <c r="AD7">
        <f t="shared" si="20"/>
        <v>0</v>
      </c>
      <c r="AE7">
        <f t="shared" si="21"/>
        <v>0</v>
      </c>
      <c r="AF7">
        <f t="shared" si="22"/>
        <v>0</v>
      </c>
      <c r="AG7">
        <f t="shared" si="23"/>
        <v>0</v>
      </c>
    </row>
    <row r="8" spans="1:36" x14ac:dyDescent="0.15">
      <c r="A8" s="1" t="str">
        <f>'Resultados Reales'!D59</f>
        <v>Belgica</v>
      </c>
      <c r="B8" s="3" t="str">
        <f>IF('Resultados Reales'!E59&lt;&gt;"",'Resultados Reales'!E59,"")</f>
        <v/>
      </c>
      <c r="C8" s="3"/>
      <c r="D8" s="3" t="str">
        <f>IF('Resultados Reales'!F59&lt;&gt;"",'Resultados Reales'!F59,"")</f>
        <v/>
      </c>
      <c r="E8" s="2" t="str">
        <f>'Resultados Reales'!G59</f>
        <v>Inglaterra</v>
      </c>
      <c r="F8" s="3">
        <f>COUNTBLANK('Resultados Reales'!E59:'Resultados Reales'!F59)</f>
        <v>2</v>
      </c>
      <c r="G8">
        <f t="shared" si="0"/>
        <v>0</v>
      </c>
      <c r="H8">
        <f t="shared" si="1"/>
        <v>0</v>
      </c>
      <c r="I8">
        <f t="shared" si="2"/>
        <v>0</v>
      </c>
      <c r="J8">
        <f t="shared" si="3"/>
        <v>0</v>
      </c>
      <c r="K8">
        <f t="shared" si="4"/>
        <v>0</v>
      </c>
      <c r="L8">
        <f t="shared" si="5"/>
        <v>0</v>
      </c>
      <c r="N8">
        <f t="shared" si="6"/>
        <v>0</v>
      </c>
      <c r="O8">
        <f t="shared" si="7"/>
        <v>0</v>
      </c>
      <c r="P8">
        <f t="shared" si="8"/>
        <v>0</v>
      </c>
      <c r="Q8">
        <f t="shared" si="9"/>
        <v>0</v>
      </c>
      <c r="R8">
        <f t="shared" si="10"/>
        <v>0</v>
      </c>
      <c r="S8">
        <f t="shared" si="11"/>
        <v>0</v>
      </c>
      <c r="U8">
        <f t="shared" si="12"/>
        <v>0</v>
      </c>
      <c r="V8">
        <f t="shared" si="13"/>
        <v>0</v>
      </c>
      <c r="W8">
        <f t="shared" si="14"/>
        <v>0</v>
      </c>
      <c r="X8">
        <f t="shared" si="15"/>
        <v>0</v>
      </c>
      <c r="Y8">
        <f t="shared" si="16"/>
        <v>0</v>
      </c>
      <c r="Z8">
        <f t="shared" si="17"/>
        <v>0</v>
      </c>
      <c r="AB8">
        <f t="shared" si="18"/>
        <v>0</v>
      </c>
      <c r="AC8">
        <f t="shared" si="19"/>
        <v>0</v>
      </c>
      <c r="AD8">
        <f t="shared" si="20"/>
        <v>0</v>
      </c>
      <c r="AE8">
        <f t="shared" si="21"/>
        <v>0</v>
      </c>
      <c r="AF8">
        <f t="shared" si="22"/>
        <v>0</v>
      </c>
      <c r="AG8">
        <f t="shared" si="23"/>
        <v>0</v>
      </c>
    </row>
    <row r="9" spans="1:36" x14ac:dyDescent="0.15">
      <c r="A9" s="1" t="str">
        <f>'Resultados Reales'!D60</f>
        <v>Tunez</v>
      </c>
      <c r="B9" s="3" t="str">
        <f>IF('Resultados Reales'!E60&lt;&gt;"",'Resultados Reales'!E60,"")</f>
        <v/>
      </c>
      <c r="C9" s="3"/>
      <c r="D9" s="3" t="str">
        <f>IF('Resultados Reales'!F60&lt;&gt;"",'Resultados Reales'!F60,"")</f>
        <v/>
      </c>
      <c r="E9" s="2" t="str">
        <f>'Resultados Reales'!G60</f>
        <v>Panama</v>
      </c>
      <c r="F9" s="3">
        <f>COUNTBLANK('Resultados Reales'!E60:'Resultados Reales'!F60)</f>
        <v>2</v>
      </c>
      <c r="G9">
        <f t="shared" si="0"/>
        <v>0</v>
      </c>
      <c r="H9">
        <f t="shared" si="1"/>
        <v>0</v>
      </c>
      <c r="I9">
        <f t="shared" si="2"/>
        <v>0</v>
      </c>
      <c r="J9">
        <f t="shared" si="3"/>
        <v>0</v>
      </c>
      <c r="K9">
        <f t="shared" si="4"/>
        <v>0</v>
      </c>
      <c r="L9">
        <f t="shared" si="5"/>
        <v>0</v>
      </c>
      <c r="N9">
        <f t="shared" si="6"/>
        <v>0</v>
      </c>
      <c r="O9">
        <f t="shared" si="7"/>
        <v>0</v>
      </c>
      <c r="P9">
        <f t="shared" si="8"/>
        <v>0</v>
      </c>
      <c r="Q9">
        <f t="shared" si="9"/>
        <v>0</v>
      </c>
      <c r="R9">
        <f t="shared" si="10"/>
        <v>0</v>
      </c>
      <c r="S9">
        <f t="shared" si="11"/>
        <v>0</v>
      </c>
      <c r="U9">
        <f t="shared" si="12"/>
        <v>0</v>
      </c>
      <c r="V9">
        <f t="shared" si="13"/>
        <v>0</v>
      </c>
      <c r="W9">
        <f t="shared" si="14"/>
        <v>0</v>
      </c>
      <c r="X9">
        <f t="shared" si="15"/>
        <v>0</v>
      </c>
      <c r="Y9">
        <f t="shared" si="16"/>
        <v>0</v>
      </c>
      <c r="Z9">
        <f t="shared" si="17"/>
        <v>0</v>
      </c>
      <c r="AB9">
        <f t="shared" si="18"/>
        <v>0</v>
      </c>
      <c r="AC9">
        <f t="shared" si="19"/>
        <v>0</v>
      </c>
      <c r="AD9">
        <f t="shared" si="20"/>
        <v>0</v>
      </c>
      <c r="AE9">
        <f t="shared" si="21"/>
        <v>0</v>
      </c>
      <c r="AF9">
        <f t="shared" si="22"/>
        <v>0</v>
      </c>
      <c r="AG9">
        <f t="shared" si="23"/>
        <v>0</v>
      </c>
    </row>
    <row r="10" spans="1:36" x14ac:dyDescent="0.15">
      <c r="G10">
        <f t="shared" ref="G10:L10" si="24">SUM(G4:G9)</f>
        <v>0</v>
      </c>
      <c r="H10">
        <f t="shared" si="24"/>
        <v>0</v>
      </c>
      <c r="I10">
        <f t="shared" si="24"/>
        <v>0</v>
      </c>
      <c r="J10">
        <f t="shared" si="24"/>
        <v>0</v>
      </c>
      <c r="K10">
        <f t="shared" si="24"/>
        <v>0</v>
      </c>
      <c r="L10">
        <f t="shared" si="24"/>
        <v>0</v>
      </c>
      <c r="M10">
        <f>H10*3+I10</f>
        <v>0</v>
      </c>
      <c r="N10">
        <f t="shared" ref="N10:S10" si="25">SUM(N4:N9)</f>
        <v>0</v>
      </c>
      <c r="O10">
        <f t="shared" si="25"/>
        <v>0</v>
      </c>
      <c r="P10">
        <f t="shared" si="25"/>
        <v>0</v>
      </c>
      <c r="Q10">
        <f t="shared" si="25"/>
        <v>0</v>
      </c>
      <c r="R10">
        <f t="shared" si="25"/>
        <v>0</v>
      </c>
      <c r="S10">
        <f t="shared" si="25"/>
        <v>0</v>
      </c>
      <c r="T10">
        <f>O10*3+P10</f>
        <v>0</v>
      </c>
      <c r="U10">
        <f t="shared" ref="U10:Z10" si="26">SUM(U4:U9)</f>
        <v>0</v>
      </c>
      <c r="V10">
        <f t="shared" si="26"/>
        <v>0</v>
      </c>
      <c r="W10">
        <f t="shared" si="26"/>
        <v>0</v>
      </c>
      <c r="X10">
        <f t="shared" si="26"/>
        <v>0</v>
      </c>
      <c r="Y10">
        <f t="shared" si="26"/>
        <v>0</v>
      </c>
      <c r="Z10">
        <f t="shared" si="26"/>
        <v>0</v>
      </c>
      <c r="AA10">
        <f>V10*3+W10</f>
        <v>0</v>
      </c>
      <c r="AB10">
        <f t="shared" ref="AB10:AG10" si="27">SUM(AB4:AB9)</f>
        <v>0</v>
      </c>
      <c r="AC10">
        <f t="shared" si="27"/>
        <v>0</v>
      </c>
      <c r="AD10">
        <f t="shared" si="27"/>
        <v>0</v>
      </c>
      <c r="AE10">
        <f t="shared" si="27"/>
        <v>0</v>
      </c>
      <c r="AF10">
        <f t="shared" si="27"/>
        <v>0</v>
      </c>
      <c r="AG10">
        <f t="shared" si="27"/>
        <v>0</v>
      </c>
      <c r="AH10">
        <f>AC10*3+AD10</f>
        <v>0</v>
      </c>
    </row>
    <row r="14" spans="1:36" x14ac:dyDescent="0.15">
      <c r="F14" t="s">
        <v>45</v>
      </c>
    </row>
    <row r="15" spans="1:36" x14ac:dyDescent="0.15">
      <c r="G15" t="s">
        <v>39</v>
      </c>
      <c r="H15" t="s">
        <v>40</v>
      </c>
      <c r="I15" t="s">
        <v>41</v>
      </c>
      <c r="J15" t="s">
        <v>42</v>
      </c>
      <c r="K15" t="s">
        <v>43</v>
      </c>
      <c r="L15" t="s">
        <v>44</v>
      </c>
      <c r="M15" t="s">
        <v>46</v>
      </c>
      <c r="O15" t="s">
        <v>47</v>
      </c>
      <c r="S15" t="s">
        <v>48</v>
      </c>
      <c r="W15" t="s">
        <v>49</v>
      </c>
      <c r="AA15" t="s">
        <v>50</v>
      </c>
      <c r="AE15" t="s">
        <v>51</v>
      </c>
      <c r="AI15" t="s">
        <v>52</v>
      </c>
    </row>
    <row r="16" spans="1:36" x14ac:dyDescent="0.15">
      <c r="F16" t="str">
        <f>G2</f>
        <v>Belgica</v>
      </c>
      <c r="G16">
        <f t="shared" ref="G16:M16" si="28">G10</f>
        <v>0</v>
      </c>
      <c r="H16">
        <f t="shared" si="28"/>
        <v>0</v>
      </c>
      <c r="I16">
        <f t="shared" si="28"/>
        <v>0</v>
      </c>
      <c r="J16">
        <f t="shared" si="28"/>
        <v>0</v>
      </c>
      <c r="K16">
        <f t="shared" si="28"/>
        <v>0</v>
      </c>
      <c r="L16">
        <f t="shared" si="28"/>
        <v>0</v>
      </c>
      <c r="M16">
        <f t="shared" si="28"/>
        <v>0</v>
      </c>
      <c r="O16" t="str">
        <f>IF($M16&gt;=$M17,$F16,$F17)</f>
        <v>Belgica</v>
      </c>
      <c r="P16">
        <f>VLOOKUP(O16,$F$16:$M$25,8,FALSE)</f>
        <v>0</v>
      </c>
      <c r="S16" t="str">
        <f>IF($P16&gt;=$P18,$O16,$O18)</f>
        <v>Belgica</v>
      </c>
      <c r="T16">
        <f>VLOOKUP(S16,$O$16:$P$25,2,FALSE)</f>
        <v>0</v>
      </c>
      <c r="W16" t="str">
        <f>IF($T16&gt;=$T19,$S16,$S19)</f>
        <v>Belgica</v>
      </c>
      <c r="X16">
        <f>VLOOKUP(W16,$S$16:$T$25,2,FALSE)</f>
        <v>0</v>
      </c>
      <c r="AA16" t="str">
        <f>W16</f>
        <v>Belgica</v>
      </c>
      <c r="AB16">
        <f>VLOOKUP(AA16,W16:X25,2,FALSE)</f>
        <v>0</v>
      </c>
      <c r="AE16" t="str">
        <f>AA16</f>
        <v>Belgica</v>
      </c>
      <c r="AF16">
        <f>VLOOKUP(AE16,AA16:AB25,2,FALSE)</f>
        <v>0</v>
      </c>
      <c r="AI16" t="str">
        <f>AE16</f>
        <v>Belgica</v>
      </c>
      <c r="AJ16">
        <f>VLOOKUP(AI16,AE16:AF25,2,FALSE)</f>
        <v>0</v>
      </c>
    </row>
    <row r="17" spans="6:37" x14ac:dyDescent="0.15">
      <c r="F17" t="str">
        <f>N2</f>
        <v>Panama</v>
      </c>
      <c r="G17">
        <f t="shared" ref="G17:M17" si="29">N10</f>
        <v>0</v>
      </c>
      <c r="H17">
        <f t="shared" si="29"/>
        <v>0</v>
      </c>
      <c r="I17">
        <f t="shared" si="29"/>
        <v>0</v>
      </c>
      <c r="J17">
        <f t="shared" si="29"/>
        <v>0</v>
      </c>
      <c r="K17">
        <f t="shared" si="29"/>
        <v>0</v>
      </c>
      <c r="L17">
        <f t="shared" si="29"/>
        <v>0</v>
      </c>
      <c r="M17">
        <f t="shared" si="29"/>
        <v>0</v>
      </c>
      <c r="O17" t="str">
        <f>IF($M17&lt;=$M16,$F17,$F16)</f>
        <v>Panama</v>
      </c>
      <c r="P17">
        <f>VLOOKUP(O17,$F$16:$M$25,8,FALSE)</f>
        <v>0</v>
      </c>
      <c r="S17" t="str">
        <f>O17</f>
        <v>Panama</v>
      </c>
      <c r="T17">
        <f>VLOOKUP(S17,$O$16:$P$25,2,FALSE)</f>
        <v>0</v>
      </c>
      <c r="W17" t="str">
        <f>S17</f>
        <v>Panama</v>
      </c>
      <c r="X17">
        <f>VLOOKUP(W17,$S$16:$T$25,2,FALSE)</f>
        <v>0</v>
      </c>
      <c r="AA17" t="str">
        <f>IF(X17&gt;=X18,W17,W18)</f>
        <v>Panama</v>
      </c>
      <c r="AB17">
        <f>VLOOKUP(AA17,W16:X25,2,FALSE)</f>
        <v>0</v>
      </c>
      <c r="AE17" t="str">
        <f>IF(AB17&gt;=AB19,AA17,AA19)</f>
        <v>Panama</v>
      </c>
      <c r="AF17">
        <f>VLOOKUP(AE17,AA16:AB25,2,FALSE)</f>
        <v>0</v>
      </c>
      <c r="AI17" t="str">
        <f>AE17</f>
        <v>Panama</v>
      </c>
      <c r="AJ17">
        <f>VLOOKUP(AI17,AE16:AF25,2,FALSE)</f>
        <v>0</v>
      </c>
    </row>
    <row r="18" spans="6:37" x14ac:dyDescent="0.15">
      <c r="F18" t="str">
        <f>U2</f>
        <v>Tunez</v>
      </c>
      <c r="G18">
        <f t="shared" ref="G18:M18" si="30">U10</f>
        <v>0</v>
      </c>
      <c r="H18">
        <f t="shared" si="30"/>
        <v>0</v>
      </c>
      <c r="I18">
        <f t="shared" si="30"/>
        <v>0</v>
      </c>
      <c r="J18">
        <f t="shared" si="30"/>
        <v>0</v>
      </c>
      <c r="K18">
        <f t="shared" si="30"/>
        <v>0</v>
      </c>
      <c r="L18">
        <f t="shared" si="30"/>
        <v>0</v>
      </c>
      <c r="M18">
        <f t="shared" si="30"/>
        <v>0</v>
      </c>
      <c r="O18" t="str">
        <f>F18</f>
        <v>Tunez</v>
      </c>
      <c r="P18">
        <f>VLOOKUP(O18,$F$16:$M$25,8,FALSE)</f>
        <v>0</v>
      </c>
      <c r="S18" t="str">
        <f>IF($P18&lt;=$P16,$O18,$O16)</f>
        <v>Tunez</v>
      </c>
      <c r="T18">
        <f>VLOOKUP(S18,$O$16:$P$25,2,FALSE)</f>
        <v>0</v>
      </c>
      <c r="W18" t="str">
        <f>S18</f>
        <v>Tunez</v>
      </c>
      <c r="X18">
        <f>VLOOKUP(W18,$S$16:$T$25,2,FALSE)</f>
        <v>0</v>
      </c>
      <c r="AA18" t="str">
        <f>IF(X18&lt;=X17,W18,W17)</f>
        <v>Tunez</v>
      </c>
      <c r="AB18">
        <f>VLOOKUP(AA18,W16:X25,2,FALSE)</f>
        <v>0</v>
      </c>
      <c r="AE18" t="str">
        <f>AA18</f>
        <v>Tunez</v>
      </c>
      <c r="AF18">
        <f>VLOOKUP(AE18,AA16:AB25,2,FALSE)</f>
        <v>0</v>
      </c>
      <c r="AI18" t="str">
        <f>IF(AF18&gt;=AF19,AE18,AE19)</f>
        <v>Tunez</v>
      </c>
      <c r="AJ18">
        <f>VLOOKUP(AI18,AE16:AF25,2,FALSE)</f>
        <v>0</v>
      </c>
    </row>
    <row r="19" spans="6:37" x14ac:dyDescent="0.15">
      <c r="F19" t="str">
        <f>AB2</f>
        <v>Inglaterra</v>
      </c>
      <c r="G19">
        <f t="shared" ref="G19:M19" si="31">AB10</f>
        <v>0</v>
      </c>
      <c r="H19">
        <f t="shared" si="31"/>
        <v>0</v>
      </c>
      <c r="I19">
        <f t="shared" si="31"/>
        <v>0</v>
      </c>
      <c r="J19">
        <f t="shared" si="31"/>
        <v>0</v>
      </c>
      <c r="K19">
        <f t="shared" si="31"/>
        <v>0</v>
      </c>
      <c r="L19">
        <f t="shared" si="31"/>
        <v>0</v>
      </c>
      <c r="M19">
        <f t="shared" si="31"/>
        <v>0</v>
      </c>
      <c r="O19" t="str">
        <f>F19</f>
        <v>Inglaterra</v>
      </c>
      <c r="P19">
        <f>VLOOKUP(O19,$F$16:$M$25,8,FALSE)</f>
        <v>0</v>
      </c>
      <c r="S19" t="str">
        <f>O19</f>
        <v>Inglaterra</v>
      </c>
      <c r="T19">
        <f>VLOOKUP(S19,$O$16:$P$25,2,FALSE)</f>
        <v>0</v>
      </c>
      <c r="W19" t="str">
        <f>IF($T19&lt;=$T16,$S19,$S16)</f>
        <v>Inglaterra</v>
      </c>
      <c r="X19">
        <f>VLOOKUP(W19,$S$16:$T$25,2,FALSE)</f>
        <v>0</v>
      </c>
      <c r="AA19" t="str">
        <f>W19</f>
        <v>Inglaterra</v>
      </c>
      <c r="AB19">
        <f>VLOOKUP(AA19,W16:X25,2,FALSE)</f>
        <v>0</v>
      </c>
      <c r="AE19" t="str">
        <f>IF(AB19&lt;=AB17,AA19,AA17)</f>
        <v>Inglaterra</v>
      </c>
      <c r="AF19">
        <f>VLOOKUP(AE19,AA16:AB25,2,FALSE)</f>
        <v>0</v>
      </c>
      <c r="AI19" t="str">
        <f>IF(AF19&lt;=AF18,AE19,AE18)</f>
        <v>Inglaterra</v>
      </c>
      <c r="AJ19">
        <f>VLOOKUP(AI19,AE16:AF25,2,FALSE)</f>
        <v>0</v>
      </c>
    </row>
    <row r="28" spans="6:37" x14ac:dyDescent="0.15">
      <c r="F28" t="str">
        <f>AI16</f>
        <v>Belgica</v>
      </c>
      <c r="J28">
        <f>AJ16</f>
        <v>0</v>
      </c>
      <c r="K28">
        <f>VLOOKUP(AI16,$F$16:$M$25,6,FALSE)</f>
        <v>0</v>
      </c>
      <c r="L28">
        <f>VLOOKUP(AI16,$F$16:$M$25,7,FALSE)</f>
        <v>0</v>
      </c>
      <c r="M28">
        <f>K28-L28</f>
        <v>0</v>
      </c>
      <c r="O28" t="str">
        <f>IF(AND($J28=$J29,$M29&gt;$M28),$F29,$F28)</f>
        <v>Belgica</v>
      </c>
      <c r="P28">
        <f>VLOOKUP(O28,$F$28:$M$37,5,FALSE)</f>
        <v>0</v>
      </c>
      <c r="Q28">
        <f>VLOOKUP(O28,$F$28:$M$37,8,FALSE)</f>
        <v>0</v>
      </c>
      <c r="S28" t="str">
        <f>IF(AND(P28=P30,Q30&gt;Q28),O30,O28)</f>
        <v>Belgica</v>
      </c>
      <c r="T28">
        <f>VLOOKUP(S28,$O$28:$Q$37,2,FALSE)</f>
        <v>0</v>
      </c>
      <c r="U28">
        <f>VLOOKUP(S28,$O$28:$Q$37,3,FALSE)</f>
        <v>0</v>
      </c>
      <c r="W28" t="str">
        <f>IF(AND(T28=T31,U31&gt;U28),S31,S28)</f>
        <v>Belgica</v>
      </c>
      <c r="X28">
        <f>VLOOKUP(W28,$S$28:$U$37,2,FALSE)</f>
        <v>0</v>
      </c>
      <c r="Y28">
        <f>VLOOKUP(W28,$S$28:$U$37,3,FALSE)</f>
        <v>0</v>
      </c>
      <c r="AA28" t="str">
        <f>W28</f>
        <v>Belgica</v>
      </c>
      <c r="AB28">
        <f>VLOOKUP(AA28,W28:Y37,2,FALSE)</f>
        <v>0</v>
      </c>
      <c r="AC28">
        <f>VLOOKUP(AA28,W28:Y37,3,FALSE)</f>
        <v>0</v>
      </c>
      <c r="AE28" t="str">
        <f>AA28</f>
        <v>Belgica</v>
      </c>
      <c r="AF28">
        <f>VLOOKUP(AE28,AA28:AC37,2,FALSE)</f>
        <v>0</v>
      </c>
      <c r="AG28">
        <f>VLOOKUP(AE28,AA28:AC37,3,FALSE)</f>
        <v>0</v>
      </c>
      <c r="AI28" t="str">
        <f>AE28</f>
        <v>Belgica</v>
      </c>
      <c r="AJ28">
        <f>VLOOKUP(AI28,AE28:AG37,2,FALSE)</f>
        <v>0</v>
      </c>
      <c r="AK28">
        <f>VLOOKUP(AI28,AE28:AG37,3,FALSE)</f>
        <v>0</v>
      </c>
    </row>
    <row r="29" spans="6:37" x14ac:dyDescent="0.15">
      <c r="F29" t="str">
        <f>AI17</f>
        <v>Panama</v>
      </c>
      <c r="J29">
        <f>AJ17</f>
        <v>0</v>
      </c>
      <c r="K29">
        <f>VLOOKUP(AI17,$F$16:$M$25,6,FALSE)</f>
        <v>0</v>
      </c>
      <c r="L29">
        <f>VLOOKUP(AI17,$F$16:$M$25,7,FALSE)</f>
        <v>0</v>
      </c>
      <c r="M29">
        <f>K29-L29</f>
        <v>0</v>
      </c>
      <c r="O29" t="str">
        <f>IF(AND($J28=$J29,$M29&gt;$M28),$F28,$F29)</f>
        <v>Panama</v>
      </c>
      <c r="P29">
        <f>VLOOKUP(O29,$F$28:$M$37,5,FALSE)</f>
        <v>0</v>
      </c>
      <c r="Q29">
        <f>VLOOKUP(O29,$F$28:$M$37,8,FALSE)</f>
        <v>0</v>
      </c>
      <c r="S29" t="str">
        <f>O29</f>
        <v>Panama</v>
      </c>
      <c r="T29">
        <f>VLOOKUP(S29,$O$28:$Q$37,2,FALSE)</f>
        <v>0</v>
      </c>
      <c r="U29">
        <f>VLOOKUP(S29,$O$28:$Q$37,3,FALSE)</f>
        <v>0</v>
      </c>
      <c r="W29" t="str">
        <f>S29</f>
        <v>Panama</v>
      </c>
      <c r="X29">
        <f>VLOOKUP(W29,$S$28:$U$37,2,FALSE)</f>
        <v>0</v>
      </c>
      <c r="Y29">
        <f>VLOOKUP(W29,$S$28:$U$37,3,FALSE)</f>
        <v>0</v>
      </c>
      <c r="AA29" t="str">
        <f>IF(AND(X29=X30,Y30&gt;Y29),W30,W29)</f>
        <v>Panama</v>
      </c>
      <c r="AB29">
        <f>VLOOKUP(AA29,W28:Y37,2,FALSE)</f>
        <v>0</v>
      </c>
      <c r="AC29">
        <f>VLOOKUP(AA29,W28:Y37,3,FALSE)</f>
        <v>0</v>
      </c>
      <c r="AE29" t="str">
        <f>IF(AND(AB29=AB31,AC31&gt;AC29),AA31,AA29)</f>
        <v>Panama</v>
      </c>
      <c r="AF29">
        <f>VLOOKUP(AE29,AA28:AC37,2,FALSE)</f>
        <v>0</v>
      </c>
      <c r="AG29">
        <f>VLOOKUP(AE29,AA28:AC37,3,FALSE)</f>
        <v>0</v>
      </c>
      <c r="AI29" t="str">
        <f>AE29</f>
        <v>Panama</v>
      </c>
      <c r="AJ29">
        <f>VLOOKUP(AI29,AE28:AG37,2,FALSE)</f>
        <v>0</v>
      </c>
      <c r="AK29">
        <f>VLOOKUP(AI29,AE28:AG37,3,FALSE)</f>
        <v>0</v>
      </c>
    </row>
    <row r="30" spans="6:37" x14ac:dyDescent="0.15">
      <c r="F30" t="str">
        <f>AI18</f>
        <v>Tunez</v>
      </c>
      <c r="J30">
        <f>AJ18</f>
        <v>0</v>
      </c>
      <c r="K30">
        <f>VLOOKUP(AI18,$F$16:$M$25,6,FALSE)</f>
        <v>0</v>
      </c>
      <c r="L30">
        <f>VLOOKUP(AI18,$F$16:$M$25,7,FALSE)</f>
        <v>0</v>
      </c>
      <c r="M30">
        <f>K30-L30</f>
        <v>0</v>
      </c>
      <c r="O30" t="str">
        <f>F30</f>
        <v>Tunez</v>
      </c>
      <c r="P30">
        <f>VLOOKUP(O30,$F$28:$M$37,5,FALSE)</f>
        <v>0</v>
      </c>
      <c r="Q30">
        <f>VLOOKUP(O30,$F$28:$M$37,8,FALSE)</f>
        <v>0</v>
      </c>
      <c r="S30" t="str">
        <f>IF(AND($P28=P30,Q30&gt;Q28),O28,O30)</f>
        <v>Tunez</v>
      </c>
      <c r="T30">
        <f>VLOOKUP(S30,$O$28:$Q$37,2,FALSE)</f>
        <v>0</v>
      </c>
      <c r="U30">
        <f>VLOOKUP(S30,$O$28:$Q$37,3,FALSE)</f>
        <v>0</v>
      </c>
      <c r="W30" t="str">
        <f>S30</f>
        <v>Tunez</v>
      </c>
      <c r="X30">
        <f>VLOOKUP(W30,$S$28:$U$37,2,FALSE)</f>
        <v>0</v>
      </c>
      <c r="Y30">
        <f>VLOOKUP(W30,$S$28:$U$37,3,FALSE)</f>
        <v>0</v>
      </c>
      <c r="AA30" t="str">
        <f>IF(AND(X29=X30,Y30&gt;Y29),W29,W30)</f>
        <v>Tunez</v>
      </c>
      <c r="AB30">
        <f>VLOOKUP(AA30,W28:Y37,2,FALSE)</f>
        <v>0</v>
      </c>
      <c r="AC30">
        <f>VLOOKUP(AA30,W28:Y37,3,FALSE)</f>
        <v>0</v>
      </c>
      <c r="AE30" t="str">
        <f>AA30</f>
        <v>Tunez</v>
      </c>
      <c r="AF30">
        <f>VLOOKUP(AE30,AA28:AC37,2,FALSE)</f>
        <v>0</v>
      </c>
      <c r="AG30">
        <f>VLOOKUP(AE30,AA28:AC37,3,FALSE)</f>
        <v>0</v>
      </c>
      <c r="AI30" t="str">
        <f>IF(AND(AF30=AF31,AG31&gt;AG30),AE31,AE30)</f>
        <v>Tunez</v>
      </c>
      <c r="AJ30">
        <f>VLOOKUP(AI30,AE28:AG37,2,FALSE)</f>
        <v>0</v>
      </c>
      <c r="AK30">
        <f>VLOOKUP(AI30,AE28:AG37,3,FALSE)</f>
        <v>0</v>
      </c>
    </row>
    <row r="31" spans="6:37" x14ac:dyDescent="0.15">
      <c r="F31" t="str">
        <f>AI19</f>
        <v>Inglaterra</v>
      </c>
      <c r="J31">
        <f>AJ19</f>
        <v>0</v>
      </c>
      <c r="K31">
        <f>VLOOKUP(AI19,$F$16:$M$25,6,FALSE)</f>
        <v>0</v>
      </c>
      <c r="L31">
        <f>VLOOKUP(AI19,$F$16:$M$25,7,FALSE)</f>
        <v>0</v>
      </c>
      <c r="M31">
        <f>K31-L31</f>
        <v>0</v>
      </c>
      <c r="O31" t="str">
        <f>F31</f>
        <v>Inglaterra</v>
      </c>
      <c r="P31">
        <f>VLOOKUP(O31,$F$28:$M$37,5,FALSE)</f>
        <v>0</v>
      </c>
      <c r="Q31">
        <f>VLOOKUP(O31,$F$28:$M$37,8,FALSE)</f>
        <v>0</v>
      </c>
      <c r="S31" t="str">
        <f>O31</f>
        <v>Inglaterra</v>
      </c>
      <c r="T31">
        <f>VLOOKUP(S31,$O$28:$Q$37,2,FALSE)</f>
        <v>0</v>
      </c>
      <c r="U31">
        <f>VLOOKUP(S31,$O$28:$Q$37,3,FALSE)</f>
        <v>0</v>
      </c>
      <c r="W31" t="str">
        <f>IF(AND(T28=T31,U31&gt;U28),S28,S31)</f>
        <v>Inglaterra</v>
      </c>
      <c r="X31">
        <f>VLOOKUP(W31,$S$28:$U$37,2,FALSE)</f>
        <v>0</v>
      </c>
      <c r="Y31">
        <f>VLOOKUP(W31,$S$28:$U$37,3,FALSE)</f>
        <v>0</v>
      </c>
      <c r="AA31" t="str">
        <f>W31</f>
        <v>Inglaterra</v>
      </c>
      <c r="AB31">
        <f>VLOOKUP(AA31,W28:Y37,2,FALSE)</f>
        <v>0</v>
      </c>
      <c r="AC31">
        <f>VLOOKUP(AA31,W28:Y37,3,FALSE)</f>
        <v>0</v>
      </c>
      <c r="AE31" t="str">
        <f>IF(AND(AB29=AB31,AC31&gt;AC29),AA29,AA31)</f>
        <v>Inglaterra</v>
      </c>
      <c r="AF31">
        <f>VLOOKUP(AE31,AA28:AC37,2,FALSE)</f>
        <v>0</v>
      </c>
      <c r="AG31">
        <f>VLOOKUP(AE31,AA28:AC37,3,FALSE)</f>
        <v>0</v>
      </c>
      <c r="AI31" t="str">
        <f>IF(AND(AF30=AF31,AG31&gt;AG30),AE30,AE31)</f>
        <v>Inglaterra</v>
      </c>
      <c r="AJ31">
        <f>VLOOKUP(AI31,AE28:AG37,2,FALSE)</f>
        <v>0</v>
      </c>
      <c r="AK31">
        <f>VLOOKUP(AI31,AE28:AG37,3,FALSE)</f>
        <v>0</v>
      </c>
    </row>
    <row r="40" spans="6:38" x14ac:dyDescent="0.15">
      <c r="F40" t="str">
        <f>AI28</f>
        <v>Belgica</v>
      </c>
      <c r="J40">
        <f>VLOOKUP(F40,$F$16:$M$25,8,FALSE)</f>
        <v>0</v>
      </c>
      <c r="K40">
        <f>VLOOKUP(F40,$F$16:$M$25,6,FALSE)</f>
        <v>0</v>
      </c>
      <c r="L40">
        <f>VLOOKUP(F40,$F$16:$M$25,7,FALSE)</f>
        <v>0</v>
      </c>
      <c r="M40">
        <f>K40-L40</f>
        <v>0</v>
      </c>
      <c r="O40" t="str">
        <f>IF(AND(J40=J41,M40=M41,K41&gt;K40),F41,F40)</f>
        <v>Belgica</v>
      </c>
      <c r="P40">
        <f>VLOOKUP(O40,$F$40:$M$49,5,FALSE)</f>
        <v>0</v>
      </c>
      <c r="Q40">
        <f>VLOOKUP(O40,$F$40:$M$49,8,FALSE)</f>
        <v>0</v>
      </c>
      <c r="R40">
        <f>VLOOKUP(O40,$F$40:$M$49,6,FALSE)</f>
        <v>0</v>
      </c>
      <c r="S40" t="str">
        <f>IF(AND(P40=P42,Q40=Q42,R42&gt;R40),O42,O40)</f>
        <v>Belgica</v>
      </c>
      <c r="T40">
        <f>VLOOKUP(S40,$O$40:$R$49,2,FALSE)</f>
        <v>0</v>
      </c>
      <c r="U40">
        <f>VLOOKUP(S40,$O$40:$R$49,3,FALSE)</f>
        <v>0</v>
      </c>
      <c r="V40">
        <f>VLOOKUP(S40,$O$40:$R$49,4,FALSE)</f>
        <v>0</v>
      </c>
      <c r="W40" t="str">
        <f>IF(AND(T40=T43,U40=U43,V43&gt;V40),S43,S40)</f>
        <v>Belgica</v>
      </c>
      <c r="X40">
        <f>VLOOKUP(W40,$S$40:$V$49,2,FALSE)</f>
        <v>0</v>
      </c>
      <c r="Y40">
        <f>VLOOKUP(W40,$S$40:$V$49,3,FALSE)</f>
        <v>0</v>
      </c>
      <c r="Z40">
        <f>VLOOKUP(W40,$S$40:$V$49,4,FALSE)</f>
        <v>0</v>
      </c>
      <c r="AA40" t="str">
        <f>W40</f>
        <v>Belgica</v>
      </c>
      <c r="AB40">
        <f>VLOOKUP(AA40,W40:Z49,2,FALSE)</f>
        <v>0</v>
      </c>
      <c r="AC40">
        <f>VLOOKUP(AA40,W40:Z49,3,FALSE)</f>
        <v>0</v>
      </c>
      <c r="AD40">
        <f>VLOOKUP(AA40,W40:Z49,4,FALSE)</f>
        <v>0</v>
      </c>
      <c r="AE40" t="str">
        <f>AA40</f>
        <v>Belgica</v>
      </c>
      <c r="AF40">
        <f>VLOOKUP(AE40,AA40:AD49,2,FALSE)</f>
        <v>0</v>
      </c>
      <c r="AG40">
        <f>VLOOKUP(AE40,AA40:AD49,3,FALSE)</f>
        <v>0</v>
      </c>
      <c r="AH40">
        <f>VLOOKUP(AE40,AA40:AD49,4,FALSE)</f>
        <v>0</v>
      </c>
      <c r="AI40" t="str">
        <f>AE40</f>
        <v>Belgica</v>
      </c>
      <c r="AJ40">
        <f>VLOOKUP(AI40,AE40:AH49,2,FALSE)</f>
        <v>0</v>
      </c>
      <c r="AK40">
        <f>VLOOKUP(AI40,AE40:AH49,3,FALSE)</f>
        <v>0</v>
      </c>
      <c r="AL40">
        <f>VLOOKUP(AI40,AE40:AH49,4,FALSE)</f>
        <v>0</v>
      </c>
    </row>
    <row r="41" spans="6:38" x14ac:dyDescent="0.15">
      <c r="F41" t="str">
        <f>AI29</f>
        <v>Panama</v>
      </c>
      <c r="J41">
        <f>VLOOKUP(F41,$F$16:$M$25,8,FALSE)</f>
        <v>0</v>
      </c>
      <c r="K41">
        <f>VLOOKUP(F41,$F$16:$M$25,6,FALSE)</f>
        <v>0</v>
      </c>
      <c r="L41">
        <f>VLOOKUP(F41,$F$16:$M$25,7,FALSE)</f>
        <v>0</v>
      </c>
      <c r="M41">
        <f>K41-L41</f>
        <v>0</v>
      </c>
      <c r="O41" t="str">
        <f>IF(AND(J40=J41,M40=M41,K41&gt;K40),F40,F41)</f>
        <v>Panama</v>
      </c>
      <c r="P41">
        <f>VLOOKUP(O41,$F$40:$M$49,5,FALSE)</f>
        <v>0</v>
      </c>
      <c r="Q41">
        <f>VLOOKUP(O41,$F$40:$M$49,8,FALSE)</f>
        <v>0</v>
      </c>
      <c r="R41">
        <f>VLOOKUP(O41,$F$40:$M$49,6,FALSE)</f>
        <v>0</v>
      </c>
      <c r="S41" t="str">
        <f>O41</f>
        <v>Panama</v>
      </c>
      <c r="T41">
        <f>VLOOKUP(S41,$O$40:$R$49,2,FALSE)</f>
        <v>0</v>
      </c>
      <c r="U41">
        <f>VLOOKUP(S41,$O$40:$R$49,3,FALSE)</f>
        <v>0</v>
      </c>
      <c r="V41">
        <f>VLOOKUP(S41,$O$40:$R$49,4,FALSE)</f>
        <v>0</v>
      </c>
      <c r="W41" t="str">
        <f>S41</f>
        <v>Panama</v>
      </c>
      <c r="X41">
        <f>VLOOKUP(W41,$S$40:$V$49,2,FALSE)</f>
        <v>0</v>
      </c>
      <c r="Y41">
        <f>VLOOKUP(W41,$S$40:$V$49,3,FALSE)</f>
        <v>0</v>
      </c>
      <c r="Z41">
        <f>VLOOKUP(W41,$S$40:$V$49,4,FALSE)</f>
        <v>0</v>
      </c>
      <c r="AA41" t="str">
        <f>IF(AND(X41=X42,Y41=Y42,Z42&gt;Z41),W42,W41)</f>
        <v>Panama</v>
      </c>
      <c r="AB41">
        <f>VLOOKUP(AA41,W40:Z49,2,FALSE)</f>
        <v>0</v>
      </c>
      <c r="AC41">
        <f>VLOOKUP(AA41,W40:Z49,3,FALSE)</f>
        <v>0</v>
      </c>
      <c r="AD41">
        <f>VLOOKUP(AA41,W40:Z49,4,FALSE)</f>
        <v>0</v>
      </c>
      <c r="AE41" t="str">
        <f>IF(AND(AB41=AB43,AC41=AC43,AD43&gt;AD41),AA43,AA41)</f>
        <v>Panama</v>
      </c>
      <c r="AF41">
        <f>VLOOKUP(AE41,AA40:AD49,2,FALSE)</f>
        <v>0</v>
      </c>
      <c r="AG41">
        <f>VLOOKUP(AE41,AA40:AD49,3,FALSE)</f>
        <v>0</v>
      </c>
      <c r="AH41">
        <f>VLOOKUP(AE41,AA40:AD49,4,FALSE)</f>
        <v>0</v>
      </c>
      <c r="AI41" t="str">
        <f>AE41</f>
        <v>Panama</v>
      </c>
      <c r="AJ41">
        <f>VLOOKUP(AI41,AE40:AH49,2,FALSE)</f>
        <v>0</v>
      </c>
      <c r="AK41">
        <f>VLOOKUP(AI41,AE40:AH49,3,FALSE)</f>
        <v>0</v>
      </c>
      <c r="AL41">
        <f>VLOOKUP(AI41,AE40:AH49,4,FALSE)</f>
        <v>0</v>
      </c>
    </row>
    <row r="42" spans="6:38" x14ac:dyDescent="0.15">
      <c r="F42" t="str">
        <f>AI30</f>
        <v>Tunez</v>
      </c>
      <c r="J42">
        <f>VLOOKUP(F42,$F$16:$M$25,8,FALSE)</f>
        <v>0</v>
      </c>
      <c r="K42">
        <f>VLOOKUP(F42,$F$16:$M$25,6,FALSE)</f>
        <v>0</v>
      </c>
      <c r="L42">
        <f>VLOOKUP(F42,$F$16:$M$25,7,FALSE)</f>
        <v>0</v>
      </c>
      <c r="M42">
        <f>K42-L42</f>
        <v>0</v>
      </c>
      <c r="O42" t="str">
        <f>F42</f>
        <v>Tunez</v>
      </c>
      <c r="P42">
        <f>VLOOKUP(O42,$F$40:$M$49,5,FALSE)</f>
        <v>0</v>
      </c>
      <c r="Q42">
        <f>VLOOKUP(O42,$F$40:$M$49,8,FALSE)</f>
        <v>0</v>
      </c>
      <c r="R42">
        <f>VLOOKUP(O42,$F$40:$M$49,6,FALSE)</f>
        <v>0</v>
      </c>
      <c r="S42" t="str">
        <f>IF(AND(P40=P42,Q40=Q42,R42&gt;R40),O40,O42)</f>
        <v>Tunez</v>
      </c>
      <c r="T42">
        <f>VLOOKUP(S42,$O$40:$R$49,2,FALSE)</f>
        <v>0</v>
      </c>
      <c r="U42">
        <f>VLOOKUP(S42,$O$40:$R$49,3,FALSE)</f>
        <v>0</v>
      </c>
      <c r="V42">
        <f>VLOOKUP(S42,$O$40:$R$49,4,FALSE)</f>
        <v>0</v>
      </c>
      <c r="W42" t="str">
        <f>S42</f>
        <v>Tunez</v>
      </c>
      <c r="X42">
        <f>VLOOKUP(W42,$S$40:$V$49,2,FALSE)</f>
        <v>0</v>
      </c>
      <c r="Y42">
        <f>VLOOKUP(W42,$S$40:$V$49,3,FALSE)</f>
        <v>0</v>
      </c>
      <c r="Z42">
        <f>VLOOKUP(W42,$S$40:$V$49,4,FALSE)</f>
        <v>0</v>
      </c>
      <c r="AA42" t="str">
        <f>IF(AND(X41=X42,Y41=Y42,Z42&gt;Z41),W41,W42)</f>
        <v>Tunez</v>
      </c>
      <c r="AB42">
        <f>VLOOKUP(AA42,W40:Z49,2,FALSE)</f>
        <v>0</v>
      </c>
      <c r="AC42">
        <f>VLOOKUP(AA42,W40:Z49,3,FALSE)</f>
        <v>0</v>
      </c>
      <c r="AD42">
        <f>VLOOKUP(AA42,W40:Z49,4,FALSE)</f>
        <v>0</v>
      </c>
      <c r="AE42" t="str">
        <f>AA42</f>
        <v>Tunez</v>
      </c>
      <c r="AF42">
        <f>VLOOKUP(AE42,AA40:AD49,2,FALSE)</f>
        <v>0</v>
      </c>
      <c r="AG42">
        <f>VLOOKUP(AE42,AA40:AD49,3,FALSE)</f>
        <v>0</v>
      </c>
      <c r="AH42">
        <f>VLOOKUP(AE42,AA40:AD49,4,FALSE)</f>
        <v>0</v>
      </c>
      <c r="AI42" t="str">
        <f>IF(AND(AF42=AF43,AG42=AG43,AH43&gt;AH42),AE43,AE42)</f>
        <v>Tunez</v>
      </c>
      <c r="AJ42">
        <f>VLOOKUP(AI42,AE40:AH49,2,FALSE)</f>
        <v>0</v>
      </c>
      <c r="AK42">
        <f>VLOOKUP(AI42,AE40:AH49,3,FALSE)</f>
        <v>0</v>
      </c>
      <c r="AL42">
        <f>VLOOKUP(AI42,AE40:AH49,4,FALSE)</f>
        <v>0</v>
      </c>
    </row>
    <row r="43" spans="6:38" x14ac:dyDescent="0.15">
      <c r="F43" t="str">
        <f>AI31</f>
        <v>Inglaterra</v>
      </c>
      <c r="J43">
        <f>VLOOKUP(F43,$F$16:$M$25,8,FALSE)</f>
        <v>0</v>
      </c>
      <c r="K43">
        <f>VLOOKUP(F43,$F$16:$M$25,6,FALSE)</f>
        <v>0</v>
      </c>
      <c r="L43">
        <f>VLOOKUP(F43,$F$16:$M$25,7,FALSE)</f>
        <v>0</v>
      </c>
      <c r="M43">
        <f>K43-L43</f>
        <v>0</v>
      </c>
      <c r="O43" t="str">
        <f>F43</f>
        <v>Inglaterra</v>
      </c>
      <c r="P43">
        <f>VLOOKUP(O43,$F$40:$M$49,5,FALSE)</f>
        <v>0</v>
      </c>
      <c r="Q43">
        <f>VLOOKUP(O43,$F$40:$M$49,8,FALSE)</f>
        <v>0</v>
      </c>
      <c r="R43">
        <f>VLOOKUP(O43,$F$40:$M$49,6,FALSE)</f>
        <v>0</v>
      </c>
      <c r="S43" t="str">
        <f>O43</f>
        <v>Inglaterra</v>
      </c>
      <c r="T43">
        <f>VLOOKUP(S43,$O$40:$R$49,2,FALSE)</f>
        <v>0</v>
      </c>
      <c r="U43">
        <f>VLOOKUP(S43,$O$40:$R$49,3,FALSE)</f>
        <v>0</v>
      </c>
      <c r="V43">
        <f>VLOOKUP(S43,$O$40:$R$49,4,FALSE)</f>
        <v>0</v>
      </c>
      <c r="W43" t="str">
        <f>IF(AND(T40=T43,U40=U43,V43&gt;V40),S40,S43)</f>
        <v>Inglaterra</v>
      </c>
      <c r="X43">
        <f>VLOOKUP(W43,$S$40:$V$49,2,FALSE)</f>
        <v>0</v>
      </c>
      <c r="Y43">
        <f>VLOOKUP(W43,$S$40:$V$49,3,FALSE)</f>
        <v>0</v>
      </c>
      <c r="Z43">
        <f>VLOOKUP(W43,$S$40:$V$49,4,FALSE)</f>
        <v>0</v>
      </c>
      <c r="AA43" t="str">
        <f>W43</f>
        <v>Inglaterra</v>
      </c>
      <c r="AB43">
        <f>VLOOKUP(AA43,W40:Z49,2,FALSE)</f>
        <v>0</v>
      </c>
      <c r="AC43">
        <f>VLOOKUP(AA43,W40:Z49,3,FALSE)</f>
        <v>0</v>
      </c>
      <c r="AD43">
        <f>VLOOKUP(AA43,W40:Z49,4,FALSE)</f>
        <v>0</v>
      </c>
      <c r="AE43" t="str">
        <f>IF(AND(AB41=AB43,AC41=AC43,AD43&gt;AD41),AA41,AA43)</f>
        <v>Inglaterra</v>
      </c>
      <c r="AF43">
        <f>VLOOKUP(AE43,AA40:AD49,2,FALSE)</f>
        <v>0</v>
      </c>
      <c r="AG43">
        <f>VLOOKUP(AE43,AA40:AD49,3,FALSE)</f>
        <v>0</v>
      </c>
      <c r="AH43">
        <f>VLOOKUP(AE43,AA40:AD49,4,FALSE)</f>
        <v>0</v>
      </c>
      <c r="AI43" t="str">
        <f>IF(AND(AF42=AF43,AG42=AG43,AH43&gt;AH42),AE42,AE43)</f>
        <v>Inglaterra</v>
      </c>
      <c r="AJ43">
        <f>VLOOKUP(AI43,AE40:AH49,2,FALSE)</f>
        <v>0</v>
      </c>
      <c r="AK43">
        <f>VLOOKUP(AI43,AE40:AH49,3,FALSE)</f>
        <v>0</v>
      </c>
      <c r="AL43">
        <f>VLOOKUP(AI43,AE40:AH49,4,FALSE)</f>
        <v>0</v>
      </c>
    </row>
    <row r="51" spans="6:13" x14ac:dyDescent="0.15">
      <c r="F51" t="s">
        <v>53</v>
      </c>
    </row>
    <row r="52" spans="6:13" x14ac:dyDescent="0.15">
      <c r="F52" t="str">
        <f>AI40</f>
        <v>Belgica</v>
      </c>
      <c r="G52">
        <f>VLOOKUP(F52,$F$16:$M$25,2,FALSE)</f>
        <v>0</v>
      </c>
      <c r="H52">
        <f>VLOOKUP(F52,$F$16:$M$25,3,FALSE)</f>
        <v>0</v>
      </c>
      <c r="I52">
        <f>VLOOKUP(F52,$F$16:$M$25,4,FALSE)</f>
        <v>0</v>
      </c>
      <c r="J52">
        <f>VLOOKUP(F52,$F$16:$M$25,5,FALSE)</f>
        <v>0</v>
      </c>
      <c r="K52">
        <f>VLOOKUP(F52,$F$16:$M$25,6,FALSE)</f>
        <v>0</v>
      </c>
      <c r="L52">
        <f>VLOOKUP(F52,$F$16:$M$25,7,FALSE)</f>
        <v>0</v>
      </c>
      <c r="M52">
        <f>VLOOKUP(F52,$F$16:$M$25,8,FALSE)</f>
        <v>0</v>
      </c>
    </row>
    <row r="53" spans="6:13" x14ac:dyDescent="0.15">
      <c r="F53" t="str">
        <f>AI41</f>
        <v>Panama</v>
      </c>
      <c r="G53">
        <f>VLOOKUP(F53,$F$16:$M$25,2,FALSE)</f>
        <v>0</v>
      </c>
      <c r="H53">
        <f>VLOOKUP(F53,$F$16:$M$25,3,FALSE)</f>
        <v>0</v>
      </c>
      <c r="I53">
        <f>VLOOKUP(F53,$F$16:$M$25,4,FALSE)</f>
        <v>0</v>
      </c>
      <c r="J53">
        <f>VLOOKUP(F53,$F$16:$M$25,5,FALSE)</f>
        <v>0</v>
      </c>
      <c r="K53">
        <f>VLOOKUP(F53,$F$16:$M$25,6,FALSE)</f>
        <v>0</v>
      </c>
      <c r="L53">
        <f>VLOOKUP(F53,$F$16:$M$25,7,FALSE)</f>
        <v>0</v>
      </c>
      <c r="M53">
        <f>VLOOKUP(F53,$F$16:$M$25,8,FALSE)</f>
        <v>0</v>
      </c>
    </row>
    <row r="54" spans="6:13" x14ac:dyDescent="0.15">
      <c r="F54" t="str">
        <f>AI42</f>
        <v>Tunez</v>
      </c>
      <c r="G54">
        <f>VLOOKUP(F54,$F$16:$M$25,2,FALSE)</f>
        <v>0</v>
      </c>
      <c r="H54">
        <f>VLOOKUP(F54,$F$16:$M$25,3,FALSE)</f>
        <v>0</v>
      </c>
      <c r="I54">
        <f>VLOOKUP(F54,$F$16:$M$25,4,FALSE)</f>
        <v>0</v>
      </c>
      <c r="J54">
        <f>VLOOKUP(F54,$F$16:$M$25,5,FALSE)</f>
        <v>0</v>
      </c>
      <c r="K54">
        <f>VLOOKUP(F54,$F$16:$M$25,6,FALSE)</f>
        <v>0</v>
      </c>
      <c r="L54">
        <f>VLOOKUP(F54,$F$16:$M$25,7,FALSE)</f>
        <v>0</v>
      </c>
      <c r="M54">
        <f>VLOOKUP(F54,$F$16:$M$25,8,FALSE)</f>
        <v>0</v>
      </c>
    </row>
    <row r="55" spans="6:13" x14ac:dyDescent="0.15">
      <c r="F55" t="str">
        <f>AI43</f>
        <v>Inglaterra</v>
      </c>
      <c r="G55">
        <f>VLOOKUP(F55,$F$16:$M$25,2,FALSE)</f>
        <v>0</v>
      </c>
      <c r="H55">
        <f>VLOOKUP(F55,$F$16:$M$25,3,FALSE)</f>
        <v>0</v>
      </c>
      <c r="I55">
        <f>VLOOKUP(F55,$F$16:$M$25,4,FALSE)</f>
        <v>0</v>
      </c>
      <c r="J55">
        <f>VLOOKUP(F55,$F$16:$M$25,5,FALSE)</f>
        <v>0</v>
      </c>
      <c r="K55">
        <f>VLOOKUP(F55,$F$16:$M$25,6,FALSE)</f>
        <v>0</v>
      </c>
      <c r="L55">
        <f>VLOOKUP(F55,$F$16:$M$25,7,FALSE)</f>
        <v>0</v>
      </c>
      <c r="M55">
        <f>VLOOKUP(F55,$F$16:$M$25,8,FALSE)</f>
        <v>0</v>
      </c>
    </row>
  </sheetData>
  <mergeCells count="1">
    <mergeCell ref="A2:E2"/>
  </mergeCells>
  <phoneticPr fontId="0"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ublished="0" codeName="Hoja9"/>
  <dimension ref="A2:AL55"/>
  <sheetViews>
    <sheetView topLeftCell="A31" workbookViewId="0">
      <selection sqref="A1:H1"/>
    </sheetView>
  </sheetViews>
  <sheetFormatPr baseColWidth="10" defaultColWidth="3.6640625" defaultRowHeight="13" x14ac:dyDescent="0.15"/>
  <cols>
    <col min="1" max="1" width="9.1640625" customWidth="1"/>
    <col min="2" max="2" width="2.6640625" customWidth="1"/>
    <col min="3" max="3" width="1.5" customWidth="1"/>
    <col min="4" max="4" width="2.6640625" customWidth="1"/>
    <col min="5" max="5" width="9.1640625" style="2" customWidth="1"/>
    <col min="6" max="6" width="11.5" customWidth="1"/>
  </cols>
  <sheetData>
    <row r="2" spans="1:36" x14ac:dyDescent="0.15">
      <c r="A2" s="462" t="s">
        <v>190</v>
      </c>
      <c r="B2" s="462"/>
      <c r="C2" s="462"/>
      <c r="D2" s="462"/>
      <c r="E2" s="462"/>
      <c r="G2" t="str">
        <f>IF('Resultados Reales'!D63&lt;&gt;"",'Resultados Reales'!D63,"")</f>
        <v>Colombia</v>
      </c>
      <c r="N2" t="str">
        <f>IF('Resultados Reales'!G63&lt;&gt;"",'Resultados Reales'!G63,"")</f>
        <v>Japon</v>
      </c>
      <c r="U2" t="str">
        <f>IF('Resultados Reales'!D64&lt;&gt;"",'Resultados Reales'!D64,"")</f>
        <v>Polonia</v>
      </c>
      <c r="AB2" t="str">
        <f>IF('Resultados Reales'!G64&lt;&gt;"",'Resultados Reales'!G64,"")</f>
        <v>Senegal</v>
      </c>
    </row>
    <row r="3" spans="1:36" x14ac:dyDescent="0.15">
      <c r="F3" t="s">
        <v>38</v>
      </c>
      <c r="G3" t="s">
        <v>39</v>
      </c>
      <c r="H3" t="s">
        <v>40</v>
      </c>
      <c r="I3" t="s">
        <v>41</v>
      </c>
      <c r="J3" t="s">
        <v>42</v>
      </c>
      <c r="K3" t="s">
        <v>43</v>
      </c>
      <c r="L3" t="s">
        <v>44</v>
      </c>
      <c r="N3" t="s">
        <v>39</v>
      </c>
      <c r="O3" t="s">
        <v>40</v>
      </c>
      <c r="P3" t="s">
        <v>41</v>
      </c>
      <c r="Q3" t="s">
        <v>42</v>
      </c>
      <c r="R3" t="s">
        <v>43</v>
      </c>
      <c r="S3" t="s">
        <v>44</v>
      </c>
      <c r="U3" t="s">
        <v>39</v>
      </c>
      <c r="V3" t="s">
        <v>40</v>
      </c>
      <c r="W3" t="s">
        <v>41</v>
      </c>
      <c r="X3" t="s">
        <v>42</v>
      </c>
      <c r="Y3" t="s">
        <v>43</v>
      </c>
      <c r="Z3" t="s">
        <v>44</v>
      </c>
      <c r="AB3" t="s">
        <v>39</v>
      </c>
      <c r="AC3" t="s">
        <v>40</v>
      </c>
      <c r="AD3" t="s">
        <v>41</v>
      </c>
      <c r="AE3" t="s">
        <v>42</v>
      </c>
      <c r="AF3" t="s">
        <v>43</v>
      </c>
      <c r="AG3" t="s">
        <v>44</v>
      </c>
    </row>
    <row r="4" spans="1:36" x14ac:dyDescent="0.15">
      <c r="A4" s="1" t="str">
        <f>'Resultados Reales'!D63</f>
        <v>Colombia</v>
      </c>
      <c r="B4" s="3" t="str">
        <f>IF('Resultados Reales'!E63&lt;&gt;"",'Resultados Reales'!E63,"")</f>
        <v/>
      </c>
      <c r="C4" s="3"/>
      <c r="D4" s="3" t="str">
        <f>IF('Resultados Reales'!F63&lt;&gt;"",'Resultados Reales'!F63,"")</f>
        <v/>
      </c>
      <c r="E4" s="2" t="str">
        <f>'Resultados Reales'!G63</f>
        <v>Japon</v>
      </c>
      <c r="F4" s="3">
        <f>COUNTBLANK('Resultados Reales'!E63:'Resultados Reales'!F63)</f>
        <v>2</v>
      </c>
      <c r="G4">
        <f t="shared" ref="G4:G9" si="0">IF(AND(F4=0,OR($A4=$G$2,$E4=$G$2)),1,0)</f>
        <v>0</v>
      </c>
      <c r="H4">
        <f t="shared" ref="H4:H9" si="1">IF(AND(F4=0,OR(AND($A4=$G$2,$B4&gt;$D4),AND($E4=$G$2,$D4&gt;$B4))),1,0)</f>
        <v>0</v>
      </c>
      <c r="I4">
        <f t="shared" ref="I4:I9" si="2">IF(AND(F4=0,G4=1,$B4=$D4),1,0)</f>
        <v>0</v>
      </c>
      <c r="J4">
        <f t="shared" ref="J4:J9" si="3">IF(AND(F4=0,OR(AND($A4=$G$2,$B4&lt;$D4),AND($E4=$G$2,$D4&lt;$B4))),1,0)</f>
        <v>0</v>
      </c>
      <c r="K4">
        <f t="shared" ref="K4:K9" si="4">IF(F4&gt;0,0,IF($A4=$G$2,$B4,IF($E4=$G$2,$D4,0)))</f>
        <v>0</v>
      </c>
      <c r="L4">
        <f t="shared" ref="L4:L9" si="5">IF(F4&gt;0,0,IF($A4=$G$2,$D4,IF($E4=$G$2,$B4,0)))</f>
        <v>0</v>
      </c>
      <c r="N4">
        <f t="shared" ref="N4:N9" si="6">IF(AND(F4=0,OR($A4=$N$2,$E4=$N$2)),1,0)</f>
        <v>0</v>
      </c>
      <c r="O4">
        <f t="shared" ref="O4:O9" si="7">IF(AND(F4=0,OR(AND($A4=$N$2,$B4&gt;$D4),AND($E4=$N$2,$D4&gt;$B4))),1,0)</f>
        <v>0</v>
      </c>
      <c r="P4">
        <f t="shared" ref="P4:P9" si="8">IF(AND(F4=0,N4=1,$B4=$D4),1,0)</f>
        <v>0</v>
      </c>
      <c r="Q4">
        <f t="shared" ref="Q4:Q9" si="9">IF(AND(F4=0,OR(AND($A4=$N$2,$B4&lt;$D4),AND($E4=$N$2,$D4&lt;$B4))),1,0)</f>
        <v>0</v>
      </c>
      <c r="R4">
        <f t="shared" ref="R4:R9" si="10">IF(F4&gt;0,0,IF($A4=$N$2,$B4,IF($E4=$N$2,$D4,0)))</f>
        <v>0</v>
      </c>
      <c r="S4">
        <f t="shared" ref="S4:S9" si="11">IF(F4&gt;0,0,IF($A4=$N$2,$D4,IF($E4=$N$2,$B4,0)))</f>
        <v>0</v>
      </c>
      <c r="U4">
        <f t="shared" ref="U4:U9" si="12">IF(AND(F4=0,OR($A4=$U$2,$E4=$U$2)),1,0)</f>
        <v>0</v>
      </c>
      <c r="V4">
        <f t="shared" ref="V4:V9" si="13">IF(AND(F4=0,OR(AND($A4=$U$2,$B4&gt;$D4),AND($E4=$U$2,$D4&gt;$B4))),1,0)</f>
        <v>0</v>
      </c>
      <c r="W4">
        <f t="shared" ref="W4:W9" si="14">IF(AND(F4=0,U4=1,$B4=$D4),1,0)</f>
        <v>0</v>
      </c>
      <c r="X4">
        <f t="shared" ref="X4:X9" si="15">IF(AND(F4=0,OR(AND($A4=$U$2,$B4&lt;$D4),AND($E4=$U$2,$D4&lt;$B4))),1,0)</f>
        <v>0</v>
      </c>
      <c r="Y4">
        <f t="shared" ref="Y4:Y9" si="16">IF(F4&gt;0,0,IF($A4=$U$2,$B4,IF($E4=$U$2,$D4,0)))</f>
        <v>0</v>
      </c>
      <c r="Z4">
        <f t="shared" ref="Z4:Z9" si="17">IF(F4&gt;0,0,IF($A4=$U$2,$D4,IF($E4=$U$2,$B4,0)))</f>
        <v>0</v>
      </c>
      <c r="AB4">
        <f t="shared" ref="AB4:AB9" si="18">IF(AND(F4=0,OR($A4=$AB$2,$E4=$AB$2)),1,0)</f>
        <v>0</v>
      </c>
      <c r="AC4">
        <f t="shared" ref="AC4:AC9" si="19">IF(AND(F4=0,OR(AND($A4=$AB$2,$B4&gt;$D4),AND($E4=$AB$2,$D4&gt;$B4))),1,0)</f>
        <v>0</v>
      </c>
      <c r="AD4">
        <f t="shared" ref="AD4:AD9" si="20">IF(AND(F4=0,AB4=1,$B4=$D4),1,0)</f>
        <v>0</v>
      </c>
      <c r="AE4">
        <f t="shared" ref="AE4:AE9" si="21">IF(AND(F4=0,OR(AND($A4=$AB$2,$B4&lt;$D4),AND($E4=$AB$2,$D4&lt;$B4))),1,0)</f>
        <v>0</v>
      </c>
      <c r="AF4">
        <f t="shared" ref="AF4:AF9" si="22">IF(F4&gt;0,0,IF($A4=$AB$2,$B4,IF($E4=$AB$2,$D4,0)))</f>
        <v>0</v>
      </c>
      <c r="AG4">
        <f t="shared" ref="AG4:AG9" si="23">IF(F4&gt;0,0,IF($A4=$AB$2,$D4,IF($E4=$AB$2,$B4,0)))</f>
        <v>0</v>
      </c>
    </row>
    <row r="5" spans="1:36" x14ac:dyDescent="0.15">
      <c r="A5" s="1" t="str">
        <f>'Resultados Reales'!D64</f>
        <v>Polonia</v>
      </c>
      <c r="B5" s="3" t="str">
        <f>IF('Resultados Reales'!E64&lt;&gt;"",'Resultados Reales'!E64,"")</f>
        <v/>
      </c>
      <c r="C5" s="3"/>
      <c r="D5" s="3" t="str">
        <f>IF('Resultados Reales'!F64&lt;&gt;"",'Resultados Reales'!F64,"")</f>
        <v/>
      </c>
      <c r="E5" s="2" t="str">
        <f>'Resultados Reales'!G64</f>
        <v>Senegal</v>
      </c>
      <c r="F5" s="3">
        <f>COUNTBLANK('Resultados Reales'!E64:'Resultados Reales'!F64)</f>
        <v>2</v>
      </c>
      <c r="G5">
        <f t="shared" si="0"/>
        <v>0</v>
      </c>
      <c r="H5">
        <f t="shared" si="1"/>
        <v>0</v>
      </c>
      <c r="I5">
        <f t="shared" si="2"/>
        <v>0</v>
      </c>
      <c r="J5">
        <f t="shared" si="3"/>
        <v>0</v>
      </c>
      <c r="K5">
        <f t="shared" si="4"/>
        <v>0</v>
      </c>
      <c r="L5">
        <f t="shared" si="5"/>
        <v>0</v>
      </c>
      <c r="N5">
        <f t="shared" si="6"/>
        <v>0</v>
      </c>
      <c r="O5">
        <f t="shared" si="7"/>
        <v>0</v>
      </c>
      <c r="P5">
        <f t="shared" si="8"/>
        <v>0</v>
      </c>
      <c r="Q5">
        <f t="shared" si="9"/>
        <v>0</v>
      </c>
      <c r="R5">
        <f t="shared" si="10"/>
        <v>0</v>
      </c>
      <c r="S5">
        <f t="shared" si="11"/>
        <v>0</v>
      </c>
      <c r="U5">
        <f t="shared" si="12"/>
        <v>0</v>
      </c>
      <c r="V5">
        <f t="shared" si="13"/>
        <v>0</v>
      </c>
      <c r="W5">
        <f t="shared" si="14"/>
        <v>0</v>
      </c>
      <c r="X5">
        <f t="shared" si="15"/>
        <v>0</v>
      </c>
      <c r="Y5">
        <f t="shared" si="16"/>
        <v>0</v>
      </c>
      <c r="Z5">
        <f t="shared" si="17"/>
        <v>0</v>
      </c>
      <c r="AB5">
        <f t="shared" si="18"/>
        <v>0</v>
      </c>
      <c r="AC5">
        <f t="shared" si="19"/>
        <v>0</v>
      </c>
      <c r="AD5">
        <f t="shared" si="20"/>
        <v>0</v>
      </c>
      <c r="AE5">
        <f t="shared" si="21"/>
        <v>0</v>
      </c>
      <c r="AF5">
        <f t="shared" si="22"/>
        <v>0</v>
      </c>
      <c r="AG5">
        <f t="shared" si="23"/>
        <v>0</v>
      </c>
    </row>
    <row r="6" spans="1:36" x14ac:dyDescent="0.15">
      <c r="A6" s="1" t="str">
        <f>'Resultados Reales'!D65</f>
        <v>Japon</v>
      </c>
      <c r="B6" s="3" t="str">
        <f>IF('Resultados Reales'!E65&lt;&gt;"",'Resultados Reales'!E65,"")</f>
        <v/>
      </c>
      <c r="C6" s="3"/>
      <c r="D6" s="3" t="str">
        <f>IF('Resultados Reales'!F65&lt;&gt;"",'Resultados Reales'!F65,"")</f>
        <v/>
      </c>
      <c r="E6" s="2" t="str">
        <f>'Resultados Reales'!G65</f>
        <v>Senegal</v>
      </c>
      <c r="F6" s="3">
        <f>COUNTBLANK('Resultados Reales'!E65:'Resultados Reales'!F65)</f>
        <v>2</v>
      </c>
      <c r="G6">
        <f t="shared" si="0"/>
        <v>0</v>
      </c>
      <c r="H6">
        <f t="shared" si="1"/>
        <v>0</v>
      </c>
      <c r="I6">
        <f t="shared" si="2"/>
        <v>0</v>
      </c>
      <c r="J6">
        <f t="shared" si="3"/>
        <v>0</v>
      </c>
      <c r="K6">
        <f t="shared" si="4"/>
        <v>0</v>
      </c>
      <c r="L6">
        <f t="shared" si="5"/>
        <v>0</v>
      </c>
      <c r="N6">
        <f t="shared" si="6"/>
        <v>0</v>
      </c>
      <c r="O6">
        <f t="shared" si="7"/>
        <v>0</v>
      </c>
      <c r="P6">
        <f t="shared" si="8"/>
        <v>0</v>
      </c>
      <c r="Q6">
        <f t="shared" si="9"/>
        <v>0</v>
      </c>
      <c r="R6">
        <f t="shared" si="10"/>
        <v>0</v>
      </c>
      <c r="S6">
        <f t="shared" si="11"/>
        <v>0</v>
      </c>
      <c r="U6">
        <f t="shared" si="12"/>
        <v>0</v>
      </c>
      <c r="V6">
        <f t="shared" si="13"/>
        <v>0</v>
      </c>
      <c r="W6">
        <f t="shared" si="14"/>
        <v>0</v>
      </c>
      <c r="X6">
        <f t="shared" si="15"/>
        <v>0</v>
      </c>
      <c r="Y6">
        <f t="shared" si="16"/>
        <v>0</v>
      </c>
      <c r="Z6">
        <f t="shared" si="17"/>
        <v>0</v>
      </c>
      <c r="AB6">
        <f t="shared" si="18"/>
        <v>0</v>
      </c>
      <c r="AC6">
        <f t="shared" si="19"/>
        <v>0</v>
      </c>
      <c r="AD6">
        <f t="shared" si="20"/>
        <v>0</v>
      </c>
      <c r="AE6">
        <f t="shared" si="21"/>
        <v>0</v>
      </c>
      <c r="AF6">
        <f t="shared" si="22"/>
        <v>0</v>
      </c>
      <c r="AG6">
        <f t="shared" si="23"/>
        <v>0</v>
      </c>
    </row>
    <row r="7" spans="1:36" x14ac:dyDescent="0.15">
      <c r="A7" s="1" t="str">
        <f>'Resultados Reales'!D66</f>
        <v>Colombia</v>
      </c>
      <c r="B7" s="3" t="str">
        <f>IF('Resultados Reales'!E66&lt;&gt;"",'Resultados Reales'!E66,"")</f>
        <v/>
      </c>
      <c r="C7" s="3"/>
      <c r="D7" s="3" t="str">
        <f>IF('Resultados Reales'!F66&lt;&gt;"",'Resultados Reales'!F66,"")</f>
        <v/>
      </c>
      <c r="E7" s="2" t="str">
        <f>'Resultados Reales'!G66</f>
        <v>Polonia</v>
      </c>
      <c r="F7" s="3">
        <f>COUNTBLANK('Resultados Reales'!E66:'Resultados Reales'!F66)</f>
        <v>2</v>
      </c>
      <c r="G7">
        <f t="shared" si="0"/>
        <v>0</v>
      </c>
      <c r="H7">
        <f t="shared" si="1"/>
        <v>0</v>
      </c>
      <c r="I7">
        <f t="shared" si="2"/>
        <v>0</v>
      </c>
      <c r="J7">
        <f t="shared" si="3"/>
        <v>0</v>
      </c>
      <c r="K7">
        <f t="shared" si="4"/>
        <v>0</v>
      </c>
      <c r="L7">
        <f t="shared" si="5"/>
        <v>0</v>
      </c>
      <c r="N7">
        <f t="shared" si="6"/>
        <v>0</v>
      </c>
      <c r="O7">
        <f t="shared" si="7"/>
        <v>0</v>
      </c>
      <c r="P7">
        <f t="shared" si="8"/>
        <v>0</v>
      </c>
      <c r="Q7">
        <f t="shared" si="9"/>
        <v>0</v>
      </c>
      <c r="R7">
        <f t="shared" si="10"/>
        <v>0</v>
      </c>
      <c r="S7">
        <f t="shared" si="11"/>
        <v>0</v>
      </c>
      <c r="U7">
        <f t="shared" si="12"/>
        <v>0</v>
      </c>
      <c r="V7">
        <f t="shared" si="13"/>
        <v>0</v>
      </c>
      <c r="W7">
        <f t="shared" si="14"/>
        <v>0</v>
      </c>
      <c r="X7">
        <f t="shared" si="15"/>
        <v>0</v>
      </c>
      <c r="Y7">
        <f t="shared" si="16"/>
        <v>0</v>
      </c>
      <c r="Z7">
        <f t="shared" si="17"/>
        <v>0</v>
      </c>
      <c r="AB7">
        <f t="shared" si="18"/>
        <v>0</v>
      </c>
      <c r="AC7">
        <f t="shared" si="19"/>
        <v>0</v>
      </c>
      <c r="AD7">
        <f t="shared" si="20"/>
        <v>0</v>
      </c>
      <c r="AE7">
        <f t="shared" si="21"/>
        <v>0</v>
      </c>
      <c r="AF7">
        <f t="shared" si="22"/>
        <v>0</v>
      </c>
      <c r="AG7">
        <f t="shared" si="23"/>
        <v>0</v>
      </c>
    </row>
    <row r="8" spans="1:36" x14ac:dyDescent="0.15">
      <c r="A8" s="1" t="str">
        <f>'Resultados Reales'!D67</f>
        <v>Colombia</v>
      </c>
      <c r="B8" s="3" t="str">
        <f>IF('Resultados Reales'!E67&lt;&gt;"",'Resultados Reales'!E67,"")</f>
        <v/>
      </c>
      <c r="C8" s="3"/>
      <c r="D8" s="3" t="str">
        <f>IF('Resultados Reales'!F67&lt;&gt;"",'Resultados Reales'!F67,"")</f>
        <v/>
      </c>
      <c r="E8" s="2" t="str">
        <f>'Resultados Reales'!G67</f>
        <v>Senegal</v>
      </c>
      <c r="F8" s="3">
        <f>COUNTBLANK('Resultados Reales'!E67:'Resultados Reales'!F67)</f>
        <v>2</v>
      </c>
      <c r="G8">
        <f t="shared" si="0"/>
        <v>0</v>
      </c>
      <c r="H8">
        <f t="shared" si="1"/>
        <v>0</v>
      </c>
      <c r="I8">
        <f t="shared" si="2"/>
        <v>0</v>
      </c>
      <c r="J8">
        <f t="shared" si="3"/>
        <v>0</v>
      </c>
      <c r="K8">
        <f t="shared" si="4"/>
        <v>0</v>
      </c>
      <c r="L8">
        <f t="shared" si="5"/>
        <v>0</v>
      </c>
      <c r="N8">
        <f t="shared" si="6"/>
        <v>0</v>
      </c>
      <c r="O8">
        <f t="shared" si="7"/>
        <v>0</v>
      </c>
      <c r="P8">
        <f t="shared" si="8"/>
        <v>0</v>
      </c>
      <c r="Q8">
        <f t="shared" si="9"/>
        <v>0</v>
      </c>
      <c r="R8">
        <f t="shared" si="10"/>
        <v>0</v>
      </c>
      <c r="S8">
        <f t="shared" si="11"/>
        <v>0</v>
      </c>
      <c r="U8">
        <f t="shared" si="12"/>
        <v>0</v>
      </c>
      <c r="V8">
        <f t="shared" si="13"/>
        <v>0</v>
      </c>
      <c r="W8">
        <f t="shared" si="14"/>
        <v>0</v>
      </c>
      <c r="X8">
        <f t="shared" si="15"/>
        <v>0</v>
      </c>
      <c r="Y8">
        <f t="shared" si="16"/>
        <v>0</v>
      </c>
      <c r="Z8">
        <f t="shared" si="17"/>
        <v>0</v>
      </c>
      <c r="AB8">
        <f t="shared" si="18"/>
        <v>0</v>
      </c>
      <c r="AC8">
        <f t="shared" si="19"/>
        <v>0</v>
      </c>
      <c r="AD8">
        <f t="shared" si="20"/>
        <v>0</v>
      </c>
      <c r="AE8">
        <f t="shared" si="21"/>
        <v>0</v>
      </c>
      <c r="AF8">
        <f t="shared" si="22"/>
        <v>0</v>
      </c>
      <c r="AG8">
        <f t="shared" si="23"/>
        <v>0</v>
      </c>
    </row>
    <row r="9" spans="1:36" x14ac:dyDescent="0.15">
      <c r="A9" s="1" t="str">
        <f>'Resultados Reales'!D68</f>
        <v>Polonia</v>
      </c>
      <c r="B9" s="3" t="str">
        <f>IF('Resultados Reales'!E68&lt;&gt;"",'Resultados Reales'!E68,"")</f>
        <v/>
      </c>
      <c r="C9" s="3"/>
      <c r="D9" s="3" t="str">
        <f>IF('Resultados Reales'!F68&lt;&gt;"",'Resultados Reales'!F68,"")</f>
        <v/>
      </c>
      <c r="E9" s="2" t="str">
        <f>'Resultados Reales'!G68</f>
        <v>Japon</v>
      </c>
      <c r="F9" s="3">
        <f>COUNTBLANK('Resultados Reales'!E68:'Resultados Reales'!F68)</f>
        <v>2</v>
      </c>
      <c r="G9">
        <f t="shared" si="0"/>
        <v>0</v>
      </c>
      <c r="H9">
        <f t="shared" si="1"/>
        <v>0</v>
      </c>
      <c r="I9">
        <f t="shared" si="2"/>
        <v>0</v>
      </c>
      <c r="J9">
        <f t="shared" si="3"/>
        <v>0</v>
      </c>
      <c r="K9">
        <f t="shared" si="4"/>
        <v>0</v>
      </c>
      <c r="L9">
        <f t="shared" si="5"/>
        <v>0</v>
      </c>
      <c r="N9">
        <f t="shared" si="6"/>
        <v>0</v>
      </c>
      <c r="O9">
        <f t="shared" si="7"/>
        <v>0</v>
      </c>
      <c r="P9">
        <f t="shared" si="8"/>
        <v>0</v>
      </c>
      <c r="Q9">
        <f t="shared" si="9"/>
        <v>0</v>
      </c>
      <c r="R9">
        <f t="shared" si="10"/>
        <v>0</v>
      </c>
      <c r="S9">
        <f t="shared" si="11"/>
        <v>0</v>
      </c>
      <c r="U9">
        <f t="shared" si="12"/>
        <v>0</v>
      </c>
      <c r="V9">
        <f t="shared" si="13"/>
        <v>0</v>
      </c>
      <c r="W9">
        <f t="shared" si="14"/>
        <v>0</v>
      </c>
      <c r="X9">
        <f t="shared" si="15"/>
        <v>0</v>
      </c>
      <c r="Y9">
        <f t="shared" si="16"/>
        <v>0</v>
      </c>
      <c r="Z9">
        <f t="shared" si="17"/>
        <v>0</v>
      </c>
      <c r="AB9">
        <f t="shared" si="18"/>
        <v>0</v>
      </c>
      <c r="AC9">
        <f t="shared" si="19"/>
        <v>0</v>
      </c>
      <c r="AD9">
        <f t="shared" si="20"/>
        <v>0</v>
      </c>
      <c r="AE9">
        <f t="shared" si="21"/>
        <v>0</v>
      </c>
      <c r="AF9">
        <f t="shared" si="22"/>
        <v>0</v>
      </c>
      <c r="AG9">
        <f t="shared" si="23"/>
        <v>0</v>
      </c>
    </row>
    <row r="10" spans="1:36" x14ac:dyDescent="0.15">
      <c r="G10">
        <f t="shared" ref="G10:L10" si="24">SUM(G4:G9)</f>
        <v>0</v>
      </c>
      <c r="H10">
        <f t="shared" si="24"/>
        <v>0</v>
      </c>
      <c r="I10">
        <f t="shared" si="24"/>
        <v>0</v>
      </c>
      <c r="J10">
        <f t="shared" si="24"/>
        <v>0</v>
      </c>
      <c r="K10">
        <f t="shared" si="24"/>
        <v>0</v>
      </c>
      <c r="L10">
        <f t="shared" si="24"/>
        <v>0</v>
      </c>
      <c r="M10">
        <f>H10*3+I10</f>
        <v>0</v>
      </c>
      <c r="N10">
        <f t="shared" ref="N10:S10" si="25">SUM(N4:N9)</f>
        <v>0</v>
      </c>
      <c r="O10">
        <f t="shared" si="25"/>
        <v>0</v>
      </c>
      <c r="P10">
        <f t="shared" si="25"/>
        <v>0</v>
      </c>
      <c r="Q10">
        <f t="shared" si="25"/>
        <v>0</v>
      </c>
      <c r="R10">
        <f t="shared" si="25"/>
        <v>0</v>
      </c>
      <c r="S10">
        <f t="shared" si="25"/>
        <v>0</v>
      </c>
      <c r="T10">
        <f>O10*3+P10</f>
        <v>0</v>
      </c>
      <c r="U10">
        <f t="shared" ref="U10:Z10" si="26">SUM(U4:U9)</f>
        <v>0</v>
      </c>
      <c r="V10">
        <f t="shared" si="26"/>
        <v>0</v>
      </c>
      <c r="W10">
        <f t="shared" si="26"/>
        <v>0</v>
      </c>
      <c r="X10">
        <f t="shared" si="26"/>
        <v>0</v>
      </c>
      <c r="Y10">
        <f t="shared" si="26"/>
        <v>0</v>
      </c>
      <c r="Z10">
        <f t="shared" si="26"/>
        <v>0</v>
      </c>
      <c r="AA10">
        <f>V10*3+W10</f>
        <v>0</v>
      </c>
      <c r="AB10">
        <f t="shared" ref="AB10:AG10" si="27">SUM(AB4:AB9)</f>
        <v>0</v>
      </c>
      <c r="AC10">
        <f t="shared" si="27"/>
        <v>0</v>
      </c>
      <c r="AD10">
        <f t="shared" si="27"/>
        <v>0</v>
      </c>
      <c r="AE10">
        <f t="shared" si="27"/>
        <v>0</v>
      </c>
      <c r="AF10">
        <f t="shared" si="27"/>
        <v>0</v>
      </c>
      <c r="AG10">
        <f t="shared" si="27"/>
        <v>0</v>
      </c>
      <c r="AH10">
        <f>AC10*3+AD10</f>
        <v>0</v>
      </c>
    </row>
    <row r="14" spans="1:36" x14ac:dyDescent="0.15">
      <c r="F14" t="s">
        <v>45</v>
      </c>
    </row>
    <row r="15" spans="1:36" x14ac:dyDescent="0.15">
      <c r="G15" t="s">
        <v>39</v>
      </c>
      <c r="H15" t="s">
        <v>40</v>
      </c>
      <c r="I15" t="s">
        <v>41</v>
      </c>
      <c r="J15" t="s">
        <v>42</v>
      </c>
      <c r="K15" t="s">
        <v>43</v>
      </c>
      <c r="L15" t="s">
        <v>44</v>
      </c>
      <c r="M15" t="s">
        <v>46</v>
      </c>
      <c r="O15" t="s">
        <v>47</v>
      </c>
      <c r="S15" t="s">
        <v>48</v>
      </c>
      <c r="W15" t="s">
        <v>49</v>
      </c>
      <c r="AA15" t="s">
        <v>50</v>
      </c>
      <c r="AE15" t="s">
        <v>51</v>
      </c>
      <c r="AI15" t="s">
        <v>52</v>
      </c>
    </row>
    <row r="16" spans="1:36" x14ac:dyDescent="0.15">
      <c r="F16" t="str">
        <f>G2</f>
        <v>Colombia</v>
      </c>
      <c r="G16">
        <f t="shared" ref="G16:M16" si="28">G10</f>
        <v>0</v>
      </c>
      <c r="H16">
        <f t="shared" si="28"/>
        <v>0</v>
      </c>
      <c r="I16">
        <f t="shared" si="28"/>
        <v>0</v>
      </c>
      <c r="J16">
        <f t="shared" si="28"/>
        <v>0</v>
      </c>
      <c r="K16">
        <f t="shared" si="28"/>
        <v>0</v>
      </c>
      <c r="L16">
        <f t="shared" si="28"/>
        <v>0</v>
      </c>
      <c r="M16">
        <f t="shared" si="28"/>
        <v>0</v>
      </c>
      <c r="O16" t="str">
        <f>IF($M16&gt;=$M17,$F16,$F17)</f>
        <v>Colombia</v>
      </c>
      <c r="P16">
        <f>VLOOKUP(O16,$F$16:$M$25,8,FALSE)</f>
        <v>0</v>
      </c>
      <c r="S16" t="str">
        <f>IF($P16&gt;=$P18,$O16,$O18)</f>
        <v>Colombia</v>
      </c>
      <c r="T16">
        <f>VLOOKUP(S16,$O$16:$P$25,2,FALSE)</f>
        <v>0</v>
      </c>
      <c r="W16" t="str">
        <f>IF($T16&gt;=$T19,$S16,$S19)</f>
        <v>Colombia</v>
      </c>
      <c r="X16">
        <f>VLOOKUP(W16,$S$16:$T$25,2,FALSE)</f>
        <v>0</v>
      </c>
      <c r="AA16" t="str">
        <f>W16</f>
        <v>Colombia</v>
      </c>
      <c r="AB16">
        <f>VLOOKUP(AA16,W16:X25,2,FALSE)</f>
        <v>0</v>
      </c>
      <c r="AE16" t="str">
        <f>AA16</f>
        <v>Colombia</v>
      </c>
      <c r="AF16">
        <f>VLOOKUP(AE16,AA16:AB25,2,FALSE)</f>
        <v>0</v>
      </c>
      <c r="AI16" t="str">
        <f>AE16</f>
        <v>Colombia</v>
      </c>
      <c r="AJ16">
        <f>VLOOKUP(AI16,AE16:AF25,2,FALSE)</f>
        <v>0</v>
      </c>
    </row>
    <row r="17" spans="6:37" x14ac:dyDescent="0.15">
      <c r="F17" t="str">
        <f>N2</f>
        <v>Japon</v>
      </c>
      <c r="G17">
        <f t="shared" ref="G17:M17" si="29">N10</f>
        <v>0</v>
      </c>
      <c r="H17">
        <f t="shared" si="29"/>
        <v>0</v>
      </c>
      <c r="I17">
        <f t="shared" si="29"/>
        <v>0</v>
      </c>
      <c r="J17">
        <f t="shared" si="29"/>
        <v>0</v>
      </c>
      <c r="K17">
        <f t="shared" si="29"/>
        <v>0</v>
      </c>
      <c r="L17">
        <f t="shared" si="29"/>
        <v>0</v>
      </c>
      <c r="M17">
        <f t="shared" si="29"/>
        <v>0</v>
      </c>
      <c r="O17" t="str">
        <f>IF($M17&lt;=$M16,$F17,$F16)</f>
        <v>Japon</v>
      </c>
      <c r="P17">
        <f>VLOOKUP(O17,$F$16:$M$25,8,FALSE)</f>
        <v>0</v>
      </c>
      <c r="S17" t="str">
        <f>O17</f>
        <v>Japon</v>
      </c>
      <c r="T17">
        <f>VLOOKUP(S17,$O$16:$P$25,2,FALSE)</f>
        <v>0</v>
      </c>
      <c r="W17" t="str">
        <f>S17</f>
        <v>Japon</v>
      </c>
      <c r="X17">
        <f>VLOOKUP(W17,$S$16:$T$25,2,FALSE)</f>
        <v>0</v>
      </c>
      <c r="AA17" t="str">
        <f>IF(X17&gt;=X18,W17,W18)</f>
        <v>Japon</v>
      </c>
      <c r="AB17">
        <f>VLOOKUP(AA17,W16:X25,2,FALSE)</f>
        <v>0</v>
      </c>
      <c r="AE17" t="str">
        <f>IF(AB17&gt;=AB19,AA17,AA19)</f>
        <v>Japon</v>
      </c>
      <c r="AF17">
        <f>VLOOKUP(AE17,AA16:AB25,2,FALSE)</f>
        <v>0</v>
      </c>
      <c r="AI17" t="str">
        <f>AE17</f>
        <v>Japon</v>
      </c>
      <c r="AJ17">
        <f>VLOOKUP(AI17,AE16:AF25,2,FALSE)</f>
        <v>0</v>
      </c>
    </row>
    <row r="18" spans="6:37" x14ac:dyDescent="0.15">
      <c r="F18" t="str">
        <f>U2</f>
        <v>Polonia</v>
      </c>
      <c r="G18">
        <f t="shared" ref="G18:M18" si="30">U10</f>
        <v>0</v>
      </c>
      <c r="H18">
        <f t="shared" si="30"/>
        <v>0</v>
      </c>
      <c r="I18">
        <f t="shared" si="30"/>
        <v>0</v>
      </c>
      <c r="J18">
        <f t="shared" si="30"/>
        <v>0</v>
      </c>
      <c r="K18">
        <f t="shared" si="30"/>
        <v>0</v>
      </c>
      <c r="L18">
        <f t="shared" si="30"/>
        <v>0</v>
      </c>
      <c r="M18">
        <f t="shared" si="30"/>
        <v>0</v>
      </c>
      <c r="O18" t="str">
        <f>F18</f>
        <v>Polonia</v>
      </c>
      <c r="P18">
        <f>VLOOKUP(O18,$F$16:$M$25,8,FALSE)</f>
        <v>0</v>
      </c>
      <c r="S18" t="str">
        <f>IF($P18&lt;=$P16,$O18,$O16)</f>
        <v>Polonia</v>
      </c>
      <c r="T18">
        <f>VLOOKUP(S18,$O$16:$P$25,2,FALSE)</f>
        <v>0</v>
      </c>
      <c r="W18" t="str">
        <f>S18</f>
        <v>Polonia</v>
      </c>
      <c r="X18">
        <f>VLOOKUP(W18,$S$16:$T$25,2,FALSE)</f>
        <v>0</v>
      </c>
      <c r="AA18" t="str">
        <f>IF(X18&lt;=X17,W18,W17)</f>
        <v>Polonia</v>
      </c>
      <c r="AB18">
        <f>VLOOKUP(AA18,W16:X25,2,FALSE)</f>
        <v>0</v>
      </c>
      <c r="AE18" t="str">
        <f>AA18</f>
        <v>Polonia</v>
      </c>
      <c r="AF18">
        <f>VLOOKUP(AE18,AA16:AB25,2,FALSE)</f>
        <v>0</v>
      </c>
      <c r="AI18" t="str">
        <f>IF(AF18&gt;=AF19,AE18,AE19)</f>
        <v>Polonia</v>
      </c>
      <c r="AJ18">
        <f>VLOOKUP(AI18,AE16:AF25,2,FALSE)</f>
        <v>0</v>
      </c>
    </row>
    <row r="19" spans="6:37" x14ac:dyDescent="0.15">
      <c r="F19" t="str">
        <f>AB2</f>
        <v>Senegal</v>
      </c>
      <c r="G19">
        <f t="shared" ref="G19:M19" si="31">AB10</f>
        <v>0</v>
      </c>
      <c r="H19">
        <f t="shared" si="31"/>
        <v>0</v>
      </c>
      <c r="I19">
        <f t="shared" si="31"/>
        <v>0</v>
      </c>
      <c r="J19">
        <f t="shared" si="31"/>
        <v>0</v>
      </c>
      <c r="K19">
        <f t="shared" si="31"/>
        <v>0</v>
      </c>
      <c r="L19">
        <f t="shared" si="31"/>
        <v>0</v>
      </c>
      <c r="M19">
        <f t="shared" si="31"/>
        <v>0</v>
      </c>
      <c r="O19" t="str">
        <f>F19</f>
        <v>Senegal</v>
      </c>
      <c r="P19">
        <f>VLOOKUP(O19,$F$16:$M$25,8,FALSE)</f>
        <v>0</v>
      </c>
      <c r="S19" t="str">
        <f>O19</f>
        <v>Senegal</v>
      </c>
      <c r="T19">
        <f>VLOOKUP(S19,$O$16:$P$25,2,FALSE)</f>
        <v>0</v>
      </c>
      <c r="W19" t="str">
        <f>IF($T19&lt;=$T16,$S19,$S16)</f>
        <v>Senegal</v>
      </c>
      <c r="X19">
        <f>VLOOKUP(W19,$S$16:$T$25,2,FALSE)</f>
        <v>0</v>
      </c>
      <c r="AA19" t="str">
        <f>W19</f>
        <v>Senegal</v>
      </c>
      <c r="AB19">
        <f>VLOOKUP(AA19,W16:X25,2,FALSE)</f>
        <v>0</v>
      </c>
      <c r="AE19" t="str">
        <f>IF(AB19&lt;=AB17,AA19,AA17)</f>
        <v>Senegal</v>
      </c>
      <c r="AF19">
        <f>VLOOKUP(AE19,AA16:AB25,2,FALSE)</f>
        <v>0</v>
      </c>
      <c r="AI19" t="str">
        <f>IF(AF19&lt;=AF18,AE19,AE18)</f>
        <v>Senegal</v>
      </c>
      <c r="AJ19">
        <f>VLOOKUP(AI19,AE16:AF25,2,FALSE)</f>
        <v>0</v>
      </c>
    </row>
    <row r="28" spans="6:37" x14ac:dyDescent="0.15">
      <c r="F28" t="str">
        <f>AI16</f>
        <v>Colombia</v>
      </c>
      <c r="J28">
        <f>AJ16</f>
        <v>0</v>
      </c>
      <c r="K28">
        <f>VLOOKUP(AI16,$F$16:$M$25,6,FALSE)</f>
        <v>0</v>
      </c>
      <c r="L28">
        <f>VLOOKUP(AI16,$F$16:$M$25,7,FALSE)</f>
        <v>0</v>
      </c>
      <c r="M28">
        <f>K28-L28</f>
        <v>0</v>
      </c>
      <c r="O28" t="str">
        <f>IF(AND($J28=$J29,$M29&gt;$M28),$F29,$F28)</f>
        <v>Colombia</v>
      </c>
      <c r="P28">
        <f>VLOOKUP(O28,$F$28:$M$37,5,FALSE)</f>
        <v>0</v>
      </c>
      <c r="Q28">
        <f>VLOOKUP(O28,$F$28:$M$37,8,FALSE)</f>
        <v>0</v>
      </c>
      <c r="S28" t="str">
        <f>IF(AND(P28=P30,Q30&gt;Q28),O30,O28)</f>
        <v>Colombia</v>
      </c>
      <c r="T28">
        <f>VLOOKUP(S28,$O$28:$Q$37,2,FALSE)</f>
        <v>0</v>
      </c>
      <c r="U28">
        <f>VLOOKUP(S28,$O$28:$Q$37,3,FALSE)</f>
        <v>0</v>
      </c>
      <c r="W28" t="str">
        <f>IF(AND(T28=T31,U31&gt;U28),S31,S28)</f>
        <v>Colombia</v>
      </c>
      <c r="X28">
        <f>VLOOKUP(W28,$S$28:$U$37,2,FALSE)</f>
        <v>0</v>
      </c>
      <c r="Y28">
        <f>VLOOKUP(W28,$S$28:$U$37,3,FALSE)</f>
        <v>0</v>
      </c>
      <c r="AA28" t="str">
        <f>W28</f>
        <v>Colombia</v>
      </c>
      <c r="AB28">
        <f>VLOOKUP(AA28,W28:Y37,2,FALSE)</f>
        <v>0</v>
      </c>
      <c r="AC28">
        <f>VLOOKUP(AA28,W28:Y37,3,FALSE)</f>
        <v>0</v>
      </c>
      <c r="AE28" t="str">
        <f>AA28</f>
        <v>Colombia</v>
      </c>
      <c r="AF28">
        <f>VLOOKUP(AE28,AA28:AC37,2,FALSE)</f>
        <v>0</v>
      </c>
      <c r="AG28">
        <f>VLOOKUP(AE28,AA28:AC37,3,FALSE)</f>
        <v>0</v>
      </c>
      <c r="AI28" t="str">
        <f>AE28</f>
        <v>Colombia</v>
      </c>
      <c r="AJ28">
        <f>VLOOKUP(AI28,AE28:AG37,2,FALSE)</f>
        <v>0</v>
      </c>
      <c r="AK28">
        <f>VLOOKUP(AI28,AE28:AG37,3,FALSE)</f>
        <v>0</v>
      </c>
    </row>
    <row r="29" spans="6:37" x14ac:dyDescent="0.15">
      <c r="F29" t="str">
        <f>AI17</f>
        <v>Japon</v>
      </c>
      <c r="J29">
        <f>AJ17</f>
        <v>0</v>
      </c>
      <c r="K29">
        <f>VLOOKUP(AI17,$F$16:$M$25,6,FALSE)</f>
        <v>0</v>
      </c>
      <c r="L29">
        <f>VLOOKUP(AI17,$F$16:$M$25,7,FALSE)</f>
        <v>0</v>
      </c>
      <c r="M29">
        <f>K29-L29</f>
        <v>0</v>
      </c>
      <c r="O29" t="str">
        <f>IF(AND($J28=$J29,$M29&gt;$M28),$F28,$F29)</f>
        <v>Japon</v>
      </c>
      <c r="P29">
        <f>VLOOKUP(O29,$F$28:$M$37,5,FALSE)</f>
        <v>0</v>
      </c>
      <c r="Q29">
        <f>VLOOKUP(O29,$F$28:$M$37,8,FALSE)</f>
        <v>0</v>
      </c>
      <c r="S29" t="str">
        <f>O29</f>
        <v>Japon</v>
      </c>
      <c r="T29">
        <f>VLOOKUP(S29,$O$28:$Q$37,2,FALSE)</f>
        <v>0</v>
      </c>
      <c r="U29">
        <f>VLOOKUP(S29,$O$28:$Q$37,3,FALSE)</f>
        <v>0</v>
      </c>
      <c r="W29" t="str">
        <f>S29</f>
        <v>Japon</v>
      </c>
      <c r="X29">
        <f>VLOOKUP(W29,$S$28:$U$37,2,FALSE)</f>
        <v>0</v>
      </c>
      <c r="Y29">
        <f>VLOOKUP(W29,$S$28:$U$37,3,FALSE)</f>
        <v>0</v>
      </c>
      <c r="AA29" t="str">
        <f>IF(AND(X29=X30,Y30&gt;Y29),W30,W29)</f>
        <v>Japon</v>
      </c>
      <c r="AB29">
        <f>VLOOKUP(AA29,W28:Y37,2,FALSE)</f>
        <v>0</v>
      </c>
      <c r="AC29">
        <f>VLOOKUP(AA29,W28:Y37,3,FALSE)</f>
        <v>0</v>
      </c>
      <c r="AE29" t="str">
        <f>IF(AND(AB29=AB31,AC31&gt;AC29),AA31,AA29)</f>
        <v>Japon</v>
      </c>
      <c r="AF29">
        <f>VLOOKUP(AE29,AA28:AC37,2,FALSE)</f>
        <v>0</v>
      </c>
      <c r="AG29">
        <f>VLOOKUP(AE29,AA28:AC37,3,FALSE)</f>
        <v>0</v>
      </c>
      <c r="AI29" t="str">
        <f>AE29</f>
        <v>Japon</v>
      </c>
      <c r="AJ29">
        <f>VLOOKUP(AI29,AE28:AG37,2,FALSE)</f>
        <v>0</v>
      </c>
      <c r="AK29">
        <f>VLOOKUP(AI29,AE28:AG37,3,FALSE)</f>
        <v>0</v>
      </c>
    </row>
    <row r="30" spans="6:37" x14ac:dyDescent="0.15">
      <c r="F30" t="str">
        <f>AI18</f>
        <v>Polonia</v>
      </c>
      <c r="J30">
        <f>AJ18</f>
        <v>0</v>
      </c>
      <c r="K30">
        <f>VLOOKUP(AI18,$F$16:$M$25,6,FALSE)</f>
        <v>0</v>
      </c>
      <c r="L30">
        <f>VLOOKUP(AI18,$F$16:$M$25,7,FALSE)</f>
        <v>0</v>
      </c>
      <c r="M30">
        <f>K30-L30</f>
        <v>0</v>
      </c>
      <c r="O30" t="str">
        <f>F30</f>
        <v>Polonia</v>
      </c>
      <c r="P30">
        <f>VLOOKUP(O30,$F$28:$M$37,5,FALSE)</f>
        <v>0</v>
      </c>
      <c r="Q30">
        <f>VLOOKUP(O30,$F$28:$M$37,8,FALSE)</f>
        <v>0</v>
      </c>
      <c r="S30" t="str">
        <f>IF(AND($P28=P30,Q30&gt;Q28),O28,O30)</f>
        <v>Polonia</v>
      </c>
      <c r="T30">
        <f>VLOOKUP(S30,$O$28:$Q$37,2,FALSE)</f>
        <v>0</v>
      </c>
      <c r="U30">
        <f>VLOOKUP(S30,$O$28:$Q$37,3,FALSE)</f>
        <v>0</v>
      </c>
      <c r="W30" t="str">
        <f>S30</f>
        <v>Polonia</v>
      </c>
      <c r="X30">
        <f>VLOOKUP(W30,$S$28:$U$37,2,FALSE)</f>
        <v>0</v>
      </c>
      <c r="Y30">
        <f>VLOOKUP(W30,$S$28:$U$37,3,FALSE)</f>
        <v>0</v>
      </c>
      <c r="AA30" t="str">
        <f>IF(AND(X29=X30,Y30&gt;Y29),W29,W30)</f>
        <v>Polonia</v>
      </c>
      <c r="AB30">
        <f>VLOOKUP(AA30,W28:Y37,2,FALSE)</f>
        <v>0</v>
      </c>
      <c r="AC30">
        <f>VLOOKUP(AA30,W28:Y37,3,FALSE)</f>
        <v>0</v>
      </c>
      <c r="AE30" t="str">
        <f>AA30</f>
        <v>Polonia</v>
      </c>
      <c r="AF30">
        <f>VLOOKUP(AE30,AA28:AC37,2,FALSE)</f>
        <v>0</v>
      </c>
      <c r="AG30">
        <f>VLOOKUP(AE30,AA28:AC37,3,FALSE)</f>
        <v>0</v>
      </c>
      <c r="AI30" t="str">
        <f>IF(AND(AF30=AF31,AG31&gt;AG30),AE31,AE30)</f>
        <v>Polonia</v>
      </c>
      <c r="AJ30">
        <f>VLOOKUP(AI30,AE28:AG37,2,FALSE)</f>
        <v>0</v>
      </c>
      <c r="AK30">
        <f>VLOOKUP(AI30,AE28:AG37,3,FALSE)</f>
        <v>0</v>
      </c>
    </row>
    <row r="31" spans="6:37" x14ac:dyDescent="0.15">
      <c r="F31" t="str">
        <f>AI19</f>
        <v>Senegal</v>
      </c>
      <c r="J31">
        <f>AJ19</f>
        <v>0</v>
      </c>
      <c r="K31">
        <f>VLOOKUP(AI19,$F$16:$M$25,6,FALSE)</f>
        <v>0</v>
      </c>
      <c r="L31">
        <f>VLOOKUP(AI19,$F$16:$M$25,7,FALSE)</f>
        <v>0</v>
      </c>
      <c r="M31">
        <f>K31-L31</f>
        <v>0</v>
      </c>
      <c r="O31" t="str">
        <f>F31</f>
        <v>Senegal</v>
      </c>
      <c r="P31">
        <f>VLOOKUP(O31,$F$28:$M$37,5,FALSE)</f>
        <v>0</v>
      </c>
      <c r="Q31">
        <f>VLOOKUP(O31,$F$28:$M$37,8,FALSE)</f>
        <v>0</v>
      </c>
      <c r="S31" t="str">
        <f>O31</f>
        <v>Senegal</v>
      </c>
      <c r="T31">
        <f>VLOOKUP(S31,$O$28:$Q$37,2,FALSE)</f>
        <v>0</v>
      </c>
      <c r="U31">
        <f>VLOOKUP(S31,$O$28:$Q$37,3,FALSE)</f>
        <v>0</v>
      </c>
      <c r="W31" t="str">
        <f>IF(AND(T28=T31,U31&gt;U28),S28,S31)</f>
        <v>Senegal</v>
      </c>
      <c r="X31">
        <f>VLOOKUP(W31,$S$28:$U$37,2,FALSE)</f>
        <v>0</v>
      </c>
      <c r="Y31">
        <f>VLOOKUP(W31,$S$28:$U$37,3,FALSE)</f>
        <v>0</v>
      </c>
      <c r="AA31" t="str">
        <f>W31</f>
        <v>Senegal</v>
      </c>
      <c r="AB31">
        <f>VLOOKUP(AA31,W28:Y37,2,FALSE)</f>
        <v>0</v>
      </c>
      <c r="AC31">
        <f>VLOOKUP(AA31,W28:Y37,3,FALSE)</f>
        <v>0</v>
      </c>
      <c r="AE31" t="str">
        <f>IF(AND(AB29=AB31,AC31&gt;AC29),AA29,AA31)</f>
        <v>Senegal</v>
      </c>
      <c r="AF31">
        <f>VLOOKUP(AE31,AA28:AC37,2,FALSE)</f>
        <v>0</v>
      </c>
      <c r="AG31">
        <f>VLOOKUP(AE31,AA28:AC37,3,FALSE)</f>
        <v>0</v>
      </c>
      <c r="AI31" t="str">
        <f>IF(AND(AF30=AF31,AG31&gt;AG30),AE30,AE31)</f>
        <v>Senegal</v>
      </c>
      <c r="AJ31">
        <f>VLOOKUP(AI31,AE28:AG37,2,FALSE)</f>
        <v>0</v>
      </c>
      <c r="AK31">
        <f>VLOOKUP(AI31,AE28:AG37,3,FALSE)</f>
        <v>0</v>
      </c>
    </row>
    <row r="40" spans="6:38" x14ac:dyDescent="0.15">
      <c r="F40" t="str">
        <f>AI28</f>
        <v>Colombia</v>
      </c>
      <c r="J40">
        <f>VLOOKUP(F40,$F$16:$M$25,8,FALSE)</f>
        <v>0</v>
      </c>
      <c r="K40">
        <f>VLOOKUP(F40,$F$16:$M$25,6,FALSE)</f>
        <v>0</v>
      </c>
      <c r="L40">
        <f>VLOOKUP(F40,$F$16:$M$25,7,FALSE)</f>
        <v>0</v>
      </c>
      <c r="M40">
        <f>K40-L40</f>
        <v>0</v>
      </c>
      <c r="O40" t="str">
        <f>IF(AND(J40=J41,M40=M41,K41&gt;K40),F41,F40)</f>
        <v>Colombia</v>
      </c>
      <c r="P40">
        <f>VLOOKUP(O40,$F$40:$M$49,5,FALSE)</f>
        <v>0</v>
      </c>
      <c r="Q40">
        <f>VLOOKUP(O40,$F$40:$M$49,8,FALSE)</f>
        <v>0</v>
      </c>
      <c r="R40">
        <f>VLOOKUP(O40,$F$40:$M$49,6,FALSE)</f>
        <v>0</v>
      </c>
      <c r="S40" t="str">
        <f>IF(AND(P40=P42,Q40=Q42,R42&gt;R40),O42,O40)</f>
        <v>Colombia</v>
      </c>
      <c r="T40">
        <f>VLOOKUP(S40,$O$40:$R$49,2,FALSE)</f>
        <v>0</v>
      </c>
      <c r="U40">
        <f>VLOOKUP(S40,$O$40:$R$49,3,FALSE)</f>
        <v>0</v>
      </c>
      <c r="V40">
        <f>VLOOKUP(S40,$O$40:$R$49,4,FALSE)</f>
        <v>0</v>
      </c>
      <c r="W40" t="str">
        <f>IF(AND(T40=T43,U40=U43,V43&gt;V40),S43,S40)</f>
        <v>Colombia</v>
      </c>
      <c r="X40">
        <f>VLOOKUP(W40,$S$40:$V$49,2,FALSE)</f>
        <v>0</v>
      </c>
      <c r="Y40">
        <f>VLOOKUP(W40,$S$40:$V$49,3,FALSE)</f>
        <v>0</v>
      </c>
      <c r="Z40">
        <f>VLOOKUP(W40,$S$40:$V$49,4,FALSE)</f>
        <v>0</v>
      </c>
      <c r="AA40" t="str">
        <f>W40</f>
        <v>Colombia</v>
      </c>
      <c r="AB40">
        <f>VLOOKUP(AA40,W40:Z49,2,FALSE)</f>
        <v>0</v>
      </c>
      <c r="AC40">
        <f>VLOOKUP(AA40,W40:Z49,3,FALSE)</f>
        <v>0</v>
      </c>
      <c r="AD40">
        <f>VLOOKUP(AA40,W40:Z49,4,FALSE)</f>
        <v>0</v>
      </c>
      <c r="AE40" t="str">
        <f>AA40</f>
        <v>Colombia</v>
      </c>
      <c r="AF40">
        <f>VLOOKUP(AE40,AA40:AD49,2,FALSE)</f>
        <v>0</v>
      </c>
      <c r="AG40">
        <f>VLOOKUP(AE40,AA40:AD49,3,FALSE)</f>
        <v>0</v>
      </c>
      <c r="AH40">
        <f>VLOOKUP(AE40,AA40:AD49,4,FALSE)</f>
        <v>0</v>
      </c>
      <c r="AI40" t="str">
        <f>AE40</f>
        <v>Colombia</v>
      </c>
      <c r="AJ40">
        <f>VLOOKUP(AI40,AE40:AH49,2,FALSE)</f>
        <v>0</v>
      </c>
      <c r="AK40">
        <f>VLOOKUP(AI40,AE40:AH49,3,FALSE)</f>
        <v>0</v>
      </c>
      <c r="AL40">
        <f>VLOOKUP(AI40,AE40:AH49,4,FALSE)</f>
        <v>0</v>
      </c>
    </row>
    <row r="41" spans="6:38" x14ac:dyDescent="0.15">
      <c r="F41" t="str">
        <f>AI29</f>
        <v>Japon</v>
      </c>
      <c r="J41">
        <f>VLOOKUP(F41,$F$16:$M$25,8,FALSE)</f>
        <v>0</v>
      </c>
      <c r="K41">
        <f>VLOOKUP(F41,$F$16:$M$25,6,FALSE)</f>
        <v>0</v>
      </c>
      <c r="L41">
        <f>VLOOKUP(F41,$F$16:$M$25,7,FALSE)</f>
        <v>0</v>
      </c>
      <c r="M41">
        <f>K41-L41</f>
        <v>0</v>
      </c>
      <c r="O41" t="str">
        <f>IF(AND(J40=J41,M40=M41,K41&gt;K40),F40,F41)</f>
        <v>Japon</v>
      </c>
      <c r="P41">
        <f>VLOOKUP(O41,$F$40:$M$49,5,FALSE)</f>
        <v>0</v>
      </c>
      <c r="Q41">
        <f>VLOOKUP(O41,$F$40:$M$49,8,FALSE)</f>
        <v>0</v>
      </c>
      <c r="R41">
        <f>VLOOKUP(O41,$F$40:$M$49,6,FALSE)</f>
        <v>0</v>
      </c>
      <c r="S41" t="str">
        <f>O41</f>
        <v>Japon</v>
      </c>
      <c r="T41">
        <f>VLOOKUP(S41,$O$40:$R$49,2,FALSE)</f>
        <v>0</v>
      </c>
      <c r="U41">
        <f>VLOOKUP(S41,$O$40:$R$49,3,FALSE)</f>
        <v>0</v>
      </c>
      <c r="V41">
        <f>VLOOKUP(S41,$O$40:$R$49,4,FALSE)</f>
        <v>0</v>
      </c>
      <c r="W41" t="str">
        <f>S41</f>
        <v>Japon</v>
      </c>
      <c r="X41">
        <f>VLOOKUP(W41,$S$40:$V$49,2,FALSE)</f>
        <v>0</v>
      </c>
      <c r="Y41">
        <f>VLOOKUP(W41,$S$40:$V$49,3,FALSE)</f>
        <v>0</v>
      </c>
      <c r="Z41">
        <f>VLOOKUP(W41,$S$40:$V$49,4,FALSE)</f>
        <v>0</v>
      </c>
      <c r="AA41" t="str">
        <f>IF(AND(X41=X42,Y41=Y42,Z42&gt;Z41),W42,W41)</f>
        <v>Japon</v>
      </c>
      <c r="AB41">
        <f>VLOOKUP(AA41,W40:Z49,2,FALSE)</f>
        <v>0</v>
      </c>
      <c r="AC41">
        <f>VLOOKUP(AA41,W40:Z49,3,FALSE)</f>
        <v>0</v>
      </c>
      <c r="AD41">
        <f>VLOOKUP(AA41,W40:Z49,4,FALSE)</f>
        <v>0</v>
      </c>
      <c r="AE41" t="str">
        <f>IF(AND(AB41=AB43,AC41=AC43,AD43&gt;AD41),AA43,AA41)</f>
        <v>Japon</v>
      </c>
      <c r="AF41">
        <f>VLOOKUP(AE41,AA40:AD49,2,FALSE)</f>
        <v>0</v>
      </c>
      <c r="AG41">
        <f>VLOOKUP(AE41,AA40:AD49,3,FALSE)</f>
        <v>0</v>
      </c>
      <c r="AH41">
        <f>VLOOKUP(AE41,AA40:AD49,4,FALSE)</f>
        <v>0</v>
      </c>
      <c r="AI41" t="str">
        <f>AE41</f>
        <v>Japon</v>
      </c>
      <c r="AJ41">
        <f>VLOOKUP(AI41,AE40:AH49,2,FALSE)</f>
        <v>0</v>
      </c>
      <c r="AK41">
        <f>VLOOKUP(AI41,AE40:AH49,3,FALSE)</f>
        <v>0</v>
      </c>
      <c r="AL41">
        <f>VLOOKUP(AI41,AE40:AH49,4,FALSE)</f>
        <v>0</v>
      </c>
    </row>
    <row r="42" spans="6:38" x14ac:dyDescent="0.15">
      <c r="F42" t="str">
        <f>AI30</f>
        <v>Polonia</v>
      </c>
      <c r="J42">
        <f>VLOOKUP(F42,$F$16:$M$25,8,FALSE)</f>
        <v>0</v>
      </c>
      <c r="K42">
        <f>VLOOKUP(F42,$F$16:$M$25,6,FALSE)</f>
        <v>0</v>
      </c>
      <c r="L42">
        <f>VLOOKUP(F42,$F$16:$M$25,7,FALSE)</f>
        <v>0</v>
      </c>
      <c r="M42">
        <f>K42-L42</f>
        <v>0</v>
      </c>
      <c r="O42" t="str">
        <f>F42</f>
        <v>Polonia</v>
      </c>
      <c r="P42">
        <f>VLOOKUP(O42,$F$40:$M$49,5,FALSE)</f>
        <v>0</v>
      </c>
      <c r="Q42">
        <f>VLOOKUP(O42,$F$40:$M$49,8,FALSE)</f>
        <v>0</v>
      </c>
      <c r="R42">
        <f>VLOOKUP(O42,$F$40:$M$49,6,FALSE)</f>
        <v>0</v>
      </c>
      <c r="S42" t="str">
        <f>IF(AND(P40=P42,Q40=Q42,R42&gt;R40),O40,O42)</f>
        <v>Polonia</v>
      </c>
      <c r="T42">
        <f>VLOOKUP(S42,$O$40:$R$49,2,FALSE)</f>
        <v>0</v>
      </c>
      <c r="U42">
        <f>VLOOKUP(S42,$O$40:$R$49,3,FALSE)</f>
        <v>0</v>
      </c>
      <c r="V42">
        <f>VLOOKUP(S42,$O$40:$R$49,4,FALSE)</f>
        <v>0</v>
      </c>
      <c r="W42" t="str">
        <f>S42</f>
        <v>Polonia</v>
      </c>
      <c r="X42">
        <f>VLOOKUP(W42,$S$40:$V$49,2,FALSE)</f>
        <v>0</v>
      </c>
      <c r="Y42">
        <f>VLOOKUP(W42,$S$40:$V$49,3,FALSE)</f>
        <v>0</v>
      </c>
      <c r="Z42">
        <f>VLOOKUP(W42,$S$40:$V$49,4,FALSE)</f>
        <v>0</v>
      </c>
      <c r="AA42" t="str">
        <f>IF(AND(X41=X42,Y41=Y42,Z42&gt;Z41),W41,W42)</f>
        <v>Polonia</v>
      </c>
      <c r="AB42">
        <f>VLOOKUP(AA42,W40:Z49,2,FALSE)</f>
        <v>0</v>
      </c>
      <c r="AC42">
        <f>VLOOKUP(AA42,W40:Z49,3,FALSE)</f>
        <v>0</v>
      </c>
      <c r="AD42">
        <f>VLOOKUP(AA42,W40:Z49,4,FALSE)</f>
        <v>0</v>
      </c>
      <c r="AE42" t="str">
        <f>AA42</f>
        <v>Polonia</v>
      </c>
      <c r="AF42">
        <f>VLOOKUP(AE42,AA40:AD49,2,FALSE)</f>
        <v>0</v>
      </c>
      <c r="AG42">
        <f>VLOOKUP(AE42,AA40:AD49,3,FALSE)</f>
        <v>0</v>
      </c>
      <c r="AH42">
        <f>VLOOKUP(AE42,AA40:AD49,4,FALSE)</f>
        <v>0</v>
      </c>
      <c r="AI42" t="str">
        <f>IF(AND(AF42=AF43,AG42=AG43,AH43&gt;AH42),AE43,AE42)</f>
        <v>Polonia</v>
      </c>
      <c r="AJ42">
        <f>VLOOKUP(AI42,AE40:AH49,2,FALSE)</f>
        <v>0</v>
      </c>
      <c r="AK42">
        <f>VLOOKUP(AI42,AE40:AH49,3,FALSE)</f>
        <v>0</v>
      </c>
      <c r="AL42">
        <f>VLOOKUP(AI42,AE40:AH49,4,FALSE)</f>
        <v>0</v>
      </c>
    </row>
    <row r="43" spans="6:38" x14ac:dyDescent="0.15">
      <c r="F43" t="str">
        <f>AI31</f>
        <v>Senegal</v>
      </c>
      <c r="J43">
        <f>VLOOKUP(F43,$F$16:$M$25,8,FALSE)</f>
        <v>0</v>
      </c>
      <c r="K43">
        <f>VLOOKUP(F43,$F$16:$M$25,6,FALSE)</f>
        <v>0</v>
      </c>
      <c r="L43">
        <f>VLOOKUP(F43,$F$16:$M$25,7,FALSE)</f>
        <v>0</v>
      </c>
      <c r="M43">
        <f>K43-L43</f>
        <v>0</v>
      </c>
      <c r="O43" t="str">
        <f>F43</f>
        <v>Senegal</v>
      </c>
      <c r="P43">
        <f>VLOOKUP(O43,$F$40:$M$49,5,FALSE)</f>
        <v>0</v>
      </c>
      <c r="Q43">
        <f>VLOOKUP(O43,$F$40:$M$49,8,FALSE)</f>
        <v>0</v>
      </c>
      <c r="R43">
        <f>VLOOKUP(O43,$F$40:$M$49,6,FALSE)</f>
        <v>0</v>
      </c>
      <c r="S43" t="str">
        <f>O43</f>
        <v>Senegal</v>
      </c>
      <c r="T43">
        <f>VLOOKUP(S43,$O$40:$R$49,2,FALSE)</f>
        <v>0</v>
      </c>
      <c r="U43">
        <f>VLOOKUP(S43,$O$40:$R$49,3,FALSE)</f>
        <v>0</v>
      </c>
      <c r="V43">
        <f>VLOOKUP(S43,$O$40:$R$49,4,FALSE)</f>
        <v>0</v>
      </c>
      <c r="W43" t="str">
        <f>IF(AND(T40=T43,U40=U43,V43&gt;V40),S40,S43)</f>
        <v>Senegal</v>
      </c>
      <c r="X43">
        <f>VLOOKUP(W43,$S$40:$V$49,2,FALSE)</f>
        <v>0</v>
      </c>
      <c r="Y43">
        <f>VLOOKUP(W43,$S$40:$V$49,3,FALSE)</f>
        <v>0</v>
      </c>
      <c r="Z43">
        <f>VLOOKUP(W43,$S$40:$V$49,4,FALSE)</f>
        <v>0</v>
      </c>
      <c r="AA43" t="str">
        <f>W43</f>
        <v>Senegal</v>
      </c>
      <c r="AB43">
        <f>VLOOKUP(AA43,W40:Z49,2,FALSE)</f>
        <v>0</v>
      </c>
      <c r="AC43">
        <f>VLOOKUP(AA43,W40:Z49,3,FALSE)</f>
        <v>0</v>
      </c>
      <c r="AD43">
        <f>VLOOKUP(AA43,W40:Z49,4,FALSE)</f>
        <v>0</v>
      </c>
      <c r="AE43" t="str">
        <f>IF(AND(AB41=AB43,AC41=AC43,AD43&gt;AD41),AA41,AA43)</f>
        <v>Senegal</v>
      </c>
      <c r="AF43">
        <f>VLOOKUP(AE43,AA40:AD49,2,FALSE)</f>
        <v>0</v>
      </c>
      <c r="AG43">
        <f>VLOOKUP(AE43,AA40:AD49,3,FALSE)</f>
        <v>0</v>
      </c>
      <c r="AH43">
        <f>VLOOKUP(AE43,AA40:AD49,4,FALSE)</f>
        <v>0</v>
      </c>
      <c r="AI43" t="str">
        <f>IF(AND(AF42=AF43,AG42=AG43,AH43&gt;AH42),AE42,AE43)</f>
        <v>Senegal</v>
      </c>
      <c r="AJ43">
        <f>VLOOKUP(AI43,AE40:AH49,2,FALSE)</f>
        <v>0</v>
      </c>
      <c r="AK43">
        <f>VLOOKUP(AI43,AE40:AH49,3,FALSE)</f>
        <v>0</v>
      </c>
      <c r="AL43">
        <f>VLOOKUP(AI43,AE40:AH49,4,FALSE)</f>
        <v>0</v>
      </c>
    </row>
    <row r="51" spans="6:13" x14ac:dyDescent="0.15">
      <c r="F51" t="s">
        <v>53</v>
      </c>
    </row>
    <row r="52" spans="6:13" x14ac:dyDescent="0.15">
      <c r="F52" t="str">
        <f>AI40</f>
        <v>Colombia</v>
      </c>
      <c r="G52">
        <f>VLOOKUP(F52,$F$16:$M$25,2,FALSE)</f>
        <v>0</v>
      </c>
      <c r="H52">
        <f>VLOOKUP(F52,$F$16:$M$25,3,FALSE)</f>
        <v>0</v>
      </c>
      <c r="I52">
        <f>VLOOKUP(F52,$F$16:$M$25,4,FALSE)</f>
        <v>0</v>
      </c>
      <c r="J52">
        <f>VLOOKUP(F52,$F$16:$M$25,5,FALSE)</f>
        <v>0</v>
      </c>
      <c r="K52">
        <f>VLOOKUP(F52,$F$16:$M$25,6,FALSE)</f>
        <v>0</v>
      </c>
      <c r="L52">
        <f>VLOOKUP(F52,$F$16:$M$25,7,FALSE)</f>
        <v>0</v>
      </c>
      <c r="M52">
        <f>VLOOKUP(F52,$F$16:$M$25,8,FALSE)</f>
        <v>0</v>
      </c>
    </row>
    <row r="53" spans="6:13" x14ac:dyDescent="0.15">
      <c r="F53" t="str">
        <f>AI41</f>
        <v>Japon</v>
      </c>
      <c r="G53">
        <f>VLOOKUP(F53,$F$16:$M$25,2,FALSE)</f>
        <v>0</v>
      </c>
      <c r="H53">
        <f>VLOOKUP(F53,$F$16:$M$25,3,FALSE)</f>
        <v>0</v>
      </c>
      <c r="I53">
        <f>VLOOKUP(F53,$F$16:$M$25,4,FALSE)</f>
        <v>0</v>
      </c>
      <c r="J53">
        <f>VLOOKUP(F53,$F$16:$M$25,5,FALSE)</f>
        <v>0</v>
      </c>
      <c r="K53">
        <f>VLOOKUP(F53,$F$16:$M$25,6,FALSE)</f>
        <v>0</v>
      </c>
      <c r="L53">
        <f>VLOOKUP(F53,$F$16:$M$25,7,FALSE)</f>
        <v>0</v>
      </c>
      <c r="M53">
        <f>VLOOKUP(F53,$F$16:$M$25,8,FALSE)</f>
        <v>0</v>
      </c>
    </row>
    <row r="54" spans="6:13" x14ac:dyDescent="0.15">
      <c r="F54" t="str">
        <f>AI42</f>
        <v>Polonia</v>
      </c>
      <c r="G54">
        <f>VLOOKUP(F54,$F$16:$M$25,2,FALSE)</f>
        <v>0</v>
      </c>
      <c r="H54">
        <f>VLOOKUP(F54,$F$16:$M$25,3,FALSE)</f>
        <v>0</v>
      </c>
      <c r="I54">
        <f>VLOOKUP(F54,$F$16:$M$25,4,FALSE)</f>
        <v>0</v>
      </c>
      <c r="J54">
        <f>VLOOKUP(F54,$F$16:$M$25,5,FALSE)</f>
        <v>0</v>
      </c>
      <c r="K54">
        <f>VLOOKUP(F54,$F$16:$M$25,6,FALSE)</f>
        <v>0</v>
      </c>
      <c r="L54">
        <f>VLOOKUP(F54,$F$16:$M$25,7,FALSE)</f>
        <v>0</v>
      </c>
      <c r="M54">
        <f>VLOOKUP(F54,$F$16:$M$25,8,FALSE)</f>
        <v>0</v>
      </c>
    </row>
    <row r="55" spans="6:13" x14ac:dyDescent="0.15">
      <c r="F55" t="str">
        <f>AI43</f>
        <v>Senegal</v>
      </c>
      <c r="G55">
        <f>VLOOKUP(F55,$F$16:$M$25,2,FALSE)</f>
        <v>0</v>
      </c>
      <c r="H55">
        <f>VLOOKUP(F55,$F$16:$M$25,3,FALSE)</f>
        <v>0</v>
      </c>
      <c r="I55">
        <f>VLOOKUP(F55,$F$16:$M$25,4,FALSE)</f>
        <v>0</v>
      </c>
      <c r="J55">
        <f>VLOOKUP(F55,$F$16:$M$25,5,FALSE)</f>
        <v>0</v>
      </c>
      <c r="K55">
        <f>VLOOKUP(F55,$F$16:$M$25,6,FALSE)</f>
        <v>0</v>
      </c>
      <c r="L55">
        <f>VLOOKUP(F55,$F$16:$M$25,7,FALSE)</f>
        <v>0</v>
      </c>
      <c r="M55">
        <f>VLOOKUP(F55,$F$16:$M$25,8,FALSE)</f>
        <v>0</v>
      </c>
    </row>
  </sheetData>
  <mergeCells count="1">
    <mergeCell ref="A2:E2"/>
  </mergeCells>
  <phoneticPr fontId="0"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ublished="0" codeName="Hoja11"/>
  <dimension ref="A2:AL55"/>
  <sheetViews>
    <sheetView workbookViewId="0">
      <selection sqref="A1:H1"/>
    </sheetView>
  </sheetViews>
  <sheetFormatPr baseColWidth="10" defaultColWidth="3.6640625" defaultRowHeight="13" x14ac:dyDescent="0.15"/>
  <cols>
    <col min="1" max="1" width="9.1640625" customWidth="1"/>
    <col min="2" max="2" width="2.6640625" customWidth="1"/>
    <col min="3" max="3" width="1.5" customWidth="1"/>
    <col min="4" max="4" width="2.6640625" customWidth="1"/>
    <col min="5" max="5" width="9.1640625" customWidth="1"/>
    <col min="6" max="6" width="11.5" customWidth="1"/>
  </cols>
  <sheetData>
    <row r="2" spans="1:36" x14ac:dyDescent="0.15">
      <c r="A2" s="462" t="s">
        <v>190</v>
      </c>
      <c r="B2" s="462"/>
      <c r="C2" s="462"/>
      <c r="D2" s="462"/>
      <c r="E2" s="462"/>
      <c r="G2" t="str">
        <f>IF('Mi Prode'!E7&lt;&gt;"",'Mi Prode'!E7,"")</f>
        <v>Rusia</v>
      </c>
      <c r="N2" t="str">
        <f>IF('Mi Prode'!H7&lt;&gt;"",'Mi Prode'!H7,"")</f>
        <v>Arabia Saudita</v>
      </c>
      <c r="U2" t="str">
        <f>IF('Mi Prode'!E8&lt;&gt;"",'Mi Prode'!E8,"")</f>
        <v>Egipto</v>
      </c>
      <c r="AB2" t="str">
        <f>IF('Mi Prode'!H8&lt;&gt;"",'Mi Prode'!H8,"")</f>
        <v>Uruguay</v>
      </c>
    </row>
    <row r="3" spans="1:36" x14ac:dyDescent="0.15">
      <c r="F3" t="s">
        <v>38</v>
      </c>
      <c r="G3" t="s">
        <v>39</v>
      </c>
      <c r="H3" t="s">
        <v>40</v>
      </c>
      <c r="I3" t="s">
        <v>41</v>
      </c>
      <c r="J3" t="s">
        <v>42</v>
      </c>
      <c r="K3" t="s">
        <v>43</v>
      </c>
      <c r="L3" t="s">
        <v>44</v>
      </c>
      <c r="N3" t="s">
        <v>39</v>
      </c>
      <c r="O3" t="s">
        <v>40</v>
      </c>
      <c r="P3" t="s">
        <v>41</v>
      </c>
      <c r="Q3" t="s">
        <v>42</v>
      </c>
      <c r="R3" t="s">
        <v>43</v>
      </c>
      <c r="S3" t="s">
        <v>44</v>
      </c>
      <c r="U3" t="s">
        <v>39</v>
      </c>
      <c r="V3" t="s">
        <v>40</v>
      </c>
      <c r="W3" t="s">
        <v>41</v>
      </c>
      <c r="X3" t="s">
        <v>42</v>
      </c>
      <c r="Y3" t="s">
        <v>43</v>
      </c>
      <c r="Z3" t="s">
        <v>44</v>
      </c>
      <c r="AB3" t="s">
        <v>39</v>
      </c>
      <c r="AC3" t="s">
        <v>40</v>
      </c>
      <c r="AD3" t="s">
        <v>41</v>
      </c>
      <c r="AE3" t="s">
        <v>42</v>
      </c>
      <c r="AF3" t="s">
        <v>43</v>
      </c>
      <c r="AG3" t="s">
        <v>44</v>
      </c>
    </row>
    <row r="4" spans="1:36" x14ac:dyDescent="0.15">
      <c r="A4" s="1" t="str">
        <f>'Mi Prode'!E7</f>
        <v>Rusia</v>
      </c>
      <c r="B4" s="3" t="str">
        <f>IF('Mi Prode'!F7&lt;&gt;"",'Mi Prode'!F7,"")</f>
        <v/>
      </c>
      <c r="C4" s="3"/>
      <c r="D4" s="3" t="str">
        <f>IF('Mi Prode'!G7&lt;&gt;"",'Mi Prode'!G7,"")</f>
        <v/>
      </c>
      <c r="E4" s="2" t="str">
        <f>'Mi Prode'!H7</f>
        <v>Arabia Saudita</v>
      </c>
      <c r="F4" s="3">
        <f>COUNTBLANK('Mi Prode'!F7:'Mi Prode'!G7)</f>
        <v>2</v>
      </c>
      <c r="G4">
        <f t="shared" ref="G4:G9" si="0">IF(AND(F4=0,OR($A4=$G$2,$E4=$G$2)),1,0)</f>
        <v>0</v>
      </c>
      <c r="H4">
        <f t="shared" ref="H4:H9" si="1">IF(AND(F4=0,OR(AND($A4=$G$2,$B4&gt;$D4),AND($E4=$G$2,$D4&gt;$B4))),1,0)</f>
        <v>0</v>
      </c>
      <c r="I4">
        <f t="shared" ref="I4:I9" si="2">IF(AND(F4=0,G4=1,$B4=$D4),1,0)</f>
        <v>0</v>
      </c>
      <c r="J4">
        <f t="shared" ref="J4:J9" si="3">IF(AND(F4=0,OR(AND($A4=$G$2,$B4&lt;$D4),AND($E4=$G$2,$D4&lt;$B4))),1,0)</f>
        <v>0</v>
      </c>
      <c r="K4">
        <f t="shared" ref="K4:K9" si="4">IF(F4&gt;0,0,IF($A4=$G$2,$B4,IF($E4=$G$2,$D4,0)))</f>
        <v>0</v>
      </c>
      <c r="L4">
        <f t="shared" ref="L4:L9" si="5">IF(F4&gt;0,0,IF($A4=$G$2,$D4,IF($E4=$G$2,$B4,0)))</f>
        <v>0</v>
      </c>
      <c r="N4">
        <f t="shared" ref="N4:N9" si="6">IF(AND(F4=0,OR($A4=$N$2,$E4=$N$2)),1,0)</f>
        <v>0</v>
      </c>
      <c r="O4">
        <f t="shared" ref="O4:O9" si="7">IF(AND(F4=0,OR(AND($A4=$N$2,$B4&gt;$D4),AND($E4=$N$2,$D4&gt;$B4))),1,0)</f>
        <v>0</v>
      </c>
      <c r="P4">
        <f t="shared" ref="P4:P9" si="8">IF(AND(F4=0,N4=1,$B4=$D4),1,0)</f>
        <v>0</v>
      </c>
      <c r="Q4">
        <f t="shared" ref="Q4:Q9" si="9">IF(AND(F4=0,OR(AND($A4=$N$2,$B4&lt;$D4),AND($E4=$N$2,$D4&lt;$B4))),1,0)</f>
        <v>0</v>
      </c>
      <c r="R4">
        <f t="shared" ref="R4:R9" si="10">IF(F4&gt;0,0,IF($A4=$N$2,$B4,IF($E4=$N$2,$D4,0)))</f>
        <v>0</v>
      </c>
      <c r="S4">
        <f t="shared" ref="S4:S9" si="11">IF(F4&gt;0,0,IF($A4=$N$2,$D4,IF($E4=$N$2,$B4,0)))</f>
        <v>0</v>
      </c>
      <c r="U4">
        <f t="shared" ref="U4:U9" si="12">IF(AND(F4=0,OR($A4=$U$2,$E4=$U$2)),1,0)</f>
        <v>0</v>
      </c>
      <c r="V4">
        <f t="shared" ref="V4:V9" si="13">IF(AND(F4=0,OR(AND($A4=$U$2,$B4&gt;$D4),AND($E4=$U$2,$D4&gt;$B4))),1,0)</f>
        <v>0</v>
      </c>
      <c r="W4">
        <f t="shared" ref="W4:W9" si="14">IF(AND(F4=0,U4=1,$B4=$D4),1,0)</f>
        <v>0</v>
      </c>
      <c r="X4">
        <f t="shared" ref="X4:X9" si="15">IF(AND(F4=0,OR(AND($A4=$U$2,$B4&lt;$D4),AND($E4=$U$2,$D4&lt;$B4))),1,0)</f>
        <v>0</v>
      </c>
      <c r="Y4">
        <f t="shared" ref="Y4:Y9" si="16">IF(F4&gt;0,0,IF($A4=$U$2,$B4,IF($E4=$U$2,$D4,0)))</f>
        <v>0</v>
      </c>
      <c r="Z4">
        <f t="shared" ref="Z4:Z9" si="17">IF(F4&gt;0,0,IF($A4=$U$2,$D4,IF($E4=$U$2,$B4,0)))</f>
        <v>0</v>
      </c>
      <c r="AB4">
        <f t="shared" ref="AB4:AB9" si="18">IF(AND(F4=0,OR($A4=$AB$2,$E4=$AB$2)),1,0)</f>
        <v>0</v>
      </c>
      <c r="AC4">
        <f t="shared" ref="AC4:AC9" si="19">IF(AND(F4=0,OR(AND($A4=$AB$2,$B4&gt;$D4),AND($E4=$AB$2,$D4&gt;$B4))),1,0)</f>
        <v>0</v>
      </c>
      <c r="AD4">
        <f t="shared" ref="AD4:AD9" si="20">IF(AND(F4=0,AB4=1,$B4=$D4),1,0)</f>
        <v>0</v>
      </c>
      <c r="AE4">
        <f t="shared" ref="AE4:AE9" si="21">IF(AND(F4=0,OR(AND($A4=$AB$2,$B4&lt;$D4),AND($E4=$AB$2,$D4&lt;$B4))),1,0)</f>
        <v>0</v>
      </c>
      <c r="AF4">
        <f t="shared" ref="AF4:AF9" si="22">IF(F4&gt;0,0,IF($A4=$AB$2,$B4,IF($E4=$AB$2,$D4,0)))</f>
        <v>0</v>
      </c>
      <c r="AG4">
        <f t="shared" ref="AG4:AG9" si="23">IF(F4&gt;0,0,IF($A4=$AB$2,$D4,IF($E4=$AB$2,$B4,0)))</f>
        <v>0</v>
      </c>
    </row>
    <row r="5" spans="1:36" x14ac:dyDescent="0.15">
      <c r="A5" s="1" t="str">
        <f>'Mi Prode'!E8</f>
        <v>Egipto</v>
      </c>
      <c r="B5" s="3" t="str">
        <f>IF('Mi Prode'!F8&lt;&gt;"",'Mi Prode'!F8,"")</f>
        <v/>
      </c>
      <c r="C5" s="3"/>
      <c r="D5" s="3" t="str">
        <f>IF('Mi Prode'!G8&lt;&gt;"",'Mi Prode'!G8,"")</f>
        <v/>
      </c>
      <c r="E5" s="2" t="str">
        <f>'Mi Prode'!H8</f>
        <v>Uruguay</v>
      </c>
      <c r="F5" s="3">
        <f>COUNTBLANK('Mi Prode'!F8:'Mi Prode'!G8)</f>
        <v>2</v>
      </c>
      <c r="G5">
        <f t="shared" si="0"/>
        <v>0</v>
      </c>
      <c r="H5">
        <f t="shared" si="1"/>
        <v>0</v>
      </c>
      <c r="I5">
        <f t="shared" si="2"/>
        <v>0</v>
      </c>
      <c r="J5">
        <f t="shared" si="3"/>
        <v>0</v>
      </c>
      <c r="K5">
        <f t="shared" si="4"/>
        <v>0</v>
      </c>
      <c r="L5">
        <f t="shared" si="5"/>
        <v>0</v>
      </c>
      <c r="N5">
        <f t="shared" si="6"/>
        <v>0</v>
      </c>
      <c r="O5">
        <f t="shared" si="7"/>
        <v>0</v>
      </c>
      <c r="P5">
        <f t="shared" si="8"/>
        <v>0</v>
      </c>
      <c r="Q5">
        <f t="shared" si="9"/>
        <v>0</v>
      </c>
      <c r="R5">
        <f t="shared" si="10"/>
        <v>0</v>
      </c>
      <c r="S5">
        <f t="shared" si="11"/>
        <v>0</v>
      </c>
      <c r="U5">
        <f t="shared" si="12"/>
        <v>0</v>
      </c>
      <c r="V5">
        <f t="shared" si="13"/>
        <v>0</v>
      </c>
      <c r="W5">
        <f t="shared" si="14"/>
        <v>0</v>
      </c>
      <c r="X5">
        <f t="shared" si="15"/>
        <v>0</v>
      </c>
      <c r="Y5">
        <f t="shared" si="16"/>
        <v>0</v>
      </c>
      <c r="Z5">
        <f t="shared" si="17"/>
        <v>0</v>
      </c>
      <c r="AB5">
        <f t="shared" si="18"/>
        <v>0</v>
      </c>
      <c r="AC5">
        <f t="shared" si="19"/>
        <v>0</v>
      </c>
      <c r="AD5">
        <f t="shared" si="20"/>
        <v>0</v>
      </c>
      <c r="AE5">
        <f t="shared" si="21"/>
        <v>0</v>
      </c>
      <c r="AF5">
        <f t="shared" si="22"/>
        <v>0</v>
      </c>
      <c r="AG5">
        <f t="shared" si="23"/>
        <v>0</v>
      </c>
    </row>
    <row r="6" spans="1:36" x14ac:dyDescent="0.15">
      <c r="A6" s="1" t="str">
        <f>'Mi Prode'!E9</f>
        <v>Rusia</v>
      </c>
      <c r="B6" s="3" t="str">
        <f>IF('Mi Prode'!F9&lt;&gt;"",'Mi Prode'!F9,"")</f>
        <v/>
      </c>
      <c r="C6" s="3"/>
      <c r="D6" s="3" t="str">
        <f>IF('Mi Prode'!G9&lt;&gt;"",'Mi Prode'!G9,"")</f>
        <v/>
      </c>
      <c r="E6" s="2" t="str">
        <f>'Mi Prode'!H9</f>
        <v>Egipto</v>
      </c>
      <c r="F6" s="3">
        <f>COUNTBLANK('Mi Prode'!F9:'Mi Prode'!G9)</f>
        <v>2</v>
      </c>
      <c r="G6">
        <f t="shared" si="0"/>
        <v>0</v>
      </c>
      <c r="H6">
        <f t="shared" si="1"/>
        <v>0</v>
      </c>
      <c r="I6">
        <f t="shared" si="2"/>
        <v>0</v>
      </c>
      <c r="J6">
        <f t="shared" si="3"/>
        <v>0</v>
      </c>
      <c r="K6">
        <f t="shared" si="4"/>
        <v>0</v>
      </c>
      <c r="L6">
        <f t="shared" si="5"/>
        <v>0</v>
      </c>
      <c r="N6">
        <f t="shared" si="6"/>
        <v>0</v>
      </c>
      <c r="O6">
        <f t="shared" si="7"/>
        <v>0</v>
      </c>
      <c r="P6">
        <f t="shared" si="8"/>
        <v>0</v>
      </c>
      <c r="Q6">
        <f t="shared" si="9"/>
        <v>0</v>
      </c>
      <c r="R6">
        <f t="shared" si="10"/>
        <v>0</v>
      </c>
      <c r="S6">
        <f t="shared" si="11"/>
        <v>0</v>
      </c>
      <c r="U6">
        <f t="shared" si="12"/>
        <v>0</v>
      </c>
      <c r="V6">
        <f t="shared" si="13"/>
        <v>0</v>
      </c>
      <c r="W6">
        <f t="shared" si="14"/>
        <v>0</v>
      </c>
      <c r="X6">
        <f t="shared" si="15"/>
        <v>0</v>
      </c>
      <c r="Y6">
        <f t="shared" si="16"/>
        <v>0</v>
      </c>
      <c r="Z6">
        <f t="shared" si="17"/>
        <v>0</v>
      </c>
      <c r="AB6">
        <f t="shared" si="18"/>
        <v>0</v>
      </c>
      <c r="AC6">
        <f t="shared" si="19"/>
        <v>0</v>
      </c>
      <c r="AD6">
        <f t="shared" si="20"/>
        <v>0</v>
      </c>
      <c r="AE6">
        <f t="shared" si="21"/>
        <v>0</v>
      </c>
      <c r="AF6">
        <f t="shared" si="22"/>
        <v>0</v>
      </c>
      <c r="AG6">
        <f t="shared" si="23"/>
        <v>0</v>
      </c>
    </row>
    <row r="7" spans="1:36" x14ac:dyDescent="0.15">
      <c r="A7" s="1" t="str">
        <f>'Mi Prode'!E10</f>
        <v>Uruguay</v>
      </c>
      <c r="B7" s="3" t="str">
        <f>IF('Mi Prode'!F10&lt;&gt;"",'Mi Prode'!F10,"")</f>
        <v/>
      </c>
      <c r="C7" s="3"/>
      <c r="D7" s="3" t="str">
        <f>IF('Mi Prode'!G10&lt;&gt;"",'Mi Prode'!G10,"")</f>
        <v/>
      </c>
      <c r="E7" s="2" t="str">
        <f>'Mi Prode'!H10</f>
        <v>Arabia Saudita</v>
      </c>
      <c r="F7" s="3">
        <f>COUNTBLANK('Mi Prode'!F10:'Mi Prode'!G10)</f>
        <v>2</v>
      </c>
      <c r="G7">
        <f t="shared" si="0"/>
        <v>0</v>
      </c>
      <c r="H7">
        <f t="shared" si="1"/>
        <v>0</v>
      </c>
      <c r="I7">
        <f t="shared" si="2"/>
        <v>0</v>
      </c>
      <c r="J7">
        <f t="shared" si="3"/>
        <v>0</v>
      </c>
      <c r="K7">
        <f t="shared" si="4"/>
        <v>0</v>
      </c>
      <c r="L7">
        <f t="shared" si="5"/>
        <v>0</v>
      </c>
      <c r="N7">
        <f t="shared" si="6"/>
        <v>0</v>
      </c>
      <c r="O7">
        <f t="shared" si="7"/>
        <v>0</v>
      </c>
      <c r="P7">
        <f t="shared" si="8"/>
        <v>0</v>
      </c>
      <c r="Q7">
        <f t="shared" si="9"/>
        <v>0</v>
      </c>
      <c r="R7">
        <f t="shared" si="10"/>
        <v>0</v>
      </c>
      <c r="S7">
        <f t="shared" si="11"/>
        <v>0</v>
      </c>
      <c r="U7">
        <f t="shared" si="12"/>
        <v>0</v>
      </c>
      <c r="V7">
        <f t="shared" si="13"/>
        <v>0</v>
      </c>
      <c r="W7">
        <f t="shared" si="14"/>
        <v>0</v>
      </c>
      <c r="X7">
        <f t="shared" si="15"/>
        <v>0</v>
      </c>
      <c r="Y7">
        <f t="shared" si="16"/>
        <v>0</v>
      </c>
      <c r="Z7">
        <f t="shared" si="17"/>
        <v>0</v>
      </c>
      <c r="AB7">
        <f t="shared" si="18"/>
        <v>0</v>
      </c>
      <c r="AC7">
        <f t="shared" si="19"/>
        <v>0</v>
      </c>
      <c r="AD7">
        <f t="shared" si="20"/>
        <v>0</v>
      </c>
      <c r="AE7">
        <f t="shared" si="21"/>
        <v>0</v>
      </c>
      <c r="AF7">
        <f t="shared" si="22"/>
        <v>0</v>
      </c>
      <c r="AG7">
        <f t="shared" si="23"/>
        <v>0</v>
      </c>
    </row>
    <row r="8" spans="1:36" x14ac:dyDescent="0.15">
      <c r="A8" s="1" t="str">
        <f>'Mi Prode'!E11</f>
        <v>Rusia</v>
      </c>
      <c r="B8" s="3" t="str">
        <f>IF('Mi Prode'!F11&lt;&gt;"",'Mi Prode'!F11,"")</f>
        <v/>
      </c>
      <c r="C8" s="3"/>
      <c r="D8" s="3" t="str">
        <f>IF('Mi Prode'!G11&lt;&gt;"",'Mi Prode'!G11,"")</f>
        <v/>
      </c>
      <c r="E8" s="2" t="str">
        <f>'Mi Prode'!H11</f>
        <v>Uruguay</v>
      </c>
      <c r="F8" s="3">
        <f>COUNTBLANK('Mi Prode'!F11:'Mi Prode'!G11)</f>
        <v>2</v>
      </c>
      <c r="G8">
        <f t="shared" si="0"/>
        <v>0</v>
      </c>
      <c r="H8">
        <f t="shared" si="1"/>
        <v>0</v>
      </c>
      <c r="I8">
        <f t="shared" si="2"/>
        <v>0</v>
      </c>
      <c r="J8">
        <f t="shared" si="3"/>
        <v>0</v>
      </c>
      <c r="K8">
        <f t="shared" si="4"/>
        <v>0</v>
      </c>
      <c r="L8">
        <f t="shared" si="5"/>
        <v>0</v>
      </c>
      <c r="N8">
        <f t="shared" si="6"/>
        <v>0</v>
      </c>
      <c r="O8">
        <f t="shared" si="7"/>
        <v>0</v>
      </c>
      <c r="P8">
        <f t="shared" si="8"/>
        <v>0</v>
      </c>
      <c r="Q8">
        <f t="shared" si="9"/>
        <v>0</v>
      </c>
      <c r="R8">
        <f t="shared" si="10"/>
        <v>0</v>
      </c>
      <c r="S8">
        <f t="shared" si="11"/>
        <v>0</v>
      </c>
      <c r="U8">
        <f t="shared" si="12"/>
        <v>0</v>
      </c>
      <c r="V8">
        <f t="shared" si="13"/>
        <v>0</v>
      </c>
      <c r="W8">
        <f t="shared" si="14"/>
        <v>0</v>
      </c>
      <c r="X8">
        <f t="shared" si="15"/>
        <v>0</v>
      </c>
      <c r="Y8">
        <f t="shared" si="16"/>
        <v>0</v>
      </c>
      <c r="Z8">
        <f t="shared" si="17"/>
        <v>0</v>
      </c>
      <c r="AB8">
        <f t="shared" si="18"/>
        <v>0</v>
      </c>
      <c r="AC8">
        <f t="shared" si="19"/>
        <v>0</v>
      </c>
      <c r="AD8">
        <f t="shared" si="20"/>
        <v>0</v>
      </c>
      <c r="AE8">
        <f t="shared" si="21"/>
        <v>0</v>
      </c>
      <c r="AF8">
        <f t="shared" si="22"/>
        <v>0</v>
      </c>
      <c r="AG8">
        <f t="shared" si="23"/>
        <v>0</v>
      </c>
    </row>
    <row r="9" spans="1:36" x14ac:dyDescent="0.15">
      <c r="A9" s="1" t="str">
        <f>'Mi Prode'!E12</f>
        <v>Arabia Saudita</v>
      </c>
      <c r="B9" s="3" t="str">
        <f>IF('Mi Prode'!F12&lt;&gt;"",'Mi Prode'!F12,"")</f>
        <v/>
      </c>
      <c r="C9" s="3"/>
      <c r="D9" s="3" t="str">
        <f>IF('Mi Prode'!G12&lt;&gt;"",'Mi Prode'!G12,"")</f>
        <v/>
      </c>
      <c r="E9" s="2" t="str">
        <f>'Mi Prode'!H12</f>
        <v>Egipto</v>
      </c>
      <c r="F9" s="3">
        <f>COUNTBLANK('Mi Prode'!F12:'Mi Prode'!G12)</f>
        <v>2</v>
      </c>
      <c r="G9">
        <f t="shared" si="0"/>
        <v>0</v>
      </c>
      <c r="H9">
        <f t="shared" si="1"/>
        <v>0</v>
      </c>
      <c r="I9">
        <f t="shared" si="2"/>
        <v>0</v>
      </c>
      <c r="J9">
        <f t="shared" si="3"/>
        <v>0</v>
      </c>
      <c r="K9">
        <f t="shared" si="4"/>
        <v>0</v>
      </c>
      <c r="L9">
        <f t="shared" si="5"/>
        <v>0</v>
      </c>
      <c r="N9">
        <f t="shared" si="6"/>
        <v>0</v>
      </c>
      <c r="O9">
        <f t="shared" si="7"/>
        <v>0</v>
      </c>
      <c r="P9">
        <f t="shared" si="8"/>
        <v>0</v>
      </c>
      <c r="Q9">
        <f t="shared" si="9"/>
        <v>0</v>
      </c>
      <c r="R9">
        <f t="shared" si="10"/>
        <v>0</v>
      </c>
      <c r="S9">
        <f t="shared" si="11"/>
        <v>0</v>
      </c>
      <c r="U9">
        <f t="shared" si="12"/>
        <v>0</v>
      </c>
      <c r="V9">
        <f t="shared" si="13"/>
        <v>0</v>
      </c>
      <c r="W9">
        <f t="shared" si="14"/>
        <v>0</v>
      </c>
      <c r="X9">
        <f t="shared" si="15"/>
        <v>0</v>
      </c>
      <c r="Y9">
        <f t="shared" si="16"/>
        <v>0</v>
      </c>
      <c r="Z9">
        <f t="shared" si="17"/>
        <v>0</v>
      </c>
      <c r="AB9">
        <f t="shared" si="18"/>
        <v>0</v>
      </c>
      <c r="AC9">
        <f t="shared" si="19"/>
        <v>0</v>
      </c>
      <c r="AD9">
        <f t="shared" si="20"/>
        <v>0</v>
      </c>
      <c r="AE9">
        <f t="shared" si="21"/>
        <v>0</v>
      </c>
      <c r="AF9">
        <f t="shared" si="22"/>
        <v>0</v>
      </c>
      <c r="AG9">
        <f t="shared" si="23"/>
        <v>0</v>
      </c>
    </row>
    <row r="10" spans="1:36" x14ac:dyDescent="0.15">
      <c r="G10">
        <f t="shared" ref="G10:L10" si="24">SUM(G4:G9)</f>
        <v>0</v>
      </c>
      <c r="H10">
        <f t="shared" si="24"/>
        <v>0</v>
      </c>
      <c r="I10">
        <f t="shared" si="24"/>
        <v>0</v>
      </c>
      <c r="J10">
        <f t="shared" si="24"/>
        <v>0</v>
      </c>
      <c r="K10">
        <f t="shared" si="24"/>
        <v>0</v>
      </c>
      <c r="L10">
        <f t="shared" si="24"/>
        <v>0</v>
      </c>
      <c r="M10">
        <f>H10*3+I10</f>
        <v>0</v>
      </c>
      <c r="N10">
        <f t="shared" ref="N10:S10" si="25">SUM(N4:N9)</f>
        <v>0</v>
      </c>
      <c r="O10">
        <f t="shared" si="25"/>
        <v>0</v>
      </c>
      <c r="P10">
        <f t="shared" si="25"/>
        <v>0</v>
      </c>
      <c r="Q10">
        <f t="shared" si="25"/>
        <v>0</v>
      </c>
      <c r="R10">
        <f t="shared" si="25"/>
        <v>0</v>
      </c>
      <c r="S10">
        <f t="shared" si="25"/>
        <v>0</v>
      </c>
      <c r="T10">
        <f>O10*3+P10</f>
        <v>0</v>
      </c>
      <c r="U10">
        <f t="shared" ref="U10:Z10" si="26">SUM(U4:U9)</f>
        <v>0</v>
      </c>
      <c r="V10">
        <f t="shared" si="26"/>
        <v>0</v>
      </c>
      <c r="W10">
        <f t="shared" si="26"/>
        <v>0</v>
      </c>
      <c r="X10">
        <f t="shared" si="26"/>
        <v>0</v>
      </c>
      <c r="Y10">
        <f t="shared" si="26"/>
        <v>0</v>
      </c>
      <c r="Z10">
        <f t="shared" si="26"/>
        <v>0</v>
      </c>
      <c r="AA10">
        <f>V10*3+W10</f>
        <v>0</v>
      </c>
      <c r="AB10">
        <f t="shared" ref="AB10:AG10" si="27">SUM(AB4:AB9)</f>
        <v>0</v>
      </c>
      <c r="AC10">
        <f t="shared" si="27"/>
        <v>0</v>
      </c>
      <c r="AD10">
        <f t="shared" si="27"/>
        <v>0</v>
      </c>
      <c r="AE10">
        <f t="shared" si="27"/>
        <v>0</v>
      </c>
      <c r="AF10">
        <f t="shared" si="27"/>
        <v>0</v>
      </c>
      <c r="AG10">
        <f t="shared" si="27"/>
        <v>0</v>
      </c>
      <c r="AH10">
        <f>AC10*3+AD10</f>
        <v>0</v>
      </c>
    </row>
    <row r="14" spans="1:36" x14ac:dyDescent="0.15">
      <c r="F14" t="s">
        <v>45</v>
      </c>
    </row>
    <row r="15" spans="1:36" x14ac:dyDescent="0.15">
      <c r="G15" t="s">
        <v>39</v>
      </c>
      <c r="H15" t="s">
        <v>40</v>
      </c>
      <c r="I15" t="s">
        <v>41</v>
      </c>
      <c r="J15" t="s">
        <v>42</v>
      </c>
      <c r="K15" t="s">
        <v>43</v>
      </c>
      <c r="L15" t="s">
        <v>44</v>
      </c>
      <c r="M15" t="s">
        <v>46</v>
      </c>
      <c r="O15" t="s">
        <v>47</v>
      </c>
      <c r="S15" t="s">
        <v>48</v>
      </c>
      <c r="W15" t="s">
        <v>49</v>
      </c>
      <c r="AA15" t="s">
        <v>50</v>
      </c>
      <c r="AE15" t="s">
        <v>51</v>
      </c>
      <c r="AI15" t="s">
        <v>52</v>
      </c>
    </row>
    <row r="16" spans="1:36" x14ac:dyDescent="0.15">
      <c r="F16" t="str">
        <f>G2</f>
        <v>Rusia</v>
      </c>
      <c r="G16">
        <f t="shared" ref="G16:M16" si="28">G10</f>
        <v>0</v>
      </c>
      <c r="H16">
        <f t="shared" si="28"/>
        <v>0</v>
      </c>
      <c r="I16">
        <f t="shared" si="28"/>
        <v>0</v>
      </c>
      <c r="J16">
        <f t="shared" si="28"/>
        <v>0</v>
      </c>
      <c r="K16">
        <f t="shared" si="28"/>
        <v>0</v>
      </c>
      <c r="L16">
        <f t="shared" si="28"/>
        <v>0</v>
      </c>
      <c r="M16">
        <f t="shared" si="28"/>
        <v>0</v>
      </c>
      <c r="O16" t="str">
        <f>IF($M16&gt;=$M17,$F16,$F17)</f>
        <v>Rusia</v>
      </c>
      <c r="P16">
        <f>VLOOKUP(O16,$F$16:$M$25,8,FALSE)</f>
        <v>0</v>
      </c>
      <c r="S16" t="str">
        <f>IF($P16&gt;=$P18,$O16,$O18)</f>
        <v>Rusia</v>
      </c>
      <c r="T16">
        <f>VLOOKUP(S16,$O$16:$P$25,2,FALSE)</f>
        <v>0</v>
      </c>
      <c r="W16" t="str">
        <f>IF($T16&gt;=$T19,$S16,$S19)</f>
        <v>Rusia</v>
      </c>
      <c r="X16">
        <f>VLOOKUP(W16,$S$16:$T$25,2,FALSE)</f>
        <v>0</v>
      </c>
      <c r="AA16" t="str">
        <f>W16</f>
        <v>Rusia</v>
      </c>
      <c r="AB16">
        <f>VLOOKUP(AA16,W16:X25,2,FALSE)</f>
        <v>0</v>
      </c>
      <c r="AE16" t="str">
        <f>AA16</f>
        <v>Rusia</v>
      </c>
      <c r="AF16">
        <f>VLOOKUP(AE16,AA16:AB25,2,FALSE)</f>
        <v>0</v>
      </c>
      <c r="AI16" t="str">
        <f>AE16</f>
        <v>Rusia</v>
      </c>
      <c r="AJ16">
        <f>VLOOKUP(AI16,AE16:AF25,2,FALSE)</f>
        <v>0</v>
      </c>
    </row>
    <row r="17" spans="6:37" x14ac:dyDescent="0.15">
      <c r="F17" t="str">
        <f>N2</f>
        <v>Arabia Saudita</v>
      </c>
      <c r="G17">
        <f t="shared" ref="G17:L17" si="29">N10</f>
        <v>0</v>
      </c>
      <c r="H17">
        <f t="shared" si="29"/>
        <v>0</v>
      </c>
      <c r="I17">
        <f t="shared" si="29"/>
        <v>0</v>
      </c>
      <c r="J17">
        <f t="shared" si="29"/>
        <v>0</v>
      </c>
      <c r="K17">
        <f t="shared" si="29"/>
        <v>0</v>
      </c>
      <c r="L17">
        <f t="shared" si="29"/>
        <v>0</v>
      </c>
      <c r="M17">
        <f>T10</f>
        <v>0</v>
      </c>
      <c r="O17" t="str">
        <f>IF($M17&lt;=$M16,$F17,$F16)</f>
        <v>Arabia Saudita</v>
      </c>
      <c r="P17">
        <f>VLOOKUP(O17,$F$16:$M$25,8,FALSE)</f>
        <v>0</v>
      </c>
      <c r="S17" t="str">
        <f>O17</f>
        <v>Arabia Saudita</v>
      </c>
      <c r="T17">
        <f>VLOOKUP(S17,$O$16:$P$25,2,FALSE)</f>
        <v>0</v>
      </c>
      <c r="W17" t="str">
        <f>S17</f>
        <v>Arabia Saudita</v>
      </c>
      <c r="X17">
        <f>VLOOKUP(W17,$S$16:$T$25,2,FALSE)</f>
        <v>0</v>
      </c>
      <c r="AA17" t="str">
        <f>IF(X17&gt;=X18,W17,W18)</f>
        <v>Arabia Saudita</v>
      </c>
      <c r="AB17">
        <f>VLOOKUP(AA17,W16:X25,2,FALSE)</f>
        <v>0</v>
      </c>
      <c r="AE17" t="str">
        <f>IF(AB17&gt;=AB19,AA17,AA19)</f>
        <v>Arabia Saudita</v>
      </c>
      <c r="AF17">
        <f>VLOOKUP(AE17,AA16:AB25,2,FALSE)</f>
        <v>0</v>
      </c>
      <c r="AI17" t="str">
        <f>AE17</f>
        <v>Arabia Saudita</v>
      </c>
      <c r="AJ17">
        <f>VLOOKUP(AI17,AE16:AF25,2,FALSE)</f>
        <v>0</v>
      </c>
    </row>
    <row r="18" spans="6:37" x14ac:dyDescent="0.15">
      <c r="F18" t="str">
        <f>U2</f>
        <v>Egipto</v>
      </c>
      <c r="G18">
        <f t="shared" ref="G18:M18" si="30">U10</f>
        <v>0</v>
      </c>
      <c r="H18">
        <f t="shared" si="30"/>
        <v>0</v>
      </c>
      <c r="I18">
        <f t="shared" si="30"/>
        <v>0</v>
      </c>
      <c r="J18">
        <f t="shared" si="30"/>
        <v>0</v>
      </c>
      <c r="K18">
        <f t="shared" si="30"/>
        <v>0</v>
      </c>
      <c r="L18">
        <f t="shared" si="30"/>
        <v>0</v>
      </c>
      <c r="M18">
        <f t="shared" si="30"/>
        <v>0</v>
      </c>
      <c r="O18" t="str">
        <f>F18</f>
        <v>Egipto</v>
      </c>
      <c r="P18">
        <f>VLOOKUP(O18,$F$16:$M$25,8,FALSE)</f>
        <v>0</v>
      </c>
      <c r="S18" t="str">
        <f>IF($P18&lt;=$P16,$O18,$O16)</f>
        <v>Egipto</v>
      </c>
      <c r="T18">
        <f>VLOOKUP(S18,$O$16:$P$25,2,FALSE)</f>
        <v>0</v>
      </c>
      <c r="W18" t="str">
        <f>S18</f>
        <v>Egipto</v>
      </c>
      <c r="X18">
        <f>VLOOKUP(W18,$S$16:$T$25,2,FALSE)</f>
        <v>0</v>
      </c>
      <c r="AA18" t="str">
        <f>IF(X18&lt;=X17,W18,W17)</f>
        <v>Egipto</v>
      </c>
      <c r="AB18">
        <f>VLOOKUP(AA18,W16:X25,2,FALSE)</f>
        <v>0</v>
      </c>
      <c r="AE18" t="str">
        <f>AA18</f>
        <v>Egipto</v>
      </c>
      <c r="AF18">
        <f>VLOOKUP(AE18,AA16:AB25,2,FALSE)</f>
        <v>0</v>
      </c>
      <c r="AI18" t="str">
        <f>IF(AF18&gt;=AF19,AE18,AE19)</f>
        <v>Egipto</v>
      </c>
      <c r="AJ18">
        <f>VLOOKUP(AI18,AE16:AF25,2,FALSE)</f>
        <v>0</v>
      </c>
    </row>
    <row r="19" spans="6:37" x14ac:dyDescent="0.15">
      <c r="F19" t="str">
        <f>AB2</f>
        <v>Uruguay</v>
      </c>
      <c r="G19">
        <f t="shared" ref="G19:M19" si="31">AB10</f>
        <v>0</v>
      </c>
      <c r="H19">
        <f t="shared" si="31"/>
        <v>0</v>
      </c>
      <c r="I19">
        <f t="shared" si="31"/>
        <v>0</v>
      </c>
      <c r="J19">
        <f t="shared" si="31"/>
        <v>0</v>
      </c>
      <c r="K19">
        <f t="shared" si="31"/>
        <v>0</v>
      </c>
      <c r="L19">
        <f t="shared" si="31"/>
        <v>0</v>
      </c>
      <c r="M19">
        <f t="shared" si="31"/>
        <v>0</v>
      </c>
      <c r="O19" t="str">
        <f>F19</f>
        <v>Uruguay</v>
      </c>
      <c r="P19">
        <f>VLOOKUP(O19,$F$16:$M$25,8,FALSE)</f>
        <v>0</v>
      </c>
      <c r="S19" t="str">
        <f>O19</f>
        <v>Uruguay</v>
      </c>
      <c r="T19">
        <f>VLOOKUP(S19,$O$16:$P$25,2,FALSE)</f>
        <v>0</v>
      </c>
      <c r="W19" t="str">
        <f>IF($T19&lt;=$T16,$S19,$S16)</f>
        <v>Uruguay</v>
      </c>
      <c r="X19">
        <f>VLOOKUP(W19,$S$16:$T$25,2,FALSE)</f>
        <v>0</v>
      </c>
      <c r="AA19" t="str">
        <f>W19</f>
        <v>Uruguay</v>
      </c>
      <c r="AB19">
        <f>VLOOKUP(AA19,W16:X25,2,FALSE)</f>
        <v>0</v>
      </c>
      <c r="AE19" t="str">
        <f>IF(AB19&lt;=AB17,AA19,AA17)</f>
        <v>Uruguay</v>
      </c>
      <c r="AF19">
        <f>VLOOKUP(AE19,AA16:AB25,2,FALSE)</f>
        <v>0</v>
      </c>
      <c r="AI19" t="str">
        <f>IF(AF19&lt;=AF18,AE19,AE18)</f>
        <v>Uruguay</v>
      </c>
      <c r="AJ19">
        <f>VLOOKUP(AI19,AE16:AF25,2,FALSE)</f>
        <v>0</v>
      </c>
    </row>
    <row r="28" spans="6:37" x14ac:dyDescent="0.15">
      <c r="F28" t="str">
        <f>AI16</f>
        <v>Rusia</v>
      </c>
      <c r="J28">
        <f>AJ16</f>
        <v>0</v>
      </c>
      <c r="K28">
        <f>VLOOKUP(AI16,$F$16:$M$25,6,FALSE)</f>
        <v>0</v>
      </c>
      <c r="L28">
        <f>VLOOKUP(AI16,$F$16:$M$25,7,FALSE)</f>
        <v>0</v>
      </c>
      <c r="M28">
        <f>K28-L28</f>
        <v>0</v>
      </c>
      <c r="O28" t="str">
        <f>IF(AND($J28=$J29,$M29&gt;$M28),$F29,$F28)</f>
        <v>Rusia</v>
      </c>
      <c r="P28">
        <f>VLOOKUP(O28,$F$28:$M$37,5,FALSE)</f>
        <v>0</v>
      </c>
      <c r="Q28">
        <f>VLOOKUP(O28,$F$28:$M$37,8,FALSE)</f>
        <v>0</v>
      </c>
      <c r="S28" t="str">
        <f>IF(AND(P28=P30,Q30&gt;Q28),O30,O28)</f>
        <v>Rusia</v>
      </c>
      <c r="T28">
        <f>VLOOKUP(S28,$O$28:$Q$37,2,FALSE)</f>
        <v>0</v>
      </c>
      <c r="U28">
        <f>VLOOKUP(S28,$O$28:$Q$37,3,FALSE)</f>
        <v>0</v>
      </c>
      <c r="W28" t="str">
        <f>IF(AND(T28=T31,U31&gt;U28),S31,S28)</f>
        <v>Rusia</v>
      </c>
      <c r="X28">
        <f>VLOOKUP(W28,$S$28:$U$37,2,FALSE)</f>
        <v>0</v>
      </c>
      <c r="Y28">
        <f>VLOOKUP(W28,$S$28:$U$37,3,FALSE)</f>
        <v>0</v>
      </c>
      <c r="AA28" t="str">
        <f>W28</f>
        <v>Rusia</v>
      </c>
      <c r="AB28">
        <f>VLOOKUP(AA28,W28:Y37,2,FALSE)</f>
        <v>0</v>
      </c>
      <c r="AC28">
        <f>VLOOKUP(AA28,W28:Y37,3,FALSE)</f>
        <v>0</v>
      </c>
      <c r="AE28" t="str">
        <f>AA28</f>
        <v>Rusia</v>
      </c>
      <c r="AF28">
        <f>VLOOKUP(AE28,AA28:AC37,2,FALSE)</f>
        <v>0</v>
      </c>
      <c r="AG28">
        <f>VLOOKUP(AE28,AA28:AC37,3,FALSE)</f>
        <v>0</v>
      </c>
      <c r="AI28" t="str">
        <f>AE28</f>
        <v>Rusia</v>
      </c>
      <c r="AJ28">
        <f>VLOOKUP(AI28,AE28:AG37,2,FALSE)</f>
        <v>0</v>
      </c>
      <c r="AK28">
        <f>VLOOKUP(AI28,AE28:AG37,3,FALSE)</f>
        <v>0</v>
      </c>
    </row>
    <row r="29" spans="6:37" x14ac:dyDescent="0.15">
      <c r="F29" t="str">
        <f>AI17</f>
        <v>Arabia Saudita</v>
      </c>
      <c r="J29">
        <f>AJ17</f>
        <v>0</v>
      </c>
      <c r="K29">
        <f>VLOOKUP(AI17,$F$16:$M$25,6,FALSE)</f>
        <v>0</v>
      </c>
      <c r="L29">
        <f>VLOOKUP(AI17,$F$16:$M$25,7,FALSE)</f>
        <v>0</v>
      </c>
      <c r="M29">
        <f>K29-L29</f>
        <v>0</v>
      </c>
      <c r="O29" t="str">
        <f>IF(AND($J28=$J29,$M29&gt;$M28),$F28,$F29)</f>
        <v>Arabia Saudita</v>
      </c>
      <c r="P29">
        <f>VLOOKUP(O29,$F$28:$M$37,5,FALSE)</f>
        <v>0</v>
      </c>
      <c r="Q29">
        <f>VLOOKUP(O29,$F$28:$M$37,8,FALSE)</f>
        <v>0</v>
      </c>
      <c r="S29" t="str">
        <f>O29</f>
        <v>Arabia Saudita</v>
      </c>
      <c r="T29">
        <f>VLOOKUP(S29,$O$28:$Q$37,2,FALSE)</f>
        <v>0</v>
      </c>
      <c r="U29">
        <f>VLOOKUP(S29,$O$28:$Q$37,3,FALSE)</f>
        <v>0</v>
      </c>
      <c r="W29" t="str">
        <f>S29</f>
        <v>Arabia Saudita</v>
      </c>
      <c r="X29">
        <f>VLOOKUP(W29,$S$28:$U$37,2,FALSE)</f>
        <v>0</v>
      </c>
      <c r="Y29">
        <f>VLOOKUP(W29,$S$28:$U$37,3,FALSE)</f>
        <v>0</v>
      </c>
      <c r="AA29" t="str">
        <f>IF(AND(X29=X30,Y30&gt;Y29),W30,W29)</f>
        <v>Arabia Saudita</v>
      </c>
      <c r="AB29">
        <f>VLOOKUP(AA29,W28:Y37,2,FALSE)</f>
        <v>0</v>
      </c>
      <c r="AC29">
        <f>VLOOKUP(AA29,W28:Y37,3,FALSE)</f>
        <v>0</v>
      </c>
      <c r="AE29" t="str">
        <f>IF(AND(AB29=AB31,AC31&gt;AC29),AA31,AA29)</f>
        <v>Arabia Saudita</v>
      </c>
      <c r="AF29">
        <f>VLOOKUP(AE29,AA28:AC37,2,FALSE)</f>
        <v>0</v>
      </c>
      <c r="AG29">
        <f>VLOOKUP(AE29,AA28:AC37,3,FALSE)</f>
        <v>0</v>
      </c>
      <c r="AI29" t="str">
        <f>AE29</f>
        <v>Arabia Saudita</v>
      </c>
      <c r="AJ29">
        <f>VLOOKUP(AI29,AE28:AG37,2,FALSE)</f>
        <v>0</v>
      </c>
      <c r="AK29">
        <f>VLOOKUP(AI29,AE28:AG37,3,FALSE)</f>
        <v>0</v>
      </c>
    </row>
    <row r="30" spans="6:37" x14ac:dyDescent="0.15">
      <c r="F30" t="str">
        <f>AI18</f>
        <v>Egipto</v>
      </c>
      <c r="J30">
        <f>AJ18</f>
        <v>0</v>
      </c>
      <c r="K30">
        <f>VLOOKUP(AI18,$F$16:$M$25,6,FALSE)</f>
        <v>0</v>
      </c>
      <c r="L30">
        <f>VLOOKUP(AI18,$F$16:$M$25,7,FALSE)</f>
        <v>0</v>
      </c>
      <c r="M30">
        <f>K30-L30</f>
        <v>0</v>
      </c>
      <c r="O30" t="str">
        <f>F30</f>
        <v>Egipto</v>
      </c>
      <c r="P30">
        <f>VLOOKUP(O30,$F$28:$M$37,5,FALSE)</f>
        <v>0</v>
      </c>
      <c r="Q30">
        <f>VLOOKUP(O30,$F$28:$M$37,8,FALSE)</f>
        <v>0</v>
      </c>
      <c r="S30" t="str">
        <f>IF(AND($P28=P30,Q30&gt;Q28),O28,O30)</f>
        <v>Egipto</v>
      </c>
      <c r="T30">
        <f>VLOOKUP(S30,$O$28:$Q$37,2,FALSE)</f>
        <v>0</v>
      </c>
      <c r="U30">
        <f>VLOOKUP(S30,$O$28:$Q$37,3,FALSE)</f>
        <v>0</v>
      </c>
      <c r="W30" t="str">
        <f>S30</f>
        <v>Egipto</v>
      </c>
      <c r="X30">
        <f>VLOOKUP(W30,$S$28:$U$37,2,FALSE)</f>
        <v>0</v>
      </c>
      <c r="Y30">
        <f>VLOOKUP(W30,$S$28:$U$37,3,FALSE)</f>
        <v>0</v>
      </c>
      <c r="AA30" t="str">
        <f>IF(AND(X29=X30,Y30&gt;Y29),W29,W30)</f>
        <v>Egipto</v>
      </c>
      <c r="AB30">
        <f>VLOOKUP(AA30,W28:Y37,2,FALSE)</f>
        <v>0</v>
      </c>
      <c r="AC30">
        <f>VLOOKUP(AA30,W28:Y37,3,FALSE)</f>
        <v>0</v>
      </c>
      <c r="AE30" t="str">
        <f>AA30</f>
        <v>Egipto</v>
      </c>
      <c r="AF30">
        <f>VLOOKUP(AE30,AA28:AC37,2,FALSE)</f>
        <v>0</v>
      </c>
      <c r="AG30">
        <f>VLOOKUP(AE30,AA28:AC37,3,FALSE)</f>
        <v>0</v>
      </c>
      <c r="AI30" t="str">
        <f>IF(AND(AF30=AF31,AG31&gt;AG30),AE31,AE30)</f>
        <v>Egipto</v>
      </c>
      <c r="AJ30">
        <f>VLOOKUP(AI30,AE28:AG37,2,FALSE)</f>
        <v>0</v>
      </c>
      <c r="AK30">
        <f>VLOOKUP(AI30,AE28:AG37,3,FALSE)</f>
        <v>0</v>
      </c>
    </row>
    <row r="31" spans="6:37" x14ac:dyDescent="0.15">
      <c r="F31" t="str">
        <f>AI19</f>
        <v>Uruguay</v>
      </c>
      <c r="J31">
        <f>AJ19</f>
        <v>0</v>
      </c>
      <c r="K31">
        <f>VLOOKUP(AI19,$F$16:$M$25,6,FALSE)</f>
        <v>0</v>
      </c>
      <c r="L31">
        <f>VLOOKUP(AI19,$F$16:$M$25,7,FALSE)</f>
        <v>0</v>
      </c>
      <c r="M31">
        <f>K31-L31</f>
        <v>0</v>
      </c>
      <c r="O31" t="str">
        <f>F31</f>
        <v>Uruguay</v>
      </c>
      <c r="P31">
        <f>VLOOKUP(O31,$F$28:$M$37,5,FALSE)</f>
        <v>0</v>
      </c>
      <c r="Q31">
        <f>VLOOKUP(O31,$F$28:$M$37,8,FALSE)</f>
        <v>0</v>
      </c>
      <c r="S31" t="str">
        <f>O31</f>
        <v>Uruguay</v>
      </c>
      <c r="T31">
        <f>VLOOKUP(S31,$O$28:$Q$37,2,FALSE)</f>
        <v>0</v>
      </c>
      <c r="U31">
        <f>VLOOKUP(S31,$O$28:$Q$37,3,FALSE)</f>
        <v>0</v>
      </c>
      <c r="W31" t="str">
        <f>IF(AND(T28=T31,U31&gt;U28),S28,S31)</f>
        <v>Uruguay</v>
      </c>
      <c r="X31">
        <f>VLOOKUP(W31,$S$28:$U$37,2,FALSE)</f>
        <v>0</v>
      </c>
      <c r="Y31">
        <f>VLOOKUP(W31,$S$28:$U$37,3,FALSE)</f>
        <v>0</v>
      </c>
      <c r="AA31" t="str">
        <f>W31</f>
        <v>Uruguay</v>
      </c>
      <c r="AB31">
        <f>VLOOKUP(AA31,W28:Y37,2,FALSE)</f>
        <v>0</v>
      </c>
      <c r="AC31">
        <f>VLOOKUP(AA31,W28:Y37,3,FALSE)</f>
        <v>0</v>
      </c>
      <c r="AE31" t="str">
        <f>IF(AND(AB29=AB31,AC31&gt;AC29),AA29,AA31)</f>
        <v>Uruguay</v>
      </c>
      <c r="AF31">
        <f>VLOOKUP(AE31,AA28:AC37,2,FALSE)</f>
        <v>0</v>
      </c>
      <c r="AG31">
        <f>VLOOKUP(AE31,AA28:AC37,3,FALSE)</f>
        <v>0</v>
      </c>
      <c r="AI31" t="str">
        <f>IF(AND(AF30=AF31,AG31&gt;AG30),AE30,AE31)</f>
        <v>Uruguay</v>
      </c>
      <c r="AJ31">
        <f>VLOOKUP(AI31,AE28:AG37,2,FALSE)</f>
        <v>0</v>
      </c>
      <c r="AK31">
        <f>VLOOKUP(AI31,AE28:AG37,3,FALSE)</f>
        <v>0</v>
      </c>
    </row>
    <row r="40" spans="6:38" x14ac:dyDescent="0.15">
      <c r="F40" t="str">
        <f>AI28</f>
        <v>Rusia</v>
      </c>
      <c r="J40">
        <f>VLOOKUP(F40,$F$16:$M$25,8,FALSE)</f>
        <v>0</v>
      </c>
      <c r="K40">
        <f>VLOOKUP(F40,$F$16:$M$25,6,FALSE)</f>
        <v>0</v>
      </c>
      <c r="L40">
        <f>VLOOKUP(F40,$F$16:$M$25,7,FALSE)</f>
        <v>0</v>
      </c>
      <c r="M40">
        <f>K40-L40</f>
        <v>0</v>
      </c>
      <c r="O40" t="str">
        <f>IF(AND(J40=J41,M40=M41,K41&gt;K40),F41,F40)</f>
        <v>Rusia</v>
      </c>
      <c r="P40">
        <f>VLOOKUP(O40,$F$40:$M$49,5,FALSE)</f>
        <v>0</v>
      </c>
      <c r="Q40">
        <f>VLOOKUP(O40,$F$40:$M$49,8,FALSE)</f>
        <v>0</v>
      </c>
      <c r="R40">
        <f>VLOOKUP(O40,$F$40:$M$49,6,FALSE)</f>
        <v>0</v>
      </c>
      <c r="S40" t="str">
        <f>IF(AND(P40=P42,Q40=Q42,R42&gt;R40),O42,O40)</f>
        <v>Rusia</v>
      </c>
      <c r="T40">
        <f>VLOOKUP(S40,$O$40:$R$49,2,FALSE)</f>
        <v>0</v>
      </c>
      <c r="U40">
        <f>VLOOKUP(S40,$O$40:$R$49,3,FALSE)</f>
        <v>0</v>
      </c>
      <c r="V40">
        <f>VLOOKUP(S40,$O$40:$R$49,4,FALSE)</f>
        <v>0</v>
      </c>
      <c r="W40" t="str">
        <f>IF(AND(T40=T43,U40=U43,V43&gt;V40),S43,S40)</f>
        <v>Rusia</v>
      </c>
      <c r="X40">
        <f>VLOOKUP(W40,$S$40:$V$49,2,FALSE)</f>
        <v>0</v>
      </c>
      <c r="Y40">
        <f>VLOOKUP(W40,$S$40:$V$49,3,FALSE)</f>
        <v>0</v>
      </c>
      <c r="Z40">
        <f>VLOOKUP(W40,$S$40:$V$49,4,FALSE)</f>
        <v>0</v>
      </c>
      <c r="AA40" t="str">
        <f>W40</f>
        <v>Rusia</v>
      </c>
      <c r="AB40">
        <f>VLOOKUP(AA40,W40:Z49,2,FALSE)</f>
        <v>0</v>
      </c>
      <c r="AC40">
        <f>VLOOKUP(AA40,W40:Z49,3,FALSE)</f>
        <v>0</v>
      </c>
      <c r="AD40">
        <f>VLOOKUP(AA40,W40:Z49,4,FALSE)</f>
        <v>0</v>
      </c>
      <c r="AE40" t="str">
        <f>AA40</f>
        <v>Rusia</v>
      </c>
      <c r="AF40">
        <f>VLOOKUP(AE40,AA40:AD49,2,FALSE)</f>
        <v>0</v>
      </c>
      <c r="AG40">
        <f>VLOOKUP(AE40,AA40:AD49,3,FALSE)</f>
        <v>0</v>
      </c>
      <c r="AH40">
        <f>VLOOKUP(AE40,AA40:AD49,4,FALSE)</f>
        <v>0</v>
      </c>
      <c r="AI40" t="str">
        <f>AE40</f>
        <v>Rusia</v>
      </c>
      <c r="AJ40">
        <f>VLOOKUP(AI40,AE40:AH49,2,FALSE)</f>
        <v>0</v>
      </c>
      <c r="AK40">
        <f>VLOOKUP(AI40,AE40:AH49,3,FALSE)</f>
        <v>0</v>
      </c>
      <c r="AL40">
        <f>VLOOKUP(AI40,AE40:AH49,4,FALSE)</f>
        <v>0</v>
      </c>
    </row>
    <row r="41" spans="6:38" x14ac:dyDescent="0.15">
      <c r="F41" t="str">
        <f>AI29</f>
        <v>Arabia Saudita</v>
      </c>
      <c r="J41">
        <f>VLOOKUP(F41,$F$16:$M$25,8,FALSE)</f>
        <v>0</v>
      </c>
      <c r="K41">
        <f>VLOOKUP(F41,$F$16:$M$25,6,FALSE)</f>
        <v>0</v>
      </c>
      <c r="L41">
        <f>VLOOKUP(F41,$F$16:$M$25,7,FALSE)</f>
        <v>0</v>
      </c>
      <c r="M41">
        <f>K41-L41</f>
        <v>0</v>
      </c>
      <c r="O41" t="str">
        <f>IF(AND(J40=J41,M40=M41,K41&gt;K40),F40,F41)</f>
        <v>Arabia Saudita</v>
      </c>
      <c r="P41">
        <f>VLOOKUP(O41,$F$40:$M$49,5,FALSE)</f>
        <v>0</v>
      </c>
      <c r="Q41">
        <f>VLOOKUP(O41,$F$40:$M$49,8,FALSE)</f>
        <v>0</v>
      </c>
      <c r="R41">
        <f>VLOOKUP(O41,$F$40:$M$49,6,FALSE)</f>
        <v>0</v>
      </c>
      <c r="S41" t="str">
        <f>O41</f>
        <v>Arabia Saudita</v>
      </c>
      <c r="T41">
        <f>VLOOKUP(S41,$O$40:$R$49,2,FALSE)</f>
        <v>0</v>
      </c>
      <c r="U41">
        <f>VLOOKUP(S41,$O$40:$R$49,3,FALSE)</f>
        <v>0</v>
      </c>
      <c r="V41">
        <f>VLOOKUP(S41,$O$40:$R$49,4,FALSE)</f>
        <v>0</v>
      </c>
      <c r="W41" t="str">
        <f>S41</f>
        <v>Arabia Saudita</v>
      </c>
      <c r="X41">
        <f>VLOOKUP(W41,$S$40:$V$49,2,FALSE)</f>
        <v>0</v>
      </c>
      <c r="Y41">
        <f>VLOOKUP(W41,$S$40:$V$49,3,FALSE)</f>
        <v>0</v>
      </c>
      <c r="Z41">
        <f>VLOOKUP(W41,$S$40:$V$49,4,FALSE)</f>
        <v>0</v>
      </c>
      <c r="AA41" t="str">
        <f>IF(AND(X41=X42,Y41=Y42,Z42&gt;Z41),W42,W41)</f>
        <v>Arabia Saudita</v>
      </c>
      <c r="AB41">
        <f>VLOOKUP(AA41,W40:Z49,2,FALSE)</f>
        <v>0</v>
      </c>
      <c r="AC41">
        <f>VLOOKUP(AA41,W40:Z49,3,FALSE)</f>
        <v>0</v>
      </c>
      <c r="AD41">
        <f>VLOOKUP(AA41,W40:Z49,4,FALSE)</f>
        <v>0</v>
      </c>
      <c r="AE41" t="str">
        <f>IF(AND(AB41=AB43,AC41=AC43,AD43&gt;AD41),AA43,AA41)</f>
        <v>Arabia Saudita</v>
      </c>
      <c r="AF41">
        <f>VLOOKUP(AE41,AA40:AD49,2,FALSE)</f>
        <v>0</v>
      </c>
      <c r="AG41">
        <f>VLOOKUP(AE41,AA40:AD49,3,FALSE)</f>
        <v>0</v>
      </c>
      <c r="AH41">
        <f>VLOOKUP(AE41,AA40:AD49,4,FALSE)</f>
        <v>0</v>
      </c>
      <c r="AI41" t="str">
        <f>AE41</f>
        <v>Arabia Saudita</v>
      </c>
      <c r="AJ41">
        <f>VLOOKUP(AI41,AE40:AH49,2,FALSE)</f>
        <v>0</v>
      </c>
      <c r="AK41">
        <f>VLOOKUP(AI41,AE40:AH49,3,FALSE)</f>
        <v>0</v>
      </c>
      <c r="AL41">
        <f>VLOOKUP(AI41,AE40:AH49,4,FALSE)</f>
        <v>0</v>
      </c>
    </row>
    <row r="42" spans="6:38" x14ac:dyDescent="0.15">
      <c r="F42" t="str">
        <f>AI30</f>
        <v>Egipto</v>
      </c>
      <c r="J42">
        <f>VLOOKUP(F42,$F$16:$M$25,8,FALSE)</f>
        <v>0</v>
      </c>
      <c r="K42">
        <f>VLOOKUP(F42,$F$16:$M$25,6,FALSE)</f>
        <v>0</v>
      </c>
      <c r="L42">
        <f>VLOOKUP(F42,$F$16:$M$25,7,FALSE)</f>
        <v>0</v>
      </c>
      <c r="M42">
        <f>K42-L42</f>
        <v>0</v>
      </c>
      <c r="O42" t="str">
        <f>F42</f>
        <v>Egipto</v>
      </c>
      <c r="P42">
        <f>VLOOKUP(O42,$F$40:$M$49,5,FALSE)</f>
        <v>0</v>
      </c>
      <c r="Q42">
        <f>VLOOKUP(O42,$F$40:$M$49,8,FALSE)</f>
        <v>0</v>
      </c>
      <c r="R42">
        <f>VLOOKUP(O42,$F$40:$M$49,6,FALSE)</f>
        <v>0</v>
      </c>
      <c r="S42" t="str">
        <f>IF(AND(P40=P42,Q40=Q42,R42&gt;R40),O40,O42)</f>
        <v>Egipto</v>
      </c>
      <c r="T42">
        <f>VLOOKUP(S42,$O$40:$R$49,2,FALSE)</f>
        <v>0</v>
      </c>
      <c r="U42">
        <f>VLOOKUP(S42,$O$40:$R$49,3,FALSE)</f>
        <v>0</v>
      </c>
      <c r="V42">
        <f>VLOOKUP(S42,$O$40:$R$49,4,FALSE)</f>
        <v>0</v>
      </c>
      <c r="W42" t="str">
        <f>S42</f>
        <v>Egipto</v>
      </c>
      <c r="X42">
        <f>VLOOKUP(W42,$S$40:$V$49,2,FALSE)</f>
        <v>0</v>
      </c>
      <c r="Y42">
        <f>VLOOKUP(W42,$S$40:$V$49,3,FALSE)</f>
        <v>0</v>
      </c>
      <c r="Z42">
        <f>VLOOKUP(W42,$S$40:$V$49,4,FALSE)</f>
        <v>0</v>
      </c>
      <c r="AA42" t="str">
        <f>IF(AND(X41=X42,Y41=Y42,Z42&gt;Z41),W41,W42)</f>
        <v>Egipto</v>
      </c>
      <c r="AB42">
        <f>VLOOKUP(AA42,W40:Z49,2,FALSE)</f>
        <v>0</v>
      </c>
      <c r="AC42">
        <f>VLOOKUP(AA42,W40:Z49,3,FALSE)</f>
        <v>0</v>
      </c>
      <c r="AD42">
        <f>VLOOKUP(AA42,W40:Z49,4,FALSE)</f>
        <v>0</v>
      </c>
      <c r="AE42" t="str">
        <f>AA42</f>
        <v>Egipto</v>
      </c>
      <c r="AF42">
        <f>VLOOKUP(AE42,AA40:AD49,2,FALSE)</f>
        <v>0</v>
      </c>
      <c r="AG42">
        <f>VLOOKUP(AE42,AA40:AD49,3,FALSE)</f>
        <v>0</v>
      </c>
      <c r="AH42">
        <f>VLOOKUP(AE42,AA40:AD49,4,FALSE)</f>
        <v>0</v>
      </c>
      <c r="AI42" t="str">
        <f>IF(AND(AF42=AF43,AG42=AG43,AH43&gt;AH42),AE43,AE42)</f>
        <v>Egipto</v>
      </c>
      <c r="AJ42">
        <f>VLOOKUP(AI42,AE40:AH49,2,FALSE)</f>
        <v>0</v>
      </c>
      <c r="AK42">
        <f>VLOOKUP(AI42,AE40:AH49,3,FALSE)</f>
        <v>0</v>
      </c>
      <c r="AL42">
        <f>VLOOKUP(AI42,AE40:AH49,4,FALSE)</f>
        <v>0</v>
      </c>
    </row>
    <row r="43" spans="6:38" x14ac:dyDescent="0.15">
      <c r="F43" t="str">
        <f>AI31</f>
        <v>Uruguay</v>
      </c>
      <c r="J43">
        <f>VLOOKUP(F43,$F$16:$M$25,8,FALSE)</f>
        <v>0</v>
      </c>
      <c r="K43">
        <f>VLOOKUP(F43,$F$16:$M$25,6,FALSE)</f>
        <v>0</v>
      </c>
      <c r="L43">
        <f>VLOOKUP(F43,$F$16:$M$25,7,FALSE)</f>
        <v>0</v>
      </c>
      <c r="M43">
        <f>K43-L43</f>
        <v>0</v>
      </c>
      <c r="O43" t="str">
        <f>F43</f>
        <v>Uruguay</v>
      </c>
      <c r="P43">
        <f>VLOOKUP(O43,$F$40:$M$49,5,FALSE)</f>
        <v>0</v>
      </c>
      <c r="Q43">
        <f>VLOOKUP(O43,$F$40:$M$49,8,FALSE)</f>
        <v>0</v>
      </c>
      <c r="R43">
        <f>VLOOKUP(O43,$F$40:$M$49,6,FALSE)</f>
        <v>0</v>
      </c>
      <c r="S43" t="str">
        <f>O43</f>
        <v>Uruguay</v>
      </c>
      <c r="T43">
        <f>VLOOKUP(S43,$O$40:$R$49,2,FALSE)</f>
        <v>0</v>
      </c>
      <c r="U43">
        <f>VLOOKUP(S43,$O$40:$R$49,3,FALSE)</f>
        <v>0</v>
      </c>
      <c r="V43">
        <f>VLOOKUP(S43,$O$40:$R$49,4,FALSE)</f>
        <v>0</v>
      </c>
      <c r="W43" t="str">
        <f>IF(AND(T40=T43,U40=U43,V43&gt;V40),S40,S43)</f>
        <v>Uruguay</v>
      </c>
      <c r="X43">
        <f>VLOOKUP(W43,$S$40:$V$49,2,FALSE)</f>
        <v>0</v>
      </c>
      <c r="Y43">
        <f>VLOOKUP(W43,$S$40:$V$49,3,FALSE)</f>
        <v>0</v>
      </c>
      <c r="Z43">
        <f>VLOOKUP(W43,$S$40:$V$49,4,FALSE)</f>
        <v>0</v>
      </c>
      <c r="AA43" t="str">
        <f>W43</f>
        <v>Uruguay</v>
      </c>
      <c r="AB43">
        <f>VLOOKUP(AA43,W40:Z49,2,FALSE)</f>
        <v>0</v>
      </c>
      <c r="AC43">
        <f>VLOOKUP(AA43,W40:Z49,3,FALSE)</f>
        <v>0</v>
      </c>
      <c r="AD43">
        <f>VLOOKUP(AA43,W40:Z49,4,FALSE)</f>
        <v>0</v>
      </c>
      <c r="AE43" t="str">
        <f>IF(AND(AB41=AB43,AC41=AC43,AD43&gt;AD41),AA41,AA43)</f>
        <v>Uruguay</v>
      </c>
      <c r="AF43">
        <f>VLOOKUP(AE43,AA40:AD49,2,FALSE)</f>
        <v>0</v>
      </c>
      <c r="AG43">
        <f>VLOOKUP(AE43,AA40:AD49,3,FALSE)</f>
        <v>0</v>
      </c>
      <c r="AH43">
        <f>VLOOKUP(AE43,AA40:AD49,4,FALSE)</f>
        <v>0</v>
      </c>
      <c r="AI43" t="str">
        <f>IF(AND(AF42=AF43,AG42=AG43,AH43&gt;AH42),AE42,AE43)</f>
        <v>Uruguay</v>
      </c>
      <c r="AJ43">
        <f>VLOOKUP(AI43,AE40:AH49,2,FALSE)</f>
        <v>0</v>
      </c>
      <c r="AK43">
        <f>VLOOKUP(AI43,AE40:AH49,3,FALSE)</f>
        <v>0</v>
      </c>
      <c r="AL43">
        <f>VLOOKUP(AI43,AE40:AH49,4,FALSE)</f>
        <v>0</v>
      </c>
    </row>
    <row r="51" spans="6:13" x14ac:dyDescent="0.15">
      <c r="F51" t="s">
        <v>53</v>
      </c>
    </row>
    <row r="52" spans="6:13" x14ac:dyDescent="0.15">
      <c r="F52" t="str">
        <f>AI40</f>
        <v>Rusia</v>
      </c>
      <c r="G52">
        <f>VLOOKUP(F52,$F$16:$M$25,2,FALSE)</f>
        <v>0</v>
      </c>
      <c r="H52">
        <f>VLOOKUP(F52,$F$16:$M$25,3,FALSE)</f>
        <v>0</v>
      </c>
      <c r="I52">
        <f>VLOOKUP(F52,$F$16:$M$25,4,FALSE)</f>
        <v>0</v>
      </c>
      <c r="J52">
        <f>VLOOKUP(F52,$F$16:$M$25,5,FALSE)</f>
        <v>0</v>
      </c>
      <c r="K52">
        <f>VLOOKUP(F52,$F$16:$M$25,6,FALSE)</f>
        <v>0</v>
      </c>
      <c r="L52">
        <f>VLOOKUP(F52,$F$16:$M$25,7,FALSE)</f>
        <v>0</v>
      </c>
      <c r="M52">
        <f>VLOOKUP(F52,$F$16:$M$25,8,FALSE)</f>
        <v>0</v>
      </c>
    </row>
    <row r="53" spans="6:13" x14ac:dyDescent="0.15">
      <c r="F53" t="str">
        <f>AI41</f>
        <v>Arabia Saudita</v>
      </c>
      <c r="G53">
        <f>VLOOKUP(F53,$F$16:$M$25,2,FALSE)</f>
        <v>0</v>
      </c>
      <c r="H53">
        <f>VLOOKUP(F53,$F$16:$M$25,3,FALSE)</f>
        <v>0</v>
      </c>
      <c r="I53">
        <f>VLOOKUP(F53,$F$16:$M$25,4,FALSE)</f>
        <v>0</v>
      </c>
      <c r="J53">
        <f>VLOOKUP(F53,$F$16:$M$25,5,FALSE)</f>
        <v>0</v>
      </c>
      <c r="K53">
        <f>VLOOKUP(F53,$F$16:$M$25,6,FALSE)</f>
        <v>0</v>
      </c>
      <c r="L53">
        <f>VLOOKUP(F53,$F$16:$M$25,7,FALSE)</f>
        <v>0</v>
      </c>
      <c r="M53">
        <f>VLOOKUP(F53,$F$16:$M$25,8,FALSE)</f>
        <v>0</v>
      </c>
    </row>
    <row r="54" spans="6:13" x14ac:dyDescent="0.15">
      <c r="F54" t="str">
        <f>AI42</f>
        <v>Egipto</v>
      </c>
      <c r="G54">
        <f>VLOOKUP(F54,$F$16:$M$25,2,FALSE)</f>
        <v>0</v>
      </c>
      <c r="H54">
        <f>VLOOKUP(F54,$F$16:$M$25,3,FALSE)</f>
        <v>0</v>
      </c>
      <c r="I54">
        <f>VLOOKUP(F54,$F$16:$M$25,4,FALSE)</f>
        <v>0</v>
      </c>
      <c r="J54">
        <f>VLOOKUP(F54,$F$16:$M$25,5,FALSE)</f>
        <v>0</v>
      </c>
      <c r="K54">
        <f>VLOOKUP(F54,$F$16:$M$25,6,FALSE)</f>
        <v>0</v>
      </c>
      <c r="L54">
        <f>VLOOKUP(F54,$F$16:$M$25,7,FALSE)</f>
        <v>0</v>
      </c>
      <c r="M54">
        <f>VLOOKUP(F54,$F$16:$M$25,8,FALSE)</f>
        <v>0</v>
      </c>
    </row>
    <row r="55" spans="6:13" x14ac:dyDescent="0.15">
      <c r="F55" t="str">
        <f>AI43</f>
        <v>Uruguay</v>
      </c>
      <c r="G55">
        <f>VLOOKUP(F55,$F$16:$M$25,2,FALSE)</f>
        <v>0</v>
      </c>
      <c r="H55">
        <f>VLOOKUP(F55,$F$16:$M$25,3,FALSE)</f>
        <v>0</v>
      </c>
      <c r="I55">
        <f>VLOOKUP(F55,$F$16:$M$25,4,FALSE)</f>
        <v>0</v>
      </c>
      <c r="J55">
        <f>VLOOKUP(F55,$F$16:$M$25,5,FALSE)</f>
        <v>0</v>
      </c>
      <c r="K55">
        <f>VLOOKUP(F55,$F$16:$M$25,6,FALSE)</f>
        <v>0</v>
      </c>
      <c r="L55">
        <f>VLOOKUP(F55,$F$16:$M$25,7,FALSE)</f>
        <v>0</v>
      </c>
      <c r="M55">
        <f>VLOOKUP(F55,$F$16:$M$25,8,FALSE)</f>
        <v>0</v>
      </c>
    </row>
  </sheetData>
  <mergeCells count="1">
    <mergeCell ref="A2:E2"/>
  </mergeCells>
  <phoneticPr fontId="1"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ublished="0" codeName="Hoja12"/>
  <dimension ref="A2:AL55"/>
  <sheetViews>
    <sheetView workbookViewId="0">
      <selection sqref="A1:H1"/>
    </sheetView>
  </sheetViews>
  <sheetFormatPr baseColWidth="10" defaultColWidth="3.6640625" defaultRowHeight="13" x14ac:dyDescent="0.15"/>
  <cols>
    <col min="1" max="1" width="9.1640625" customWidth="1"/>
    <col min="2" max="2" width="2.6640625" customWidth="1"/>
    <col min="3" max="3" width="1.5" customWidth="1"/>
    <col min="4" max="4" width="2.6640625" customWidth="1"/>
    <col min="5" max="5" width="9.1640625" customWidth="1"/>
    <col min="6" max="6" width="11.5" customWidth="1"/>
  </cols>
  <sheetData>
    <row r="2" spans="1:36" x14ac:dyDescent="0.15">
      <c r="A2" s="462" t="s">
        <v>190</v>
      </c>
      <c r="B2" s="462"/>
      <c r="C2" s="462"/>
      <c r="D2" s="462"/>
      <c r="E2" s="462"/>
      <c r="G2" t="str">
        <f>IF('Mi Prode'!E15&lt;&gt;"",'Mi Prode'!E15,"")</f>
        <v>Iran</v>
      </c>
      <c r="N2" t="str">
        <f>IF('Mi Prode'!H15&lt;&gt;"",'Mi Prode'!H15,"")</f>
        <v>Marruecos</v>
      </c>
      <c r="U2" t="str">
        <f>IF('Mi Prode'!E16&lt;&gt;"",'Mi Prode'!E16,"")</f>
        <v>España</v>
      </c>
      <c r="AB2" t="str">
        <f>IF('Mi Prode'!H16&lt;&gt;"",'Mi Prode'!H16,"")</f>
        <v>Portugal</v>
      </c>
    </row>
    <row r="3" spans="1:36" x14ac:dyDescent="0.15">
      <c r="F3" t="s">
        <v>38</v>
      </c>
      <c r="G3" t="s">
        <v>39</v>
      </c>
      <c r="H3" t="s">
        <v>40</v>
      </c>
      <c r="I3" t="s">
        <v>41</v>
      </c>
      <c r="J3" t="s">
        <v>42</v>
      </c>
      <c r="K3" t="s">
        <v>43</v>
      </c>
      <c r="L3" t="s">
        <v>44</v>
      </c>
      <c r="N3" t="s">
        <v>39</v>
      </c>
      <c r="O3" t="s">
        <v>40</v>
      </c>
      <c r="P3" t="s">
        <v>41</v>
      </c>
      <c r="Q3" t="s">
        <v>42</v>
      </c>
      <c r="R3" t="s">
        <v>43</v>
      </c>
      <c r="S3" t="s">
        <v>44</v>
      </c>
      <c r="U3" t="s">
        <v>39</v>
      </c>
      <c r="V3" t="s">
        <v>40</v>
      </c>
      <c r="W3" t="s">
        <v>41</v>
      </c>
      <c r="X3" t="s">
        <v>42</v>
      </c>
      <c r="Y3" t="s">
        <v>43</v>
      </c>
      <c r="Z3" t="s">
        <v>44</v>
      </c>
      <c r="AB3" t="s">
        <v>39</v>
      </c>
      <c r="AC3" t="s">
        <v>40</v>
      </c>
      <c r="AD3" t="s">
        <v>41</v>
      </c>
      <c r="AE3" t="s">
        <v>42</v>
      </c>
      <c r="AF3" t="s">
        <v>43</v>
      </c>
      <c r="AG3" t="s">
        <v>44</v>
      </c>
    </row>
    <row r="4" spans="1:36" x14ac:dyDescent="0.15">
      <c r="A4" s="1" t="str">
        <f>'Mi Prode'!E15</f>
        <v>Iran</v>
      </c>
      <c r="B4" s="3" t="str">
        <f>IF('Mi Prode'!F15&lt;&gt;"",'Mi Prode'!F15,"")</f>
        <v/>
      </c>
      <c r="C4" s="3"/>
      <c r="D4" s="3" t="str">
        <f>IF('Mi Prode'!G15&lt;&gt;"",'Mi Prode'!G15,"")</f>
        <v/>
      </c>
      <c r="E4" s="2" t="str">
        <f>'Mi Prode'!H15</f>
        <v>Marruecos</v>
      </c>
      <c r="F4" s="3">
        <f>COUNTBLANK('Mi Prode'!F15:'Mi Prode'!G15)</f>
        <v>2</v>
      </c>
      <c r="G4">
        <f t="shared" ref="G4:G9" si="0">IF(AND(F4=0,OR($A4=$G$2,$E4=$G$2)),1,0)</f>
        <v>0</v>
      </c>
      <c r="H4">
        <f t="shared" ref="H4:H9" si="1">IF(AND(F4=0,OR(AND($A4=$G$2,$B4&gt;$D4),AND($E4=$G$2,$D4&gt;$B4))),1,0)</f>
        <v>0</v>
      </c>
      <c r="I4">
        <f t="shared" ref="I4:I9" si="2">IF(AND(F4=0,G4=1,$B4=$D4),1,0)</f>
        <v>0</v>
      </c>
      <c r="J4">
        <f t="shared" ref="J4:J9" si="3">IF(AND(F4=0,OR(AND($A4=$G$2,$B4&lt;$D4),AND($E4=$G$2,$D4&lt;$B4))),1,0)</f>
        <v>0</v>
      </c>
      <c r="K4">
        <f t="shared" ref="K4:K9" si="4">IF(F4&gt;0,0,IF($A4=$G$2,$B4,IF($E4=$G$2,$D4,0)))</f>
        <v>0</v>
      </c>
      <c r="L4">
        <f t="shared" ref="L4:L9" si="5">IF(F4&gt;0,0,IF($A4=$G$2,$D4,IF($E4=$G$2,$B4,0)))</f>
        <v>0</v>
      </c>
      <c r="N4">
        <f t="shared" ref="N4:N9" si="6">IF(AND(F4=0,OR($A4=$N$2,$E4=$N$2)),1,0)</f>
        <v>0</v>
      </c>
      <c r="O4">
        <f t="shared" ref="O4:O9" si="7">IF(AND(F4=0,OR(AND($A4=$N$2,$B4&gt;$D4),AND($E4=$N$2,$D4&gt;$B4))),1,0)</f>
        <v>0</v>
      </c>
      <c r="P4">
        <f t="shared" ref="P4:P9" si="8">IF(AND(F4=0,N4=1,$B4=$D4),1,0)</f>
        <v>0</v>
      </c>
      <c r="Q4">
        <f t="shared" ref="Q4:Q9" si="9">IF(AND(F4=0,OR(AND($A4=$N$2,$B4&lt;$D4),AND($E4=$N$2,$D4&lt;$B4))),1,0)</f>
        <v>0</v>
      </c>
      <c r="R4">
        <f t="shared" ref="R4:R9" si="10">IF(F4&gt;0,0,IF($A4=$N$2,$B4,IF($E4=$N$2,$D4,0)))</f>
        <v>0</v>
      </c>
      <c r="S4">
        <f t="shared" ref="S4:S9" si="11">IF(F4&gt;0,0,IF($A4=$N$2,$D4,IF($E4=$N$2,$B4,0)))</f>
        <v>0</v>
      </c>
      <c r="U4">
        <f t="shared" ref="U4:U9" si="12">IF(AND(F4=0,OR($A4=$U$2,$E4=$U$2)),1,0)</f>
        <v>0</v>
      </c>
      <c r="V4">
        <f t="shared" ref="V4:V9" si="13">IF(AND(F4=0,OR(AND($A4=$U$2,$B4&gt;$D4),AND($E4=$U$2,$D4&gt;$B4))),1,0)</f>
        <v>0</v>
      </c>
      <c r="W4">
        <f t="shared" ref="W4:W9" si="14">IF(AND(F4=0,U4=1,$B4=$D4),1,0)</f>
        <v>0</v>
      </c>
      <c r="X4">
        <f t="shared" ref="X4:X9" si="15">IF(AND(F4=0,OR(AND($A4=$U$2,$B4&lt;$D4),AND($E4=$U$2,$D4&lt;$B4))),1,0)</f>
        <v>0</v>
      </c>
      <c r="Y4">
        <f t="shared" ref="Y4:Y9" si="16">IF(F4&gt;0,0,IF($A4=$U$2,$B4,IF($E4=$U$2,$D4,0)))</f>
        <v>0</v>
      </c>
      <c r="Z4">
        <f t="shared" ref="Z4:Z9" si="17">IF(F4&gt;0,0,IF($A4=$U$2,$D4,IF($E4=$U$2,$B4,0)))</f>
        <v>0</v>
      </c>
      <c r="AB4">
        <f t="shared" ref="AB4:AB9" si="18">IF(AND(F4=0,OR($A4=$AB$2,$E4=$AB$2)),1,0)</f>
        <v>0</v>
      </c>
      <c r="AC4">
        <f t="shared" ref="AC4:AC9" si="19">IF(AND(F4=0,OR(AND($A4=$AB$2,$B4&gt;$D4),AND($E4=$AB$2,$D4&gt;$B4))),1,0)</f>
        <v>0</v>
      </c>
      <c r="AD4">
        <f t="shared" ref="AD4:AD9" si="20">IF(AND(F4=0,AB4=1,$B4=$D4),1,0)</f>
        <v>0</v>
      </c>
      <c r="AE4">
        <f t="shared" ref="AE4:AE9" si="21">IF(AND(F4=0,OR(AND($A4=$AB$2,$B4&lt;$D4),AND($E4=$AB$2,$D4&lt;$B4))),1,0)</f>
        <v>0</v>
      </c>
      <c r="AF4">
        <f t="shared" ref="AF4:AF9" si="22">IF(F4&gt;0,0,IF($A4=$AB$2,$B4,IF($E4=$AB$2,$D4,0)))</f>
        <v>0</v>
      </c>
      <c r="AG4">
        <f t="shared" ref="AG4:AG9" si="23">IF(F4&gt;0,0,IF($A4=$AB$2,$D4,IF($E4=$AB$2,$B4,0)))</f>
        <v>0</v>
      </c>
    </row>
    <row r="5" spans="1:36" x14ac:dyDescent="0.15">
      <c r="A5" s="1" t="str">
        <f>'Mi Prode'!E16</f>
        <v>España</v>
      </c>
      <c r="B5" s="3" t="str">
        <f>IF('Mi Prode'!F16&lt;&gt;"",'Mi Prode'!F16,"")</f>
        <v/>
      </c>
      <c r="C5" s="3"/>
      <c r="D5" s="3" t="str">
        <f>IF('Mi Prode'!G16&lt;&gt;"",'Mi Prode'!G16,"")</f>
        <v/>
      </c>
      <c r="E5" s="2" t="str">
        <f>'Mi Prode'!H16</f>
        <v>Portugal</v>
      </c>
      <c r="F5" s="3">
        <f>COUNTBLANK('Mi Prode'!F16:'Mi Prode'!G16)</f>
        <v>2</v>
      </c>
      <c r="G5">
        <f t="shared" si="0"/>
        <v>0</v>
      </c>
      <c r="H5">
        <f t="shared" si="1"/>
        <v>0</v>
      </c>
      <c r="I5">
        <f t="shared" si="2"/>
        <v>0</v>
      </c>
      <c r="J5">
        <f t="shared" si="3"/>
        <v>0</v>
      </c>
      <c r="K5">
        <f t="shared" si="4"/>
        <v>0</v>
      </c>
      <c r="L5">
        <f t="shared" si="5"/>
        <v>0</v>
      </c>
      <c r="N5">
        <f t="shared" si="6"/>
        <v>0</v>
      </c>
      <c r="O5">
        <f t="shared" si="7"/>
        <v>0</v>
      </c>
      <c r="P5">
        <f t="shared" si="8"/>
        <v>0</v>
      </c>
      <c r="Q5">
        <f t="shared" si="9"/>
        <v>0</v>
      </c>
      <c r="R5">
        <f t="shared" si="10"/>
        <v>0</v>
      </c>
      <c r="S5">
        <f t="shared" si="11"/>
        <v>0</v>
      </c>
      <c r="U5">
        <f t="shared" si="12"/>
        <v>0</v>
      </c>
      <c r="V5">
        <f t="shared" si="13"/>
        <v>0</v>
      </c>
      <c r="W5">
        <f t="shared" si="14"/>
        <v>0</v>
      </c>
      <c r="X5">
        <f t="shared" si="15"/>
        <v>0</v>
      </c>
      <c r="Y5">
        <f t="shared" si="16"/>
        <v>0</v>
      </c>
      <c r="Z5">
        <f t="shared" si="17"/>
        <v>0</v>
      </c>
      <c r="AB5">
        <f t="shared" si="18"/>
        <v>0</v>
      </c>
      <c r="AC5">
        <f t="shared" si="19"/>
        <v>0</v>
      </c>
      <c r="AD5">
        <f t="shared" si="20"/>
        <v>0</v>
      </c>
      <c r="AE5">
        <f t="shared" si="21"/>
        <v>0</v>
      </c>
      <c r="AF5">
        <f t="shared" si="22"/>
        <v>0</v>
      </c>
      <c r="AG5">
        <f t="shared" si="23"/>
        <v>0</v>
      </c>
    </row>
    <row r="6" spans="1:36" x14ac:dyDescent="0.15">
      <c r="A6" s="1" t="str">
        <f>'Mi Prode'!E17</f>
        <v>Portugal</v>
      </c>
      <c r="B6" s="3" t="str">
        <f>IF('Mi Prode'!F17&lt;&gt;"",'Mi Prode'!F17,"")</f>
        <v/>
      </c>
      <c r="C6" s="3"/>
      <c r="D6" s="3" t="str">
        <f>IF('Mi Prode'!G17&lt;&gt;"",'Mi Prode'!G17,"")</f>
        <v/>
      </c>
      <c r="E6" s="2" t="str">
        <f>'Mi Prode'!H17</f>
        <v>Marruecos</v>
      </c>
      <c r="F6" s="3">
        <f>COUNTBLANK('Mi Prode'!F17:'Mi Prode'!G17)</f>
        <v>2</v>
      </c>
      <c r="G6">
        <f t="shared" si="0"/>
        <v>0</v>
      </c>
      <c r="H6">
        <f t="shared" si="1"/>
        <v>0</v>
      </c>
      <c r="I6">
        <f t="shared" si="2"/>
        <v>0</v>
      </c>
      <c r="J6">
        <f t="shared" si="3"/>
        <v>0</v>
      </c>
      <c r="K6">
        <f t="shared" si="4"/>
        <v>0</v>
      </c>
      <c r="L6">
        <f t="shared" si="5"/>
        <v>0</v>
      </c>
      <c r="N6">
        <f t="shared" si="6"/>
        <v>0</v>
      </c>
      <c r="O6">
        <f t="shared" si="7"/>
        <v>0</v>
      </c>
      <c r="P6">
        <f t="shared" si="8"/>
        <v>0</v>
      </c>
      <c r="Q6">
        <f t="shared" si="9"/>
        <v>0</v>
      </c>
      <c r="R6">
        <f t="shared" si="10"/>
        <v>0</v>
      </c>
      <c r="S6">
        <f t="shared" si="11"/>
        <v>0</v>
      </c>
      <c r="U6">
        <f t="shared" si="12"/>
        <v>0</v>
      </c>
      <c r="V6">
        <f t="shared" si="13"/>
        <v>0</v>
      </c>
      <c r="W6">
        <f t="shared" si="14"/>
        <v>0</v>
      </c>
      <c r="X6">
        <f t="shared" si="15"/>
        <v>0</v>
      </c>
      <c r="Y6">
        <f t="shared" si="16"/>
        <v>0</v>
      </c>
      <c r="Z6">
        <f t="shared" si="17"/>
        <v>0</v>
      </c>
      <c r="AB6">
        <f t="shared" si="18"/>
        <v>0</v>
      </c>
      <c r="AC6">
        <f t="shared" si="19"/>
        <v>0</v>
      </c>
      <c r="AD6">
        <f t="shared" si="20"/>
        <v>0</v>
      </c>
      <c r="AE6">
        <f t="shared" si="21"/>
        <v>0</v>
      </c>
      <c r="AF6">
        <f t="shared" si="22"/>
        <v>0</v>
      </c>
      <c r="AG6">
        <f t="shared" si="23"/>
        <v>0</v>
      </c>
    </row>
    <row r="7" spans="1:36" x14ac:dyDescent="0.15">
      <c r="A7" s="1" t="str">
        <f>'Mi Prode'!E18</f>
        <v>Iran</v>
      </c>
      <c r="B7" s="3" t="str">
        <f>IF('Mi Prode'!F18&lt;&gt;"",'Mi Prode'!F18,"")</f>
        <v/>
      </c>
      <c r="C7" s="3"/>
      <c r="D7" s="3" t="str">
        <f>IF('Mi Prode'!G18&lt;&gt;"",'Mi Prode'!G18,"")</f>
        <v/>
      </c>
      <c r="E7" s="2" t="str">
        <f>'Mi Prode'!H18</f>
        <v>España</v>
      </c>
      <c r="F7" s="3">
        <f>COUNTBLANK('Mi Prode'!F18:'Mi Prode'!G18)</f>
        <v>2</v>
      </c>
      <c r="G7">
        <f t="shared" si="0"/>
        <v>0</v>
      </c>
      <c r="H7">
        <f t="shared" si="1"/>
        <v>0</v>
      </c>
      <c r="I7">
        <f t="shared" si="2"/>
        <v>0</v>
      </c>
      <c r="J7">
        <f t="shared" si="3"/>
        <v>0</v>
      </c>
      <c r="K7">
        <f t="shared" si="4"/>
        <v>0</v>
      </c>
      <c r="L7">
        <f t="shared" si="5"/>
        <v>0</v>
      </c>
      <c r="N7">
        <f t="shared" si="6"/>
        <v>0</v>
      </c>
      <c r="O7">
        <f t="shared" si="7"/>
        <v>0</v>
      </c>
      <c r="P7">
        <f t="shared" si="8"/>
        <v>0</v>
      </c>
      <c r="Q7">
        <f t="shared" si="9"/>
        <v>0</v>
      </c>
      <c r="R7">
        <f t="shared" si="10"/>
        <v>0</v>
      </c>
      <c r="S7">
        <f t="shared" si="11"/>
        <v>0</v>
      </c>
      <c r="U7">
        <f t="shared" si="12"/>
        <v>0</v>
      </c>
      <c r="V7">
        <f t="shared" si="13"/>
        <v>0</v>
      </c>
      <c r="W7">
        <f t="shared" si="14"/>
        <v>0</v>
      </c>
      <c r="X7">
        <f t="shared" si="15"/>
        <v>0</v>
      </c>
      <c r="Y7">
        <f t="shared" si="16"/>
        <v>0</v>
      </c>
      <c r="Z7">
        <f t="shared" si="17"/>
        <v>0</v>
      </c>
      <c r="AB7">
        <f t="shared" si="18"/>
        <v>0</v>
      </c>
      <c r="AC7">
        <f t="shared" si="19"/>
        <v>0</v>
      </c>
      <c r="AD7">
        <f t="shared" si="20"/>
        <v>0</v>
      </c>
      <c r="AE7">
        <f t="shared" si="21"/>
        <v>0</v>
      </c>
      <c r="AF7">
        <f t="shared" si="22"/>
        <v>0</v>
      </c>
      <c r="AG7">
        <f t="shared" si="23"/>
        <v>0</v>
      </c>
    </row>
    <row r="8" spans="1:36" x14ac:dyDescent="0.15">
      <c r="A8" s="1" t="str">
        <f>'Mi Prode'!E19</f>
        <v>España</v>
      </c>
      <c r="B8" s="3" t="str">
        <f>IF('Mi Prode'!F19&lt;&gt;"",'Mi Prode'!F19,"")</f>
        <v/>
      </c>
      <c r="C8" s="3"/>
      <c r="D8" s="3" t="str">
        <f>IF('Mi Prode'!G19&lt;&gt;"",'Mi Prode'!G19,"")</f>
        <v/>
      </c>
      <c r="E8" s="2" t="str">
        <f>'Mi Prode'!H19</f>
        <v>Marruecos</v>
      </c>
      <c r="F8" s="3">
        <f>COUNTBLANK('Mi Prode'!F19:'Mi Prode'!G19)</f>
        <v>2</v>
      </c>
      <c r="G8">
        <f t="shared" si="0"/>
        <v>0</v>
      </c>
      <c r="H8">
        <f t="shared" si="1"/>
        <v>0</v>
      </c>
      <c r="I8">
        <f t="shared" si="2"/>
        <v>0</v>
      </c>
      <c r="J8">
        <f t="shared" si="3"/>
        <v>0</v>
      </c>
      <c r="K8">
        <f t="shared" si="4"/>
        <v>0</v>
      </c>
      <c r="L8">
        <f t="shared" si="5"/>
        <v>0</v>
      </c>
      <c r="N8">
        <f t="shared" si="6"/>
        <v>0</v>
      </c>
      <c r="O8">
        <f t="shared" si="7"/>
        <v>0</v>
      </c>
      <c r="P8">
        <f t="shared" si="8"/>
        <v>0</v>
      </c>
      <c r="Q8">
        <f t="shared" si="9"/>
        <v>0</v>
      </c>
      <c r="R8">
        <f t="shared" si="10"/>
        <v>0</v>
      </c>
      <c r="S8">
        <f t="shared" si="11"/>
        <v>0</v>
      </c>
      <c r="U8">
        <f t="shared" si="12"/>
        <v>0</v>
      </c>
      <c r="V8">
        <f t="shared" si="13"/>
        <v>0</v>
      </c>
      <c r="W8">
        <f t="shared" si="14"/>
        <v>0</v>
      </c>
      <c r="X8">
        <f t="shared" si="15"/>
        <v>0</v>
      </c>
      <c r="Y8">
        <f t="shared" si="16"/>
        <v>0</v>
      </c>
      <c r="Z8">
        <f t="shared" si="17"/>
        <v>0</v>
      </c>
      <c r="AB8">
        <f t="shared" si="18"/>
        <v>0</v>
      </c>
      <c r="AC8">
        <f t="shared" si="19"/>
        <v>0</v>
      </c>
      <c r="AD8">
        <f t="shared" si="20"/>
        <v>0</v>
      </c>
      <c r="AE8">
        <f t="shared" si="21"/>
        <v>0</v>
      </c>
      <c r="AF8">
        <f t="shared" si="22"/>
        <v>0</v>
      </c>
      <c r="AG8">
        <f t="shared" si="23"/>
        <v>0</v>
      </c>
    </row>
    <row r="9" spans="1:36" x14ac:dyDescent="0.15">
      <c r="A9" s="1" t="str">
        <f>'Mi Prode'!E20</f>
        <v>Iran</v>
      </c>
      <c r="B9" s="3" t="str">
        <f>IF('Mi Prode'!F20&lt;&gt;"",'Mi Prode'!F20,"")</f>
        <v/>
      </c>
      <c r="C9" s="3"/>
      <c r="D9" s="3" t="str">
        <f>IF('Mi Prode'!G20&lt;&gt;"",'Mi Prode'!G20,"")</f>
        <v/>
      </c>
      <c r="E9" s="2" t="str">
        <f>'Mi Prode'!H20</f>
        <v>Portugal</v>
      </c>
      <c r="F9" s="3">
        <f>COUNTBLANK('Mi Prode'!F20:'Mi Prode'!G20)</f>
        <v>2</v>
      </c>
      <c r="G9">
        <f t="shared" si="0"/>
        <v>0</v>
      </c>
      <c r="H9">
        <f t="shared" si="1"/>
        <v>0</v>
      </c>
      <c r="I9">
        <f t="shared" si="2"/>
        <v>0</v>
      </c>
      <c r="J9">
        <f t="shared" si="3"/>
        <v>0</v>
      </c>
      <c r="K9">
        <f t="shared" si="4"/>
        <v>0</v>
      </c>
      <c r="L9">
        <f t="shared" si="5"/>
        <v>0</v>
      </c>
      <c r="N9">
        <f t="shared" si="6"/>
        <v>0</v>
      </c>
      <c r="O9">
        <f t="shared" si="7"/>
        <v>0</v>
      </c>
      <c r="P9">
        <f t="shared" si="8"/>
        <v>0</v>
      </c>
      <c r="Q9">
        <f t="shared" si="9"/>
        <v>0</v>
      </c>
      <c r="R9">
        <f t="shared" si="10"/>
        <v>0</v>
      </c>
      <c r="S9">
        <f t="shared" si="11"/>
        <v>0</v>
      </c>
      <c r="U9">
        <f t="shared" si="12"/>
        <v>0</v>
      </c>
      <c r="V9">
        <f t="shared" si="13"/>
        <v>0</v>
      </c>
      <c r="W9">
        <f t="shared" si="14"/>
        <v>0</v>
      </c>
      <c r="X9">
        <f t="shared" si="15"/>
        <v>0</v>
      </c>
      <c r="Y9">
        <f t="shared" si="16"/>
        <v>0</v>
      </c>
      <c r="Z9">
        <f t="shared" si="17"/>
        <v>0</v>
      </c>
      <c r="AB9">
        <f t="shared" si="18"/>
        <v>0</v>
      </c>
      <c r="AC9">
        <f t="shared" si="19"/>
        <v>0</v>
      </c>
      <c r="AD9">
        <f t="shared" si="20"/>
        <v>0</v>
      </c>
      <c r="AE9">
        <f t="shared" si="21"/>
        <v>0</v>
      </c>
      <c r="AF9">
        <f t="shared" si="22"/>
        <v>0</v>
      </c>
      <c r="AG9">
        <f t="shared" si="23"/>
        <v>0</v>
      </c>
    </row>
    <row r="10" spans="1:36" x14ac:dyDescent="0.15">
      <c r="G10">
        <f t="shared" ref="G10:L10" si="24">SUM(G4:G9)</f>
        <v>0</v>
      </c>
      <c r="H10">
        <f t="shared" si="24"/>
        <v>0</v>
      </c>
      <c r="I10">
        <f t="shared" si="24"/>
        <v>0</v>
      </c>
      <c r="J10">
        <f t="shared" si="24"/>
        <v>0</v>
      </c>
      <c r="K10">
        <f t="shared" si="24"/>
        <v>0</v>
      </c>
      <c r="L10">
        <f t="shared" si="24"/>
        <v>0</v>
      </c>
      <c r="M10">
        <f>H10*3+I10</f>
        <v>0</v>
      </c>
      <c r="N10">
        <f t="shared" ref="N10:S10" si="25">SUM(N4:N9)</f>
        <v>0</v>
      </c>
      <c r="O10">
        <f t="shared" si="25"/>
        <v>0</v>
      </c>
      <c r="P10">
        <f t="shared" si="25"/>
        <v>0</v>
      </c>
      <c r="Q10">
        <f t="shared" si="25"/>
        <v>0</v>
      </c>
      <c r="R10">
        <f t="shared" si="25"/>
        <v>0</v>
      </c>
      <c r="S10">
        <f t="shared" si="25"/>
        <v>0</v>
      </c>
      <c r="T10">
        <f>O10*3+P10</f>
        <v>0</v>
      </c>
      <c r="U10">
        <f t="shared" ref="U10:Z10" si="26">SUM(U4:U9)</f>
        <v>0</v>
      </c>
      <c r="V10">
        <f t="shared" si="26"/>
        <v>0</v>
      </c>
      <c r="W10">
        <f t="shared" si="26"/>
        <v>0</v>
      </c>
      <c r="X10">
        <f t="shared" si="26"/>
        <v>0</v>
      </c>
      <c r="Y10">
        <f t="shared" si="26"/>
        <v>0</v>
      </c>
      <c r="Z10">
        <f t="shared" si="26"/>
        <v>0</v>
      </c>
      <c r="AA10">
        <f>V10*3+W10</f>
        <v>0</v>
      </c>
      <c r="AB10">
        <f t="shared" ref="AB10:AG10" si="27">SUM(AB4:AB9)</f>
        <v>0</v>
      </c>
      <c r="AC10">
        <f t="shared" si="27"/>
        <v>0</v>
      </c>
      <c r="AD10">
        <f t="shared" si="27"/>
        <v>0</v>
      </c>
      <c r="AE10">
        <f t="shared" si="27"/>
        <v>0</v>
      </c>
      <c r="AF10">
        <f t="shared" si="27"/>
        <v>0</v>
      </c>
      <c r="AG10">
        <f t="shared" si="27"/>
        <v>0</v>
      </c>
      <c r="AH10">
        <f>AC10*3+AD10</f>
        <v>0</v>
      </c>
    </row>
    <row r="14" spans="1:36" x14ac:dyDescent="0.15">
      <c r="F14" t="s">
        <v>45</v>
      </c>
    </row>
    <row r="15" spans="1:36" x14ac:dyDescent="0.15">
      <c r="G15" t="s">
        <v>39</v>
      </c>
      <c r="H15" t="s">
        <v>40</v>
      </c>
      <c r="I15" t="s">
        <v>41</v>
      </c>
      <c r="J15" t="s">
        <v>42</v>
      </c>
      <c r="K15" t="s">
        <v>43</v>
      </c>
      <c r="L15" t="s">
        <v>44</v>
      </c>
      <c r="M15" t="s">
        <v>46</v>
      </c>
      <c r="O15" t="s">
        <v>47</v>
      </c>
      <c r="S15" t="s">
        <v>48</v>
      </c>
      <c r="W15" t="s">
        <v>49</v>
      </c>
      <c r="AA15" t="s">
        <v>50</v>
      </c>
      <c r="AE15" t="s">
        <v>51</v>
      </c>
      <c r="AI15" t="s">
        <v>52</v>
      </c>
    </row>
    <row r="16" spans="1:36" x14ac:dyDescent="0.15">
      <c r="F16" t="str">
        <f>G2</f>
        <v>Iran</v>
      </c>
      <c r="G16">
        <f t="shared" ref="G16:M16" si="28">G10</f>
        <v>0</v>
      </c>
      <c r="H16">
        <f t="shared" si="28"/>
        <v>0</v>
      </c>
      <c r="I16">
        <f t="shared" si="28"/>
        <v>0</v>
      </c>
      <c r="J16">
        <f t="shared" si="28"/>
        <v>0</v>
      </c>
      <c r="K16">
        <f t="shared" si="28"/>
        <v>0</v>
      </c>
      <c r="L16">
        <f t="shared" si="28"/>
        <v>0</v>
      </c>
      <c r="M16">
        <f t="shared" si="28"/>
        <v>0</v>
      </c>
      <c r="O16" t="str">
        <f>IF($M16&gt;=$M17,$F16,$F17)</f>
        <v>Iran</v>
      </c>
      <c r="P16">
        <f>VLOOKUP(O16,$F$16:$M$25,8,FALSE)</f>
        <v>0</v>
      </c>
      <c r="S16" t="str">
        <f>IF($P16&gt;=$P18,$O16,$O18)</f>
        <v>Iran</v>
      </c>
      <c r="T16">
        <f>VLOOKUP(S16,$O$16:$P$25,2,FALSE)</f>
        <v>0</v>
      </c>
      <c r="W16" t="str">
        <f>IF($T16&gt;=$T19,$S16,$S19)</f>
        <v>Iran</v>
      </c>
      <c r="X16">
        <f>VLOOKUP(W16,$S$16:$T$25,2,FALSE)</f>
        <v>0</v>
      </c>
      <c r="AA16" t="str">
        <f>W16</f>
        <v>Iran</v>
      </c>
      <c r="AB16">
        <f>VLOOKUP(AA16,W16:X25,2,FALSE)</f>
        <v>0</v>
      </c>
      <c r="AE16" t="str">
        <f>AA16</f>
        <v>Iran</v>
      </c>
      <c r="AF16">
        <f>VLOOKUP(AE16,AA16:AB25,2,FALSE)</f>
        <v>0</v>
      </c>
      <c r="AI16" t="str">
        <f>AE16</f>
        <v>Iran</v>
      </c>
      <c r="AJ16">
        <f>VLOOKUP(AI16,AE16:AF25,2,FALSE)</f>
        <v>0</v>
      </c>
    </row>
    <row r="17" spans="6:37" x14ac:dyDescent="0.15">
      <c r="F17" t="str">
        <f>N2</f>
        <v>Marruecos</v>
      </c>
      <c r="G17">
        <f t="shared" ref="G17:M17" si="29">N10</f>
        <v>0</v>
      </c>
      <c r="H17">
        <f t="shared" si="29"/>
        <v>0</v>
      </c>
      <c r="I17">
        <f t="shared" si="29"/>
        <v>0</v>
      </c>
      <c r="J17">
        <f t="shared" si="29"/>
        <v>0</v>
      </c>
      <c r="K17">
        <f t="shared" si="29"/>
        <v>0</v>
      </c>
      <c r="L17">
        <f t="shared" si="29"/>
        <v>0</v>
      </c>
      <c r="M17">
        <f t="shared" si="29"/>
        <v>0</v>
      </c>
      <c r="O17" t="str">
        <f>IF($M17&lt;=$M16,$F17,$F16)</f>
        <v>Marruecos</v>
      </c>
      <c r="P17">
        <f>VLOOKUP(O17,$F$16:$M$25,8,FALSE)</f>
        <v>0</v>
      </c>
      <c r="S17" t="str">
        <f>O17</f>
        <v>Marruecos</v>
      </c>
      <c r="T17">
        <f>VLOOKUP(S17,$O$16:$P$25,2,FALSE)</f>
        <v>0</v>
      </c>
      <c r="W17" t="str">
        <f>S17</f>
        <v>Marruecos</v>
      </c>
      <c r="X17">
        <f>VLOOKUP(W17,$S$16:$T$25,2,FALSE)</f>
        <v>0</v>
      </c>
      <c r="AA17" t="str">
        <f>IF(X17&gt;=X18,W17,W18)</f>
        <v>Marruecos</v>
      </c>
      <c r="AB17">
        <f>VLOOKUP(AA17,W16:X25,2,FALSE)</f>
        <v>0</v>
      </c>
      <c r="AE17" t="str">
        <f>IF(AB17&gt;=AB19,AA17,AA19)</f>
        <v>Marruecos</v>
      </c>
      <c r="AF17">
        <f>VLOOKUP(AE17,AA16:AB25,2,FALSE)</f>
        <v>0</v>
      </c>
      <c r="AI17" t="str">
        <f>AE17</f>
        <v>Marruecos</v>
      </c>
      <c r="AJ17">
        <f>VLOOKUP(AI17,AE16:AF25,2,FALSE)</f>
        <v>0</v>
      </c>
    </row>
    <row r="18" spans="6:37" x14ac:dyDescent="0.15">
      <c r="F18" t="str">
        <f>U2</f>
        <v>España</v>
      </c>
      <c r="G18">
        <f t="shared" ref="G18:M18" si="30">U10</f>
        <v>0</v>
      </c>
      <c r="H18">
        <f t="shared" si="30"/>
        <v>0</v>
      </c>
      <c r="I18">
        <f t="shared" si="30"/>
        <v>0</v>
      </c>
      <c r="J18">
        <f t="shared" si="30"/>
        <v>0</v>
      </c>
      <c r="K18">
        <f t="shared" si="30"/>
        <v>0</v>
      </c>
      <c r="L18">
        <f t="shared" si="30"/>
        <v>0</v>
      </c>
      <c r="M18">
        <f t="shared" si="30"/>
        <v>0</v>
      </c>
      <c r="O18" t="str">
        <f>F18</f>
        <v>España</v>
      </c>
      <c r="P18">
        <f>VLOOKUP(O18,$F$16:$M$25,8,FALSE)</f>
        <v>0</v>
      </c>
      <c r="S18" t="str">
        <f>IF($P18&lt;=$P16,$O18,$O16)</f>
        <v>España</v>
      </c>
      <c r="T18">
        <f>VLOOKUP(S18,$O$16:$P$25,2,FALSE)</f>
        <v>0</v>
      </c>
      <c r="W18" t="str">
        <f>S18</f>
        <v>España</v>
      </c>
      <c r="X18">
        <f>VLOOKUP(W18,$S$16:$T$25,2,FALSE)</f>
        <v>0</v>
      </c>
      <c r="AA18" t="str">
        <f>IF(X18&lt;=X17,W18,W17)</f>
        <v>España</v>
      </c>
      <c r="AB18">
        <f>VLOOKUP(AA18,W16:X25,2,FALSE)</f>
        <v>0</v>
      </c>
      <c r="AE18" t="str">
        <f>AA18</f>
        <v>España</v>
      </c>
      <c r="AF18">
        <f>VLOOKUP(AE18,AA16:AB25,2,FALSE)</f>
        <v>0</v>
      </c>
      <c r="AI18" t="str">
        <f>IF(AF18&gt;=AF19,AE18,AE19)</f>
        <v>España</v>
      </c>
      <c r="AJ18">
        <f>VLOOKUP(AI18,AE16:AF25,2,FALSE)</f>
        <v>0</v>
      </c>
    </row>
    <row r="19" spans="6:37" x14ac:dyDescent="0.15">
      <c r="F19" t="str">
        <f>AB2</f>
        <v>Portugal</v>
      </c>
      <c r="G19">
        <f t="shared" ref="G19:M19" si="31">AB10</f>
        <v>0</v>
      </c>
      <c r="H19">
        <f t="shared" si="31"/>
        <v>0</v>
      </c>
      <c r="I19">
        <f t="shared" si="31"/>
        <v>0</v>
      </c>
      <c r="J19">
        <f t="shared" si="31"/>
        <v>0</v>
      </c>
      <c r="K19">
        <f t="shared" si="31"/>
        <v>0</v>
      </c>
      <c r="L19">
        <f t="shared" si="31"/>
        <v>0</v>
      </c>
      <c r="M19">
        <f t="shared" si="31"/>
        <v>0</v>
      </c>
      <c r="O19" t="str">
        <f>F19</f>
        <v>Portugal</v>
      </c>
      <c r="P19">
        <f>VLOOKUP(O19,$F$16:$M$25,8,FALSE)</f>
        <v>0</v>
      </c>
      <c r="S19" t="str">
        <f>O19</f>
        <v>Portugal</v>
      </c>
      <c r="T19">
        <f>VLOOKUP(S19,$O$16:$P$25,2,FALSE)</f>
        <v>0</v>
      </c>
      <c r="W19" t="str">
        <f>IF($T19&lt;=$T16,$S19,$S16)</f>
        <v>Portugal</v>
      </c>
      <c r="X19">
        <f>VLOOKUP(W19,$S$16:$T$25,2,FALSE)</f>
        <v>0</v>
      </c>
      <c r="AA19" t="str">
        <f>W19</f>
        <v>Portugal</v>
      </c>
      <c r="AB19">
        <f>VLOOKUP(AA19,W16:X25,2,FALSE)</f>
        <v>0</v>
      </c>
      <c r="AE19" t="str">
        <f>IF(AB19&lt;=AB17,AA19,AA17)</f>
        <v>Portugal</v>
      </c>
      <c r="AF19">
        <f>VLOOKUP(AE19,AA16:AB25,2,FALSE)</f>
        <v>0</v>
      </c>
      <c r="AI19" t="str">
        <f>IF(AF19&lt;=AF18,AE19,AE18)</f>
        <v>Portugal</v>
      </c>
      <c r="AJ19">
        <f>VLOOKUP(AI19,AE16:AF25,2,FALSE)</f>
        <v>0</v>
      </c>
    </row>
    <row r="28" spans="6:37" x14ac:dyDescent="0.15">
      <c r="F28" t="str">
        <f>AI16</f>
        <v>Iran</v>
      </c>
      <c r="J28">
        <f>AJ16</f>
        <v>0</v>
      </c>
      <c r="K28">
        <f>VLOOKUP(AI16,$F$16:$M$25,6,FALSE)</f>
        <v>0</v>
      </c>
      <c r="L28">
        <f>VLOOKUP(AI16,$F$16:$M$25,7,FALSE)</f>
        <v>0</v>
      </c>
      <c r="M28">
        <f>K28-L28</f>
        <v>0</v>
      </c>
      <c r="O28" t="str">
        <f>IF(AND($J28=$J29,$M29&gt;$M28),$F29,$F28)</f>
        <v>Iran</v>
      </c>
      <c r="P28">
        <f>VLOOKUP(O28,$F$28:$M$37,5,FALSE)</f>
        <v>0</v>
      </c>
      <c r="Q28">
        <f>VLOOKUP(O28,$F$28:$M$37,8,FALSE)</f>
        <v>0</v>
      </c>
      <c r="S28" t="str">
        <f>IF(AND(P28=P30,Q30&gt;Q28),O30,O28)</f>
        <v>Iran</v>
      </c>
      <c r="T28">
        <f>VLOOKUP(S28,$O$28:$Q$37,2,FALSE)</f>
        <v>0</v>
      </c>
      <c r="U28">
        <f>VLOOKUP(S28,$O$28:$Q$37,3,FALSE)</f>
        <v>0</v>
      </c>
      <c r="W28" t="str">
        <f>IF(AND(T28=T31,U31&gt;U28),S31,S28)</f>
        <v>Iran</v>
      </c>
      <c r="X28">
        <f>VLOOKUP(W28,$S$28:$U$37,2,FALSE)</f>
        <v>0</v>
      </c>
      <c r="Y28">
        <f>VLOOKUP(W28,$S$28:$U$37,3,FALSE)</f>
        <v>0</v>
      </c>
      <c r="AA28" t="str">
        <f>W28</f>
        <v>Iran</v>
      </c>
      <c r="AB28">
        <f>VLOOKUP(AA28,W28:Y37,2,FALSE)</f>
        <v>0</v>
      </c>
      <c r="AC28">
        <f>VLOOKUP(AA28,W28:Y37,3,FALSE)</f>
        <v>0</v>
      </c>
      <c r="AE28" t="str">
        <f>AA28</f>
        <v>Iran</v>
      </c>
      <c r="AF28">
        <f>VLOOKUP(AE28,AA28:AC37,2,FALSE)</f>
        <v>0</v>
      </c>
      <c r="AG28">
        <f>VLOOKUP(AE28,AA28:AC37,3,FALSE)</f>
        <v>0</v>
      </c>
      <c r="AI28" t="str">
        <f>AE28</f>
        <v>Iran</v>
      </c>
      <c r="AJ28">
        <f>VLOOKUP(AI28,AE28:AG37,2,FALSE)</f>
        <v>0</v>
      </c>
      <c r="AK28">
        <f>VLOOKUP(AI28,AE28:AG37,3,FALSE)</f>
        <v>0</v>
      </c>
    </row>
    <row r="29" spans="6:37" x14ac:dyDescent="0.15">
      <c r="F29" t="str">
        <f>AI17</f>
        <v>Marruecos</v>
      </c>
      <c r="J29">
        <f>AJ17</f>
        <v>0</v>
      </c>
      <c r="K29">
        <f>VLOOKUP(AI17,$F$16:$M$25,6,FALSE)</f>
        <v>0</v>
      </c>
      <c r="L29">
        <f>VLOOKUP(AI17,$F$16:$M$25,7,FALSE)</f>
        <v>0</v>
      </c>
      <c r="M29">
        <f>K29-L29</f>
        <v>0</v>
      </c>
      <c r="O29" t="str">
        <f>IF(AND($J28=$J29,$M29&gt;$M28),$F28,$F29)</f>
        <v>Marruecos</v>
      </c>
      <c r="P29">
        <f>VLOOKUP(O29,$F$28:$M$37,5,FALSE)</f>
        <v>0</v>
      </c>
      <c r="Q29">
        <f>VLOOKUP(O29,$F$28:$M$37,8,FALSE)</f>
        <v>0</v>
      </c>
      <c r="S29" t="str">
        <f>O29</f>
        <v>Marruecos</v>
      </c>
      <c r="T29">
        <f>VLOOKUP(S29,$O$28:$Q$37,2,FALSE)</f>
        <v>0</v>
      </c>
      <c r="U29">
        <f>VLOOKUP(S29,$O$28:$Q$37,3,FALSE)</f>
        <v>0</v>
      </c>
      <c r="W29" t="str">
        <f>S29</f>
        <v>Marruecos</v>
      </c>
      <c r="X29">
        <f>VLOOKUP(W29,$S$28:$U$37,2,FALSE)</f>
        <v>0</v>
      </c>
      <c r="Y29">
        <f>VLOOKUP(W29,$S$28:$U$37,3,FALSE)</f>
        <v>0</v>
      </c>
      <c r="AA29" t="str">
        <f>IF(AND(X29=X30,Y30&gt;Y29),W30,W29)</f>
        <v>Marruecos</v>
      </c>
      <c r="AB29">
        <f>VLOOKUP(AA29,W28:Y37,2,FALSE)</f>
        <v>0</v>
      </c>
      <c r="AC29">
        <f>VLOOKUP(AA29,W28:Y37,3,FALSE)</f>
        <v>0</v>
      </c>
      <c r="AE29" t="str">
        <f>IF(AND(AB29=AB31,AC31&gt;AC29),AA31,AA29)</f>
        <v>Marruecos</v>
      </c>
      <c r="AF29">
        <f>VLOOKUP(AE29,AA28:AC37,2,FALSE)</f>
        <v>0</v>
      </c>
      <c r="AG29">
        <f>VLOOKUP(AE29,AA28:AC37,3,FALSE)</f>
        <v>0</v>
      </c>
      <c r="AI29" t="str">
        <f>AE29</f>
        <v>Marruecos</v>
      </c>
      <c r="AJ29">
        <f>VLOOKUP(AI29,AE28:AG37,2,FALSE)</f>
        <v>0</v>
      </c>
      <c r="AK29">
        <f>VLOOKUP(AI29,AE28:AG37,3,FALSE)</f>
        <v>0</v>
      </c>
    </row>
    <row r="30" spans="6:37" x14ac:dyDescent="0.15">
      <c r="F30" t="str">
        <f>AI18</f>
        <v>España</v>
      </c>
      <c r="J30">
        <f>AJ18</f>
        <v>0</v>
      </c>
      <c r="K30">
        <f>VLOOKUP(AI18,$F$16:$M$25,6,FALSE)</f>
        <v>0</v>
      </c>
      <c r="L30">
        <f>VLOOKUP(AI18,$F$16:$M$25,7,FALSE)</f>
        <v>0</v>
      </c>
      <c r="M30">
        <f>K30-L30</f>
        <v>0</v>
      </c>
      <c r="O30" t="str">
        <f>F30</f>
        <v>España</v>
      </c>
      <c r="P30">
        <f>VLOOKUP(O30,$F$28:$M$37,5,FALSE)</f>
        <v>0</v>
      </c>
      <c r="Q30">
        <f>VLOOKUP(O30,$F$28:$M$37,8,FALSE)</f>
        <v>0</v>
      </c>
      <c r="S30" t="str">
        <f>IF(AND($P28=P30,Q30&gt;Q28),O28,O30)</f>
        <v>España</v>
      </c>
      <c r="T30">
        <f>VLOOKUP(S30,$O$28:$Q$37,2,FALSE)</f>
        <v>0</v>
      </c>
      <c r="U30">
        <f>VLOOKUP(S30,$O$28:$Q$37,3,FALSE)</f>
        <v>0</v>
      </c>
      <c r="W30" t="str">
        <f>S30</f>
        <v>España</v>
      </c>
      <c r="X30">
        <f>VLOOKUP(W30,$S$28:$U$37,2,FALSE)</f>
        <v>0</v>
      </c>
      <c r="Y30">
        <f>VLOOKUP(W30,$S$28:$U$37,3,FALSE)</f>
        <v>0</v>
      </c>
      <c r="AA30" t="str">
        <f>IF(AND(X29=X30,Y30&gt;Y29),W29,W30)</f>
        <v>España</v>
      </c>
      <c r="AB30">
        <f>VLOOKUP(AA30,W28:Y37,2,FALSE)</f>
        <v>0</v>
      </c>
      <c r="AC30">
        <f>VLOOKUP(AA30,W28:Y37,3,FALSE)</f>
        <v>0</v>
      </c>
      <c r="AE30" t="str">
        <f>AA30</f>
        <v>España</v>
      </c>
      <c r="AF30">
        <f>VLOOKUP(AE30,AA28:AC37,2,FALSE)</f>
        <v>0</v>
      </c>
      <c r="AG30">
        <f>VLOOKUP(AE30,AA28:AC37,3,FALSE)</f>
        <v>0</v>
      </c>
      <c r="AI30" t="str">
        <f>IF(AND(AF30=AF31,AG31&gt;AG30),AE31,AE30)</f>
        <v>España</v>
      </c>
      <c r="AJ30">
        <f>VLOOKUP(AI30,AE28:AG37,2,FALSE)</f>
        <v>0</v>
      </c>
      <c r="AK30">
        <f>VLOOKUP(AI30,AE28:AG37,3,FALSE)</f>
        <v>0</v>
      </c>
    </row>
    <row r="31" spans="6:37" x14ac:dyDescent="0.15">
      <c r="F31" t="str">
        <f>AI19</f>
        <v>Portugal</v>
      </c>
      <c r="J31">
        <f>AJ19</f>
        <v>0</v>
      </c>
      <c r="K31">
        <f>VLOOKUP(AI19,$F$16:$M$25,6,FALSE)</f>
        <v>0</v>
      </c>
      <c r="L31">
        <f>VLOOKUP(AI19,$F$16:$M$25,7,FALSE)</f>
        <v>0</v>
      </c>
      <c r="M31">
        <f>K31-L31</f>
        <v>0</v>
      </c>
      <c r="O31" t="str">
        <f>F31</f>
        <v>Portugal</v>
      </c>
      <c r="P31">
        <f>VLOOKUP(O31,$F$28:$M$37,5,FALSE)</f>
        <v>0</v>
      </c>
      <c r="Q31">
        <f>VLOOKUP(O31,$F$28:$M$37,8,FALSE)</f>
        <v>0</v>
      </c>
      <c r="S31" t="str">
        <f>O31</f>
        <v>Portugal</v>
      </c>
      <c r="T31">
        <f>VLOOKUP(S31,$O$28:$Q$37,2,FALSE)</f>
        <v>0</v>
      </c>
      <c r="U31">
        <f>VLOOKUP(S31,$O$28:$Q$37,3,FALSE)</f>
        <v>0</v>
      </c>
      <c r="W31" t="str">
        <f>IF(AND(T28=T31,U31&gt;U28),S28,S31)</f>
        <v>Portugal</v>
      </c>
      <c r="X31">
        <f>VLOOKUP(W31,$S$28:$U$37,2,FALSE)</f>
        <v>0</v>
      </c>
      <c r="Y31">
        <f>VLOOKUP(W31,$S$28:$U$37,3,FALSE)</f>
        <v>0</v>
      </c>
      <c r="AA31" t="str">
        <f>W31</f>
        <v>Portugal</v>
      </c>
      <c r="AB31">
        <f>VLOOKUP(AA31,W28:Y37,2,FALSE)</f>
        <v>0</v>
      </c>
      <c r="AC31">
        <f>VLOOKUP(AA31,W28:Y37,3,FALSE)</f>
        <v>0</v>
      </c>
      <c r="AE31" t="str">
        <f>IF(AND(AB29=AB31,AC31&gt;AC29),AA29,AA31)</f>
        <v>Portugal</v>
      </c>
      <c r="AF31">
        <f>VLOOKUP(AE31,AA28:AC37,2,FALSE)</f>
        <v>0</v>
      </c>
      <c r="AG31">
        <f>VLOOKUP(AE31,AA28:AC37,3,FALSE)</f>
        <v>0</v>
      </c>
      <c r="AI31" t="str">
        <f>IF(AND(AF30=AF31,AG31&gt;AG30),AE30,AE31)</f>
        <v>Portugal</v>
      </c>
      <c r="AJ31">
        <f>VLOOKUP(AI31,AE28:AG37,2,FALSE)</f>
        <v>0</v>
      </c>
      <c r="AK31">
        <f>VLOOKUP(AI31,AE28:AG37,3,FALSE)</f>
        <v>0</v>
      </c>
    </row>
    <row r="40" spans="6:38" x14ac:dyDescent="0.15">
      <c r="F40" t="str">
        <f>AI28</f>
        <v>Iran</v>
      </c>
      <c r="J40">
        <f>VLOOKUP(F40,$F$16:$M$25,8,FALSE)</f>
        <v>0</v>
      </c>
      <c r="K40">
        <f>VLOOKUP(F40,$F$16:$M$25,6,FALSE)</f>
        <v>0</v>
      </c>
      <c r="L40">
        <f>VLOOKUP(F40,$F$16:$M$25,7,FALSE)</f>
        <v>0</v>
      </c>
      <c r="M40">
        <f>K40-L40</f>
        <v>0</v>
      </c>
      <c r="O40" t="str">
        <f>IF(AND(J40=J41,M40=M41,K41&gt;K40),F41,F40)</f>
        <v>Iran</v>
      </c>
      <c r="P40">
        <f>VLOOKUP(O40,$F$40:$M$49,5,FALSE)</f>
        <v>0</v>
      </c>
      <c r="Q40">
        <f>VLOOKUP(O40,$F$40:$M$49,8,FALSE)</f>
        <v>0</v>
      </c>
      <c r="R40">
        <f>VLOOKUP(O40,$F$40:$M$49,6,FALSE)</f>
        <v>0</v>
      </c>
      <c r="S40" t="str">
        <f>IF(AND(P40=P42,Q40=Q42,R42&gt;R40),O42,O40)</f>
        <v>Iran</v>
      </c>
      <c r="T40">
        <f>VLOOKUP(S40,$O$40:$R$49,2,FALSE)</f>
        <v>0</v>
      </c>
      <c r="U40">
        <f>VLOOKUP(S40,$O$40:$R$49,3,FALSE)</f>
        <v>0</v>
      </c>
      <c r="V40">
        <f>VLOOKUP(S40,$O$40:$R$49,4,FALSE)</f>
        <v>0</v>
      </c>
      <c r="W40" t="str">
        <f>IF(AND(T40=T43,U40=U43,V43&gt;V40),S43,S40)</f>
        <v>Iran</v>
      </c>
      <c r="X40">
        <f>VLOOKUP(W40,$S$40:$V$49,2,FALSE)</f>
        <v>0</v>
      </c>
      <c r="Y40">
        <f>VLOOKUP(W40,$S$40:$V$49,3,FALSE)</f>
        <v>0</v>
      </c>
      <c r="Z40">
        <f>VLOOKUP(W40,$S$40:$V$49,4,FALSE)</f>
        <v>0</v>
      </c>
      <c r="AA40" t="str">
        <f>W40</f>
        <v>Iran</v>
      </c>
      <c r="AB40">
        <f>VLOOKUP(AA40,W40:Z49,2,FALSE)</f>
        <v>0</v>
      </c>
      <c r="AC40">
        <f>VLOOKUP(AA40,W40:Z49,3,FALSE)</f>
        <v>0</v>
      </c>
      <c r="AD40">
        <f>VLOOKUP(AA40,W40:Z49,4,FALSE)</f>
        <v>0</v>
      </c>
      <c r="AE40" t="str">
        <f>AA40</f>
        <v>Iran</v>
      </c>
      <c r="AF40">
        <f>VLOOKUP(AE40,AA40:AD49,2,FALSE)</f>
        <v>0</v>
      </c>
      <c r="AG40">
        <f>VLOOKUP(AE40,AA40:AD49,3,FALSE)</f>
        <v>0</v>
      </c>
      <c r="AH40">
        <f>VLOOKUP(AE40,AA40:AD49,4,FALSE)</f>
        <v>0</v>
      </c>
      <c r="AI40" t="str">
        <f>AE40</f>
        <v>Iran</v>
      </c>
      <c r="AJ40">
        <f>VLOOKUP(AI40,AE40:AH49,2,FALSE)</f>
        <v>0</v>
      </c>
      <c r="AK40">
        <f>VLOOKUP(AI40,AE40:AH49,3,FALSE)</f>
        <v>0</v>
      </c>
      <c r="AL40">
        <f>VLOOKUP(AI40,AE40:AH49,4,FALSE)</f>
        <v>0</v>
      </c>
    </row>
    <row r="41" spans="6:38" x14ac:dyDescent="0.15">
      <c r="F41" t="str">
        <f>AI29</f>
        <v>Marruecos</v>
      </c>
      <c r="J41">
        <f>VLOOKUP(F41,$F$16:$M$25,8,FALSE)</f>
        <v>0</v>
      </c>
      <c r="K41">
        <f>VLOOKUP(F41,$F$16:$M$25,6,FALSE)</f>
        <v>0</v>
      </c>
      <c r="L41">
        <f>VLOOKUP(F41,$F$16:$M$25,7,FALSE)</f>
        <v>0</v>
      </c>
      <c r="M41">
        <f>K41-L41</f>
        <v>0</v>
      </c>
      <c r="O41" t="str">
        <f>IF(AND(J40=J41,M40=M41,K41&gt;K40),F40,F41)</f>
        <v>Marruecos</v>
      </c>
      <c r="P41">
        <f>VLOOKUP(O41,$F$40:$M$49,5,FALSE)</f>
        <v>0</v>
      </c>
      <c r="Q41">
        <f>VLOOKUP(O41,$F$40:$M$49,8,FALSE)</f>
        <v>0</v>
      </c>
      <c r="R41">
        <f>VLOOKUP(O41,$F$40:$M$49,6,FALSE)</f>
        <v>0</v>
      </c>
      <c r="S41" t="str">
        <f>O41</f>
        <v>Marruecos</v>
      </c>
      <c r="T41">
        <f>VLOOKUP(S41,$O$40:$R$49,2,FALSE)</f>
        <v>0</v>
      </c>
      <c r="U41">
        <f>VLOOKUP(S41,$O$40:$R$49,3,FALSE)</f>
        <v>0</v>
      </c>
      <c r="V41">
        <f>VLOOKUP(S41,$O$40:$R$49,4,FALSE)</f>
        <v>0</v>
      </c>
      <c r="W41" t="str">
        <f>S41</f>
        <v>Marruecos</v>
      </c>
      <c r="X41">
        <f>VLOOKUP(W41,$S$40:$V$49,2,FALSE)</f>
        <v>0</v>
      </c>
      <c r="Y41">
        <f>VLOOKUP(W41,$S$40:$V$49,3,FALSE)</f>
        <v>0</v>
      </c>
      <c r="Z41">
        <f>VLOOKUP(W41,$S$40:$V$49,4,FALSE)</f>
        <v>0</v>
      </c>
      <c r="AA41" t="str">
        <f>IF(AND(X41=X42,Y41=Y42,Z42&gt;Z41),W42,W41)</f>
        <v>Marruecos</v>
      </c>
      <c r="AB41">
        <f>VLOOKUP(AA41,W40:Z49,2,FALSE)</f>
        <v>0</v>
      </c>
      <c r="AC41">
        <f>VLOOKUP(AA41,W40:Z49,3,FALSE)</f>
        <v>0</v>
      </c>
      <c r="AD41">
        <f>VLOOKUP(AA41,W40:Z49,4,FALSE)</f>
        <v>0</v>
      </c>
      <c r="AE41" t="str">
        <f>IF(AND(AB41=AB43,AC41=AC43,AD43&gt;AD41),AA43,AA41)</f>
        <v>Marruecos</v>
      </c>
      <c r="AF41">
        <f>VLOOKUP(AE41,AA40:AD49,2,FALSE)</f>
        <v>0</v>
      </c>
      <c r="AG41">
        <f>VLOOKUP(AE41,AA40:AD49,3,FALSE)</f>
        <v>0</v>
      </c>
      <c r="AH41">
        <f>VLOOKUP(AE41,AA40:AD49,4,FALSE)</f>
        <v>0</v>
      </c>
      <c r="AI41" t="str">
        <f>AE41</f>
        <v>Marruecos</v>
      </c>
      <c r="AJ41">
        <f>VLOOKUP(AI41,AE40:AH49,2,FALSE)</f>
        <v>0</v>
      </c>
      <c r="AK41">
        <f>VLOOKUP(AI41,AE40:AH49,3,FALSE)</f>
        <v>0</v>
      </c>
      <c r="AL41">
        <f>VLOOKUP(AI41,AE40:AH49,4,FALSE)</f>
        <v>0</v>
      </c>
    </row>
    <row r="42" spans="6:38" x14ac:dyDescent="0.15">
      <c r="F42" t="str">
        <f>AI30</f>
        <v>España</v>
      </c>
      <c r="J42">
        <f>VLOOKUP(F42,$F$16:$M$25,8,FALSE)</f>
        <v>0</v>
      </c>
      <c r="K42">
        <f>VLOOKUP(F42,$F$16:$M$25,6,FALSE)</f>
        <v>0</v>
      </c>
      <c r="L42">
        <f>VLOOKUP(F42,$F$16:$M$25,7,FALSE)</f>
        <v>0</v>
      </c>
      <c r="M42">
        <f>K42-L42</f>
        <v>0</v>
      </c>
      <c r="O42" t="str">
        <f>F42</f>
        <v>España</v>
      </c>
      <c r="P42">
        <f>VLOOKUP(O42,$F$40:$M$49,5,FALSE)</f>
        <v>0</v>
      </c>
      <c r="Q42">
        <f>VLOOKUP(O42,$F$40:$M$49,8,FALSE)</f>
        <v>0</v>
      </c>
      <c r="R42">
        <f>VLOOKUP(O42,$F$40:$M$49,6,FALSE)</f>
        <v>0</v>
      </c>
      <c r="S42" t="str">
        <f>IF(AND(P40=P42,Q40=Q42,R42&gt;R40),O40,O42)</f>
        <v>España</v>
      </c>
      <c r="T42">
        <f>VLOOKUP(S42,$O$40:$R$49,2,FALSE)</f>
        <v>0</v>
      </c>
      <c r="U42">
        <f>VLOOKUP(S42,$O$40:$R$49,3,FALSE)</f>
        <v>0</v>
      </c>
      <c r="V42">
        <f>VLOOKUP(S42,$O$40:$R$49,4,FALSE)</f>
        <v>0</v>
      </c>
      <c r="W42" t="str">
        <f>S42</f>
        <v>España</v>
      </c>
      <c r="X42">
        <f>VLOOKUP(W42,$S$40:$V$49,2,FALSE)</f>
        <v>0</v>
      </c>
      <c r="Y42">
        <f>VLOOKUP(W42,$S$40:$V$49,3,FALSE)</f>
        <v>0</v>
      </c>
      <c r="Z42">
        <f>VLOOKUP(W42,$S$40:$V$49,4,FALSE)</f>
        <v>0</v>
      </c>
      <c r="AA42" t="str">
        <f>IF(AND(X41=X42,Y41=Y42,Z42&gt;Z41),W41,W42)</f>
        <v>España</v>
      </c>
      <c r="AB42">
        <f>VLOOKUP(AA42,W40:Z49,2,FALSE)</f>
        <v>0</v>
      </c>
      <c r="AC42">
        <f>VLOOKUP(AA42,W40:Z49,3,FALSE)</f>
        <v>0</v>
      </c>
      <c r="AD42">
        <f>VLOOKUP(AA42,W40:Z49,4,FALSE)</f>
        <v>0</v>
      </c>
      <c r="AE42" t="str">
        <f>AA42</f>
        <v>España</v>
      </c>
      <c r="AF42">
        <f>VLOOKUP(AE42,AA40:AD49,2,FALSE)</f>
        <v>0</v>
      </c>
      <c r="AG42">
        <f>VLOOKUP(AE42,AA40:AD49,3,FALSE)</f>
        <v>0</v>
      </c>
      <c r="AH42">
        <f>VLOOKUP(AE42,AA40:AD49,4,FALSE)</f>
        <v>0</v>
      </c>
      <c r="AI42" t="str">
        <f>IF(AND(AF42=AF43,AG42=AG43,AH43&gt;AH42),AE43,AE42)</f>
        <v>España</v>
      </c>
      <c r="AJ42">
        <f>VLOOKUP(AI42,AE40:AH49,2,FALSE)</f>
        <v>0</v>
      </c>
      <c r="AK42">
        <f>VLOOKUP(AI42,AE40:AH49,3,FALSE)</f>
        <v>0</v>
      </c>
      <c r="AL42">
        <f>VLOOKUP(AI42,AE40:AH49,4,FALSE)</f>
        <v>0</v>
      </c>
    </row>
    <row r="43" spans="6:38" x14ac:dyDescent="0.15">
      <c r="F43" t="str">
        <f>AI31</f>
        <v>Portugal</v>
      </c>
      <c r="J43">
        <f>VLOOKUP(F43,$F$16:$M$25,8,FALSE)</f>
        <v>0</v>
      </c>
      <c r="K43">
        <f>VLOOKUP(F43,$F$16:$M$25,6,FALSE)</f>
        <v>0</v>
      </c>
      <c r="L43">
        <f>VLOOKUP(F43,$F$16:$M$25,7,FALSE)</f>
        <v>0</v>
      </c>
      <c r="M43">
        <f>K43-L43</f>
        <v>0</v>
      </c>
      <c r="O43" t="str">
        <f>F43</f>
        <v>Portugal</v>
      </c>
      <c r="P43">
        <f>VLOOKUP(O43,$F$40:$M$49,5,FALSE)</f>
        <v>0</v>
      </c>
      <c r="Q43">
        <f>VLOOKUP(O43,$F$40:$M$49,8,FALSE)</f>
        <v>0</v>
      </c>
      <c r="R43">
        <f>VLOOKUP(O43,$F$40:$M$49,6,FALSE)</f>
        <v>0</v>
      </c>
      <c r="S43" t="str">
        <f>O43</f>
        <v>Portugal</v>
      </c>
      <c r="T43">
        <f>VLOOKUP(S43,$O$40:$R$49,2,FALSE)</f>
        <v>0</v>
      </c>
      <c r="U43">
        <f>VLOOKUP(S43,$O$40:$R$49,3,FALSE)</f>
        <v>0</v>
      </c>
      <c r="V43">
        <f>VLOOKUP(S43,$O$40:$R$49,4,FALSE)</f>
        <v>0</v>
      </c>
      <c r="W43" t="str">
        <f>IF(AND(T40=T43,U40=U43,V43&gt;V40),S40,S43)</f>
        <v>Portugal</v>
      </c>
      <c r="X43">
        <f>VLOOKUP(W43,$S$40:$V$49,2,FALSE)</f>
        <v>0</v>
      </c>
      <c r="Y43">
        <f>VLOOKUP(W43,$S$40:$V$49,3,FALSE)</f>
        <v>0</v>
      </c>
      <c r="Z43">
        <f>VLOOKUP(W43,$S$40:$V$49,4,FALSE)</f>
        <v>0</v>
      </c>
      <c r="AA43" t="str">
        <f>W43</f>
        <v>Portugal</v>
      </c>
      <c r="AB43">
        <f>VLOOKUP(AA43,W40:Z49,2,FALSE)</f>
        <v>0</v>
      </c>
      <c r="AC43">
        <f>VLOOKUP(AA43,W40:Z49,3,FALSE)</f>
        <v>0</v>
      </c>
      <c r="AD43">
        <f>VLOOKUP(AA43,W40:Z49,4,FALSE)</f>
        <v>0</v>
      </c>
      <c r="AE43" t="str">
        <f>IF(AND(AB41=AB43,AC41=AC43,AD43&gt;AD41),AA41,AA43)</f>
        <v>Portugal</v>
      </c>
      <c r="AF43">
        <f>VLOOKUP(AE43,AA40:AD49,2,FALSE)</f>
        <v>0</v>
      </c>
      <c r="AG43">
        <f>VLOOKUP(AE43,AA40:AD49,3,FALSE)</f>
        <v>0</v>
      </c>
      <c r="AH43">
        <f>VLOOKUP(AE43,AA40:AD49,4,FALSE)</f>
        <v>0</v>
      </c>
      <c r="AI43" t="str">
        <f>IF(AND(AF42=AF43,AG42=AG43,AH43&gt;AH42),AE42,AE43)</f>
        <v>Portugal</v>
      </c>
      <c r="AJ43">
        <f>VLOOKUP(AI43,AE40:AH49,2,FALSE)</f>
        <v>0</v>
      </c>
      <c r="AK43">
        <f>VLOOKUP(AI43,AE40:AH49,3,FALSE)</f>
        <v>0</v>
      </c>
      <c r="AL43">
        <f>VLOOKUP(AI43,AE40:AH49,4,FALSE)</f>
        <v>0</v>
      </c>
    </row>
    <row r="51" spans="6:13" x14ac:dyDescent="0.15">
      <c r="F51" t="s">
        <v>53</v>
      </c>
    </row>
    <row r="52" spans="6:13" x14ac:dyDescent="0.15">
      <c r="F52" t="str">
        <f>AI40</f>
        <v>Iran</v>
      </c>
      <c r="G52">
        <f>VLOOKUP(F52,$F$16:$M$25,2,FALSE)</f>
        <v>0</v>
      </c>
      <c r="H52">
        <f>VLOOKUP(F52,$F$16:$M$25,3,FALSE)</f>
        <v>0</v>
      </c>
      <c r="I52">
        <f>VLOOKUP(F52,$F$16:$M$25,4,FALSE)</f>
        <v>0</v>
      </c>
      <c r="J52">
        <f>VLOOKUP(F52,$F$16:$M$25,5,FALSE)</f>
        <v>0</v>
      </c>
      <c r="K52">
        <f>VLOOKUP(F52,$F$16:$M$25,6,FALSE)</f>
        <v>0</v>
      </c>
      <c r="L52">
        <f>VLOOKUP(F52,$F$16:$M$25,7,FALSE)</f>
        <v>0</v>
      </c>
      <c r="M52">
        <f>VLOOKUP(F52,$F$16:$M$25,8,FALSE)</f>
        <v>0</v>
      </c>
    </row>
    <row r="53" spans="6:13" x14ac:dyDescent="0.15">
      <c r="F53" t="str">
        <f>AI41</f>
        <v>Marruecos</v>
      </c>
      <c r="G53">
        <f>VLOOKUP(F53,$F$16:$M$25,2,FALSE)</f>
        <v>0</v>
      </c>
      <c r="H53">
        <f>VLOOKUP(F53,$F$16:$M$25,3,FALSE)</f>
        <v>0</v>
      </c>
      <c r="I53">
        <f>VLOOKUP(F53,$F$16:$M$25,4,FALSE)</f>
        <v>0</v>
      </c>
      <c r="J53">
        <f>VLOOKUP(F53,$F$16:$M$25,5,FALSE)</f>
        <v>0</v>
      </c>
      <c r="K53">
        <f>VLOOKUP(F53,$F$16:$M$25,6,FALSE)</f>
        <v>0</v>
      </c>
      <c r="L53">
        <f>VLOOKUP(F53,$F$16:$M$25,7,FALSE)</f>
        <v>0</v>
      </c>
      <c r="M53">
        <f>VLOOKUP(F53,$F$16:$M$25,8,FALSE)</f>
        <v>0</v>
      </c>
    </row>
    <row r="54" spans="6:13" x14ac:dyDescent="0.15">
      <c r="F54" t="str">
        <f>AI42</f>
        <v>España</v>
      </c>
      <c r="G54">
        <f>VLOOKUP(F54,$F$16:$M$25,2,FALSE)</f>
        <v>0</v>
      </c>
      <c r="H54">
        <f>VLOOKUP(F54,$F$16:$M$25,3,FALSE)</f>
        <v>0</v>
      </c>
      <c r="I54">
        <f>VLOOKUP(F54,$F$16:$M$25,4,FALSE)</f>
        <v>0</v>
      </c>
      <c r="J54">
        <f>VLOOKUP(F54,$F$16:$M$25,5,FALSE)</f>
        <v>0</v>
      </c>
      <c r="K54">
        <f>VLOOKUP(F54,$F$16:$M$25,6,FALSE)</f>
        <v>0</v>
      </c>
      <c r="L54">
        <f>VLOOKUP(F54,$F$16:$M$25,7,FALSE)</f>
        <v>0</v>
      </c>
      <c r="M54">
        <f>VLOOKUP(F54,$F$16:$M$25,8,FALSE)</f>
        <v>0</v>
      </c>
    </row>
    <row r="55" spans="6:13" x14ac:dyDescent="0.15">
      <c r="F55" t="str">
        <f>AI43</f>
        <v>Portugal</v>
      </c>
      <c r="G55">
        <f>VLOOKUP(F55,$F$16:$M$25,2,FALSE)</f>
        <v>0</v>
      </c>
      <c r="H55">
        <f>VLOOKUP(F55,$F$16:$M$25,3,FALSE)</f>
        <v>0</v>
      </c>
      <c r="I55">
        <f>VLOOKUP(F55,$F$16:$M$25,4,FALSE)</f>
        <v>0</v>
      </c>
      <c r="J55">
        <f>VLOOKUP(F55,$F$16:$M$25,5,FALSE)</f>
        <v>0</v>
      </c>
      <c r="K55">
        <f>VLOOKUP(F55,$F$16:$M$25,6,FALSE)</f>
        <v>0</v>
      </c>
      <c r="L55">
        <f>VLOOKUP(F55,$F$16:$M$25,7,FALSE)</f>
        <v>0</v>
      </c>
      <c r="M55">
        <f>VLOOKUP(F55,$F$16:$M$25,8,FALSE)</f>
        <v>0</v>
      </c>
    </row>
  </sheetData>
  <mergeCells count="1">
    <mergeCell ref="A2:E2"/>
  </mergeCells>
  <phoneticPr fontId="1"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ublished="0" codeName="Hoja13"/>
  <dimension ref="A2:AL55"/>
  <sheetViews>
    <sheetView workbookViewId="0">
      <selection sqref="A1:H1"/>
    </sheetView>
  </sheetViews>
  <sheetFormatPr baseColWidth="10" defaultColWidth="3.6640625" defaultRowHeight="13" x14ac:dyDescent="0.15"/>
  <cols>
    <col min="1" max="1" width="9.1640625" customWidth="1"/>
    <col min="2" max="2" width="2.6640625" customWidth="1"/>
    <col min="3" max="3" width="1.5" customWidth="1"/>
    <col min="4" max="4" width="2.6640625" customWidth="1"/>
    <col min="5" max="5" width="9.1640625" customWidth="1"/>
    <col min="6" max="6" width="11.5" customWidth="1"/>
  </cols>
  <sheetData>
    <row r="2" spans="1:36" x14ac:dyDescent="0.15">
      <c r="A2" s="462" t="s">
        <v>190</v>
      </c>
      <c r="B2" s="462"/>
      <c r="C2" s="462"/>
      <c r="D2" s="462"/>
      <c r="E2" s="462"/>
      <c r="G2" t="str">
        <f>IF('Mi Prode'!E23&lt;&gt;"",'Mi Prode'!E23,"")</f>
        <v>Francia</v>
      </c>
      <c r="N2" t="str">
        <f>IF('Mi Prode'!H23&lt;&gt;"",'Mi Prode'!H23,"")</f>
        <v>Australia</v>
      </c>
      <c r="U2" t="str">
        <f>IF('Mi Prode'!E24&lt;&gt;"",'Mi Prode'!E24,"")</f>
        <v>Peru</v>
      </c>
      <c r="AB2" t="str">
        <f>IF('Mi Prode'!H24&lt;&gt;"",'Mi Prode'!H24,"")</f>
        <v>Dinamarca</v>
      </c>
    </row>
    <row r="3" spans="1:36" x14ac:dyDescent="0.15">
      <c r="F3" t="s">
        <v>38</v>
      </c>
      <c r="G3" t="s">
        <v>39</v>
      </c>
      <c r="H3" t="s">
        <v>40</v>
      </c>
      <c r="I3" t="s">
        <v>41</v>
      </c>
      <c r="J3" t="s">
        <v>42</v>
      </c>
      <c r="K3" t="s">
        <v>43</v>
      </c>
      <c r="L3" t="s">
        <v>44</v>
      </c>
      <c r="N3" t="s">
        <v>39</v>
      </c>
      <c r="O3" t="s">
        <v>40</v>
      </c>
      <c r="P3" t="s">
        <v>41</v>
      </c>
      <c r="Q3" t="s">
        <v>42</v>
      </c>
      <c r="R3" t="s">
        <v>43</v>
      </c>
      <c r="S3" t="s">
        <v>44</v>
      </c>
      <c r="U3" t="s">
        <v>39</v>
      </c>
      <c r="V3" t="s">
        <v>40</v>
      </c>
      <c r="W3" t="s">
        <v>41</v>
      </c>
      <c r="X3" t="s">
        <v>42</v>
      </c>
      <c r="Y3" t="s">
        <v>43</v>
      </c>
      <c r="Z3" t="s">
        <v>44</v>
      </c>
      <c r="AB3" t="s">
        <v>39</v>
      </c>
      <c r="AC3" t="s">
        <v>40</v>
      </c>
      <c r="AD3" t="s">
        <v>41</v>
      </c>
      <c r="AE3" t="s">
        <v>42</v>
      </c>
      <c r="AF3" t="s">
        <v>43</v>
      </c>
      <c r="AG3" t="s">
        <v>44</v>
      </c>
    </row>
    <row r="4" spans="1:36" x14ac:dyDescent="0.15">
      <c r="A4" s="1" t="str">
        <f>'Mi Prode'!E23</f>
        <v>Francia</v>
      </c>
      <c r="B4" s="3" t="str">
        <f>IF('Mi Prode'!F23&lt;&gt;"",'Mi Prode'!F23,"")</f>
        <v/>
      </c>
      <c r="C4" s="3"/>
      <c r="D4" s="3" t="str">
        <f>IF('Mi Prode'!G23&lt;&gt;"",'Mi Prode'!G23,"")</f>
        <v/>
      </c>
      <c r="E4" s="2" t="str">
        <f>'Mi Prode'!H23</f>
        <v>Australia</v>
      </c>
      <c r="F4" s="3">
        <f>COUNTBLANK('Mi Prode'!F23:'Mi Prode'!G23)</f>
        <v>2</v>
      </c>
      <c r="G4">
        <f t="shared" ref="G4:G9" si="0">IF(AND(F4=0,OR($A4=$G$2,$E4=$G$2)),1,0)</f>
        <v>0</v>
      </c>
      <c r="H4">
        <f t="shared" ref="H4:H9" si="1">IF(AND(F4=0,OR(AND($A4=$G$2,$B4&gt;$D4),AND($E4=$G$2,$D4&gt;$B4))),1,0)</f>
        <v>0</v>
      </c>
      <c r="I4">
        <f t="shared" ref="I4:I9" si="2">IF(AND(F4=0,G4=1,$B4=$D4),1,0)</f>
        <v>0</v>
      </c>
      <c r="J4">
        <f t="shared" ref="J4:J9" si="3">IF(AND(F4=0,OR(AND($A4=$G$2,$B4&lt;$D4),AND($E4=$G$2,$D4&lt;$B4))),1,0)</f>
        <v>0</v>
      </c>
      <c r="K4">
        <f t="shared" ref="K4:K9" si="4">IF(F4&gt;0,0,IF($A4=$G$2,$B4,IF($E4=$G$2,$D4,0)))</f>
        <v>0</v>
      </c>
      <c r="L4">
        <f t="shared" ref="L4:L9" si="5">IF(F4&gt;0,0,IF($A4=$G$2,$D4,IF($E4=$G$2,$B4,0)))</f>
        <v>0</v>
      </c>
      <c r="N4">
        <f t="shared" ref="N4:N9" si="6">IF(AND(F4=0,OR($A4=$N$2,$E4=$N$2)),1,0)</f>
        <v>0</v>
      </c>
      <c r="O4">
        <f t="shared" ref="O4:O9" si="7">IF(AND(F4=0,OR(AND($A4=$N$2,$B4&gt;$D4),AND($E4=$N$2,$D4&gt;$B4))),1,0)</f>
        <v>0</v>
      </c>
      <c r="P4">
        <f t="shared" ref="P4:P9" si="8">IF(AND(F4=0,N4=1,$B4=$D4),1,0)</f>
        <v>0</v>
      </c>
      <c r="Q4">
        <f t="shared" ref="Q4:Q9" si="9">IF(AND(F4=0,OR(AND($A4=$N$2,$B4&lt;$D4),AND($E4=$N$2,$D4&lt;$B4))),1,0)</f>
        <v>0</v>
      </c>
      <c r="R4">
        <f t="shared" ref="R4:R9" si="10">IF(F4&gt;0,0,IF($A4=$N$2,$B4,IF($E4=$N$2,$D4,0)))</f>
        <v>0</v>
      </c>
      <c r="S4">
        <f t="shared" ref="S4:S9" si="11">IF(F4&gt;0,0,IF($A4=$N$2,$D4,IF($E4=$N$2,$B4,0)))</f>
        <v>0</v>
      </c>
      <c r="U4">
        <f t="shared" ref="U4:U9" si="12">IF(AND(F4=0,OR($A4=$U$2,$E4=$U$2)),1,0)</f>
        <v>0</v>
      </c>
      <c r="V4">
        <f t="shared" ref="V4:V9" si="13">IF(AND(F4=0,OR(AND($A4=$U$2,$B4&gt;$D4),AND($E4=$U$2,$D4&gt;$B4))),1,0)</f>
        <v>0</v>
      </c>
      <c r="W4">
        <f t="shared" ref="W4:W9" si="14">IF(AND(F4=0,U4=1,$B4=$D4),1,0)</f>
        <v>0</v>
      </c>
      <c r="X4">
        <f t="shared" ref="X4:X9" si="15">IF(AND(F4=0,OR(AND($A4=$U$2,$B4&lt;$D4),AND($E4=$U$2,$D4&lt;$B4))),1,0)</f>
        <v>0</v>
      </c>
      <c r="Y4">
        <f t="shared" ref="Y4:Y9" si="16">IF(F4&gt;0,0,IF($A4=$U$2,$B4,IF($E4=$U$2,$D4,0)))</f>
        <v>0</v>
      </c>
      <c r="Z4">
        <f t="shared" ref="Z4:Z9" si="17">IF(F4&gt;0,0,IF($A4=$U$2,$D4,IF($E4=$U$2,$B4,0)))</f>
        <v>0</v>
      </c>
      <c r="AB4">
        <f t="shared" ref="AB4:AB9" si="18">IF(AND(F4=0,OR($A4=$AB$2,$E4=$AB$2)),1,0)</f>
        <v>0</v>
      </c>
      <c r="AC4">
        <f t="shared" ref="AC4:AC9" si="19">IF(AND(F4=0,OR(AND($A4=$AB$2,$B4&gt;$D4),AND($E4=$AB$2,$D4&gt;$B4))),1,0)</f>
        <v>0</v>
      </c>
      <c r="AD4">
        <f t="shared" ref="AD4:AD9" si="20">IF(AND(F4=0,AB4=1,$B4=$D4),1,0)</f>
        <v>0</v>
      </c>
      <c r="AE4">
        <f t="shared" ref="AE4:AE9" si="21">IF(AND(F4=0,OR(AND($A4=$AB$2,$B4&lt;$D4),AND($E4=$AB$2,$D4&lt;$B4))),1,0)</f>
        <v>0</v>
      </c>
      <c r="AF4">
        <f t="shared" ref="AF4:AF9" si="22">IF(F4&gt;0,0,IF($A4=$AB$2,$B4,IF($E4=$AB$2,$D4,0)))</f>
        <v>0</v>
      </c>
      <c r="AG4">
        <f t="shared" ref="AG4:AG9" si="23">IF(F4&gt;0,0,IF($A4=$AB$2,$D4,IF($E4=$AB$2,$B4,0)))</f>
        <v>0</v>
      </c>
    </row>
    <row r="5" spans="1:36" x14ac:dyDescent="0.15">
      <c r="A5" s="1" t="str">
        <f>'Mi Prode'!E24</f>
        <v>Peru</v>
      </c>
      <c r="B5" s="3" t="str">
        <f>IF('Mi Prode'!F24&lt;&gt;"",'Mi Prode'!F24,"")</f>
        <v/>
      </c>
      <c r="C5" s="3"/>
      <c r="D5" s="3" t="str">
        <f>IF('Mi Prode'!G24&lt;&gt;"",'Mi Prode'!G24,"")</f>
        <v/>
      </c>
      <c r="E5" s="2" t="str">
        <f>'Mi Prode'!H24</f>
        <v>Dinamarca</v>
      </c>
      <c r="F5" s="3">
        <f>COUNTBLANK('Mi Prode'!F24:'Mi Prode'!G24)</f>
        <v>2</v>
      </c>
      <c r="G5">
        <f t="shared" si="0"/>
        <v>0</v>
      </c>
      <c r="H5">
        <f t="shared" si="1"/>
        <v>0</v>
      </c>
      <c r="I5">
        <f t="shared" si="2"/>
        <v>0</v>
      </c>
      <c r="J5">
        <f t="shared" si="3"/>
        <v>0</v>
      </c>
      <c r="K5">
        <f t="shared" si="4"/>
        <v>0</v>
      </c>
      <c r="L5">
        <f t="shared" si="5"/>
        <v>0</v>
      </c>
      <c r="N5">
        <f t="shared" si="6"/>
        <v>0</v>
      </c>
      <c r="O5">
        <f t="shared" si="7"/>
        <v>0</v>
      </c>
      <c r="P5">
        <f t="shared" si="8"/>
        <v>0</v>
      </c>
      <c r="Q5">
        <f t="shared" si="9"/>
        <v>0</v>
      </c>
      <c r="R5">
        <f t="shared" si="10"/>
        <v>0</v>
      </c>
      <c r="S5">
        <f t="shared" si="11"/>
        <v>0</v>
      </c>
      <c r="U5">
        <f t="shared" si="12"/>
        <v>0</v>
      </c>
      <c r="V5">
        <f t="shared" si="13"/>
        <v>0</v>
      </c>
      <c r="W5">
        <f t="shared" si="14"/>
        <v>0</v>
      </c>
      <c r="X5">
        <f t="shared" si="15"/>
        <v>0</v>
      </c>
      <c r="Y5">
        <f t="shared" si="16"/>
        <v>0</v>
      </c>
      <c r="Z5">
        <f t="shared" si="17"/>
        <v>0</v>
      </c>
      <c r="AB5">
        <f t="shared" si="18"/>
        <v>0</v>
      </c>
      <c r="AC5">
        <f t="shared" si="19"/>
        <v>0</v>
      </c>
      <c r="AD5">
        <f t="shared" si="20"/>
        <v>0</v>
      </c>
      <c r="AE5">
        <f t="shared" si="21"/>
        <v>0</v>
      </c>
      <c r="AF5">
        <f t="shared" si="22"/>
        <v>0</v>
      </c>
      <c r="AG5">
        <f t="shared" si="23"/>
        <v>0</v>
      </c>
    </row>
    <row r="6" spans="1:36" x14ac:dyDescent="0.15">
      <c r="A6" s="1" t="str">
        <f>'Mi Prode'!E25</f>
        <v>Dinamarca</v>
      </c>
      <c r="B6" s="3" t="str">
        <f>IF('Mi Prode'!F25&lt;&gt;"",'Mi Prode'!F25,"")</f>
        <v/>
      </c>
      <c r="C6" s="3"/>
      <c r="D6" s="3" t="str">
        <f>IF('Mi Prode'!G25&lt;&gt;"",'Mi Prode'!G25,"")</f>
        <v/>
      </c>
      <c r="E6" s="2" t="str">
        <f>'Mi Prode'!H25</f>
        <v>Australia</v>
      </c>
      <c r="F6" s="3">
        <f>COUNTBLANK('Mi Prode'!F25:'Mi Prode'!G25)</f>
        <v>2</v>
      </c>
      <c r="G6">
        <f t="shared" si="0"/>
        <v>0</v>
      </c>
      <c r="H6">
        <f t="shared" si="1"/>
        <v>0</v>
      </c>
      <c r="I6">
        <f t="shared" si="2"/>
        <v>0</v>
      </c>
      <c r="J6">
        <f t="shared" si="3"/>
        <v>0</v>
      </c>
      <c r="K6">
        <f t="shared" si="4"/>
        <v>0</v>
      </c>
      <c r="L6">
        <f t="shared" si="5"/>
        <v>0</v>
      </c>
      <c r="N6">
        <f t="shared" si="6"/>
        <v>0</v>
      </c>
      <c r="O6">
        <f t="shared" si="7"/>
        <v>0</v>
      </c>
      <c r="P6">
        <f t="shared" si="8"/>
        <v>0</v>
      </c>
      <c r="Q6">
        <f t="shared" si="9"/>
        <v>0</v>
      </c>
      <c r="R6">
        <f t="shared" si="10"/>
        <v>0</v>
      </c>
      <c r="S6">
        <f t="shared" si="11"/>
        <v>0</v>
      </c>
      <c r="U6">
        <f t="shared" si="12"/>
        <v>0</v>
      </c>
      <c r="V6">
        <f t="shared" si="13"/>
        <v>0</v>
      </c>
      <c r="W6">
        <f t="shared" si="14"/>
        <v>0</v>
      </c>
      <c r="X6">
        <f t="shared" si="15"/>
        <v>0</v>
      </c>
      <c r="Y6">
        <f t="shared" si="16"/>
        <v>0</v>
      </c>
      <c r="Z6">
        <f t="shared" si="17"/>
        <v>0</v>
      </c>
      <c r="AB6">
        <f t="shared" si="18"/>
        <v>0</v>
      </c>
      <c r="AC6">
        <f t="shared" si="19"/>
        <v>0</v>
      </c>
      <c r="AD6">
        <f t="shared" si="20"/>
        <v>0</v>
      </c>
      <c r="AE6">
        <f t="shared" si="21"/>
        <v>0</v>
      </c>
      <c r="AF6">
        <f t="shared" si="22"/>
        <v>0</v>
      </c>
      <c r="AG6">
        <f t="shared" si="23"/>
        <v>0</v>
      </c>
    </row>
    <row r="7" spans="1:36" x14ac:dyDescent="0.15">
      <c r="A7" s="1" t="str">
        <f>'Mi Prode'!E26</f>
        <v>Peru</v>
      </c>
      <c r="B7" s="3" t="str">
        <f>IF('Mi Prode'!F26&lt;&gt;"",'Mi Prode'!F26,"")</f>
        <v/>
      </c>
      <c r="C7" s="3"/>
      <c r="D7" s="3" t="str">
        <f>IF('Mi Prode'!G26&lt;&gt;"",'Mi Prode'!G26,"")</f>
        <v/>
      </c>
      <c r="E7" s="2" t="str">
        <f>'Mi Prode'!H26</f>
        <v>Francia</v>
      </c>
      <c r="F7" s="3">
        <f>COUNTBLANK('Mi Prode'!F26:'Mi Prode'!G26)</f>
        <v>2</v>
      </c>
      <c r="G7">
        <f t="shared" si="0"/>
        <v>0</v>
      </c>
      <c r="H7">
        <f t="shared" si="1"/>
        <v>0</v>
      </c>
      <c r="I7">
        <f t="shared" si="2"/>
        <v>0</v>
      </c>
      <c r="J7">
        <f t="shared" si="3"/>
        <v>0</v>
      </c>
      <c r="K7">
        <f t="shared" si="4"/>
        <v>0</v>
      </c>
      <c r="L7">
        <f t="shared" si="5"/>
        <v>0</v>
      </c>
      <c r="N7">
        <f t="shared" si="6"/>
        <v>0</v>
      </c>
      <c r="O7">
        <f t="shared" si="7"/>
        <v>0</v>
      </c>
      <c r="P7">
        <f t="shared" si="8"/>
        <v>0</v>
      </c>
      <c r="Q7">
        <f t="shared" si="9"/>
        <v>0</v>
      </c>
      <c r="R7">
        <f t="shared" si="10"/>
        <v>0</v>
      </c>
      <c r="S7">
        <f t="shared" si="11"/>
        <v>0</v>
      </c>
      <c r="U7">
        <f t="shared" si="12"/>
        <v>0</v>
      </c>
      <c r="V7">
        <f t="shared" si="13"/>
        <v>0</v>
      </c>
      <c r="W7">
        <f t="shared" si="14"/>
        <v>0</v>
      </c>
      <c r="X7">
        <f t="shared" si="15"/>
        <v>0</v>
      </c>
      <c r="Y7">
        <f t="shared" si="16"/>
        <v>0</v>
      </c>
      <c r="Z7">
        <f t="shared" si="17"/>
        <v>0</v>
      </c>
      <c r="AB7">
        <f t="shared" si="18"/>
        <v>0</v>
      </c>
      <c r="AC7">
        <f t="shared" si="19"/>
        <v>0</v>
      </c>
      <c r="AD7">
        <f t="shared" si="20"/>
        <v>0</v>
      </c>
      <c r="AE7">
        <f t="shared" si="21"/>
        <v>0</v>
      </c>
      <c r="AF7">
        <f t="shared" si="22"/>
        <v>0</v>
      </c>
      <c r="AG7">
        <f t="shared" si="23"/>
        <v>0</v>
      </c>
    </row>
    <row r="8" spans="1:36" x14ac:dyDescent="0.15">
      <c r="A8" s="1" t="str">
        <f>'Mi Prode'!E27</f>
        <v>Francia</v>
      </c>
      <c r="B8" s="3" t="str">
        <f>IF('Mi Prode'!F27&lt;&gt;"",'Mi Prode'!F27,"")</f>
        <v/>
      </c>
      <c r="C8" s="3"/>
      <c r="D8" s="3" t="str">
        <f>IF('Mi Prode'!G27&lt;&gt;"",'Mi Prode'!G27,"")</f>
        <v/>
      </c>
      <c r="E8" s="2" t="str">
        <f>'Mi Prode'!H27</f>
        <v>Dinamarca</v>
      </c>
      <c r="F8" s="3">
        <f>COUNTBLANK('Mi Prode'!F27:'Mi Prode'!G27)</f>
        <v>2</v>
      </c>
      <c r="G8">
        <f t="shared" si="0"/>
        <v>0</v>
      </c>
      <c r="H8">
        <f t="shared" si="1"/>
        <v>0</v>
      </c>
      <c r="I8">
        <f t="shared" si="2"/>
        <v>0</v>
      </c>
      <c r="J8">
        <f t="shared" si="3"/>
        <v>0</v>
      </c>
      <c r="K8">
        <f t="shared" si="4"/>
        <v>0</v>
      </c>
      <c r="L8">
        <f t="shared" si="5"/>
        <v>0</v>
      </c>
      <c r="N8">
        <f t="shared" si="6"/>
        <v>0</v>
      </c>
      <c r="O8">
        <f t="shared" si="7"/>
        <v>0</v>
      </c>
      <c r="P8">
        <f t="shared" si="8"/>
        <v>0</v>
      </c>
      <c r="Q8">
        <f t="shared" si="9"/>
        <v>0</v>
      </c>
      <c r="R8">
        <f t="shared" si="10"/>
        <v>0</v>
      </c>
      <c r="S8">
        <f t="shared" si="11"/>
        <v>0</v>
      </c>
      <c r="U8">
        <f t="shared" si="12"/>
        <v>0</v>
      </c>
      <c r="V8">
        <f t="shared" si="13"/>
        <v>0</v>
      </c>
      <c r="W8">
        <f t="shared" si="14"/>
        <v>0</v>
      </c>
      <c r="X8">
        <f t="shared" si="15"/>
        <v>0</v>
      </c>
      <c r="Y8">
        <f t="shared" si="16"/>
        <v>0</v>
      </c>
      <c r="Z8">
        <f t="shared" si="17"/>
        <v>0</v>
      </c>
      <c r="AB8">
        <f t="shared" si="18"/>
        <v>0</v>
      </c>
      <c r="AC8">
        <f t="shared" si="19"/>
        <v>0</v>
      </c>
      <c r="AD8">
        <f t="shared" si="20"/>
        <v>0</v>
      </c>
      <c r="AE8">
        <f t="shared" si="21"/>
        <v>0</v>
      </c>
      <c r="AF8">
        <f t="shared" si="22"/>
        <v>0</v>
      </c>
      <c r="AG8">
        <f t="shared" si="23"/>
        <v>0</v>
      </c>
    </row>
    <row r="9" spans="1:36" x14ac:dyDescent="0.15">
      <c r="A9" s="1" t="str">
        <f>'Mi Prode'!E28</f>
        <v>Australia</v>
      </c>
      <c r="B9" s="3" t="str">
        <f>IF('Mi Prode'!F28&lt;&gt;"",'Mi Prode'!F28,"")</f>
        <v/>
      </c>
      <c r="C9" s="3"/>
      <c r="D9" s="3" t="str">
        <f>IF('Mi Prode'!G28&lt;&gt;"",'Mi Prode'!G28,"")</f>
        <v/>
      </c>
      <c r="E9" s="2" t="str">
        <f>'Mi Prode'!H28</f>
        <v>Peru</v>
      </c>
      <c r="F9" s="3">
        <f>COUNTBLANK('Mi Prode'!F28:'Mi Prode'!G28)</f>
        <v>2</v>
      </c>
      <c r="G9">
        <f t="shared" si="0"/>
        <v>0</v>
      </c>
      <c r="H9">
        <f t="shared" si="1"/>
        <v>0</v>
      </c>
      <c r="I9">
        <f t="shared" si="2"/>
        <v>0</v>
      </c>
      <c r="J9">
        <f t="shared" si="3"/>
        <v>0</v>
      </c>
      <c r="K9">
        <f t="shared" si="4"/>
        <v>0</v>
      </c>
      <c r="L9">
        <f t="shared" si="5"/>
        <v>0</v>
      </c>
      <c r="N9">
        <f t="shared" si="6"/>
        <v>0</v>
      </c>
      <c r="O9">
        <f t="shared" si="7"/>
        <v>0</v>
      </c>
      <c r="P9">
        <f t="shared" si="8"/>
        <v>0</v>
      </c>
      <c r="Q9">
        <f t="shared" si="9"/>
        <v>0</v>
      </c>
      <c r="R9">
        <f t="shared" si="10"/>
        <v>0</v>
      </c>
      <c r="S9">
        <f t="shared" si="11"/>
        <v>0</v>
      </c>
      <c r="U9">
        <f t="shared" si="12"/>
        <v>0</v>
      </c>
      <c r="V9">
        <f t="shared" si="13"/>
        <v>0</v>
      </c>
      <c r="W9">
        <f t="shared" si="14"/>
        <v>0</v>
      </c>
      <c r="X9">
        <f t="shared" si="15"/>
        <v>0</v>
      </c>
      <c r="Y9">
        <f t="shared" si="16"/>
        <v>0</v>
      </c>
      <c r="Z9">
        <f t="shared" si="17"/>
        <v>0</v>
      </c>
      <c r="AB9">
        <f t="shared" si="18"/>
        <v>0</v>
      </c>
      <c r="AC9">
        <f t="shared" si="19"/>
        <v>0</v>
      </c>
      <c r="AD9">
        <f t="shared" si="20"/>
        <v>0</v>
      </c>
      <c r="AE9">
        <f t="shared" si="21"/>
        <v>0</v>
      </c>
      <c r="AF9">
        <f t="shared" si="22"/>
        <v>0</v>
      </c>
      <c r="AG9">
        <f t="shared" si="23"/>
        <v>0</v>
      </c>
    </row>
    <row r="10" spans="1:36" x14ac:dyDescent="0.15">
      <c r="G10">
        <f t="shared" ref="G10:L10" si="24">SUM(G4:G9)</f>
        <v>0</v>
      </c>
      <c r="H10">
        <f t="shared" si="24"/>
        <v>0</v>
      </c>
      <c r="I10">
        <f t="shared" si="24"/>
        <v>0</v>
      </c>
      <c r="J10">
        <f t="shared" si="24"/>
        <v>0</v>
      </c>
      <c r="K10">
        <f t="shared" si="24"/>
        <v>0</v>
      </c>
      <c r="L10">
        <f t="shared" si="24"/>
        <v>0</v>
      </c>
      <c r="M10">
        <f>H10*3+I10</f>
        <v>0</v>
      </c>
      <c r="N10">
        <f t="shared" ref="N10:S10" si="25">SUM(N4:N9)</f>
        <v>0</v>
      </c>
      <c r="O10">
        <f t="shared" si="25"/>
        <v>0</v>
      </c>
      <c r="P10">
        <f t="shared" si="25"/>
        <v>0</v>
      </c>
      <c r="Q10">
        <f t="shared" si="25"/>
        <v>0</v>
      </c>
      <c r="R10">
        <f t="shared" si="25"/>
        <v>0</v>
      </c>
      <c r="S10">
        <f t="shared" si="25"/>
        <v>0</v>
      </c>
      <c r="T10">
        <f>O10*3+P10</f>
        <v>0</v>
      </c>
      <c r="U10">
        <f t="shared" ref="U10:Z10" si="26">SUM(U4:U9)</f>
        <v>0</v>
      </c>
      <c r="V10">
        <f t="shared" si="26"/>
        <v>0</v>
      </c>
      <c r="W10">
        <f t="shared" si="26"/>
        <v>0</v>
      </c>
      <c r="X10">
        <f t="shared" si="26"/>
        <v>0</v>
      </c>
      <c r="Y10">
        <f t="shared" si="26"/>
        <v>0</v>
      </c>
      <c r="Z10">
        <f t="shared" si="26"/>
        <v>0</v>
      </c>
      <c r="AA10">
        <f>V10*3+W10</f>
        <v>0</v>
      </c>
      <c r="AB10">
        <f t="shared" ref="AB10:AG10" si="27">SUM(AB4:AB9)</f>
        <v>0</v>
      </c>
      <c r="AC10">
        <f t="shared" si="27"/>
        <v>0</v>
      </c>
      <c r="AD10">
        <f t="shared" si="27"/>
        <v>0</v>
      </c>
      <c r="AE10">
        <f t="shared" si="27"/>
        <v>0</v>
      </c>
      <c r="AF10">
        <f t="shared" si="27"/>
        <v>0</v>
      </c>
      <c r="AG10">
        <f t="shared" si="27"/>
        <v>0</v>
      </c>
      <c r="AH10">
        <f>AC10*3+AD10</f>
        <v>0</v>
      </c>
    </row>
    <row r="14" spans="1:36" x14ac:dyDescent="0.15">
      <c r="F14" t="s">
        <v>45</v>
      </c>
    </row>
    <row r="15" spans="1:36" x14ac:dyDescent="0.15">
      <c r="G15" t="s">
        <v>39</v>
      </c>
      <c r="H15" t="s">
        <v>40</v>
      </c>
      <c r="I15" t="s">
        <v>41</v>
      </c>
      <c r="J15" t="s">
        <v>42</v>
      </c>
      <c r="K15" t="s">
        <v>43</v>
      </c>
      <c r="L15" t="s">
        <v>44</v>
      </c>
      <c r="M15" t="s">
        <v>46</v>
      </c>
      <c r="O15" t="s">
        <v>47</v>
      </c>
      <c r="S15" t="s">
        <v>48</v>
      </c>
      <c r="W15" t="s">
        <v>49</v>
      </c>
      <c r="AA15" t="s">
        <v>50</v>
      </c>
      <c r="AE15" t="s">
        <v>51</v>
      </c>
      <c r="AI15" t="s">
        <v>52</v>
      </c>
    </row>
    <row r="16" spans="1:36" x14ac:dyDescent="0.15">
      <c r="F16" t="str">
        <f>G2</f>
        <v>Francia</v>
      </c>
      <c r="G16">
        <f t="shared" ref="G16:M16" si="28">G10</f>
        <v>0</v>
      </c>
      <c r="H16">
        <f t="shared" si="28"/>
        <v>0</v>
      </c>
      <c r="I16">
        <f t="shared" si="28"/>
        <v>0</v>
      </c>
      <c r="J16">
        <f t="shared" si="28"/>
        <v>0</v>
      </c>
      <c r="K16">
        <f t="shared" si="28"/>
        <v>0</v>
      </c>
      <c r="L16">
        <f t="shared" si="28"/>
        <v>0</v>
      </c>
      <c r="M16">
        <f t="shared" si="28"/>
        <v>0</v>
      </c>
      <c r="O16" t="str">
        <f>IF($M16&gt;=$M17,$F16,$F17)</f>
        <v>Francia</v>
      </c>
      <c r="P16">
        <f>VLOOKUP(O16,$F$16:$M$25,8,FALSE)</f>
        <v>0</v>
      </c>
      <c r="S16" t="str">
        <f>IF($P16&gt;=$P18,$O16,$O18)</f>
        <v>Francia</v>
      </c>
      <c r="T16">
        <f>VLOOKUP(S16,$O$16:$P$25,2,FALSE)</f>
        <v>0</v>
      </c>
      <c r="W16" t="str">
        <f>IF($T16&gt;=$T19,$S16,$S19)</f>
        <v>Francia</v>
      </c>
      <c r="X16">
        <f>VLOOKUP(W16,$S$16:$T$25,2,FALSE)</f>
        <v>0</v>
      </c>
      <c r="AA16" t="str">
        <f>W16</f>
        <v>Francia</v>
      </c>
      <c r="AB16">
        <f>VLOOKUP(AA16,W16:X25,2,FALSE)</f>
        <v>0</v>
      </c>
      <c r="AE16" t="str">
        <f>AA16</f>
        <v>Francia</v>
      </c>
      <c r="AF16">
        <f>VLOOKUP(AE16,AA16:AB25,2,FALSE)</f>
        <v>0</v>
      </c>
      <c r="AI16" t="str">
        <f>AE16</f>
        <v>Francia</v>
      </c>
      <c r="AJ16">
        <f>VLOOKUP(AI16,AE16:AF25,2,FALSE)</f>
        <v>0</v>
      </c>
    </row>
    <row r="17" spans="6:37" x14ac:dyDescent="0.15">
      <c r="F17" t="str">
        <f>N2</f>
        <v>Australia</v>
      </c>
      <c r="G17">
        <f t="shared" ref="G17:M17" si="29">N10</f>
        <v>0</v>
      </c>
      <c r="H17">
        <f t="shared" si="29"/>
        <v>0</v>
      </c>
      <c r="I17">
        <f t="shared" si="29"/>
        <v>0</v>
      </c>
      <c r="J17">
        <f t="shared" si="29"/>
        <v>0</v>
      </c>
      <c r="K17">
        <f t="shared" si="29"/>
        <v>0</v>
      </c>
      <c r="L17">
        <f t="shared" si="29"/>
        <v>0</v>
      </c>
      <c r="M17">
        <f t="shared" si="29"/>
        <v>0</v>
      </c>
      <c r="O17" t="str">
        <f>IF($M17&lt;=$M16,$F17,$F16)</f>
        <v>Australia</v>
      </c>
      <c r="P17">
        <f>VLOOKUP(O17,$F$16:$M$25,8,FALSE)</f>
        <v>0</v>
      </c>
      <c r="S17" t="str">
        <f>O17</f>
        <v>Australia</v>
      </c>
      <c r="T17">
        <f>VLOOKUP(S17,$O$16:$P$25,2,FALSE)</f>
        <v>0</v>
      </c>
      <c r="W17" t="str">
        <f>S17</f>
        <v>Australia</v>
      </c>
      <c r="X17">
        <f>VLOOKUP(W17,$S$16:$T$25,2,FALSE)</f>
        <v>0</v>
      </c>
      <c r="AA17" t="str">
        <f>IF(X17&gt;=X18,W17,W18)</f>
        <v>Australia</v>
      </c>
      <c r="AB17">
        <f>VLOOKUP(AA17,W16:X25,2,FALSE)</f>
        <v>0</v>
      </c>
      <c r="AE17" t="str">
        <f>IF(AB17&gt;=AB19,AA17,AA19)</f>
        <v>Australia</v>
      </c>
      <c r="AF17">
        <f>VLOOKUP(AE17,AA16:AB25,2,FALSE)</f>
        <v>0</v>
      </c>
      <c r="AI17" t="str">
        <f>AE17</f>
        <v>Australia</v>
      </c>
      <c r="AJ17">
        <f>VLOOKUP(AI17,AE16:AF25,2,FALSE)</f>
        <v>0</v>
      </c>
    </row>
    <row r="18" spans="6:37" x14ac:dyDescent="0.15">
      <c r="F18" t="str">
        <f>U2</f>
        <v>Peru</v>
      </c>
      <c r="G18">
        <f t="shared" ref="G18:M18" si="30">U10</f>
        <v>0</v>
      </c>
      <c r="H18">
        <f t="shared" si="30"/>
        <v>0</v>
      </c>
      <c r="I18">
        <f t="shared" si="30"/>
        <v>0</v>
      </c>
      <c r="J18">
        <f t="shared" si="30"/>
        <v>0</v>
      </c>
      <c r="K18">
        <f t="shared" si="30"/>
        <v>0</v>
      </c>
      <c r="L18">
        <f t="shared" si="30"/>
        <v>0</v>
      </c>
      <c r="M18">
        <f t="shared" si="30"/>
        <v>0</v>
      </c>
      <c r="O18" t="str">
        <f>F18</f>
        <v>Peru</v>
      </c>
      <c r="P18">
        <f>VLOOKUP(O18,$F$16:$M$25,8,FALSE)</f>
        <v>0</v>
      </c>
      <c r="S18" t="str">
        <f>IF($P18&lt;=$P16,$O18,$O16)</f>
        <v>Peru</v>
      </c>
      <c r="T18">
        <f>VLOOKUP(S18,$O$16:$P$25,2,FALSE)</f>
        <v>0</v>
      </c>
      <c r="W18" t="str">
        <f>S18</f>
        <v>Peru</v>
      </c>
      <c r="X18">
        <f>VLOOKUP(W18,$S$16:$T$25,2,FALSE)</f>
        <v>0</v>
      </c>
      <c r="AA18" t="str">
        <f>IF(X18&lt;=X17,W18,W17)</f>
        <v>Peru</v>
      </c>
      <c r="AB18">
        <f>VLOOKUP(AA18,W16:X25,2,FALSE)</f>
        <v>0</v>
      </c>
      <c r="AE18" t="str">
        <f>AA18</f>
        <v>Peru</v>
      </c>
      <c r="AF18">
        <f>VLOOKUP(AE18,AA16:AB25,2,FALSE)</f>
        <v>0</v>
      </c>
      <c r="AI18" t="str">
        <f>IF(AF18&gt;=AF19,AE18,AE19)</f>
        <v>Peru</v>
      </c>
      <c r="AJ18">
        <f>VLOOKUP(AI18,AE16:AF25,2,FALSE)</f>
        <v>0</v>
      </c>
    </row>
    <row r="19" spans="6:37" x14ac:dyDescent="0.15">
      <c r="F19" t="str">
        <f>AB2</f>
        <v>Dinamarca</v>
      </c>
      <c r="G19">
        <f t="shared" ref="G19:M19" si="31">AB10</f>
        <v>0</v>
      </c>
      <c r="H19">
        <f t="shared" si="31"/>
        <v>0</v>
      </c>
      <c r="I19">
        <f t="shared" si="31"/>
        <v>0</v>
      </c>
      <c r="J19">
        <f t="shared" si="31"/>
        <v>0</v>
      </c>
      <c r="K19">
        <f t="shared" si="31"/>
        <v>0</v>
      </c>
      <c r="L19">
        <f t="shared" si="31"/>
        <v>0</v>
      </c>
      <c r="M19">
        <f t="shared" si="31"/>
        <v>0</v>
      </c>
      <c r="O19" t="str">
        <f>F19</f>
        <v>Dinamarca</v>
      </c>
      <c r="P19">
        <f>VLOOKUP(O19,$F$16:$M$25,8,FALSE)</f>
        <v>0</v>
      </c>
      <c r="S19" t="str">
        <f>O19</f>
        <v>Dinamarca</v>
      </c>
      <c r="T19">
        <f>VLOOKUP(S19,$O$16:$P$25,2,FALSE)</f>
        <v>0</v>
      </c>
      <c r="W19" t="str">
        <f>IF($T19&lt;=$T16,$S19,$S16)</f>
        <v>Dinamarca</v>
      </c>
      <c r="X19">
        <f>VLOOKUP(W19,$S$16:$T$25,2,FALSE)</f>
        <v>0</v>
      </c>
      <c r="AA19" t="str">
        <f>W19</f>
        <v>Dinamarca</v>
      </c>
      <c r="AB19">
        <f>VLOOKUP(AA19,W16:X25,2,FALSE)</f>
        <v>0</v>
      </c>
      <c r="AE19" t="str">
        <f>IF(AB19&lt;=AB17,AA19,AA17)</f>
        <v>Dinamarca</v>
      </c>
      <c r="AF19">
        <f>VLOOKUP(AE19,AA16:AB25,2,FALSE)</f>
        <v>0</v>
      </c>
      <c r="AI19" t="str">
        <f>IF(AF19&lt;=AF18,AE19,AE18)</f>
        <v>Dinamarca</v>
      </c>
      <c r="AJ19">
        <f>VLOOKUP(AI19,AE16:AF25,2,FALSE)</f>
        <v>0</v>
      </c>
    </row>
    <row r="28" spans="6:37" x14ac:dyDescent="0.15">
      <c r="F28" t="str">
        <f>AI16</f>
        <v>Francia</v>
      </c>
      <c r="J28">
        <f>AJ16</f>
        <v>0</v>
      </c>
      <c r="K28">
        <f>VLOOKUP(AI16,$F$16:$M$25,6,FALSE)</f>
        <v>0</v>
      </c>
      <c r="L28">
        <f>VLOOKUP(AI16,$F$16:$M$25,7,FALSE)</f>
        <v>0</v>
      </c>
      <c r="M28">
        <f>K28-L28</f>
        <v>0</v>
      </c>
      <c r="O28" t="str">
        <f>IF(AND($J28=$J29,$M29&gt;$M28),$F29,$F28)</f>
        <v>Francia</v>
      </c>
      <c r="P28">
        <f>VLOOKUP(O28,$F$28:$M$37,5,FALSE)</f>
        <v>0</v>
      </c>
      <c r="Q28">
        <f>VLOOKUP(O28,$F$28:$M$37,8,FALSE)</f>
        <v>0</v>
      </c>
      <c r="S28" t="str">
        <f>IF(AND(P28=P30,Q30&gt;Q28),O30,O28)</f>
        <v>Francia</v>
      </c>
      <c r="T28">
        <f>VLOOKUP(S28,$O$28:$Q$37,2,FALSE)</f>
        <v>0</v>
      </c>
      <c r="U28">
        <f>VLOOKUP(S28,$O$28:$Q$37,3,FALSE)</f>
        <v>0</v>
      </c>
      <c r="W28" t="str">
        <f>IF(AND(T28=T31,U31&gt;U28),S31,S28)</f>
        <v>Francia</v>
      </c>
      <c r="X28">
        <f>VLOOKUP(W28,$S$28:$U$37,2,FALSE)</f>
        <v>0</v>
      </c>
      <c r="Y28">
        <f>VLOOKUP(W28,$S$28:$U$37,3,FALSE)</f>
        <v>0</v>
      </c>
      <c r="AA28" t="str">
        <f>W28</f>
        <v>Francia</v>
      </c>
      <c r="AB28">
        <f>VLOOKUP(AA28,W28:Y37,2,FALSE)</f>
        <v>0</v>
      </c>
      <c r="AC28">
        <f>VLOOKUP(AA28,W28:Y37,3,FALSE)</f>
        <v>0</v>
      </c>
      <c r="AE28" t="str">
        <f>AA28</f>
        <v>Francia</v>
      </c>
      <c r="AF28">
        <f>VLOOKUP(AE28,AA28:AC37,2,FALSE)</f>
        <v>0</v>
      </c>
      <c r="AG28">
        <f>VLOOKUP(AE28,AA28:AC37,3,FALSE)</f>
        <v>0</v>
      </c>
      <c r="AI28" t="str">
        <f>AE28</f>
        <v>Francia</v>
      </c>
      <c r="AJ28">
        <f>VLOOKUP(AI28,AE28:AG37,2,FALSE)</f>
        <v>0</v>
      </c>
      <c r="AK28">
        <f>VLOOKUP(AI28,AE28:AG37,3,FALSE)</f>
        <v>0</v>
      </c>
    </row>
    <row r="29" spans="6:37" x14ac:dyDescent="0.15">
      <c r="F29" t="str">
        <f>AI17</f>
        <v>Australia</v>
      </c>
      <c r="J29">
        <f>AJ17</f>
        <v>0</v>
      </c>
      <c r="K29">
        <f>VLOOKUP(AI17,$F$16:$M$25,6,FALSE)</f>
        <v>0</v>
      </c>
      <c r="L29">
        <f>VLOOKUP(AI17,$F$16:$M$25,7,FALSE)</f>
        <v>0</v>
      </c>
      <c r="M29">
        <f>K29-L29</f>
        <v>0</v>
      </c>
      <c r="O29" t="str">
        <f>IF(AND($J28=$J29,$M29&gt;$M28),$F28,$F29)</f>
        <v>Australia</v>
      </c>
      <c r="P29">
        <f>VLOOKUP(O29,$F$28:$M$37,5,FALSE)</f>
        <v>0</v>
      </c>
      <c r="Q29">
        <f>VLOOKUP(O29,$F$28:$M$37,8,FALSE)</f>
        <v>0</v>
      </c>
      <c r="S29" t="str">
        <f>O29</f>
        <v>Australia</v>
      </c>
      <c r="T29">
        <f>VLOOKUP(S29,$O$28:$Q$37,2,FALSE)</f>
        <v>0</v>
      </c>
      <c r="U29">
        <f>VLOOKUP(S29,$O$28:$Q$37,3,FALSE)</f>
        <v>0</v>
      </c>
      <c r="W29" t="str">
        <f>S29</f>
        <v>Australia</v>
      </c>
      <c r="X29">
        <f>VLOOKUP(W29,$S$28:$U$37,2,FALSE)</f>
        <v>0</v>
      </c>
      <c r="Y29">
        <f>VLOOKUP(W29,$S$28:$U$37,3,FALSE)</f>
        <v>0</v>
      </c>
      <c r="AA29" t="str">
        <f>IF(AND(X29=X30,Y30&gt;Y29),W30,W29)</f>
        <v>Australia</v>
      </c>
      <c r="AB29">
        <f>VLOOKUP(AA29,W28:Y37,2,FALSE)</f>
        <v>0</v>
      </c>
      <c r="AC29">
        <f>VLOOKUP(AA29,W28:Y37,3,FALSE)</f>
        <v>0</v>
      </c>
      <c r="AE29" t="str">
        <f>IF(AND(AB29=AB31,AC31&gt;AC29),AA31,AA29)</f>
        <v>Australia</v>
      </c>
      <c r="AF29">
        <f>VLOOKUP(AE29,AA28:AC37,2,FALSE)</f>
        <v>0</v>
      </c>
      <c r="AG29">
        <f>VLOOKUP(AE29,AA28:AC37,3,FALSE)</f>
        <v>0</v>
      </c>
      <c r="AI29" t="str">
        <f>AE29</f>
        <v>Australia</v>
      </c>
      <c r="AJ29">
        <f>VLOOKUP(AI29,AE28:AG37,2,FALSE)</f>
        <v>0</v>
      </c>
      <c r="AK29">
        <f>VLOOKUP(AI29,AE28:AG37,3,FALSE)</f>
        <v>0</v>
      </c>
    </row>
    <row r="30" spans="6:37" x14ac:dyDescent="0.15">
      <c r="F30" t="str">
        <f>AI18</f>
        <v>Peru</v>
      </c>
      <c r="J30">
        <f>AJ18</f>
        <v>0</v>
      </c>
      <c r="K30">
        <f>VLOOKUP(AI18,$F$16:$M$25,6,FALSE)</f>
        <v>0</v>
      </c>
      <c r="L30">
        <f>VLOOKUP(AI18,$F$16:$M$25,7,FALSE)</f>
        <v>0</v>
      </c>
      <c r="M30">
        <f>K30-L30</f>
        <v>0</v>
      </c>
      <c r="O30" t="str">
        <f>F30</f>
        <v>Peru</v>
      </c>
      <c r="P30">
        <f>VLOOKUP(O30,$F$28:$M$37,5,FALSE)</f>
        <v>0</v>
      </c>
      <c r="Q30">
        <f>VLOOKUP(O30,$F$28:$M$37,8,FALSE)</f>
        <v>0</v>
      </c>
      <c r="S30" t="str">
        <f>IF(AND($P28=P30,Q30&gt;Q28),O28,O30)</f>
        <v>Peru</v>
      </c>
      <c r="T30">
        <f>VLOOKUP(S30,$O$28:$Q$37,2,FALSE)</f>
        <v>0</v>
      </c>
      <c r="U30">
        <f>VLOOKUP(S30,$O$28:$Q$37,3,FALSE)</f>
        <v>0</v>
      </c>
      <c r="W30" t="str">
        <f>S30</f>
        <v>Peru</v>
      </c>
      <c r="X30">
        <f>VLOOKUP(W30,$S$28:$U$37,2,FALSE)</f>
        <v>0</v>
      </c>
      <c r="Y30">
        <f>VLOOKUP(W30,$S$28:$U$37,3,FALSE)</f>
        <v>0</v>
      </c>
      <c r="AA30" t="str">
        <f>IF(AND(X29=X30,Y30&gt;Y29),W29,W30)</f>
        <v>Peru</v>
      </c>
      <c r="AB30">
        <f>VLOOKUP(AA30,W28:Y37,2,FALSE)</f>
        <v>0</v>
      </c>
      <c r="AC30">
        <f>VLOOKUP(AA30,W28:Y37,3,FALSE)</f>
        <v>0</v>
      </c>
      <c r="AE30" t="str">
        <f>AA30</f>
        <v>Peru</v>
      </c>
      <c r="AF30">
        <f>VLOOKUP(AE30,AA28:AC37,2,FALSE)</f>
        <v>0</v>
      </c>
      <c r="AG30">
        <f>VLOOKUP(AE30,AA28:AC37,3,FALSE)</f>
        <v>0</v>
      </c>
      <c r="AI30" t="str">
        <f>IF(AND(AF30=AF31,AG31&gt;AG30),AE31,AE30)</f>
        <v>Peru</v>
      </c>
      <c r="AJ30">
        <f>VLOOKUP(AI30,AE28:AG37,2,FALSE)</f>
        <v>0</v>
      </c>
      <c r="AK30">
        <f>VLOOKUP(AI30,AE28:AG37,3,FALSE)</f>
        <v>0</v>
      </c>
    </row>
    <row r="31" spans="6:37" x14ac:dyDescent="0.15">
      <c r="F31" t="str">
        <f>AI19</f>
        <v>Dinamarca</v>
      </c>
      <c r="J31">
        <f>AJ19</f>
        <v>0</v>
      </c>
      <c r="K31">
        <f>VLOOKUP(AI19,$F$16:$M$25,6,FALSE)</f>
        <v>0</v>
      </c>
      <c r="L31">
        <f>VLOOKUP(AI19,$F$16:$M$25,7,FALSE)</f>
        <v>0</v>
      </c>
      <c r="M31">
        <f>K31-L31</f>
        <v>0</v>
      </c>
      <c r="O31" t="str">
        <f>F31</f>
        <v>Dinamarca</v>
      </c>
      <c r="P31">
        <f>VLOOKUP(O31,$F$28:$M$37,5,FALSE)</f>
        <v>0</v>
      </c>
      <c r="Q31">
        <f>VLOOKUP(O31,$F$28:$M$37,8,FALSE)</f>
        <v>0</v>
      </c>
      <c r="S31" t="str">
        <f>O31</f>
        <v>Dinamarca</v>
      </c>
      <c r="T31">
        <f>VLOOKUP(S31,$O$28:$Q$37,2,FALSE)</f>
        <v>0</v>
      </c>
      <c r="U31">
        <f>VLOOKUP(S31,$O$28:$Q$37,3,FALSE)</f>
        <v>0</v>
      </c>
      <c r="W31" t="str">
        <f>IF(AND(T28=T31,U31&gt;U28),S28,S31)</f>
        <v>Dinamarca</v>
      </c>
      <c r="X31">
        <f>VLOOKUP(W31,$S$28:$U$37,2,FALSE)</f>
        <v>0</v>
      </c>
      <c r="Y31">
        <f>VLOOKUP(W31,$S$28:$U$37,3,FALSE)</f>
        <v>0</v>
      </c>
      <c r="AA31" t="str">
        <f>W31</f>
        <v>Dinamarca</v>
      </c>
      <c r="AB31">
        <f>VLOOKUP(AA31,W28:Y37,2,FALSE)</f>
        <v>0</v>
      </c>
      <c r="AC31">
        <f>VLOOKUP(AA31,W28:Y37,3,FALSE)</f>
        <v>0</v>
      </c>
      <c r="AE31" t="str">
        <f>IF(AND(AB29=AB31,AC31&gt;AC29),AA29,AA31)</f>
        <v>Dinamarca</v>
      </c>
      <c r="AF31">
        <f>VLOOKUP(AE31,AA28:AC37,2,FALSE)</f>
        <v>0</v>
      </c>
      <c r="AG31">
        <f>VLOOKUP(AE31,AA28:AC37,3,FALSE)</f>
        <v>0</v>
      </c>
      <c r="AI31" t="str">
        <f>IF(AND(AF30=AF31,AG31&gt;AG30),AE30,AE31)</f>
        <v>Dinamarca</v>
      </c>
      <c r="AJ31">
        <f>VLOOKUP(AI31,AE28:AG37,2,FALSE)</f>
        <v>0</v>
      </c>
      <c r="AK31">
        <f>VLOOKUP(AI31,AE28:AG37,3,FALSE)</f>
        <v>0</v>
      </c>
    </row>
    <row r="40" spans="6:38" x14ac:dyDescent="0.15">
      <c r="F40" t="str">
        <f>AI28</f>
        <v>Francia</v>
      </c>
      <c r="J40">
        <f>VLOOKUP(F40,$F$16:$M$25,8,FALSE)</f>
        <v>0</v>
      </c>
      <c r="K40">
        <f>VLOOKUP(F40,$F$16:$M$25,6,FALSE)</f>
        <v>0</v>
      </c>
      <c r="L40">
        <f>VLOOKUP(F40,$F$16:$M$25,7,FALSE)</f>
        <v>0</v>
      </c>
      <c r="M40">
        <f>K40-L40</f>
        <v>0</v>
      </c>
      <c r="O40" t="str">
        <f>IF(AND(J40=J41,M40=M41,K41&gt;K40),F41,F40)</f>
        <v>Francia</v>
      </c>
      <c r="P40">
        <f>VLOOKUP(O40,$F$40:$M$49,5,FALSE)</f>
        <v>0</v>
      </c>
      <c r="Q40">
        <f>VLOOKUP(O40,$F$40:$M$49,8,FALSE)</f>
        <v>0</v>
      </c>
      <c r="R40">
        <f>VLOOKUP(O40,$F$40:$M$49,6,FALSE)</f>
        <v>0</v>
      </c>
      <c r="S40" t="str">
        <f>IF(AND(P40=P42,Q40=Q42,R42&gt;R40),O42,O40)</f>
        <v>Francia</v>
      </c>
      <c r="T40">
        <f>VLOOKUP(S40,$O$40:$R$49,2,FALSE)</f>
        <v>0</v>
      </c>
      <c r="U40">
        <f>VLOOKUP(S40,$O$40:$R$49,3,FALSE)</f>
        <v>0</v>
      </c>
      <c r="V40">
        <f>VLOOKUP(S40,$O$40:$R$49,4,FALSE)</f>
        <v>0</v>
      </c>
      <c r="W40" t="str">
        <f>IF(AND(T40=T43,U40=U43,V43&gt;V40),S43,S40)</f>
        <v>Francia</v>
      </c>
      <c r="X40">
        <f>VLOOKUP(W40,$S$40:$V$49,2,FALSE)</f>
        <v>0</v>
      </c>
      <c r="Y40">
        <f>VLOOKUP(W40,$S$40:$V$49,3,FALSE)</f>
        <v>0</v>
      </c>
      <c r="Z40">
        <f>VLOOKUP(W40,$S$40:$V$49,4,FALSE)</f>
        <v>0</v>
      </c>
      <c r="AA40" t="str">
        <f>W40</f>
        <v>Francia</v>
      </c>
      <c r="AB40">
        <f>VLOOKUP(AA40,W40:Z49,2,FALSE)</f>
        <v>0</v>
      </c>
      <c r="AC40">
        <f>VLOOKUP(AA40,W40:Z49,3,FALSE)</f>
        <v>0</v>
      </c>
      <c r="AD40">
        <f>VLOOKUP(AA40,W40:Z49,4,FALSE)</f>
        <v>0</v>
      </c>
      <c r="AE40" t="str">
        <f>AA40</f>
        <v>Francia</v>
      </c>
      <c r="AF40">
        <f>VLOOKUP(AE40,AA40:AD49,2,FALSE)</f>
        <v>0</v>
      </c>
      <c r="AG40">
        <f>VLOOKUP(AE40,AA40:AD49,3,FALSE)</f>
        <v>0</v>
      </c>
      <c r="AH40">
        <f>VLOOKUP(AE40,AA40:AD49,4,FALSE)</f>
        <v>0</v>
      </c>
      <c r="AI40" t="str">
        <f>AE40</f>
        <v>Francia</v>
      </c>
      <c r="AJ40">
        <f>VLOOKUP(AI40,AE40:AH49,2,FALSE)</f>
        <v>0</v>
      </c>
      <c r="AK40">
        <f>VLOOKUP(AI40,AE40:AH49,3,FALSE)</f>
        <v>0</v>
      </c>
      <c r="AL40">
        <f>VLOOKUP(AI40,AE40:AH49,4,FALSE)</f>
        <v>0</v>
      </c>
    </row>
    <row r="41" spans="6:38" x14ac:dyDescent="0.15">
      <c r="F41" t="str">
        <f>AI29</f>
        <v>Australia</v>
      </c>
      <c r="J41">
        <f>VLOOKUP(F41,$F$16:$M$25,8,FALSE)</f>
        <v>0</v>
      </c>
      <c r="K41">
        <f>VLOOKUP(F41,$F$16:$M$25,6,FALSE)</f>
        <v>0</v>
      </c>
      <c r="L41">
        <f>VLOOKUP(F41,$F$16:$M$25,7,FALSE)</f>
        <v>0</v>
      </c>
      <c r="M41">
        <f>K41-L41</f>
        <v>0</v>
      </c>
      <c r="O41" t="str">
        <f>IF(AND(J40=J41,M40=M41,K41&gt;K40),F40,F41)</f>
        <v>Australia</v>
      </c>
      <c r="P41">
        <f>VLOOKUP(O41,$F$40:$M$49,5,FALSE)</f>
        <v>0</v>
      </c>
      <c r="Q41">
        <f>VLOOKUP(O41,$F$40:$M$49,8,FALSE)</f>
        <v>0</v>
      </c>
      <c r="R41">
        <f>VLOOKUP(O41,$F$40:$M$49,6,FALSE)</f>
        <v>0</v>
      </c>
      <c r="S41" t="str">
        <f>O41</f>
        <v>Australia</v>
      </c>
      <c r="T41">
        <f>VLOOKUP(S41,$O$40:$R$49,2,FALSE)</f>
        <v>0</v>
      </c>
      <c r="U41">
        <f>VLOOKUP(S41,$O$40:$R$49,3,FALSE)</f>
        <v>0</v>
      </c>
      <c r="V41">
        <f>VLOOKUP(S41,$O$40:$R$49,4,FALSE)</f>
        <v>0</v>
      </c>
      <c r="W41" t="str">
        <f>S41</f>
        <v>Australia</v>
      </c>
      <c r="X41">
        <f>VLOOKUP(W41,$S$40:$V$49,2,FALSE)</f>
        <v>0</v>
      </c>
      <c r="Y41">
        <f>VLOOKUP(W41,$S$40:$V$49,3,FALSE)</f>
        <v>0</v>
      </c>
      <c r="Z41">
        <f>VLOOKUP(W41,$S$40:$V$49,4,FALSE)</f>
        <v>0</v>
      </c>
      <c r="AA41" t="str">
        <f>IF(AND(X41=X42,Y41=Y42,Z42&gt;Z41),W42,W41)</f>
        <v>Australia</v>
      </c>
      <c r="AB41">
        <f>VLOOKUP(AA41,W40:Z49,2,FALSE)</f>
        <v>0</v>
      </c>
      <c r="AC41">
        <f>VLOOKUP(AA41,W40:Z49,3,FALSE)</f>
        <v>0</v>
      </c>
      <c r="AD41">
        <f>VLOOKUP(AA41,W40:Z49,4,FALSE)</f>
        <v>0</v>
      </c>
      <c r="AE41" t="str">
        <f>IF(AND(AB41=AB43,AC41=AC43,AD43&gt;AD41),AA43,AA41)</f>
        <v>Australia</v>
      </c>
      <c r="AF41">
        <f>VLOOKUP(AE41,AA40:AD49,2,FALSE)</f>
        <v>0</v>
      </c>
      <c r="AG41">
        <f>VLOOKUP(AE41,AA40:AD49,3,FALSE)</f>
        <v>0</v>
      </c>
      <c r="AH41">
        <f>VLOOKUP(AE41,AA40:AD49,4,FALSE)</f>
        <v>0</v>
      </c>
      <c r="AI41" t="str">
        <f>AE41</f>
        <v>Australia</v>
      </c>
      <c r="AJ41">
        <f>VLOOKUP(AI41,AE40:AH49,2,FALSE)</f>
        <v>0</v>
      </c>
      <c r="AK41">
        <f>VLOOKUP(AI41,AE40:AH49,3,FALSE)</f>
        <v>0</v>
      </c>
      <c r="AL41">
        <f>VLOOKUP(AI41,AE40:AH49,4,FALSE)</f>
        <v>0</v>
      </c>
    </row>
    <row r="42" spans="6:38" x14ac:dyDescent="0.15">
      <c r="F42" t="str">
        <f>AI30</f>
        <v>Peru</v>
      </c>
      <c r="J42">
        <f>VLOOKUP(F42,$F$16:$M$25,8,FALSE)</f>
        <v>0</v>
      </c>
      <c r="K42">
        <f>VLOOKUP(F42,$F$16:$M$25,6,FALSE)</f>
        <v>0</v>
      </c>
      <c r="L42">
        <f>VLOOKUP(F42,$F$16:$M$25,7,FALSE)</f>
        <v>0</v>
      </c>
      <c r="M42">
        <f>K42-L42</f>
        <v>0</v>
      </c>
      <c r="O42" t="str">
        <f>F42</f>
        <v>Peru</v>
      </c>
      <c r="P42">
        <f>VLOOKUP(O42,$F$40:$M$49,5,FALSE)</f>
        <v>0</v>
      </c>
      <c r="Q42">
        <f>VLOOKUP(O42,$F$40:$M$49,8,FALSE)</f>
        <v>0</v>
      </c>
      <c r="R42">
        <f>VLOOKUP(O42,$F$40:$M$49,6,FALSE)</f>
        <v>0</v>
      </c>
      <c r="S42" t="str">
        <f>IF(AND(P40=P42,Q40=Q42,R42&gt;R40),O40,O42)</f>
        <v>Peru</v>
      </c>
      <c r="T42">
        <f>VLOOKUP(S42,$O$40:$R$49,2,FALSE)</f>
        <v>0</v>
      </c>
      <c r="U42">
        <f>VLOOKUP(S42,$O$40:$R$49,3,FALSE)</f>
        <v>0</v>
      </c>
      <c r="V42">
        <f>VLOOKUP(S42,$O$40:$R$49,4,FALSE)</f>
        <v>0</v>
      </c>
      <c r="W42" t="str">
        <f>S42</f>
        <v>Peru</v>
      </c>
      <c r="X42">
        <f>VLOOKUP(W42,$S$40:$V$49,2,FALSE)</f>
        <v>0</v>
      </c>
      <c r="Y42">
        <f>VLOOKUP(W42,$S$40:$V$49,3,FALSE)</f>
        <v>0</v>
      </c>
      <c r="Z42">
        <f>VLOOKUP(W42,$S$40:$V$49,4,FALSE)</f>
        <v>0</v>
      </c>
      <c r="AA42" t="str">
        <f>IF(AND(X41=X42,Y41=Y42,Z42&gt;Z41),W41,W42)</f>
        <v>Peru</v>
      </c>
      <c r="AB42">
        <f>VLOOKUP(AA42,W40:Z49,2,FALSE)</f>
        <v>0</v>
      </c>
      <c r="AC42">
        <f>VLOOKUP(AA42,W40:Z49,3,FALSE)</f>
        <v>0</v>
      </c>
      <c r="AD42">
        <f>VLOOKUP(AA42,W40:Z49,4,FALSE)</f>
        <v>0</v>
      </c>
      <c r="AE42" t="str">
        <f>AA42</f>
        <v>Peru</v>
      </c>
      <c r="AF42">
        <f>VLOOKUP(AE42,AA40:AD49,2,FALSE)</f>
        <v>0</v>
      </c>
      <c r="AG42">
        <f>VLOOKUP(AE42,AA40:AD49,3,FALSE)</f>
        <v>0</v>
      </c>
      <c r="AH42">
        <f>VLOOKUP(AE42,AA40:AD49,4,FALSE)</f>
        <v>0</v>
      </c>
      <c r="AI42" t="str">
        <f>IF(AND(AF42=AF43,AG42=AG43,AH43&gt;AH42),AE43,AE42)</f>
        <v>Peru</v>
      </c>
      <c r="AJ42">
        <f>VLOOKUP(AI42,AE40:AH49,2,FALSE)</f>
        <v>0</v>
      </c>
      <c r="AK42">
        <f>VLOOKUP(AI42,AE40:AH49,3,FALSE)</f>
        <v>0</v>
      </c>
      <c r="AL42">
        <f>VLOOKUP(AI42,AE40:AH49,4,FALSE)</f>
        <v>0</v>
      </c>
    </row>
    <row r="43" spans="6:38" x14ac:dyDescent="0.15">
      <c r="F43" t="str">
        <f>AI31</f>
        <v>Dinamarca</v>
      </c>
      <c r="J43">
        <f>VLOOKUP(F43,$F$16:$M$25,8,FALSE)</f>
        <v>0</v>
      </c>
      <c r="K43">
        <f>VLOOKUP(F43,$F$16:$M$25,6,FALSE)</f>
        <v>0</v>
      </c>
      <c r="L43">
        <f>VLOOKUP(F43,$F$16:$M$25,7,FALSE)</f>
        <v>0</v>
      </c>
      <c r="M43">
        <f>K43-L43</f>
        <v>0</v>
      </c>
      <c r="O43" t="str">
        <f>F43</f>
        <v>Dinamarca</v>
      </c>
      <c r="P43">
        <f>VLOOKUP(O43,$F$40:$M$49,5,FALSE)</f>
        <v>0</v>
      </c>
      <c r="Q43">
        <f>VLOOKUP(O43,$F$40:$M$49,8,FALSE)</f>
        <v>0</v>
      </c>
      <c r="R43">
        <f>VLOOKUP(O43,$F$40:$M$49,6,FALSE)</f>
        <v>0</v>
      </c>
      <c r="S43" t="str">
        <f>O43</f>
        <v>Dinamarca</v>
      </c>
      <c r="T43">
        <f>VLOOKUP(S43,$O$40:$R$49,2,FALSE)</f>
        <v>0</v>
      </c>
      <c r="U43">
        <f>VLOOKUP(S43,$O$40:$R$49,3,FALSE)</f>
        <v>0</v>
      </c>
      <c r="V43">
        <f>VLOOKUP(S43,$O$40:$R$49,4,FALSE)</f>
        <v>0</v>
      </c>
      <c r="W43" t="str">
        <f>IF(AND(T40=T43,U40=U43,V43&gt;V40),S40,S43)</f>
        <v>Dinamarca</v>
      </c>
      <c r="X43">
        <f>VLOOKUP(W43,$S$40:$V$49,2,FALSE)</f>
        <v>0</v>
      </c>
      <c r="Y43">
        <f>VLOOKUP(W43,$S$40:$V$49,3,FALSE)</f>
        <v>0</v>
      </c>
      <c r="Z43">
        <f>VLOOKUP(W43,$S$40:$V$49,4,FALSE)</f>
        <v>0</v>
      </c>
      <c r="AA43" t="str">
        <f>W43</f>
        <v>Dinamarca</v>
      </c>
      <c r="AB43">
        <f>VLOOKUP(AA43,W40:Z49,2,FALSE)</f>
        <v>0</v>
      </c>
      <c r="AC43">
        <f>VLOOKUP(AA43,W40:Z49,3,FALSE)</f>
        <v>0</v>
      </c>
      <c r="AD43">
        <f>VLOOKUP(AA43,W40:Z49,4,FALSE)</f>
        <v>0</v>
      </c>
      <c r="AE43" t="str">
        <f>IF(AND(AB41=AB43,AC41=AC43,AD43&gt;AD41),AA41,AA43)</f>
        <v>Dinamarca</v>
      </c>
      <c r="AF43">
        <f>VLOOKUP(AE43,AA40:AD49,2,FALSE)</f>
        <v>0</v>
      </c>
      <c r="AG43">
        <f>VLOOKUP(AE43,AA40:AD49,3,FALSE)</f>
        <v>0</v>
      </c>
      <c r="AH43">
        <f>VLOOKUP(AE43,AA40:AD49,4,FALSE)</f>
        <v>0</v>
      </c>
      <c r="AI43" t="str">
        <f>IF(AND(AF42=AF43,AG42=AG43,AH43&gt;AH42),AE42,AE43)</f>
        <v>Dinamarca</v>
      </c>
      <c r="AJ43">
        <f>VLOOKUP(AI43,AE40:AH49,2,FALSE)</f>
        <v>0</v>
      </c>
      <c r="AK43">
        <f>VLOOKUP(AI43,AE40:AH49,3,FALSE)</f>
        <v>0</v>
      </c>
      <c r="AL43">
        <f>VLOOKUP(AI43,AE40:AH49,4,FALSE)</f>
        <v>0</v>
      </c>
    </row>
    <row r="51" spans="6:13" x14ac:dyDescent="0.15">
      <c r="F51" t="s">
        <v>53</v>
      </c>
    </row>
    <row r="52" spans="6:13" x14ac:dyDescent="0.15">
      <c r="F52" t="str">
        <f>AI40</f>
        <v>Francia</v>
      </c>
      <c r="G52">
        <f>VLOOKUP(F52,$F$16:$M$25,2,FALSE)</f>
        <v>0</v>
      </c>
      <c r="H52">
        <f>VLOOKUP(F52,$F$16:$M$25,3,FALSE)</f>
        <v>0</v>
      </c>
      <c r="I52">
        <f>VLOOKUP(F52,$F$16:$M$25,4,FALSE)</f>
        <v>0</v>
      </c>
      <c r="J52">
        <f>VLOOKUP(F52,$F$16:$M$25,5,FALSE)</f>
        <v>0</v>
      </c>
      <c r="K52">
        <f>VLOOKUP(F52,$F$16:$M$25,6,FALSE)</f>
        <v>0</v>
      </c>
      <c r="L52">
        <f>VLOOKUP(F52,$F$16:$M$25,7,FALSE)</f>
        <v>0</v>
      </c>
      <c r="M52">
        <f>VLOOKUP(F52,$F$16:$M$25,8,FALSE)</f>
        <v>0</v>
      </c>
    </row>
    <row r="53" spans="6:13" x14ac:dyDescent="0.15">
      <c r="F53" t="str">
        <f>AI41</f>
        <v>Australia</v>
      </c>
      <c r="G53">
        <f>VLOOKUP(F53,$F$16:$M$25,2,FALSE)</f>
        <v>0</v>
      </c>
      <c r="H53">
        <f>VLOOKUP(F53,$F$16:$M$25,3,FALSE)</f>
        <v>0</v>
      </c>
      <c r="I53">
        <f>VLOOKUP(F53,$F$16:$M$25,4,FALSE)</f>
        <v>0</v>
      </c>
      <c r="J53">
        <f>VLOOKUP(F53,$F$16:$M$25,5,FALSE)</f>
        <v>0</v>
      </c>
      <c r="K53">
        <f>VLOOKUP(F53,$F$16:$M$25,6,FALSE)</f>
        <v>0</v>
      </c>
      <c r="L53">
        <f>VLOOKUP(F53,$F$16:$M$25,7,FALSE)</f>
        <v>0</v>
      </c>
      <c r="M53">
        <f>VLOOKUP(F53,$F$16:$M$25,8,FALSE)</f>
        <v>0</v>
      </c>
    </row>
    <row r="54" spans="6:13" x14ac:dyDescent="0.15">
      <c r="F54" t="str">
        <f>AI42</f>
        <v>Peru</v>
      </c>
      <c r="G54">
        <f>VLOOKUP(F54,$F$16:$M$25,2,FALSE)</f>
        <v>0</v>
      </c>
      <c r="H54">
        <f>VLOOKUP(F54,$F$16:$M$25,3,FALSE)</f>
        <v>0</v>
      </c>
      <c r="I54">
        <f>VLOOKUP(F54,$F$16:$M$25,4,FALSE)</f>
        <v>0</v>
      </c>
      <c r="J54">
        <f>VLOOKUP(F54,$F$16:$M$25,5,FALSE)</f>
        <v>0</v>
      </c>
      <c r="K54">
        <f>VLOOKUP(F54,$F$16:$M$25,6,FALSE)</f>
        <v>0</v>
      </c>
      <c r="L54">
        <f>VLOOKUP(F54,$F$16:$M$25,7,FALSE)</f>
        <v>0</v>
      </c>
      <c r="M54">
        <f>VLOOKUP(F54,$F$16:$M$25,8,FALSE)</f>
        <v>0</v>
      </c>
    </row>
    <row r="55" spans="6:13" x14ac:dyDescent="0.15">
      <c r="F55" t="str">
        <f>AI43</f>
        <v>Dinamarca</v>
      </c>
      <c r="G55">
        <f>VLOOKUP(F55,$F$16:$M$25,2,FALSE)</f>
        <v>0</v>
      </c>
      <c r="H55">
        <f>VLOOKUP(F55,$F$16:$M$25,3,FALSE)</f>
        <v>0</v>
      </c>
      <c r="I55">
        <f>VLOOKUP(F55,$F$16:$M$25,4,FALSE)</f>
        <v>0</v>
      </c>
      <c r="J55">
        <f>VLOOKUP(F55,$F$16:$M$25,5,FALSE)</f>
        <v>0</v>
      </c>
      <c r="K55">
        <f>VLOOKUP(F55,$F$16:$M$25,6,FALSE)</f>
        <v>0</v>
      </c>
      <c r="L55">
        <f>VLOOKUP(F55,$F$16:$M$25,7,FALSE)</f>
        <v>0</v>
      </c>
      <c r="M55">
        <f>VLOOKUP(F55,$F$16:$M$25,8,FALSE)</f>
        <v>0</v>
      </c>
    </row>
  </sheetData>
  <mergeCells count="1">
    <mergeCell ref="A2:E2"/>
  </mergeCells>
  <phoneticPr fontId="0"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ublished="0" codeName="Hoja14"/>
  <dimension ref="A2:AL55"/>
  <sheetViews>
    <sheetView topLeftCell="A34" workbookViewId="0">
      <selection sqref="A1:H1"/>
    </sheetView>
  </sheetViews>
  <sheetFormatPr baseColWidth="10" defaultColWidth="3.6640625" defaultRowHeight="13" x14ac:dyDescent="0.15"/>
  <cols>
    <col min="1" max="1" width="9.1640625" customWidth="1"/>
    <col min="2" max="2" width="2.6640625" customWidth="1"/>
    <col min="3" max="3" width="1.5" customWidth="1"/>
    <col min="4" max="4" width="2.6640625" customWidth="1"/>
    <col min="5" max="5" width="9.1640625" style="2" customWidth="1"/>
    <col min="6" max="6" width="11.5" customWidth="1"/>
  </cols>
  <sheetData>
    <row r="2" spans="1:36" x14ac:dyDescent="0.15">
      <c r="A2" s="462" t="s">
        <v>190</v>
      </c>
      <c r="B2" s="462"/>
      <c r="C2" s="462"/>
      <c r="D2" s="462"/>
      <c r="E2" s="462"/>
      <c r="G2" t="str">
        <f>IF('Mi Prode'!E31&lt;&gt;"",'Mi Prode'!E31,"")</f>
        <v>Argentina</v>
      </c>
      <c r="N2" t="str">
        <f>IF('Mi Prode'!H31&lt;&gt;"",'Mi Prode'!H31,"")</f>
        <v>Islandia</v>
      </c>
      <c r="U2" t="str">
        <f>IF('Mi Prode'!E32&lt;&gt;"",'Mi Prode'!E32,"")</f>
        <v>Croacia</v>
      </c>
      <c r="AB2" t="str">
        <f>IF('Mi Prode'!H32&lt;&gt;"",'Mi Prode'!H32,"")</f>
        <v>Nigeria</v>
      </c>
    </row>
    <row r="3" spans="1:36" x14ac:dyDescent="0.15">
      <c r="F3" t="s">
        <v>38</v>
      </c>
      <c r="G3" t="s">
        <v>39</v>
      </c>
      <c r="H3" t="s">
        <v>40</v>
      </c>
      <c r="I3" t="s">
        <v>41</v>
      </c>
      <c r="J3" t="s">
        <v>42</v>
      </c>
      <c r="K3" t="s">
        <v>43</v>
      </c>
      <c r="L3" t="s">
        <v>44</v>
      </c>
      <c r="N3" t="s">
        <v>39</v>
      </c>
      <c r="O3" t="s">
        <v>40</v>
      </c>
      <c r="P3" t="s">
        <v>41</v>
      </c>
      <c r="Q3" t="s">
        <v>42</v>
      </c>
      <c r="R3" t="s">
        <v>43</v>
      </c>
      <c r="S3" t="s">
        <v>44</v>
      </c>
      <c r="U3" t="s">
        <v>39</v>
      </c>
      <c r="V3" t="s">
        <v>40</v>
      </c>
      <c r="W3" t="s">
        <v>41</v>
      </c>
      <c r="X3" t="s">
        <v>42</v>
      </c>
      <c r="Y3" t="s">
        <v>43</v>
      </c>
      <c r="Z3" t="s">
        <v>44</v>
      </c>
      <c r="AB3" t="s">
        <v>39</v>
      </c>
      <c r="AC3" t="s">
        <v>40</v>
      </c>
      <c r="AD3" t="s">
        <v>41</v>
      </c>
      <c r="AE3" t="s">
        <v>42</v>
      </c>
      <c r="AF3" t="s">
        <v>43</v>
      </c>
      <c r="AG3" t="s">
        <v>44</v>
      </c>
    </row>
    <row r="4" spans="1:36" x14ac:dyDescent="0.15">
      <c r="A4" s="1" t="str">
        <f>'Mi Prode'!E31</f>
        <v>Argentina</v>
      </c>
      <c r="B4" s="3" t="str">
        <f>IF('Mi Prode'!F31&lt;&gt;"",'Mi Prode'!F31,"")</f>
        <v/>
      </c>
      <c r="C4" s="3"/>
      <c r="D4" s="3" t="str">
        <f>IF('Mi Prode'!G31&lt;&gt;"",'Mi Prode'!G31,"")</f>
        <v/>
      </c>
      <c r="E4" s="2" t="str">
        <f>'Mi Prode'!H31</f>
        <v>Islandia</v>
      </c>
      <c r="F4" s="3">
        <f>COUNTBLANK('Mi Prode'!F31:'Mi Prode'!G31)</f>
        <v>2</v>
      </c>
      <c r="G4">
        <f t="shared" ref="G4:G9" si="0">IF(AND(F4=0,OR($A4=$G$2,$E4=$G$2)),1,0)</f>
        <v>0</v>
      </c>
      <c r="H4">
        <f t="shared" ref="H4:H9" si="1">IF(AND(F4=0,OR(AND($A4=$G$2,$B4&gt;$D4),AND($E4=$G$2,$D4&gt;$B4))),1,0)</f>
        <v>0</v>
      </c>
      <c r="I4">
        <f t="shared" ref="I4:I9" si="2">IF(AND(F4=0,G4=1,$B4=$D4),1,0)</f>
        <v>0</v>
      </c>
      <c r="J4">
        <f t="shared" ref="J4:J9" si="3">IF(AND(F4=0,OR(AND($A4=$G$2,$B4&lt;$D4),AND($E4=$G$2,$D4&lt;$B4))),1,0)</f>
        <v>0</v>
      </c>
      <c r="K4">
        <f t="shared" ref="K4:K9" si="4">IF(F4&gt;0,0,IF($A4=$G$2,$B4,IF($E4=$G$2,$D4,0)))</f>
        <v>0</v>
      </c>
      <c r="L4">
        <f t="shared" ref="L4:L9" si="5">IF(F4&gt;0,0,IF($A4=$G$2,$D4,IF($E4=$G$2,$B4,0)))</f>
        <v>0</v>
      </c>
      <c r="N4">
        <f t="shared" ref="N4:N9" si="6">IF(AND(F4=0,OR($A4=$N$2,$E4=$N$2)),1,0)</f>
        <v>0</v>
      </c>
      <c r="O4">
        <f t="shared" ref="O4:O9" si="7">IF(AND(F4=0,OR(AND($A4=$N$2,$B4&gt;$D4),AND($E4=$N$2,$D4&gt;$B4))),1,0)</f>
        <v>0</v>
      </c>
      <c r="P4">
        <f t="shared" ref="P4:P9" si="8">IF(AND(F4=0,N4=1,$B4=$D4),1,0)</f>
        <v>0</v>
      </c>
      <c r="Q4">
        <f t="shared" ref="Q4:Q9" si="9">IF(AND(F4=0,OR(AND($A4=$N$2,$B4&lt;$D4),AND($E4=$N$2,$D4&lt;$B4))),1,0)</f>
        <v>0</v>
      </c>
      <c r="R4">
        <f t="shared" ref="R4:R9" si="10">IF(F4&gt;0,0,IF($A4=$N$2,$B4,IF($E4=$N$2,$D4,0)))</f>
        <v>0</v>
      </c>
      <c r="S4">
        <f t="shared" ref="S4:S9" si="11">IF(F4&gt;0,0,IF($A4=$N$2,$D4,IF($E4=$N$2,$B4,0)))</f>
        <v>0</v>
      </c>
      <c r="U4">
        <f t="shared" ref="U4:U9" si="12">IF(AND(F4=0,OR($A4=$U$2,$E4=$U$2)),1,0)</f>
        <v>0</v>
      </c>
      <c r="V4">
        <f t="shared" ref="V4:V9" si="13">IF(AND(F4=0,OR(AND($A4=$U$2,$B4&gt;$D4),AND($E4=$U$2,$D4&gt;$B4))),1,0)</f>
        <v>0</v>
      </c>
      <c r="W4">
        <f t="shared" ref="W4:W9" si="14">IF(AND(F4=0,U4=1,$B4=$D4),1,0)</f>
        <v>0</v>
      </c>
      <c r="X4">
        <f t="shared" ref="X4:X9" si="15">IF(AND(F4=0,OR(AND($A4=$U$2,$B4&lt;$D4),AND($E4=$U$2,$D4&lt;$B4))),1,0)</f>
        <v>0</v>
      </c>
      <c r="Y4">
        <f t="shared" ref="Y4:Y9" si="16">IF(F4&gt;0,0,IF($A4=$U$2,$B4,IF($E4=$U$2,$D4,0)))</f>
        <v>0</v>
      </c>
      <c r="Z4">
        <f t="shared" ref="Z4:Z9" si="17">IF(F4&gt;0,0,IF($A4=$U$2,$D4,IF($E4=$U$2,$B4,0)))</f>
        <v>0</v>
      </c>
      <c r="AB4">
        <f t="shared" ref="AB4:AB9" si="18">IF(AND(F4=0,OR($A4=$AB$2,$E4=$AB$2)),1,0)</f>
        <v>0</v>
      </c>
      <c r="AC4">
        <f t="shared" ref="AC4:AC9" si="19">IF(AND(F4=0,OR(AND($A4=$AB$2,$B4&gt;$D4),AND($E4=$AB$2,$D4&gt;$B4))),1,0)</f>
        <v>0</v>
      </c>
      <c r="AD4">
        <f t="shared" ref="AD4:AD9" si="20">IF(AND(F4=0,AB4=1,$B4=$D4),1,0)</f>
        <v>0</v>
      </c>
      <c r="AE4">
        <f t="shared" ref="AE4:AE9" si="21">IF(AND(F4=0,OR(AND($A4=$AB$2,$B4&lt;$D4),AND($E4=$AB$2,$D4&lt;$B4))),1,0)</f>
        <v>0</v>
      </c>
      <c r="AF4">
        <f t="shared" ref="AF4:AF9" si="22">IF(F4&gt;0,0,IF($A4=$AB$2,$B4,IF($E4=$AB$2,$D4,0)))</f>
        <v>0</v>
      </c>
      <c r="AG4">
        <f t="shared" ref="AG4:AG9" si="23">IF(F4&gt;0,0,IF($A4=$AB$2,$D4,IF($E4=$AB$2,$B4,0)))</f>
        <v>0</v>
      </c>
    </row>
    <row r="5" spans="1:36" x14ac:dyDescent="0.15">
      <c r="A5" s="1" t="str">
        <f>'Mi Prode'!E32</f>
        <v>Croacia</v>
      </c>
      <c r="B5" s="3" t="str">
        <f>IF('Mi Prode'!F32&lt;&gt;"",'Mi Prode'!F32,"")</f>
        <v/>
      </c>
      <c r="C5" s="3"/>
      <c r="D5" s="3" t="str">
        <f>IF('Mi Prode'!G32&lt;&gt;"",'Mi Prode'!G32,"")</f>
        <v/>
      </c>
      <c r="E5" s="2" t="str">
        <f>'Mi Prode'!H32</f>
        <v>Nigeria</v>
      </c>
      <c r="F5" s="3">
        <f>COUNTBLANK('Mi Prode'!F32:'Mi Prode'!G32)</f>
        <v>2</v>
      </c>
      <c r="G5">
        <f t="shared" si="0"/>
        <v>0</v>
      </c>
      <c r="H5">
        <f t="shared" si="1"/>
        <v>0</v>
      </c>
      <c r="I5">
        <f t="shared" si="2"/>
        <v>0</v>
      </c>
      <c r="J5">
        <f t="shared" si="3"/>
        <v>0</v>
      </c>
      <c r="K5">
        <f t="shared" si="4"/>
        <v>0</v>
      </c>
      <c r="L5">
        <f t="shared" si="5"/>
        <v>0</v>
      </c>
      <c r="N5">
        <f t="shared" si="6"/>
        <v>0</v>
      </c>
      <c r="O5">
        <f t="shared" si="7"/>
        <v>0</v>
      </c>
      <c r="P5">
        <f t="shared" si="8"/>
        <v>0</v>
      </c>
      <c r="Q5">
        <f t="shared" si="9"/>
        <v>0</v>
      </c>
      <c r="R5">
        <f t="shared" si="10"/>
        <v>0</v>
      </c>
      <c r="S5">
        <f t="shared" si="11"/>
        <v>0</v>
      </c>
      <c r="U5">
        <f t="shared" si="12"/>
        <v>0</v>
      </c>
      <c r="V5">
        <f t="shared" si="13"/>
        <v>0</v>
      </c>
      <c r="W5">
        <f t="shared" si="14"/>
        <v>0</v>
      </c>
      <c r="X5">
        <f t="shared" si="15"/>
        <v>0</v>
      </c>
      <c r="Y5">
        <f t="shared" si="16"/>
        <v>0</v>
      </c>
      <c r="Z5">
        <f t="shared" si="17"/>
        <v>0</v>
      </c>
      <c r="AB5">
        <f t="shared" si="18"/>
        <v>0</v>
      </c>
      <c r="AC5">
        <f t="shared" si="19"/>
        <v>0</v>
      </c>
      <c r="AD5">
        <f t="shared" si="20"/>
        <v>0</v>
      </c>
      <c r="AE5">
        <f t="shared" si="21"/>
        <v>0</v>
      </c>
      <c r="AF5">
        <f t="shared" si="22"/>
        <v>0</v>
      </c>
      <c r="AG5">
        <f t="shared" si="23"/>
        <v>0</v>
      </c>
    </row>
    <row r="6" spans="1:36" x14ac:dyDescent="0.15">
      <c r="A6" s="1" t="str">
        <f>'Mi Prode'!E33</f>
        <v>Argentina</v>
      </c>
      <c r="B6" s="3" t="str">
        <f>IF('Mi Prode'!F33&lt;&gt;"",'Mi Prode'!F33,"")</f>
        <v/>
      </c>
      <c r="C6" s="3"/>
      <c r="D6" s="3" t="str">
        <f>IF('Mi Prode'!G33&lt;&gt;"",'Mi Prode'!G33,"")</f>
        <v/>
      </c>
      <c r="E6" s="2" t="str">
        <f>'Mi Prode'!H33</f>
        <v>Croacia</v>
      </c>
      <c r="F6" s="3">
        <f>COUNTBLANK('Mi Prode'!F33:'Mi Prode'!G33)</f>
        <v>2</v>
      </c>
      <c r="G6">
        <f t="shared" si="0"/>
        <v>0</v>
      </c>
      <c r="H6">
        <f t="shared" si="1"/>
        <v>0</v>
      </c>
      <c r="I6">
        <f t="shared" si="2"/>
        <v>0</v>
      </c>
      <c r="J6">
        <f t="shared" si="3"/>
        <v>0</v>
      </c>
      <c r="K6">
        <f t="shared" si="4"/>
        <v>0</v>
      </c>
      <c r="L6">
        <f t="shared" si="5"/>
        <v>0</v>
      </c>
      <c r="N6">
        <f t="shared" si="6"/>
        <v>0</v>
      </c>
      <c r="O6">
        <f t="shared" si="7"/>
        <v>0</v>
      </c>
      <c r="P6">
        <f t="shared" si="8"/>
        <v>0</v>
      </c>
      <c r="Q6">
        <f t="shared" si="9"/>
        <v>0</v>
      </c>
      <c r="R6">
        <f t="shared" si="10"/>
        <v>0</v>
      </c>
      <c r="S6">
        <f t="shared" si="11"/>
        <v>0</v>
      </c>
      <c r="U6">
        <f t="shared" si="12"/>
        <v>0</v>
      </c>
      <c r="V6">
        <f t="shared" si="13"/>
        <v>0</v>
      </c>
      <c r="W6">
        <f t="shared" si="14"/>
        <v>0</v>
      </c>
      <c r="X6">
        <f t="shared" si="15"/>
        <v>0</v>
      </c>
      <c r="Y6">
        <f t="shared" si="16"/>
        <v>0</v>
      </c>
      <c r="Z6">
        <f t="shared" si="17"/>
        <v>0</v>
      </c>
      <c r="AB6">
        <f t="shared" si="18"/>
        <v>0</v>
      </c>
      <c r="AC6">
        <f t="shared" si="19"/>
        <v>0</v>
      </c>
      <c r="AD6">
        <f t="shared" si="20"/>
        <v>0</v>
      </c>
      <c r="AE6">
        <f t="shared" si="21"/>
        <v>0</v>
      </c>
      <c r="AF6">
        <f t="shared" si="22"/>
        <v>0</v>
      </c>
      <c r="AG6">
        <f t="shared" si="23"/>
        <v>0</v>
      </c>
    </row>
    <row r="7" spans="1:36" x14ac:dyDescent="0.15">
      <c r="A7" s="1" t="str">
        <f>'Mi Prode'!E34</f>
        <v>Nigeria</v>
      </c>
      <c r="B7" s="3" t="str">
        <f>IF('Mi Prode'!F34&lt;&gt;"",'Mi Prode'!F34,"")</f>
        <v/>
      </c>
      <c r="C7" s="3"/>
      <c r="D7" s="3" t="str">
        <f>IF('Mi Prode'!G34&lt;&gt;"",'Mi Prode'!G34,"")</f>
        <v/>
      </c>
      <c r="E7" s="2" t="str">
        <f>'Mi Prode'!H34</f>
        <v>Islandia</v>
      </c>
      <c r="F7" s="3">
        <f>COUNTBLANK('Mi Prode'!F34:'Mi Prode'!G34)</f>
        <v>2</v>
      </c>
      <c r="G7">
        <f t="shared" si="0"/>
        <v>0</v>
      </c>
      <c r="H7">
        <f t="shared" si="1"/>
        <v>0</v>
      </c>
      <c r="I7">
        <f t="shared" si="2"/>
        <v>0</v>
      </c>
      <c r="J7">
        <f t="shared" si="3"/>
        <v>0</v>
      </c>
      <c r="K7">
        <f t="shared" si="4"/>
        <v>0</v>
      </c>
      <c r="L7">
        <f t="shared" si="5"/>
        <v>0</v>
      </c>
      <c r="N7">
        <f t="shared" si="6"/>
        <v>0</v>
      </c>
      <c r="O7">
        <f t="shared" si="7"/>
        <v>0</v>
      </c>
      <c r="P7">
        <f t="shared" si="8"/>
        <v>0</v>
      </c>
      <c r="Q7">
        <f t="shared" si="9"/>
        <v>0</v>
      </c>
      <c r="R7">
        <f t="shared" si="10"/>
        <v>0</v>
      </c>
      <c r="S7">
        <f t="shared" si="11"/>
        <v>0</v>
      </c>
      <c r="U7">
        <f t="shared" si="12"/>
        <v>0</v>
      </c>
      <c r="V7">
        <f t="shared" si="13"/>
        <v>0</v>
      </c>
      <c r="W7">
        <f t="shared" si="14"/>
        <v>0</v>
      </c>
      <c r="X7">
        <f t="shared" si="15"/>
        <v>0</v>
      </c>
      <c r="Y7">
        <f t="shared" si="16"/>
        <v>0</v>
      </c>
      <c r="Z7">
        <f t="shared" si="17"/>
        <v>0</v>
      </c>
      <c r="AB7">
        <f t="shared" si="18"/>
        <v>0</v>
      </c>
      <c r="AC7">
        <f t="shared" si="19"/>
        <v>0</v>
      </c>
      <c r="AD7">
        <f t="shared" si="20"/>
        <v>0</v>
      </c>
      <c r="AE7">
        <f t="shared" si="21"/>
        <v>0</v>
      </c>
      <c r="AF7">
        <f t="shared" si="22"/>
        <v>0</v>
      </c>
      <c r="AG7">
        <f t="shared" si="23"/>
        <v>0</v>
      </c>
    </row>
    <row r="8" spans="1:36" x14ac:dyDescent="0.15">
      <c r="A8" s="1" t="str">
        <f>'Mi Prode'!E35</f>
        <v>Argentina</v>
      </c>
      <c r="B8" s="3" t="str">
        <f>IF('Mi Prode'!F35&lt;&gt;"",'Mi Prode'!F35,"")</f>
        <v/>
      </c>
      <c r="C8" s="3"/>
      <c r="D8" s="3" t="str">
        <f>IF('Mi Prode'!G35&lt;&gt;"",'Mi Prode'!G35,"")</f>
        <v/>
      </c>
      <c r="E8" s="2" t="str">
        <f>'Mi Prode'!H35</f>
        <v>Nigeria</v>
      </c>
      <c r="F8" s="3">
        <f>COUNTBLANK('Mi Prode'!F35:'Mi Prode'!G35)</f>
        <v>2</v>
      </c>
      <c r="G8">
        <f t="shared" si="0"/>
        <v>0</v>
      </c>
      <c r="H8">
        <f t="shared" si="1"/>
        <v>0</v>
      </c>
      <c r="I8">
        <f t="shared" si="2"/>
        <v>0</v>
      </c>
      <c r="J8">
        <f t="shared" si="3"/>
        <v>0</v>
      </c>
      <c r="K8">
        <f t="shared" si="4"/>
        <v>0</v>
      </c>
      <c r="L8">
        <f t="shared" si="5"/>
        <v>0</v>
      </c>
      <c r="N8">
        <f t="shared" si="6"/>
        <v>0</v>
      </c>
      <c r="O8">
        <f t="shared" si="7"/>
        <v>0</v>
      </c>
      <c r="P8">
        <f t="shared" si="8"/>
        <v>0</v>
      </c>
      <c r="Q8">
        <f t="shared" si="9"/>
        <v>0</v>
      </c>
      <c r="R8">
        <f t="shared" si="10"/>
        <v>0</v>
      </c>
      <c r="S8">
        <f t="shared" si="11"/>
        <v>0</v>
      </c>
      <c r="U8">
        <f t="shared" si="12"/>
        <v>0</v>
      </c>
      <c r="V8">
        <f t="shared" si="13"/>
        <v>0</v>
      </c>
      <c r="W8">
        <f t="shared" si="14"/>
        <v>0</v>
      </c>
      <c r="X8">
        <f t="shared" si="15"/>
        <v>0</v>
      </c>
      <c r="Y8">
        <f t="shared" si="16"/>
        <v>0</v>
      </c>
      <c r="Z8">
        <f t="shared" si="17"/>
        <v>0</v>
      </c>
      <c r="AB8">
        <f t="shared" si="18"/>
        <v>0</v>
      </c>
      <c r="AC8">
        <f t="shared" si="19"/>
        <v>0</v>
      </c>
      <c r="AD8">
        <f t="shared" si="20"/>
        <v>0</v>
      </c>
      <c r="AE8">
        <f t="shared" si="21"/>
        <v>0</v>
      </c>
      <c r="AF8">
        <f t="shared" si="22"/>
        <v>0</v>
      </c>
      <c r="AG8">
        <f t="shared" si="23"/>
        <v>0</v>
      </c>
    </row>
    <row r="9" spans="1:36" x14ac:dyDescent="0.15">
      <c r="A9" s="1" t="str">
        <f>'Mi Prode'!E36</f>
        <v>Croacia</v>
      </c>
      <c r="B9" s="3" t="str">
        <f>IF('Mi Prode'!F36&lt;&gt;"",'Mi Prode'!F36,"")</f>
        <v/>
      </c>
      <c r="C9" s="3"/>
      <c r="D9" s="3" t="str">
        <f>IF('Mi Prode'!G36&lt;&gt;"",'Mi Prode'!G36,"")</f>
        <v/>
      </c>
      <c r="E9" s="2" t="str">
        <f>'Mi Prode'!H36</f>
        <v>Islandia</v>
      </c>
      <c r="F9" s="3">
        <f>COUNTBLANK('Mi Prode'!F36:'Mi Prode'!G36)</f>
        <v>2</v>
      </c>
      <c r="G9">
        <f t="shared" si="0"/>
        <v>0</v>
      </c>
      <c r="H9">
        <f t="shared" si="1"/>
        <v>0</v>
      </c>
      <c r="I9">
        <f t="shared" si="2"/>
        <v>0</v>
      </c>
      <c r="J9">
        <f t="shared" si="3"/>
        <v>0</v>
      </c>
      <c r="K9">
        <f t="shared" si="4"/>
        <v>0</v>
      </c>
      <c r="L9">
        <f t="shared" si="5"/>
        <v>0</v>
      </c>
      <c r="N9">
        <f t="shared" si="6"/>
        <v>0</v>
      </c>
      <c r="O9">
        <f t="shared" si="7"/>
        <v>0</v>
      </c>
      <c r="P9">
        <f t="shared" si="8"/>
        <v>0</v>
      </c>
      <c r="Q9">
        <f t="shared" si="9"/>
        <v>0</v>
      </c>
      <c r="R9">
        <f t="shared" si="10"/>
        <v>0</v>
      </c>
      <c r="S9">
        <f t="shared" si="11"/>
        <v>0</v>
      </c>
      <c r="U9">
        <f t="shared" si="12"/>
        <v>0</v>
      </c>
      <c r="V9">
        <f t="shared" si="13"/>
        <v>0</v>
      </c>
      <c r="W9">
        <f t="shared" si="14"/>
        <v>0</v>
      </c>
      <c r="X9">
        <f t="shared" si="15"/>
        <v>0</v>
      </c>
      <c r="Y9">
        <f t="shared" si="16"/>
        <v>0</v>
      </c>
      <c r="Z9">
        <f t="shared" si="17"/>
        <v>0</v>
      </c>
      <c r="AB9">
        <f t="shared" si="18"/>
        <v>0</v>
      </c>
      <c r="AC9">
        <f t="shared" si="19"/>
        <v>0</v>
      </c>
      <c r="AD9">
        <f t="shared" si="20"/>
        <v>0</v>
      </c>
      <c r="AE9">
        <f t="shared" si="21"/>
        <v>0</v>
      </c>
      <c r="AF9">
        <f t="shared" si="22"/>
        <v>0</v>
      </c>
      <c r="AG9">
        <f t="shared" si="23"/>
        <v>0</v>
      </c>
    </row>
    <row r="10" spans="1:36" x14ac:dyDescent="0.15">
      <c r="G10">
        <f t="shared" ref="G10:L10" si="24">SUM(G4:G9)</f>
        <v>0</v>
      </c>
      <c r="H10">
        <f t="shared" si="24"/>
        <v>0</v>
      </c>
      <c r="I10">
        <f t="shared" si="24"/>
        <v>0</v>
      </c>
      <c r="J10">
        <f t="shared" si="24"/>
        <v>0</v>
      </c>
      <c r="K10">
        <f t="shared" si="24"/>
        <v>0</v>
      </c>
      <c r="L10">
        <f t="shared" si="24"/>
        <v>0</v>
      </c>
      <c r="M10">
        <f>H10*3+I10</f>
        <v>0</v>
      </c>
      <c r="N10">
        <f t="shared" ref="N10:S10" si="25">SUM(N4:N9)</f>
        <v>0</v>
      </c>
      <c r="O10">
        <f t="shared" si="25"/>
        <v>0</v>
      </c>
      <c r="P10">
        <f t="shared" si="25"/>
        <v>0</v>
      </c>
      <c r="Q10">
        <f t="shared" si="25"/>
        <v>0</v>
      </c>
      <c r="R10">
        <f t="shared" si="25"/>
        <v>0</v>
      </c>
      <c r="S10">
        <f t="shared" si="25"/>
        <v>0</v>
      </c>
      <c r="T10">
        <f>O10*3+P10</f>
        <v>0</v>
      </c>
      <c r="U10">
        <f t="shared" ref="U10:Z10" si="26">SUM(U4:U9)</f>
        <v>0</v>
      </c>
      <c r="V10">
        <f t="shared" si="26"/>
        <v>0</v>
      </c>
      <c r="W10">
        <f t="shared" si="26"/>
        <v>0</v>
      </c>
      <c r="X10">
        <f t="shared" si="26"/>
        <v>0</v>
      </c>
      <c r="Y10">
        <f t="shared" si="26"/>
        <v>0</v>
      </c>
      <c r="Z10">
        <f t="shared" si="26"/>
        <v>0</v>
      </c>
      <c r="AA10">
        <f>V10*3+W10</f>
        <v>0</v>
      </c>
      <c r="AB10">
        <f t="shared" ref="AB10:AG10" si="27">SUM(AB4:AB9)</f>
        <v>0</v>
      </c>
      <c r="AC10">
        <f t="shared" si="27"/>
        <v>0</v>
      </c>
      <c r="AD10">
        <f t="shared" si="27"/>
        <v>0</v>
      </c>
      <c r="AE10">
        <f t="shared" si="27"/>
        <v>0</v>
      </c>
      <c r="AF10">
        <f t="shared" si="27"/>
        <v>0</v>
      </c>
      <c r="AG10">
        <f t="shared" si="27"/>
        <v>0</v>
      </c>
      <c r="AH10">
        <f>AC10*3+AD10</f>
        <v>0</v>
      </c>
    </row>
    <row r="14" spans="1:36" x14ac:dyDescent="0.15">
      <c r="F14" t="s">
        <v>45</v>
      </c>
    </row>
    <row r="15" spans="1:36" x14ac:dyDescent="0.15">
      <c r="G15" t="s">
        <v>39</v>
      </c>
      <c r="H15" t="s">
        <v>40</v>
      </c>
      <c r="I15" t="s">
        <v>41</v>
      </c>
      <c r="J15" t="s">
        <v>42</v>
      </c>
      <c r="K15" t="s">
        <v>43</v>
      </c>
      <c r="L15" t="s">
        <v>44</v>
      </c>
      <c r="M15" t="s">
        <v>46</v>
      </c>
      <c r="O15" t="s">
        <v>47</v>
      </c>
      <c r="S15" t="s">
        <v>48</v>
      </c>
      <c r="W15" t="s">
        <v>49</v>
      </c>
      <c r="AA15" t="s">
        <v>50</v>
      </c>
      <c r="AE15" t="s">
        <v>51</v>
      </c>
      <c r="AI15" t="s">
        <v>52</v>
      </c>
    </row>
    <row r="16" spans="1:36" x14ac:dyDescent="0.15">
      <c r="F16" t="str">
        <f>G2</f>
        <v>Argentina</v>
      </c>
      <c r="G16">
        <f t="shared" ref="G16:M16" si="28">G10</f>
        <v>0</v>
      </c>
      <c r="H16">
        <f t="shared" si="28"/>
        <v>0</v>
      </c>
      <c r="I16">
        <f t="shared" si="28"/>
        <v>0</v>
      </c>
      <c r="J16">
        <f t="shared" si="28"/>
        <v>0</v>
      </c>
      <c r="K16">
        <f t="shared" si="28"/>
        <v>0</v>
      </c>
      <c r="L16">
        <f t="shared" si="28"/>
        <v>0</v>
      </c>
      <c r="M16">
        <f t="shared" si="28"/>
        <v>0</v>
      </c>
      <c r="O16" t="str">
        <f>IF($M16&gt;=$M17,$F16,$F17)</f>
        <v>Argentina</v>
      </c>
      <c r="P16">
        <f>VLOOKUP(O16,$F$16:$M$25,8,FALSE)</f>
        <v>0</v>
      </c>
      <c r="S16" t="str">
        <f>IF($P16&gt;=$P18,$O16,$O18)</f>
        <v>Argentina</v>
      </c>
      <c r="T16">
        <f>VLOOKUP(S16,$O$16:$P$25,2,FALSE)</f>
        <v>0</v>
      </c>
      <c r="W16" t="str">
        <f>IF($T16&gt;=$T19,$S16,$S19)</f>
        <v>Argentina</v>
      </c>
      <c r="X16">
        <f>VLOOKUP(W16,$S$16:$T$25,2,FALSE)</f>
        <v>0</v>
      </c>
      <c r="AA16" t="str">
        <f>W16</f>
        <v>Argentina</v>
      </c>
      <c r="AB16">
        <f>VLOOKUP(AA16,W16:X25,2,FALSE)</f>
        <v>0</v>
      </c>
      <c r="AE16" t="str">
        <f>AA16</f>
        <v>Argentina</v>
      </c>
      <c r="AF16">
        <f>VLOOKUP(AE16,AA16:AB25,2,FALSE)</f>
        <v>0</v>
      </c>
      <c r="AI16" t="str">
        <f>AE16</f>
        <v>Argentina</v>
      </c>
      <c r="AJ16">
        <f>VLOOKUP(AI16,AE16:AF25,2,FALSE)</f>
        <v>0</v>
      </c>
    </row>
    <row r="17" spans="6:37" x14ac:dyDescent="0.15">
      <c r="F17" t="str">
        <f>N2</f>
        <v>Islandia</v>
      </c>
      <c r="G17">
        <f t="shared" ref="G17:M17" si="29">N10</f>
        <v>0</v>
      </c>
      <c r="H17">
        <f t="shared" si="29"/>
        <v>0</v>
      </c>
      <c r="I17">
        <f t="shared" si="29"/>
        <v>0</v>
      </c>
      <c r="J17">
        <f t="shared" si="29"/>
        <v>0</v>
      </c>
      <c r="K17">
        <f t="shared" si="29"/>
        <v>0</v>
      </c>
      <c r="L17">
        <f t="shared" si="29"/>
        <v>0</v>
      </c>
      <c r="M17">
        <f t="shared" si="29"/>
        <v>0</v>
      </c>
      <c r="O17" t="str">
        <f>IF($M17&lt;=$M16,$F17,$F16)</f>
        <v>Islandia</v>
      </c>
      <c r="P17">
        <f>VLOOKUP(O17,$F$16:$M$25,8,FALSE)</f>
        <v>0</v>
      </c>
      <c r="S17" t="str">
        <f>O17</f>
        <v>Islandia</v>
      </c>
      <c r="T17">
        <f>VLOOKUP(S17,$O$16:$P$25,2,FALSE)</f>
        <v>0</v>
      </c>
      <c r="W17" t="str">
        <f>S17</f>
        <v>Islandia</v>
      </c>
      <c r="X17">
        <f>VLOOKUP(W17,$S$16:$T$25,2,FALSE)</f>
        <v>0</v>
      </c>
      <c r="AA17" t="str">
        <f>IF(X17&gt;=X18,W17,W18)</f>
        <v>Islandia</v>
      </c>
      <c r="AB17">
        <f>VLOOKUP(AA17,W16:X25,2,FALSE)</f>
        <v>0</v>
      </c>
      <c r="AE17" t="str">
        <f>IF(AB17&gt;=AB19,AA17,AA19)</f>
        <v>Islandia</v>
      </c>
      <c r="AF17">
        <f>VLOOKUP(AE17,AA16:AB25,2,FALSE)</f>
        <v>0</v>
      </c>
      <c r="AI17" t="str">
        <f>AE17</f>
        <v>Islandia</v>
      </c>
      <c r="AJ17">
        <f>VLOOKUP(AI17,AE16:AF25,2,FALSE)</f>
        <v>0</v>
      </c>
    </row>
    <row r="18" spans="6:37" x14ac:dyDescent="0.15">
      <c r="F18" t="str">
        <f>U2</f>
        <v>Croacia</v>
      </c>
      <c r="G18">
        <f t="shared" ref="G18:M18" si="30">U10</f>
        <v>0</v>
      </c>
      <c r="H18">
        <f t="shared" si="30"/>
        <v>0</v>
      </c>
      <c r="I18">
        <f t="shared" si="30"/>
        <v>0</v>
      </c>
      <c r="J18">
        <f t="shared" si="30"/>
        <v>0</v>
      </c>
      <c r="K18">
        <f t="shared" si="30"/>
        <v>0</v>
      </c>
      <c r="L18">
        <f t="shared" si="30"/>
        <v>0</v>
      </c>
      <c r="M18">
        <f t="shared" si="30"/>
        <v>0</v>
      </c>
      <c r="O18" t="str">
        <f>F18</f>
        <v>Croacia</v>
      </c>
      <c r="P18">
        <f>VLOOKUP(O18,$F$16:$M$25,8,FALSE)</f>
        <v>0</v>
      </c>
      <c r="S18" t="str">
        <f>IF($P18&lt;=$P16,$O18,$O16)</f>
        <v>Croacia</v>
      </c>
      <c r="T18">
        <f>VLOOKUP(S18,$O$16:$P$25,2,FALSE)</f>
        <v>0</v>
      </c>
      <c r="W18" t="str">
        <f>S18</f>
        <v>Croacia</v>
      </c>
      <c r="X18">
        <f>VLOOKUP(W18,$S$16:$T$25,2,FALSE)</f>
        <v>0</v>
      </c>
      <c r="AA18" t="str">
        <f>IF(X18&lt;=X17,W18,W17)</f>
        <v>Croacia</v>
      </c>
      <c r="AB18">
        <f>VLOOKUP(AA18,W16:X25,2,FALSE)</f>
        <v>0</v>
      </c>
      <c r="AE18" t="str">
        <f>AA18</f>
        <v>Croacia</v>
      </c>
      <c r="AF18">
        <f>VLOOKUP(AE18,AA16:AB25,2,FALSE)</f>
        <v>0</v>
      </c>
      <c r="AI18" t="str">
        <f>IF(AF18&gt;=AF19,AE18,AE19)</f>
        <v>Croacia</v>
      </c>
      <c r="AJ18">
        <f>VLOOKUP(AI18,AE16:AF25,2,FALSE)</f>
        <v>0</v>
      </c>
    </row>
    <row r="19" spans="6:37" x14ac:dyDescent="0.15">
      <c r="F19" t="str">
        <f>AB2</f>
        <v>Nigeria</v>
      </c>
      <c r="G19">
        <f t="shared" ref="G19:M19" si="31">AB10</f>
        <v>0</v>
      </c>
      <c r="H19">
        <f t="shared" si="31"/>
        <v>0</v>
      </c>
      <c r="I19">
        <f t="shared" si="31"/>
        <v>0</v>
      </c>
      <c r="J19">
        <f t="shared" si="31"/>
        <v>0</v>
      </c>
      <c r="K19">
        <f t="shared" si="31"/>
        <v>0</v>
      </c>
      <c r="L19">
        <f t="shared" si="31"/>
        <v>0</v>
      </c>
      <c r="M19">
        <f t="shared" si="31"/>
        <v>0</v>
      </c>
      <c r="O19" t="str">
        <f>F19</f>
        <v>Nigeria</v>
      </c>
      <c r="P19">
        <f>VLOOKUP(O19,$F$16:$M$25,8,FALSE)</f>
        <v>0</v>
      </c>
      <c r="S19" t="str">
        <f>O19</f>
        <v>Nigeria</v>
      </c>
      <c r="T19">
        <f>VLOOKUP(S19,$O$16:$P$25,2,FALSE)</f>
        <v>0</v>
      </c>
      <c r="W19" t="str">
        <f>IF($T19&lt;=$T16,$S19,$S16)</f>
        <v>Nigeria</v>
      </c>
      <c r="X19">
        <f>VLOOKUP(W19,$S$16:$T$25,2,FALSE)</f>
        <v>0</v>
      </c>
      <c r="AA19" t="str">
        <f>W19</f>
        <v>Nigeria</v>
      </c>
      <c r="AB19">
        <f>VLOOKUP(AA19,W16:X25,2,FALSE)</f>
        <v>0</v>
      </c>
      <c r="AE19" t="str">
        <f>IF(AB19&lt;=AB17,AA19,AA17)</f>
        <v>Nigeria</v>
      </c>
      <c r="AF19">
        <f>VLOOKUP(AE19,AA16:AB25,2,FALSE)</f>
        <v>0</v>
      </c>
      <c r="AI19" t="str">
        <f>IF(AF19&lt;=AF18,AE19,AE18)</f>
        <v>Nigeria</v>
      </c>
      <c r="AJ19">
        <f>VLOOKUP(AI19,AE16:AF25,2,FALSE)</f>
        <v>0</v>
      </c>
    </row>
    <row r="28" spans="6:37" x14ac:dyDescent="0.15">
      <c r="F28" t="str">
        <f>AI16</f>
        <v>Argentina</v>
      </c>
      <c r="J28">
        <f>AJ16</f>
        <v>0</v>
      </c>
      <c r="K28">
        <f>VLOOKUP(AI16,$F$16:$M$25,6,FALSE)</f>
        <v>0</v>
      </c>
      <c r="L28">
        <f>VLOOKUP(AI16,$F$16:$M$25,7,FALSE)</f>
        <v>0</v>
      </c>
      <c r="M28">
        <f>K28-L28</f>
        <v>0</v>
      </c>
      <c r="O28" t="str">
        <f>IF(AND($J28=$J29,$M29&gt;$M28),$F29,$F28)</f>
        <v>Argentina</v>
      </c>
      <c r="P28">
        <f>VLOOKUP(O28,$F$28:$M$37,5,FALSE)</f>
        <v>0</v>
      </c>
      <c r="Q28">
        <f>VLOOKUP(O28,$F$28:$M$37,8,FALSE)</f>
        <v>0</v>
      </c>
      <c r="S28" t="str">
        <f>IF(AND(P28=P30,Q30&gt;Q28),O30,O28)</f>
        <v>Argentina</v>
      </c>
      <c r="T28">
        <f>VLOOKUP(S28,$O$28:$Q$37,2,FALSE)</f>
        <v>0</v>
      </c>
      <c r="U28">
        <f>VLOOKUP(S28,$O$28:$Q$37,3,FALSE)</f>
        <v>0</v>
      </c>
      <c r="W28" t="str">
        <f>IF(AND(T28=T31,U31&gt;U28),S31,S28)</f>
        <v>Argentina</v>
      </c>
      <c r="X28">
        <f>VLOOKUP(W28,$S$28:$U$37,2,FALSE)</f>
        <v>0</v>
      </c>
      <c r="Y28">
        <f>VLOOKUP(W28,$S$28:$U$37,3,FALSE)</f>
        <v>0</v>
      </c>
      <c r="AA28" t="str">
        <f>W28</f>
        <v>Argentina</v>
      </c>
      <c r="AB28">
        <f>VLOOKUP(AA28,W28:Y37,2,FALSE)</f>
        <v>0</v>
      </c>
      <c r="AC28">
        <f>VLOOKUP(AA28,W28:Y37,3,FALSE)</f>
        <v>0</v>
      </c>
      <c r="AE28" t="str">
        <f>AA28</f>
        <v>Argentina</v>
      </c>
      <c r="AF28">
        <f>VLOOKUP(AE28,AA28:AC37,2,FALSE)</f>
        <v>0</v>
      </c>
      <c r="AG28">
        <f>VLOOKUP(AE28,AA28:AC37,3,FALSE)</f>
        <v>0</v>
      </c>
      <c r="AI28" t="str">
        <f>AE28</f>
        <v>Argentina</v>
      </c>
      <c r="AJ28">
        <f>VLOOKUP(AI28,AE28:AG37,2,FALSE)</f>
        <v>0</v>
      </c>
      <c r="AK28">
        <f>VLOOKUP(AI28,AE28:AG37,3,FALSE)</f>
        <v>0</v>
      </c>
    </row>
    <row r="29" spans="6:37" x14ac:dyDescent="0.15">
      <c r="F29" t="str">
        <f>AI17</f>
        <v>Islandia</v>
      </c>
      <c r="J29">
        <f>AJ17</f>
        <v>0</v>
      </c>
      <c r="K29">
        <f>VLOOKUP(AI17,$F$16:$M$25,6,FALSE)</f>
        <v>0</v>
      </c>
      <c r="L29">
        <f>VLOOKUP(AI17,$F$16:$M$25,7,FALSE)</f>
        <v>0</v>
      </c>
      <c r="M29">
        <f>K29-L29</f>
        <v>0</v>
      </c>
      <c r="O29" t="str">
        <f>IF(AND($J28=$J29,$M29&gt;$M28),$F28,$F29)</f>
        <v>Islandia</v>
      </c>
      <c r="P29">
        <f>VLOOKUP(O29,$F$28:$M$37,5,FALSE)</f>
        <v>0</v>
      </c>
      <c r="Q29">
        <f>VLOOKUP(O29,$F$28:$M$37,8,FALSE)</f>
        <v>0</v>
      </c>
      <c r="S29" t="str">
        <f>O29</f>
        <v>Islandia</v>
      </c>
      <c r="T29">
        <f>VLOOKUP(S29,$O$28:$Q$37,2,FALSE)</f>
        <v>0</v>
      </c>
      <c r="U29">
        <f>VLOOKUP(S29,$O$28:$Q$37,3,FALSE)</f>
        <v>0</v>
      </c>
      <c r="W29" t="str">
        <f>S29</f>
        <v>Islandia</v>
      </c>
      <c r="X29">
        <f>VLOOKUP(W29,$S$28:$U$37,2,FALSE)</f>
        <v>0</v>
      </c>
      <c r="Y29">
        <f>VLOOKUP(W29,$S$28:$U$37,3,FALSE)</f>
        <v>0</v>
      </c>
      <c r="AA29" t="str">
        <f>IF(AND(X29=X30,Y30&gt;Y29),W30,W29)</f>
        <v>Islandia</v>
      </c>
      <c r="AB29">
        <f>VLOOKUP(AA29,W28:Y37,2,FALSE)</f>
        <v>0</v>
      </c>
      <c r="AC29">
        <f>VLOOKUP(AA29,W28:Y37,3,FALSE)</f>
        <v>0</v>
      </c>
      <c r="AE29" t="str">
        <f>IF(AND(AB29=AB31,AC31&gt;AC29),AA31,AA29)</f>
        <v>Islandia</v>
      </c>
      <c r="AF29">
        <f>VLOOKUP(AE29,AA28:AC37,2,FALSE)</f>
        <v>0</v>
      </c>
      <c r="AG29">
        <f>VLOOKUP(AE29,AA28:AC37,3,FALSE)</f>
        <v>0</v>
      </c>
      <c r="AI29" t="str">
        <f>AE29</f>
        <v>Islandia</v>
      </c>
      <c r="AJ29">
        <f>VLOOKUP(AI29,AE28:AG37,2,FALSE)</f>
        <v>0</v>
      </c>
      <c r="AK29">
        <f>VLOOKUP(AI29,AE28:AG37,3,FALSE)</f>
        <v>0</v>
      </c>
    </row>
    <row r="30" spans="6:37" x14ac:dyDescent="0.15">
      <c r="F30" t="str">
        <f>AI18</f>
        <v>Croacia</v>
      </c>
      <c r="J30">
        <f>AJ18</f>
        <v>0</v>
      </c>
      <c r="K30">
        <f>VLOOKUP(AI18,$F$16:$M$25,6,FALSE)</f>
        <v>0</v>
      </c>
      <c r="L30">
        <f>VLOOKUP(AI18,$F$16:$M$25,7,FALSE)</f>
        <v>0</v>
      </c>
      <c r="M30">
        <f>K30-L30</f>
        <v>0</v>
      </c>
      <c r="O30" t="str">
        <f>F30</f>
        <v>Croacia</v>
      </c>
      <c r="P30">
        <f>VLOOKUP(O30,$F$28:$M$37,5,FALSE)</f>
        <v>0</v>
      </c>
      <c r="Q30">
        <f>VLOOKUP(O30,$F$28:$M$37,8,FALSE)</f>
        <v>0</v>
      </c>
      <c r="S30" t="str">
        <f>IF(AND($P28=P30,Q30&gt;Q28),O28,O30)</f>
        <v>Croacia</v>
      </c>
      <c r="T30">
        <f>VLOOKUP(S30,$O$28:$Q$37,2,FALSE)</f>
        <v>0</v>
      </c>
      <c r="U30">
        <f>VLOOKUP(S30,$O$28:$Q$37,3,FALSE)</f>
        <v>0</v>
      </c>
      <c r="W30" t="str">
        <f>S30</f>
        <v>Croacia</v>
      </c>
      <c r="X30">
        <f>VLOOKUP(W30,$S$28:$U$37,2,FALSE)</f>
        <v>0</v>
      </c>
      <c r="Y30">
        <f>VLOOKUP(W30,$S$28:$U$37,3,FALSE)</f>
        <v>0</v>
      </c>
      <c r="AA30" t="str">
        <f>IF(AND(X29=X30,Y30&gt;Y29),W29,W30)</f>
        <v>Croacia</v>
      </c>
      <c r="AB30">
        <f>VLOOKUP(AA30,W28:Y37,2,FALSE)</f>
        <v>0</v>
      </c>
      <c r="AC30">
        <f>VLOOKUP(AA30,W28:Y37,3,FALSE)</f>
        <v>0</v>
      </c>
      <c r="AE30" t="str">
        <f>AA30</f>
        <v>Croacia</v>
      </c>
      <c r="AF30">
        <f>VLOOKUP(AE30,AA28:AC37,2,FALSE)</f>
        <v>0</v>
      </c>
      <c r="AG30">
        <f>VLOOKUP(AE30,AA28:AC37,3,FALSE)</f>
        <v>0</v>
      </c>
      <c r="AI30" t="str">
        <f>IF(AND(AF30=AF31,AG31&gt;AG30),AE31,AE30)</f>
        <v>Croacia</v>
      </c>
      <c r="AJ30">
        <f>VLOOKUP(AI30,AE28:AG37,2,FALSE)</f>
        <v>0</v>
      </c>
      <c r="AK30">
        <f>VLOOKUP(AI30,AE28:AG37,3,FALSE)</f>
        <v>0</v>
      </c>
    </row>
    <row r="31" spans="6:37" x14ac:dyDescent="0.15">
      <c r="F31" t="str">
        <f>AI19</f>
        <v>Nigeria</v>
      </c>
      <c r="J31">
        <f>AJ19</f>
        <v>0</v>
      </c>
      <c r="K31">
        <f>VLOOKUP(AI19,$F$16:$M$25,6,FALSE)</f>
        <v>0</v>
      </c>
      <c r="L31">
        <f>VLOOKUP(AI19,$F$16:$M$25,7,FALSE)</f>
        <v>0</v>
      </c>
      <c r="M31">
        <f>K31-L31</f>
        <v>0</v>
      </c>
      <c r="O31" t="str">
        <f>F31</f>
        <v>Nigeria</v>
      </c>
      <c r="P31">
        <f>VLOOKUP(O31,$F$28:$M$37,5,FALSE)</f>
        <v>0</v>
      </c>
      <c r="Q31">
        <f>VLOOKUP(O31,$F$28:$M$37,8,FALSE)</f>
        <v>0</v>
      </c>
      <c r="S31" t="str">
        <f>O31</f>
        <v>Nigeria</v>
      </c>
      <c r="T31">
        <f>VLOOKUP(S31,$O$28:$Q$37,2,FALSE)</f>
        <v>0</v>
      </c>
      <c r="U31">
        <f>VLOOKUP(S31,$O$28:$Q$37,3,FALSE)</f>
        <v>0</v>
      </c>
      <c r="W31" t="str">
        <f>IF(AND(T28=T31,U31&gt;U28),S28,S31)</f>
        <v>Nigeria</v>
      </c>
      <c r="X31">
        <f>VLOOKUP(W31,$S$28:$U$37,2,FALSE)</f>
        <v>0</v>
      </c>
      <c r="Y31">
        <f>VLOOKUP(W31,$S$28:$U$37,3,FALSE)</f>
        <v>0</v>
      </c>
      <c r="AA31" t="str">
        <f>W31</f>
        <v>Nigeria</v>
      </c>
      <c r="AB31">
        <f>VLOOKUP(AA31,W28:Y37,2,FALSE)</f>
        <v>0</v>
      </c>
      <c r="AC31">
        <f>VLOOKUP(AA31,W28:Y37,3,FALSE)</f>
        <v>0</v>
      </c>
      <c r="AE31" t="str">
        <f>IF(AND(AB29=AB31,AC31&gt;AC29),AA29,AA31)</f>
        <v>Nigeria</v>
      </c>
      <c r="AF31">
        <f>VLOOKUP(AE31,AA28:AC37,2,FALSE)</f>
        <v>0</v>
      </c>
      <c r="AG31">
        <f>VLOOKUP(AE31,AA28:AC37,3,FALSE)</f>
        <v>0</v>
      </c>
      <c r="AI31" t="str">
        <f>IF(AND(AF30=AF31,AG31&gt;AG30),AE30,AE31)</f>
        <v>Nigeria</v>
      </c>
      <c r="AJ31">
        <f>VLOOKUP(AI31,AE28:AG37,2,FALSE)</f>
        <v>0</v>
      </c>
      <c r="AK31">
        <f>VLOOKUP(AI31,AE28:AG37,3,FALSE)</f>
        <v>0</v>
      </c>
    </row>
    <row r="40" spans="6:38" x14ac:dyDescent="0.15">
      <c r="F40" t="str">
        <f>AI28</f>
        <v>Argentina</v>
      </c>
      <c r="J40">
        <f>VLOOKUP(F40,$F$16:$M$25,8,FALSE)</f>
        <v>0</v>
      </c>
      <c r="K40">
        <f>VLOOKUP(F40,$F$16:$M$25,6,FALSE)</f>
        <v>0</v>
      </c>
      <c r="L40">
        <f>VLOOKUP(F40,$F$16:$M$25,7,FALSE)</f>
        <v>0</v>
      </c>
      <c r="M40">
        <f>K40-L40</f>
        <v>0</v>
      </c>
      <c r="O40" t="str">
        <f>IF(AND(J40=J41,M40=M41,K41&gt;K40),F41,F40)</f>
        <v>Argentina</v>
      </c>
      <c r="P40">
        <f>VLOOKUP(O40,$F$40:$M$49,5,FALSE)</f>
        <v>0</v>
      </c>
      <c r="Q40">
        <f>VLOOKUP(O40,$F$40:$M$49,8,FALSE)</f>
        <v>0</v>
      </c>
      <c r="R40">
        <f>VLOOKUP(O40,$F$40:$M$49,6,FALSE)</f>
        <v>0</v>
      </c>
      <c r="S40" t="str">
        <f>IF(AND(P40=P42,Q40=Q42,R42&gt;R40),O42,O40)</f>
        <v>Argentina</v>
      </c>
      <c r="T40">
        <f>VLOOKUP(S40,$O$40:$R$49,2,FALSE)</f>
        <v>0</v>
      </c>
      <c r="U40">
        <f>VLOOKUP(S40,$O$40:$R$49,3,FALSE)</f>
        <v>0</v>
      </c>
      <c r="V40">
        <f>VLOOKUP(S40,$O$40:$R$49,4,FALSE)</f>
        <v>0</v>
      </c>
      <c r="W40" t="str">
        <f>IF(AND(T40=T43,U40=U43,V43&gt;V40),S43,S40)</f>
        <v>Argentina</v>
      </c>
      <c r="X40">
        <f>VLOOKUP(W40,$S$40:$V$49,2,FALSE)</f>
        <v>0</v>
      </c>
      <c r="Y40">
        <f>VLOOKUP(W40,$S$40:$V$49,3,FALSE)</f>
        <v>0</v>
      </c>
      <c r="Z40">
        <f>VLOOKUP(W40,$S$40:$V$49,4,FALSE)</f>
        <v>0</v>
      </c>
      <c r="AA40" t="str">
        <f>W40</f>
        <v>Argentina</v>
      </c>
      <c r="AB40">
        <f>VLOOKUP(AA40,W40:Z49,2,FALSE)</f>
        <v>0</v>
      </c>
      <c r="AC40">
        <f>VLOOKUP(AA40,W40:Z49,3,FALSE)</f>
        <v>0</v>
      </c>
      <c r="AD40">
        <f>VLOOKUP(AA40,W40:Z49,4,FALSE)</f>
        <v>0</v>
      </c>
      <c r="AE40" t="str">
        <f>AA40</f>
        <v>Argentina</v>
      </c>
      <c r="AF40">
        <f>VLOOKUP(AE40,AA40:AD49,2,FALSE)</f>
        <v>0</v>
      </c>
      <c r="AG40">
        <f>VLOOKUP(AE40,AA40:AD49,3,FALSE)</f>
        <v>0</v>
      </c>
      <c r="AH40">
        <f>VLOOKUP(AE40,AA40:AD49,4,FALSE)</f>
        <v>0</v>
      </c>
      <c r="AI40" t="str">
        <f>AE40</f>
        <v>Argentina</v>
      </c>
      <c r="AJ40">
        <f>VLOOKUP(AI40,AE40:AH49,2,FALSE)</f>
        <v>0</v>
      </c>
      <c r="AK40">
        <f>VLOOKUP(AI40,AE40:AH49,3,FALSE)</f>
        <v>0</v>
      </c>
      <c r="AL40">
        <f>VLOOKUP(AI40,AE40:AH49,4,FALSE)</f>
        <v>0</v>
      </c>
    </row>
    <row r="41" spans="6:38" x14ac:dyDescent="0.15">
      <c r="F41" t="str">
        <f>AI29</f>
        <v>Islandia</v>
      </c>
      <c r="J41">
        <f>VLOOKUP(F41,$F$16:$M$25,8,FALSE)</f>
        <v>0</v>
      </c>
      <c r="K41">
        <f>VLOOKUP(F41,$F$16:$M$25,6,FALSE)</f>
        <v>0</v>
      </c>
      <c r="L41">
        <f>VLOOKUP(F41,$F$16:$M$25,7,FALSE)</f>
        <v>0</v>
      </c>
      <c r="M41">
        <f>K41-L41</f>
        <v>0</v>
      </c>
      <c r="O41" t="str">
        <f>IF(AND(J40=J41,M40=M41,K41&gt;K40),F40,F41)</f>
        <v>Islandia</v>
      </c>
      <c r="P41">
        <f>VLOOKUP(O41,$F$40:$M$49,5,FALSE)</f>
        <v>0</v>
      </c>
      <c r="Q41">
        <f>VLOOKUP(O41,$F$40:$M$49,8,FALSE)</f>
        <v>0</v>
      </c>
      <c r="R41">
        <f>VLOOKUP(O41,$F$40:$M$49,6,FALSE)</f>
        <v>0</v>
      </c>
      <c r="S41" t="str">
        <f>O41</f>
        <v>Islandia</v>
      </c>
      <c r="T41">
        <f>VLOOKUP(S41,$O$40:$R$49,2,FALSE)</f>
        <v>0</v>
      </c>
      <c r="U41">
        <f>VLOOKUP(S41,$O$40:$R$49,3,FALSE)</f>
        <v>0</v>
      </c>
      <c r="V41">
        <f>VLOOKUP(S41,$O$40:$R$49,4,FALSE)</f>
        <v>0</v>
      </c>
      <c r="W41" t="str">
        <f>S41</f>
        <v>Islandia</v>
      </c>
      <c r="X41">
        <f>VLOOKUP(W41,$S$40:$V$49,2,FALSE)</f>
        <v>0</v>
      </c>
      <c r="Y41">
        <f>VLOOKUP(W41,$S$40:$V$49,3,FALSE)</f>
        <v>0</v>
      </c>
      <c r="Z41">
        <f>VLOOKUP(W41,$S$40:$V$49,4,FALSE)</f>
        <v>0</v>
      </c>
      <c r="AA41" t="str">
        <f>IF(AND(X41=X42,Y41=Y42,Z42&gt;Z41),W42,W41)</f>
        <v>Islandia</v>
      </c>
      <c r="AB41">
        <f>VLOOKUP(AA41,W40:Z49,2,FALSE)</f>
        <v>0</v>
      </c>
      <c r="AC41">
        <f>VLOOKUP(AA41,W40:Z49,3,FALSE)</f>
        <v>0</v>
      </c>
      <c r="AD41">
        <f>VLOOKUP(AA41,W40:Z49,4,FALSE)</f>
        <v>0</v>
      </c>
      <c r="AE41" t="str">
        <f>IF(AND(AB41=AB43,AC41=AC43,AD43&gt;AD41),AA43,AA41)</f>
        <v>Islandia</v>
      </c>
      <c r="AF41">
        <f>VLOOKUP(AE41,AA40:AD49,2,FALSE)</f>
        <v>0</v>
      </c>
      <c r="AG41">
        <f>VLOOKUP(AE41,AA40:AD49,3,FALSE)</f>
        <v>0</v>
      </c>
      <c r="AH41">
        <f>VLOOKUP(AE41,AA40:AD49,4,FALSE)</f>
        <v>0</v>
      </c>
      <c r="AI41" t="str">
        <f>AE41</f>
        <v>Islandia</v>
      </c>
      <c r="AJ41">
        <f>VLOOKUP(AI41,AE40:AH49,2,FALSE)</f>
        <v>0</v>
      </c>
      <c r="AK41">
        <f>VLOOKUP(AI41,AE40:AH49,3,FALSE)</f>
        <v>0</v>
      </c>
      <c r="AL41">
        <f>VLOOKUP(AI41,AE40:AH49,4,FALSE)</f>
        <v>0</v>
      </c>
    </row>
    <row r="42" spans="6:38" x14ac:dyDescent="0.15">
      <c r="F42" t="str">
        <f>AI30</f>
        <v>Croacia</v>
      </c>
      <c r="J42">
        <f>VLOOKUP(F42,$F$16:$M$25,8,FALSE)</f>
        <v>0</v>
      </c>
      <c r="K42">
        <f>VLOOKUP(F42,$F$16:$M$25,6,FALSE)</f>
        <v>0</v>
      </c>
      <c r="L42">
        <f>VLOOKUP(F42,$F$16:$M$25,7,FALSE)</f>
        <v>0</v>
      </c>
      <c r="M42">
        <f>K42-L42</f>
        <v>0</v>
      </c>
      <c r="O42" t="str">
        <f>F42</f>
        <v>Croacia</v>
      </c>
      <c r="P42">
        <f>VLOOKUP(O42,$F$40:$M$49,5,FALSE)</f>
        <v>0</v>
      </c>
      <c r="Q42">
        <f>VLOOKUP(O42,$F$40:$M$49,8,FALSE)</f>
        <v>0</v>
      </c>
      <c r="R42">
        <f>VLOOKUP(O42,$F$40:$M$49,6,FALSE)</f>
        <v>0</v>
      </c>
      <c r="S42" t="str">
        <f>IF(AND(P40=P42,Q40=Q42,R42&gt;R40),O40,O42)</f>
        <v>Croacia</v>
      </c>
      <c r="T42">
        <f>VLOOKUP(S42,$O$40:$R$49,2,FALSE)</f>
        <v>0</v>
      </c>
      <c r="U42">
        <f>VLOOKUP(S42,$O$40:$R$49,3,FALSE)</f>
        <v>0</v>
      </c>
      <c r="V42">
        <f>VLOOKUP(S42,$O$40:$R$49,4,FALSE)</f>
        <v>0</v>
      </c>
      <c r="W42" t="str">
        <f>S42</f>
        <v>Croacia</v>
      </c>
      <c r="X42">
        <f>VLOOKUP(W42,$S$40:$V$49,2,FALSE)</f>
        <v>0</v>
      </c>
      <c r="Y42">
        <f>VLOOKUP(W42,$S$40:$V$49,3,FALSE)</f>
        <v>0</v>
      </c>
      <c r="Z42">
        <f>VLOOKUP(W42,$S$40:$V$49,4,FALSE)</f>
        <v>0</v>
      </c>
      <c r="AA42" t="str">
        <f>IF(AND(X41=X42,Y41=Y42,Z42&gt;Z41),W41,W42)</f>
        <v>Croacia</v>
      </c>
      <c r="AB42">
        <f>VLOOKUP(AA42,W40:Z49,2,FALSE)</f>
        <v>0</v>
      </c>
      <c r="AC42">
        <f>VLOOKUP(AA42,W40:Z49,3,FALSE)</f>
        <v>0</v>
      </c>
      <c r="AD42">
        <f>VLOOKUP(AA42,W40:Z49,4,FALSE)</f>
        <v>0</v>
      </c>
      <c r="AE42" t="str">
        <f>AA42</f>
        <v>Croacia</v>
      </c>
      <c r="AF42">
        <f>VLOOKUP(AE42,AA40:AD49,2,FALSE)</f>
        <v>0</v>
      </c>
      <c r="AG42">
        <f>VLOOKUP(AE42,AA40:AD49,3,FALSE)</f>
        <v>0</v>
      </c>
      <c r="AH42">
        <f>VLOOKUP(AE42,AA40:AD49,4,FALSE)</f>
        <v>0</v>
      </c>
      <c r="AI42" t="str">
        <f>IF(AND(AF42=AF43,AG42=AG43,AH43&gt;AH42),AE43,AE42)</f>
        <v>Croacia</v>
      </c>
      <c r="AJ42">
        <f>VLOOKUP(AI42,AE40:AH49,2,FALSE)</f>
        <v>0</v>
      </c>
      <c r="AK42">
        <f>VLOOKUP(AI42,AE40:AH49,3,FALSE)</f>
        <v>0</v>
      </c>
      <c r="AL42">
        <f>VLOOKUP(AI42,AE40:AH49,4,FALSE)</f>
        <v>0</v>
      </c>
    </row>
    <row r="43" spans="6:38" x14ac:dyDescent="0.15">
      <c r="F43" t="str">
        <f>AI31</f>
        <v>Nigeria</v>
      </c>
      <c r="J43">
        <f>VLOOKUP(F43,$F$16:$M$25,8,FALSE)</f>
        <v>0</v>
      </c>
      <c r="K43">
        <f>VLOOKUP(F43,$F$16:$M$25,6,FALSE)</f>
        <v>0</v>
      </c>
      <c r="L43">
        <f>VLOOKUP(F43,$F$16:$M$25,7,FALSE)</f>
        <v>0</v>
      </c>
      <c r="M43">
        <f>K43-L43</f>
        <v>0</v>
      </c>
      <c r="O43" t="str">
        <f>F43</f>
        <v>Nigeria</v>
      </c>
      <c r="P43">
        <f>VLOOKUP(O43,$F$40:$M$49,5,FALSE)</f>
        <v>0</v>
      </c>
      <c r="Q43">
        <f>VLOOKUP(O43,$F$40:$M$49,8,FALSE)</f>
        <v>0</v>
      </c>
      <c r="R43">
        <f>VLOOKUP(O43,$F$40:$M$49,6,FALSE)</f>
        <v>0</v>
      </c>
      <c r="S43" t="str">
        <f>O43</f>
        <v>Nigeria</v>
      </c>
      <c r="T43">
        <f>VLOOKUP(S43,$O$40:$R$49,2,FALSE)</f>
        <v>0</v>
      </c>
      <c r="U43">
        <f>VLOOKUP(S43,$O$40:$R$49,3,FALSE)</f>
        <v>0</v>
      </c>
      <c r="V43">
        <f>VLOOKUP(S43,$O$40:$R$49,4,FALSE)</f>
        <v>0</v>
      </c>
      <c r="W43" t="str">
        <f>IF(AND(T40=T43,U40=U43,V43&gt;V40),S40,S43)</f>
        <v>Nigeria</v>
      </c>
      <c r="X43">
        <f>VLOOKUP(W43,$S$40:$V$49,2,FALSE)</f>
        <v>0</v>
      </c>
      <c r="Y43">
        <f>VLOOKUP(W43,$S$40:$V$49,3,FALSE)</f>
        <v>0</v>
      </c>
      <c r="Z43">
        <f>VLOOKUP(W43,$S$40:$V$49,4,FALSE)</f>
        <v>0</v>
      </c>
      <c r="AA43" t="str">
        <f>W43</f>
        <v>Nigeria</v>
      </c>
      <c r="AB43">
        <f>VLOOKUP(AA43,W40:Z49,2,FALSE)</f>
        <v>0</v>
      </c>
      <c r="AC43">
        <f>VLOOKUP(AA43,W40:Z49,3,FALSE)</f>
        <v>0</v>
      </c>
      <c r="AD43">
        <f>VLOOKUP(AA43,W40:Z49,4,FALSE)</f>
        <v>0</v>
      </c>
      <c r="AE43" t="str">
        <f>IF(AND(AB41=AB43,AC41=AC43,AD43&gt;AD41),AA41,AA43)</f>
        <v>Nigeria</v>
      </c>
      <c r="AF43">
        <f>VLOOKUP(AE43,AA40:AD49,2,FALSE)</f>
        <v>0</v>
      </c>
      <c r="AG43">
        <f>VLOOKUP(AE43,AA40:AD49,3,FALSE)</f>
        <v>0</v>
      </c>
      <c r="AH43">
        <f>VLOOKUP(AE43,AA40:AD49,4,FALSE)</f>
        <v>0</v>
      </c>
      <c r="AI43" t="str">
        <f>IF(AND(AF42=AF43,AG42=AG43,AH43&gt;AH42),AE42,AE43)</f>
        <v>Nigeria</v>
      </c>
      <c r="AJ43">
        <f>VLOOKUP(AI43,AE40:AH49,2,FALSE)</f>
        <v>0</v>
      </c>
      <c r="AK43">
        <f>VLOOKUP(AI43,AE40:AH49,3,FALSE)</f>
        <v>0</v>
      </c>
      <c r="AL43">
        <f>VLOOKUP(AI43,AE40:AH49,4,FALSE)</f>
        <v>0</v>
      </c>
    </row>
    <row r="51" spans="6:13" x14ac:dyDescent="0.15">
      <c r="F51" t="s">
        <v>53</v>
      </c>
    </row>
    <row r="52" spans="6:13" x14ac:dyDescent="0.15">
      <c r="F52" t="str">
        <f>AI40</f>
        <v>Argentina</v>
      </c>
      <c r="G52">
        <f>VLOOKUP(F52,$F$16:$M$25,2,FALSE)</f>
        <v>0</v>
      </c>
      <c r="H52">
        <f>VLOOKUP(F52,$F$16:$M$25,3,FALSE)</f>
        <v>0</v>
      </c>
      <c r="I52">
        <f>VLOOKUP(F52,$F$16:$M$25,4,FALSE)</f>
        <v>0</v>
      </c>
      <c r="J52">
        <f>VLOOKUP(F52,$F$16:$M$25,5,FALSE)</f>
        <v>0</v>
      </c>
      <c r="K52">
        <f>VLOOKUP(F52,$F$16:$M$25,6,FALSE)</f>
        <v>0</v>
      </c>
      <c r="L52">
        <f>VLOOKUP(F52,$F$16:$M$25,7,FALSE)</f>
        <v>0</v>
      </c>
      <c r="M52">
        <f>VLOOKUP(F52,$F$16:$M$25,8,FALSE)</f>
        <v>0</v>
      </c>
    </row>
    <row r="53" spans="6:13" x14ac:dyDescent="0.15">
      <c r="F53" t="str">
        <f>AI41</f>
        <v>Islandia</v>
      </c>
      <c r="G53">
        <f>VLOOKUP(F53,$F$16:$M$25,2,FALSE)</f>
        <v>0</v>
      </c>
      <c r="H53">
        <f>VLOOKUP(F53,$F$16:$M$25,3,FALSE)</f>
        <v>0</v>
      </c>
      <c r="I53">
        <f>VLOOKUP(F53,$F$16:$M$25,4,FALSE)</f>
        <v>0</v>
      </c>
      <c r="J53">
        <f>VLOOKUP(F53,$F$16:$M$25,5,FALSE)</f>
        <v>0</v>
      </c>
      <c r="K53">
        <f>VLOOKUP(F53,$F$16:$M$25,6,FALSE)</f>
        <v>0</v>
      </c>
      <c r="L53">
        <f>VLOOKUP(F53,$F$16:$M$25,7,FALSE)</f>
        <v>0</v>
      </c>
      <c r="M53">
        <f>VLOOKUP(F53,$F$16:$M$25,8,FALSE)</f>
        <v>0</v>
      </c>
    </row>
    <row r="54" spans="6:13" x14ac:dyDescent="0.15">
      <c r="F54" t="str">
        <f>AI42</f>
        <v>Croacia</v>
      </c>
      <c r="G54">
        <f>VLOOKUP(F54,$F$16:$M$25,2,FALSE)</f>
        <v>0</v>
      </c>
      <c r="H54">
        <f>VLOOKUP(F54,$F$16:$M$25,3,FALSE)</f>
        <v>0</v>
      </c>
      <c r="I54">
        <f>VLOOKUP(F54,$F$16:$M$25,4,FALSE)</f>
        <v>0</v>
      </c>
      <c r="J54">
        <f>VLOOKUP(F54,$F$16:$M$25,5,FALSE)</f>
        <v>0</v>
      </c>
      <c r="K54">
        <f>VLOOKUP(F54,$F$16:$M$25,6,FALSE)</f>
        <v>0</v>
      </c>
      <c r="L54">
        <f>VLOOKUP(F54,$F$16:$M$25,7,FALSE)</f>
        <v>0</v>
      </c>
      <c r="M54">
        <f>VLOOKUP(F54,$F$16:$M$25,8,FALSE)</f>
        <v>0</v>
      </c>
    </row>
    <row r="55" spans="6:13" x14ac:dyDescent="0.15">
      <c r="F55" t="str">
        <f>AI43</f>
        <v>Nigeria</v>
      </c>
      <c r="G55">
        <f>VLOOKUP(F55,$F$16:$M$25,2,FALSE)</f>
        <v>0</v>
      </c>
      <c r="H55">
        <f>VLOOKUP(F55,$F$16:$M$25,3,FALSE)</f>
        <v>0</v>
      </c>
      <c r="I55">
        <f>VLOOKUP(F55,$F$16:$M$25,4,FALSE)</f>
        <v>0</v>
      </c>
      <c r="J55">
        <f>VLOOKUP(F55,$F$16:$M$25,5,FALSE)</f>
        <v>0</v>
      </c>
      <c r="K55">
        <f>VLOOKUP(F55,$F$16:$M$25,6,FALSE)</f>
        <v>0</v>
      </c>
      <c r="L55">
        <f>VLOOKUP(F55,$F$16:$M$25,7,FALSE)</f>
        <v>0</v>
      </c>
      <c r="M55">
        <f>VLOOKUP(F55,$F$16:$M$25,8,FALSE)</f>
        <v>0</v>
      </c>
    </row>
  </sheetData>
  <mergeCells count="1">
    <mergeCell ref="A2:E2"/>
  </mergeCells>
  <phoneticPr fontId="0"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ublished="0" codeName="Hoja15"/>
  <dimension ref="A2:AL55"/>
  <sheetViews>
    <sheetView workbookViewId="0">
      <selection sqref="A1:H1"/>
    </sheetView>
  </sheetViews>
  <sheetFormatPr baseColWidth="10" defaultColWidth="3.6640625" defaultRowHeight="13" x14ac:dyDescent="0.15"/>
  <cols>
    <col min="1" max="1" width="9.1640625" customWidth="1"/>
    <col min="2" max="2" width="2.6640625" customWidth="1"/>
    <col min="3" max="3" width="1.5" customWidth="1"/>
    <col min="4" max="4" width="2.6640625" customWidth="1"/>
    <col min="5" max="5" width="9.1640625" style="2" customWidth="1"/>
    <col min="6" max="6" width="11.5" customWidth="1"/>
  </cols>
  <sheetData>
    <row r="2" spans="1:36" x14ac:dyDescent="0.15">
      <c r="A2" s="462" t="s">
        <v>190</v>
      </c>
      <c r="B2" s="462"/>
      <c r="C2" s="462"/>
      <c r="D2" s="462"/>
      <c r="E2" s="462"/>
      <c r="G2" t="str">
        <f>IF('Mi Prode'!E39&lt;&gt;"",'Mi Prode'!E39,"")</f>
        <v>Costa Rica</v>
      </c>
      <c r="N2" t="str">
        <f>IF('Mi Prode'!H39&lt;&gt;"",'Mi Prode'!H39,"")</f>
        <v>Serbia</v>
      </c>
      <c r="U2" t="str">
        <f>IF('Mi Prode'!E40&lt;&gt;"",'Mi Prode'!E40,"")</f>
        <v>Brasil</v>
      </c>
      <c r="AB2" t="str">
        <f>IF('Mi Prode'!H40&lt;&gt;"",'Mi Prode'!H40,"")</f>
        <v>Suiza</v>
      </c>
    </row>
    <row r="3" spans="1:36" x14ac:dyDescent="0.15">
      <c r="F3" t="s">
        <v>38</v>
      </c>
      <c r="G3" t="s">
        <v>39</v>
      </c>
      <c r="H3" t="s">
        <v>40</v>
      </c>
      <c r="I3" t="s">
        <v>41</v>
      </c>
      <c r="J3" t="s">
        <v>42</v>
      </c>
      <c r="K3" t="s">
        <v>43</v>
      </c>
      <c r="L3" t="s">
        <v>44</v>
      </c>
      <c r="N3" t="s">
        <v>39</v>
      </c>
      <c r="O3" t="s">
        <v>40</v>
      </c>
      <c r="P3" t="s">
        <v>41</v>
      </c>
      <c r="Q3" t="s">
        <v>42</v>
      </c>
      <c r="R3" t="s">
        <v>43</v>
      </c>
      <c r="S3" t="s">
        <v>44</v>
      </c>
      <c r="U3" t="s">
        <v>39</v>
      </c>
      <c r="V3" t="s">
        <v>40</v>
      </c>
      <c r="W3" t="s">
        <v>41</v>
      </c>
      <c r="X3" t="s">
        <v>42</v>
      </c>
      <c r="Y3" t="s">
        <v>43</v>
      </c>
      <c r="Z3" t="s">
        <v>44</v>
      </c>
      <c r="AB3" t="s">
        <v>39</v>
      </c>
      <c r="AC3" t="s">
        <v>40</v>
      </c>
      <c r="AD3" t="s">
        <v>41</v>
      </c>
      <c r="AE3" t="s">
        <v>42</v>
      </c>
      <c r="AF3" t="s">
        <v>43</v>
      </c>
      <c r="AG3" t="s">
        <v>44</v>
      </c>
    </row>
    <row r="4" spans="1:36" x14ac:dyDescent="0.15">
      <c r="A4" s="1" t="str">
        <f>'Mi Prode'!E39</f>
        <v>Costa Rica</v>
      </c>
      <c r="B4" s="3" t="str">
        <f>IF('Mi Prode'!F39&lt;&gt;"",'Mi Prode'!F39,"")</f>
        <v/>
      </c>
      <c r="C4" s="3"/>
      <c r="D4" s="3" t="str">
        <f>IF('Mi Prode'!G39&lt;&gt;"",'Mi Prode'!G39,"")</f>
        <v/>
      </c>
      <c r="E4" s="2" t="str">
        <f>'Mi Prode'!H39</f>
        <v>Serbia</v>
      </c>
      <c r="F4" s="3">
        <f>COUNTBLANK('Mi Prode'!F39:'Mi Prode'!G39)</f>
        <v>2</v>
      </c>
      <c r="G4">
        <f t="shared" ref="G4:G9" si="0">IF(AND(F4=0,OR($A4=$G$2,$E4=$G$2)),1,0)</f>
        <v>0</v>
      </c>
      <c r="H4">
        <f t="shared" ref="H4:H9" si="1">IF(AND(F4=0,OR(AND($A4=$G$2,$B4&gt;$D4),AND($E4=$G$2,$D4&gt;$B4))),1,0)</f>
        <v>0</v>
      </c>
      <c r="I4">
        <f t="shared" ref="I4:I9" si="2">IF(AND(F4=0,G4=1,$B4=$D4),1,0)</f>
        <v>0</v>
      </c>
      <c r="J4">
        <f t="shared" ref="J4:J9" si="3">IF(AND(F4=0,OR(AND($A4=$G$2,$B4&lt;$D4),AND($E4=$G$2,$D4&lt;$B4))),1,0)</f>
        <v>0</v>
      </c>
      <c r="K4">
        <f t="shared" ref="K4:K9" si="4">IF(F4&gt;0,0,IF($A4=$G$2,$B4,IF($E4=$G$2,$D4,0)))</f>
        <v>0</v>
      </c>
      <c r="L4">
        <f t="shared" ref="L4:L9" si="5">IF(F4&gt;0,0,IF($A4=$G$2,$D4,IF($E4=$G$2,$B4,0)))</f>
        <v>0</v>
      </c>
      <c r="N4">
        <f t="shared" ref="N4:N9" si="6">IF(AND(F4=0,OR($A4=$N$2,$E4=$N$2)),1,0)</f>
        <v>0</v>
      </c>
      <c r="O4">
        <f t="shared" ref="O4:O9" si="7">IF(AND(F4=0,OR(AND($A4=$N$2,$B4&gt;$D4),AND($E4=$N$2,$D4&gt;$B4))),1,0)</f>
        <v>0</v>
      </c>
      <c r="P4">
        <f t="shared" ref="P4:P9" si="8">IF(AND(F4=0,N4=1,$B4=$D4),1,0)</f>
        <v>0</v>
      </c>
      <c r="Q4">
        <f t="shared" ref="Q4:Q9" si="9">IF(AND(F4=0,OR(AND($A4=$N$2,$B4&lt;$D4),AND($E4=$N$2,$D4&lt;$B4))),1,0)</f>
        <v>0</v>
      </c>
      <c r="R4">
        <f t="shared" ref="R4:R9" si="10">IF(F4&gt;0,0,IF($A4=$N$2,$B4,IF($E4=$N$2,$D4,0)))</f>
        <v>0</v>
      </c>
      <c r="S4">
        <f t="shared" ref="S4:S9" si="11">IF(F4&gt;0,0,IF($A4=$N$2,$D4,IF($E4=$N$2,$B4,0)))</f>
        <v>0</v>
      </c>
      <c r="U4">
        <f t="shared" ref="U4:U9" si="12">IF(AND(F4=0,OR($A4=$U$2,$E4=$U$2)),1,0)</f>
        <v>0</v>
      </c>
      <c r="V4">
        <f t="shared" ref="V4:V9" si="13">IF(AND(F4=0,OR(AND($A4=$U$2,$B4&gt;$D4),AND($E4=$U$2,$D4&gt;$B4))),1,0)</f>
        <v>0</v>
      </c>
      <c r="W4">
        <f t="shared" ref="W4:W9" si="14">IF(AND(F4=0,U4=1,$B4=$D4),1,0)</f>
        <v>0</v>
      </c>
      <c r="X4">
        <f t="shared" ref="X4:X9" si="15">IF(AND(F4=0,OR(AND($A4=$U$2,$B4&lt;$D4),AND($E4=$U$2,$D4&lt;$B4))),1,0)</f>
        <v>0</v>
      </c>
      <c r="Y4">
        <f t="shared" ref="Y4:Y9" si="16">IF(F4&gt;0,0,IF($A4=$U$2,$B4,IF($E4=$U$2,$D4,0)))</f>
        <v>0</v>
      </c>
      <c r="Z4">
        <f t="shared" ref="Z4:Z9" si="17">IF(F4&gt;0,0,IF($A4=$U$2,$D4,IF($E4=$U$2,$B4,0)))</f>
        <v>0</v>
      </c>
      <c r="AB4">
        <f t="shared" ref="AB4:AB9" si="18">IF(AND(F4=0,OR($A4=$AB$2,$E4=$AB$2)),1,0)</f>
        <v>0</v>
      </c>
      <c r="AC4">
        <f t="shared" ref="AC4:AC9" si="19">IF(AND(F4=0,OR(AND($A4=$AB$2,$B4&gt;$D4),AND($E4=$AB$2,$D4&gt;$B4))),1,0)</f>
        <v>0</v>
      </c>
      <c r="AD4">
        <f t="shared" ref="AD4:AD9" si="20">IF(AND(F4=0,AB4=1,$B4=$D4),1,0)</f>
        <v>0</v>
      </c>
      <c r="AE4">
        <f t="shared" ref="AE4:AE9" si="21">IF(AND(F4=0,OR(AND($A4=$AB$2,$B4&lt;$D4),AND($E4=$AB$2,$D4&lt;$B4))),1,0)</f>
        <v>0</v>
      </c>
      <c r="AF4">
        <f t="shared" ref="AF4:AF9" si="22">IF(F4&gt;0,0,IF($A4=$AB$2,$B4,IF($E4=$AB$2,$D4,0)))</f>
        <v>0</v>
      </c>
      <c r="AG4">
        <f t="shared" ref="AG4:AG9" si="23">IF(F4&gt;0,0,IF($A4=$AB$2,$D4,IF($E4=$AB$2,$B4,0)))</f>
        <v>0</v>
      </c>
    </row>
    <row r="5" spans="1:36" x14ac:dyDescent="0.15">
      <c r="A5" s="1" t="str">
        <f>'Mi Prode'!E40</f>
        <v>Brasil</v>
      </c>
      <c r="B5" s="3" t="str">
        <f>IF('Mi Prode'!F40&lt;&gt;"",'Mi Prode'!F40,"")</f>
        <v/>
      </c>
      <c r="C5" s="3"/>
      <c r="D5" s="3" t="str">
        <f>IF('Mi Prode'!G40&lt;&gt;"",'Mi Prode'!G40,"")</f>
        <v/>
      </c>
      <c r="E5" s="2" t="str">
        <f>'Mi Prode'!H40</f>
        <v>Suiza</v>
      </c>
      <c r="F5" s="3">
        <f>COUNTBLANK('Mi Prode'!F40:'Mi Prode'!G40)</f>
        <v>2</v>
      </c>
      <c r="G5">
        <f t="shared" si="0"/>
        <v>0</v>
      </c>
      <c r="H5">
        <f t="shared" si="1"/>
        <v>0</v>
      </c>
      <c r="I5">
        <f t="shared" si="2"/>
        <v>0</v>
      </c>
      <c r="J5">
        <f t="shared" si="3"/>
        <v>0</v>
      </c>
      <c r="K5">
        <f t="shared" si="4"/>
        <v>0</v>
      </c>
      <c r="L5">
        <f t="shared" si="5"/>
        <v>0</v>
      </c>
      <c r="N5">
        <f t="shared" si="6"/>
        <v>0</v>
      </c>
      <c r="O5">
        <f t="shared" si="7"/>
        <v>0</v>
      </c>
      <c r="P5">
        <f t="shared" si="8"/>
        <v>0</v>
      </c>
      <c r="Q5">
        <f t="shared" si="9"/>
        <v>0</v>
      </c>
      <c r="R5">
        <f t="shared" si="10"/>
        <v>0</v>
      </c>
      <c r="S5">
        <f t="shared" si="11"/>
        <v>0</v>
      </c>
      <c r="U5">
        <f t="shared" si="12"/>
        <v>0</v>
      </c>
      <c r="V5">
        <f t="shared" si="13"/>
        <v>0</v>
      </c>
      <c r="W5">
        <f t="shared" si="14"/>
        <v>0</v>
      </c>
      <c r="X5">
        <f t="shared" si="15"/>
        <v>0</v>
      </c>
      <c r="Y5">
        <f t="shared" si="16"/>
        <v>0</v>
      </c>
      <c r="Z5">
        <f t="shared" si="17"/>
        <v>0</v>
      </c>
      <c r="AB5">
        <f t="shared" si="18"/>
        <v>0</v>
      </c>
      <c r="AC5">
        <f t="shared" si="19"/>
        <v>0</v>
      </c>
      <c r="AD5">
        <f t="shared" si="20"/>
        <v>0</v>
      </c>
      <c r="AE5">
        <f t="shared" si="21"/>
        <v>0</v>
      </c>
      <c r="AF5">
        <f t="shared" si="22"/>
        <v>0</v>
      </c>
      <c r="AG5">
        <f t="shared" si="23"/>
        <v>0</v>
      </c>
    </row>
    <row r="6" spans="1:36" x14ac:dyDescent="0.15">
      <c r="A6" s="1" t="str">
        <f>'Mi Prode'!E41</f>
        <v>Brasil</v>
      </c>
      <c r="B6" s="3" t="str">
        <f>IF('Mi Prode'!F41&lt;&gt;"",'Mi Prode'!F41,"")</f>
        <v/>
      </c>
      <c r="C6" s="3"/>
      <c r="D6" s="3" t="str">
        <f>IF('Mi Prode'!G41&lt;&gt;"",'Mi Prode'!G41,"")</f>
        <v/>
      </c>
      <c r="E6" s="2" t="str">
        <f>'Mi Prode'!H41</f>
        <v>Costa Rica</v>
      </c>
      <c r="F6" s="3">
        <f>COUNTBLANK('Mi Prode'!F41:'Mi Prode'!G41)</f>
        <v>2</v>
      </c>
      <c r="G6">
        <f t="shared" si="0"/>
        <v>0</v>
      </c>
      <c r="H6">
        <f t="shared" si="1"/>
        <v>0</v>
      </c>
      <c r="I6">
        <f t="shared" si="2"/>
        <v>0</v>
      </c>
      <c r="J6">
        <f t="shared" si="3"/>
        <v>0</v>
      </c>
      <c r="K6">
        <f t="shared" si="4"/>
        <v>0</v>
      </c>
      <c r="L6">
        <f t="shared" si="5"/>
        <v>0</v>
      </c>
      <c r="N6">
        <f t="shared" si="6"/>
        <v>0</v>
      </c>
      <c r="O6">
        <f t="shared" si="7"/>
        <v>0</v>
      </c>
      <c r="P6">
        <f t="shared" si="8"/>
        <v>0</v>
      </c>
      <c r="Q6">
        <f t="shared" si="9"/>
        <v>0</v>
      </c>
      <c r="R6">
        <f t="shared" si="10"/>
        <v>0</v>
      </c>
      <c r="S6">
        <f t="shared" si="11"/>
        <v>0</v>
      </c>
      <c r="U6">
        <f t="shared" si="12"/>
        <v>0</v>
      </c>
      <c r="V6">
        <f t="shared" si="13"/>
        <v>0</v>
      </c>
      <c r="W6">
        <f t="shared" si="14"/>
        <v>0</v>
      </c>
      <c r="X6">
        <f t="shared" si="15"/>
        <v>0</v>
      </c>
      <c r="Y6">
        <f t="shared" si="16"/>
        <v>0</v>
      </c>
      <c r="Z6">
        <f t="shared" si="17"/>
        <v>0</v>
      </c>
      <c r="AB6">
        <f t="shared" si="18"/>
        <v>0</v>
      </c>
      <c r="AC6">
        <f t="shared" si="19"/>
        <v>0</v>
      </c>
      <c r="AD6">
        <f t="shared" si="20"/>
        <v>0</v>
      </c>
      <c r="AE6">
        <f t="shared" si="21"/>
        <v>0</v>
      </c>
      <c r="AF6">
        <f t="shared" si="22"/>
        <v>0</v>
      </c>
      <c r="AG6">
        <f t="shared" si="23"/>
        <v>0</v>
      </c>
    </row>
    <row r="7" spans="1:36" x14ac:dyDescent="0.15">
      <c r="A7" s="1" t="str">
        <f>'Mi Prode'!E42</f>
        <v>Serbia</v>
      </c>
      <c r="B7" s="3" t="str">
        <f>IF('Mi Prode'!F42&lt;&gt;"",'Mi Prode'!F42,"")</f>
        <v/>
      </c>
      <c r="C7" s="3"/>
      <c r="D7" s="3" t="str">
        <f>IF('Mi Prode'!G42&lt;&gt;"",'Mi Prode'!G42,"")</f>
        <v/>
      </c>
      <c r="E7" s="2" t="str">
        <f>'Mi Prode'!H42</f>
        <v>Suiza</v>
      </c>
      <c r="F7" s="3">
        <f>COUNTBLANK('Mi Prode'!F42:'Mi Prode'!G42)</f>
        <v>2</v>
      </c>
      <c r="G7">
        <f t="shared" si="0"/>
        <v>0</v>
      </c>
      <c r="H7">
        <f t="shared" si="1"/>
        <v>0</v>
      </c>
      <c r="I7">
        <f t="shared" si="2"/>
        <v>0</v>
      </c>
      <c r="J7">
        <f t="shared" si="3"/>
        <v>0</v>
      </c>
      <c r="K7">
        <f t="shared" si="4"/>
        <v>0</v>
      </c>
      <c r="L7">
        <f t="shared" si="5"/>
        <v>0</v>
      </c>
      <c r="N7">
        <f t="shared" si="6"/>
        <v>0</v>
      </c>
      <c r="O7">
        <f t="shared" si="7"/>
        <v>0</v>
      </c>
      <c r="P7">
        <f t="shared" si="8"/>
        <v>0</v>
      </c>
      <c r="Q7">
        <f t="shared" si="9"/>
        <v>0</v>
      </c>
      <c r="R7">
        <f t="shared" si="10"/>
        <v>0</v>
      </c>
      <c r="S7">
        <f t="shared" si="11"/>
        <v>0</v>
      </c>
      <c r="U7">
        <f t="shared" si="12"/>
        <v>0</v>
      </c>
      <c r="V7">
        <f t="shared" si="13"/>
        <v>0</v>
      </c>
      <c r="W7">
        <f t="shared" si="14"/>
        <v>0</v>
      </c>
      <c r="X7">
        <f t="shared" si="15"/>
        <v>0</v>
      </c>
      <c r="Y7">
        <f t="shared" si="16"/>
        <v>0</v>
      </c>
      <c r="Z7">
        <f t="shared" si="17"/>
        <v>0</v>
      </c>
      <c r="AB7">
        <f t="shared" si="18"/>
        <v>0</v>
      </c>
      <c r="AC7">
        <f t="shared" si="19"/>
        <v>0</v>
      </c>
      <c r="AD7">
        <f t="shared" si="20"/>
        <v>0</v>
      </c>
      <c r="AE7">
        <f t="shared" si="21"/>
        <v>0</v>
      </c>
      <c r="AF7">
        <f t="shared" si="22"/>
        <v>0</v>
      </c>
      <c r="AG7">
        <f t="shared" si="23"/>
        <v>0</v>
      </c>
    </row>
    <row r="8" spans="1:36" x14ac:dyDescent="0.15">
      <c r="A8" s="1" t="str">
        <f>'Mi Prode'!E43</f>
        <v>Serbia</v>
      </c>
      <c r="B8" s="3" t="str">
        <f>IF('Mi Prode'!F43&lt;&gt;"",'Mi Prode'!F43,"")</f>
        <v/>
      </c>
      <c r="C8" s="3"/>
      <c r="D8" s="3" t="str">
        <f>IF('Mi Prode'!G43&lt;&gt;"",'Mi Prode'!G43,"")</f>
        <v/>
      </c>
      <c r="E8" s="2" t="str">
        <f>'Mi Prode'!H43</f>
        <v>Brasil</v>
      </c>
      <c r="F8" s="3">
        <f>COUNTBLANK('Mi Prode'!F43:'Mi Prode'!G43)</f>
        <v>2</v>
      </c>
      <c r="G8">
        <f t="shared" si="0"/>
        <v>0</v>
      </c>
      <c r="H8">
        <f t="shared" si="1"/>
        <v>0</v>
      </c>
      <c r="I8">
        <f t="shared" si="2"/>
        <v>0</v>
      </c>
      <c r="J8">
        <f t="shared" si="3"/>
        <v>0</v>
      </c>
      <c r="K8">
        <f t="shared" si="4"/>
        <v>0</v>
      </c>
      <c r="L8">
        <f t="shared" si="5"/>
        <v>0</v>
      </c>
      <c r="N8">
        <f t="shared" si="6"/>
        <v>0</v>
      </c>
      <c r="O8">
        <f t="shared" si="7"/>
        <v>0</v>
      </c>
      <c r="P8">
        <f t="shared" si="8"/>
        <v>0</v>
      </c>
      <c r="Q8">
        <f t="shared" si="9"/>
        <v>0</v>
      </c>
      <c r="R8">
        <f t="shared" si="10"/>
        <v>0</v>
      </c>
      <c r="S8">
        <f t="shared" si="11"/>
        <v>0</v>
      </c>
      <c r="U8">
        <f t="shared" si="12"/>
        <v>0</v>
      </c>
      <c r="V8">
        <f t="shared" si="13"/>
        <v>0</v>
      </c>
      <c r="W8">
        <f t="shared" si="14"/>
        <v>0</v>
      </c>
      <c r="X8">
        <f t="shared" si="15"/>
        <v>0</v>
      </c>
      <c r="Y8">
        <f t="shared" si="16"/>
        <v>0</v>
      </c>
      <c r="Z8">
        <f t="shared" si="17"/>
        <v>0</v>
      </c>
      <c r="AB8">
        <f t="shared" si="18"/>
        <v>0</v>
      </c>
      <c r="AC8">
        <f t="shared" si="19"/>
        <v>0</v>
      </c>
      <c r="AD8">
        <f t="shared" si="20"/>
        <v>0</v>
      </c>
      <c r="AE8">
        <f t="shared" si="21"/>
        <v>0</v>
      </c>
      <c r="AF8">
        <f t="shared" si="22"/>
        <v>0</v>
      </c>
      <c r="AG8">
        <f t="shared" si="23"/>
        <v>0</v>
      </c>
    </row>
    <row r="9" spans="1:36" x14ac:dyDescent="0.15">
      <c r="A9" s="1" t="str">
        <f>'Mi Prode'!E44</f>
        <v>Suiza</v>
      </c>
      <c r="B9" s="3" t="str">
        <f>IF('Mi Prode'!F44&lt;&gt;"",'Mi Prode'!F44,"")</f>
        <v/>
      </c>
      <c r="C9" s="3"/>
      <c r="D9" s="3" t="str">
        <f>IF('Mi Prode'!G44&lt;&gt;"",'Mi Prode'!G44,"")</f>
        <v/>
      </c>
      <c r="E9" s="2" t="str">
        <f>'Mi Prode'!H44</f>
        <v>Costa Rica</v>
      </c>
      <c r="F9" s="3">
        <f>COUNTBLANK('Mi Prode'!F44:'Mi Prode'!G44)</f>
        <v>2</v>
      </c>
      <c r="G9">
        <f t="shared" si="0"/>
        <v>0</v>
      </c>
      <c r="H9">
        <f t="shared" si="1"/>
        <v>0</v>
      </c>
      <c r="I9">
        <f t="shared" si="2"/>
        <v>0</v>
      </c>
      <c r="J9">
        <f t="shared" si="3"/>
        <v>0</v>
      </c>
      <c r="K9">
        <f t="shared" si="4"/>
        <v>0</v>
      </c>
      <c r="L9">
        <f t="shared" si="5"/>
        <v>0</v>
      </c>
      <c r="N9">
        <f t="shared" si="6"/>
        <v>0</v>
      </c>
      <c r="O9">
        <f t="shared" si="7"/>
        <v>0</v>
      </c>
      <c r="P9">
        <f t="shared" si="8"/>
        <v>0</v>
      </c>
      <c r="Q9">
        <f t="shared" si="9"/>
        <v>0</v>
      </c>
      <c r="R9">
        <f t="shared" si="10"/>
        <v>0</v>
      </c>
      <c r="S9">
        <f t="shared" si="11"/>
        <v>0</v>
      </c>
      <c r="U9">
        <f t="shared" si="12"/>
        <v>0</v>
      </c>
      <c r="V9">
        <f t="shared" si="13"/>
        <v>0</v>
      </c>
      <c r="W9">
        <f t="shared" si="14"/>
        <v>0</v>
      </c>
      <c r="X9">
        <f t="shared" si="15"/>
        <v>0</v>
      </c>
      <c r="Y9">
        <f t="shared" si="16"/>
        <v>0</v>
      </c>
      <c r="Z9">
        <f t="shared" si="17"/>
        <v>0</v>
      </c>
      <c r="AB9">
        <f t="shared" si="18"/>
        <v>0</v>
      </c>
      <c r="AC9">
        <f t="shared" si="19"/>
        <v>0</v>
      </c>
      <c r="AD9">
        <f t="shared" si="20"/>
        <v>0</v>
      </c>
      <c r="AE9">
        <f t="shared" si="21"/>
        <v>0</v>
      </c>
      <c r="AF9">
        <f t="shared" si="22"/>
        <v>0</v>
      </c>
      <c r="AG9">
        <f t="shared" si="23"/>
        <v>0</v>
      </c>
    </row>
    <row r="10" spans="1:36" x14ac:dyDescent="0.15">
      <c r="G10">
        <f t="shared" ref="G10:L10" si="24">SUM(G4:G9)</f>
        <v>0</v>
      </c>
      <c r="H10">
        <f t="shared" si="24"/>
        <v>0</v>
      </c>
      <c r="I10">
        <f t="shared" si="24"/>
        <v>0</v>
      </c>
      <c r="J10">
        <f t="shared" si="24"/>
        <v>0</v>
      </c>
      <c r="K10">
        <f t="shared" si="24"/>
        <v>0</v>
      </c>
      <c r="L10">
        <f t="shared" si="24"/>
        <v>0</v>
      </c>
      <c r="M10">
        <f>H10*3+I10</f>
        <v>0</v>
      </c>
      <c r="N10">
        <f t="shared" ref="N10:S10" si="25">SUM(N4:N9)</f>
        <v>0</v>
      </c>
      <c r="O10">
        <f t="shared" si="25"/>
        <v>0</v>
      </c>
      <c r="P10">
        <f t="shared" si="25"/>
        <v>0</v>
      </c>
      <c r="Q10">
        <f t="shared" si="25"/>
        <v>0</v>
      </c>
      <c r="R10">
        <f t="shared" si="25"/>
        <v>0</v>
      </c>
      <c r="S10">
        <f t="shared" si="25"/>
        <v>0</v>
      </c>
      <c r="T10">
        <f>O10*3+P10</f>
        <v>0</v>
      </c>
      <c r="U10">
        <f t="shared" ref="U10:Z10" si="26">SUM(U4:U9)</f>
        <v>0</v>
      </c>
      <c r="V10">
        <f t="shared" si="26"/>
        <v>0</v>
      </c>
      <c r="W10">
        <f t="shared" si="26"/>
        <v>0</v>
      </c>
      <c r="X10">
        <f t="shared" si="26"/>
        <v>0</v>
      </c>
      <c r="Y10">
        <f t="shared" si="26"/>
        <v>0</v>
      </c>
      <c r="Z10">
        <f t="shared" si="26"/>
        <v>0</v>
      </c>
      <c r="AA10">
        <f>V10*3+W10</f>
        <v>0</v>
      </c>
      <c r="AB10">
        <f t="shared" ref="AB10:AG10" si="27">SUM(AB4:AB9)</f>
        <v>0</v>
      </c>
      <c r="AC10">
        <f t="shared" si="27"/>
        <v>0</v>
      </c>
      <c r="AD10">
        <f t="shared" si="27"/>
        <v>0</v>
      </c>
      <c r="AE10">
        <f t="shared" si="27"/>
        <v>0</v>
      </c>
      <c r="AF10">
        <f t="shared" si="27"/>
        <v>0</v>
      </c>
      <c r="AG10">
        <f t="shared" si="27"/>
        <v>0</v>
      </c>
      <c r="AH10">
        <f>AC10*3+AD10</f>
        <v>0</v>
      </c>
    </row>
    <row r="14" spans="1:36" x14ac:dyDescent="0.15">
      <c r="F14" t="s">
        <v>45</v>
      </c>
    </row>
    <row r="15" spans="1:36" x14ac:dyDescent="0.15">
      <c r="G15" t="s">
        <v>39</v>
      </c>
      <c r="H15" t="s">
        <v>40</v>
      </c>
      <c r="I15" t="s">
        <v>41</v>
      </c>
      <c r="J15" t="s">
        <v>42</v>
      </c>
      <c r="K15" t="s">
        <v>43</v>
      </c>
      <c r="L15" t="s">
        <v>44</v>
      </c>
      <c r="M15" t="s">
        <v>46</v>
      </c>
      <c r="O15" t="s">
        <v>47</v>
      </c>
      <c r="S15" t="s">
        <v>48</v>
      </c>
      <c r="W15" t="s">
        <v>49</v>
      </c>
      <c r="AA15" t="s">
        <v>50</v>
      </c>
      <c r="AE15" t="s">
        <v>51</v>
      </c>
      <c r="AI15" t="s">
        <v>52</v>
      </c>
    </row>
    <row r="16" spans="1:36" x14ac:dyDescent="0.15">
      <c r="F16" t="str">
        <f>G2</f>
        <v>Costa Rica</v>
      </c>
      <c r="G16">
        <f t="shared" ref="G16:M16" si="28">G10</f>
        <v>0</v>
      </c>
      <c r="H16">
        <f t="shared" si="28"/>
        <v>0</v>
      </c>
      <c r="I16">
        <f t="shared" si="28"/>
        <v>0</v>
      </c>
      <c r="J16">
        <f t="shared" si="28"/>
        <v>0</v>
      </c>
      <c r="K16">
        <f t="shared" si="28"/>
        <v>0</v>
      </c>
      <c r="L16">
        <f t="shared" si="28"/>
        <v>0</v>
      </c>
      <c r="M16">
        <f t="shared" si="28"/>
        <v>0</v>
      </c>
      <c r="O16" t="str">
        <f>IF($M16&gt;=$M17,$F16,$F17)</f>
        <v>Costa Rica</v>
      </c>
      <c r="P16">
        <f>VLOOKUP(O16,$F$16:$M$25,8,FALSE)</f>
        <v>0</v>
      </c>
      <c r="S16" t="str">
        <f>IF($P16&gt;=$P18,$O16,$O18)</f>
        <v>Costa Rica</v>
      </c>
      <c r="T16">
        <f>VLOOKUP(S16,$O$16:$P$25,2,FALSE)</f>
        <v>0</v>
      </c>
      <c r="W16" t="str">
        <f>IF($T16&gt;=$T19,$S16,$S19)</f>
        <v>Costa Rica</v>
      </c>
      <c r="X16">
        <f>VLOOKUP(W16,$S$16:$T$25,2,FALSE)</f>
        <v>0</v>
      </c>
      <c r="AA16" t="str">
        <f>W16</f>
        <v>Costa Rica</v>
      </c>
      <c r="AB16">
        <f>VLOOKUP(AA16,W16:X25,2,FALSE)</f>
        <v>0</v>
      </c>
      <c r="AE16" t="str">
        <f>AA16</f>
        <v>Costa Rica</v>
      </c>
      <c r="AF16">
        <f>VLOOKUP(AE16,AA16:AB25,2,FALSE)</f>
        <v>0</v>
      </c>
      <c r="AI16" t="str">
        <f>AE16</f>
        <v>Costa Rica</v>
      </c>
      <c r="AJ16">
        <f>VLOOKUP(AI16,AE16:AF25,2,FALSE)</f>
        <v>0</v>
      </c>
    </row>
    <row r="17" spans="6:37" x14ac:dyDescent="0.15">
      <c r="F17" t="str">
        <f>N2</f>
        <v>Serbia</v>
      </c>
      <c r="G17">
        <f t="shared" ref="G17:M17" si="29">N10</f>
        <v>0</v>
      </c>
      <c r="H17">
        <f t="shared" si="29"/>
        <v>0</v>
      </c>
      <c r="I17">
        <f t="shared" si="29"/>
        <v>0</v>
      </c>
      <c r="J17">
        <f t="shared" si="29"/>
        <v>0</v>
      </c>
      <c r="K17">
        <f t="shared" si="29"/>
        <v>0</v>
      </c>
      <c r="L17">
        <f t="shared" si="29"/>
        <v>0</v>
      </c>
      <c r="M17">
        <f t="shared" si="29"/>
        <v>0</v>
      </c>
      <c r="O17" t="str">
        <f>IF($M17&lt;=$M16,$F17,$F16)</f>
        <v>Serbia</v>
      </c>
      <c r="P17">
        <f>VLOOKUP(O17,$F$16:$M$25,8,FALSE)</f>
        <v>0</v>
      </c>
      <c r="S17" t="str">
        <f>O17</f>
        <v>Serbia</v>
      </c>
      <c r="T17">
        <f>VLOOKUP(S17,$O$16:$P$25,2,FALSE)</f>
        <v>0</v>
      </c>
      <c r="W17" t="str">
        <f>S17</f>
        <v>Serbia</v>
      </c>
      <c r="X17">
        <f>VLOOKUP(W17,$S$16:$T$25,2,FALSE)</f>
        <v>0</v>
      </c>
      <c r="AA17" t="str">
        <f>IF(X17&gt;=X18,W17,W18)</f>
        <v>Serbia</v>
      </c>
      <c r="AB17">
        <f>VLOOKUP(AA17,W16:X25,2,FALSE)</f>
        <v>0</v>
      </c>
      <c r="AE17" t="str">
        <f>IF(AB17&gt;=AB19,AA17,AA19)</f>
        <v>Serbia</v>
      </c>
      <c r="AF17">
        <f>VLOOKUP(AE17,AA16:AB25,2,FALSE)</f>
        <v>0</v>
      </c>
      <c r="AI17" t="str">
        <f>AE17</f>
        <v>Serbia</v>
      </c>
      <c r="AJ17">
        <f>VLOOKUP(AI17,AE16:AF25,2,FALSE)</f>
        <v>0</v>
      </c>
    </row>
    <row r="18" spans="6:37" x14ac:dyDescent="0.15">
      <c r="F18" t="str">
        <f>U2</f>
        <v>Brasil</v>
      </c>
      <c r="G18">
        <f t="shared" ref="G18:M18" si="30">U10</f>
        <v>0</v>
      </c>
      <c r="H18">
        <f t="shared" si="30"/>
        <v>0</v>
      </c>
      <c r="I18">
        <f t="shared" si="30"/>
        <v>0</v>
      </c>
      <c r="J18">
        <f t="shared" si="30"/>
        <v>0</v>
      </c>
      <c r="K18">
        <f t="shared" si="30"/>
        <v>0</v>
      </c>
      <c r="L18">
        <f t="shared" si="30"/>
        <v>0</v>
      </c>
      <c r="M18">
        <f t="shared" si="30"/>
        <v>0</v>
      </c>
      <c r="O18" t="str">
        <f>F18</f>
        <v>Brasil</v>
      </c>
      <c r="P18">
        <f>VLOOKUP(O18,$F$16:$M$25,8,FALSE)</f>
        <v>0</v>
      </c>
      <c r="S18" t="str">
        <f>IF($P18&lt;=$P16,$O18,$O16)</f>
        <v>Brasil</v>
      </c>
      <c r="T18">
        <f>VLOOKUP(S18,$O$16:$P$25,2,FALSE)</f>
        <v>0</v>
      </c>
      <c r="W18" t="str">
        <f>S18</f>
        <v>Brasil</v>
      </c>
      <c r="X18">
        <f>VLOOKUP(W18,$S$16:$T$25,2,FALSE)</f>
        <v>0</v>
      </c>
      <c r="AA18" t="str">
        <f>IF(X18&lt;=X17,W18,W17)</f>
        <v>Brasil</v>
      </c>
      <c r="AB18">
        <f>VLOOKUP(AA18,W16:X25,2,FALSE)</f>
        <v>0</v>
      </c>
      <c r="AE18" t="str">
        <f>AA18</f>
        <v>Brasil</v>
      </c>
      <c r="AF18">
        <f>VLOOKUP(AE18,AA16:AB25,2,FALSE)</f>
        <v>0</v>
      </c>
      <c r="AI18" t="str">
        <f>IF(AF18&gt;=AF19,AE18,AE19)</f>
        <v>Brasil</v>
      </c>
      <c r="AJ18">
        <f>VLOOKUP(AI18,AE16:AF25,2,FALSE)</f>
        <v>0</v>
      </c>
    </row>
    <row r="19" spans="6:37" x14ac:dyDescent="0.15">
      <c r="F19" t="str">
        <f>AB2</f>
        <v>Suiza</v>
      </c>
      <c r="G19">
        <f t="shared" ref="G19:M19" si="31">AB10</f>
        <v>0</v>
      </c>
      <c r="H19">
        <f t="shared" si="31"/>
        <v>0</v>
      </c>
      <c r="I19">
        <f t="shared" si="31"/>
        <v>0</v>
      </c>
      <c r="J19">
        <f t="shared" si="31"/>
        <v>0</v>
      </c>
      <c r="K19">
        <f t="shared" si="31"/>
        <v>0</v>
      </c>
      <c r="L19">
        <f t="shared" si="31"/>
        <v>0</v>
      </c>
      <c r="M19">
        <f t="shared" si="31"/>
        <v>0</v>
      </c>
      <c r="O19" t="str">
        <f>F19</f>
        <v>Suiza</v>
      </c>
      <c r="P19">
        <f>VLOOKUP(O19,$F$16:$M$25,8,FALSE)</f>
        <v>0</v>
      </c>
      <c r="S19" t="str">
        <f>O19</f>
        <v>Suiza</v>
      </c>
      <c r="T19">
        <f>VLOOKUP(S19,$O$16:$P$25,2,FALSE)</f>
        <v>0</v>
      </c>
      <c r="W19" t="str">
        <f>IF($T19&lt;=$T16,$S19,$S16)</f>
        <v>Suiza</v>
      </c>
      <c r="X19">
        <f>VLOOKUP(W19,$S$16:$T$25,2,FALSE)</f>
        <v>0</v>
      </c>
      <c r="AA19" t="str">
        <f>W19</f>
        <v>Suiza</v>
      </c>
      <c r="AB19">
        <f>VLOOKUP(AA19,W16:X25,2,FALSE)</f>
        <v>0</v>
      </c>
      <c r="AE19" t="str">
        <f>IF(AB19&lt;=AB17,AA19,AA17)</f>
        <v>Suiza</v>
      </c>
      <c r="AF19">
        <f>VLOOKUP(AE19,AA16:AB25,2,FALSE)</f>
        <v>0</v>
      </c>
      <c r="AI19" t="str">
        <f>IF(AF19&lt;=AF18,AE19,AE18)</f>
        <v>Suiza</v>
      </c>
      <c r="AJ19">
        <f>VLOOKUP(AI19,AE16:AF25,2,FALSE)</f>
        <v>0</v>
      </c>
    </row>
    <row r="28" spans="6:37" x14ac:dyDescent="0.15">
      <c r="F28" t="str">
        <f>AI16</f>
        <v>Costa Rica</v>
      </c>
      <c r="J28">
        <f>AJ16</f>
        <v>0</v>
      </c>
      <c r="K28">
        <f>VLOOKUP(AI16,$F$16:$M$25,6,FALSE)</f>
        <v>0</v>
      </c>
      <c r="L28">
        <f>VLOOKUP(AI16,$F$16:$M$25,7,FALSE)</f>
        <v>0</v>
      </c>
      <c r="M28">
        <f>K28-L28</f>
        <v>0</v>
      </c>
      <c r="O28" t="str">
        <f>IF(AND($J28=$J29,$M29&gt;$M28),$F29,$F28)</f>
        <v>Costa Rica</v>
      </c>
      <c r="P28">
        <f>VLOOKUP(O28,$F$28:$M$37,5,FALSE)</f>
        <v>0</v>
      </c>
      <c r="Q28">
        <f>VLOOKUP(O28,$F$28:$M$37,8,FALSE)</f>
        <v>0</v>
      </c>
      <c r="S28" t="str">
        <f>IF(AND(P28=P30,Q30&gt;Q28),O30,O28)</f>
        <v>Costa Rica</v>
      </c>
      <c r="T28">
        <f>VLOOKUP(S28,$O$28:$Q$37,2,FALSE)</f>
        <v>0</v>
      </c>
      <c r="U28">
        <f>VLOOKUP(S28,$O$28:$Q$37,3,FALSE)</f>
        <v>0</v>
      </c>
      <c r="W28" t="str">
        <f>IF(AND(T28=T31,U31&gt;U28),S31,S28)</f>
        <v>Costa Rica</v>
      </c>
      <c r="X28">
        <f>VLOOKUP(W28,$S$28:$U$37,2,FALSE)</f>
        <v>0</v>
      </c>
      <c r="Y28">
        <f>VLOOKUP(W28,$S$28:$U$37,3,FALSE)</f>
        <v>0</v>
      </c>
      <c r="AA28" t="str">
        <f>W28</f>
        <v>Costa Rica</v>
      </c>
      <c r="AB28">
        <f>VLOOKUP(AA28,W28:Y37,2,FALSE)</f>
        <v>0</v>
      </c>
      <c r="AC28">
        <f>VLOOKUP(AA28,W28:Y37,3,FALSE)</f>
        <v>0</v>
      </c>
      <c r="AE28" t="str">
        <f>AA28</f>
        <v>Costa Rica</v>
      </c>
      <c r="AF28">
        <f>VLOOKUP(AE28,AA28:AC37,2,FALSE)</f>
        <v>0</v>
      </c>
      <c r="AG28">
        <f>VLOOKUP(AE28,AA28:AC37,3,FALSE)</f>
        <v>0</v>
      </c>
      <c r="AI28" t="str">
        <f>AE28</f>
        <v>Costa Rica</v>
      </c>
      <c r="AJ28">
        <f>VLOOKUP(AI28,AE28:AG37,2,FALSE)</f>
        <v>0</v>
      </c>
      <c r="AK28">
        <f>VLOOKUP(AI28,AE28:AG37,3,FALSE)</f>
        <v>0</v>
      </c>
    </row>
    <row r="29" spans="6:37" x14ac:dyDescent="0.15">
      <c r="F29" t="str">
        <f>AI17</f>
        <v>Serbia</v>
      </c>
      <c r="J29">
        <f>AJ17</f>
        <v>0</v>
      </c>
      <c r="K29">
        <f>VLOOKUP(AI17,$F$16:$M$25,6,FALSE)</f>
        <v>0</v>
      </c>
      <c r="L29">
        <f>VLOOKUP(AI17,$F$16:$M$25,7,FALSE)</f>
        <v>0</v>
      </c>
      <c r="M29">
        <f>K29-L29</f>
        <v>0</v>
      </c>
      <c r="O29" t="str">
        <f>IF(AND($J28=$J29,$M29&gt;$M28),$F28,$F29)</f>
        <v>Serbia</v>
      </c>
      <c r="P29">
        <f>VLOOKUP(O29,$F$28:$M$37,5,FALSE)</f>
        <v>0</v>
      </c>
      <c r="Q29">
        <f>VLOOKUP(O29,$F$28:$M$37,8,FALSE)</f>
        <v>0</v>
      </c>
      <c r="S29" t="str">
        <f>O29</f>
        <v>Serbia</v>
      </c>
      <c r="T29">
        <f>VLOOKUP(S29,$O$28:$Q$37,2,FALSE)</f>
        <v>0</v>
      </c>
      <c r="U29">
        <f>VLOOKUP(S29,$O$28:$Q$37,3,FALSE)</f>
        <v>0</v>
      </c>
      <c r="W29" t="str">
        <f>S29</f>
        <v>Serbia</v>
      </c>
      <c r="X29">
        <f>VLOOKUP(W29,$S$28:$U$37,2,FALSE)</f>
        <v>0</v>
      </c>
      <c r="Y29">
        <f>VLOOKUP(W29,$S$28:$U$37,3,FALSE)</f>
        <v>0</v>
      </c>
      <c r="AA29" t="str">
        <f>IF(AND(X29=X30,Y30&gt;Y29),W30,W29)</f>
        <v>Serbia</v>
      </c>
      <c r="AB29">
        <f>VLOOKUP(AA29,W28:Y37,2,FALSE)</f>
        <v>0</v>
      </c>
      <c r="AC29">
        <f>VLOOKUP(AA29,W28:Y37,3,FALSE)</f>
        <v>0</v>
      </c>
      <c r="AE29" t="str">
        <f>IF(AND(AB29=AB31,AC31&gt;AC29),AA31,AA29)</f>
        <v>Serbia</v>
      </c>
      <c r="AF29">
        <f>VLOOKUP(AE29,AA28:AC37,2,FALSE)</f>
        <v>0</v>
      </c>
      <c r="AG29">
        <f>VLOOKUP(AE29,AA28:AC37,3,FALSE)</f>
        <v>0</v>
      </c>
      <c r="AI29" t="str">
        <f>AE29</f>
        <v>Serbia</v>
      </c>
      <c r="AJ29">
        <f>VLOOKUP(AI29,AE28:AG37,2,FALSE)</f>
        <v>0</v>
      </c>
      <c r="AK29">
        <f>VLOOKUP(AI29,AE28:AG37,3,FALSE)</f>
        <v>0</v>
      </c>
    </row>
    <row r="30" spans="6:37" x14ac:dyDescent="0.15">
      <c r="F30" t="str">
        <f>AI18</f>
        <v>Brasil</v>
      </c>
      <c r="J30">
        <f>AJ18</f>
        <v>0</v>
      </c>
      <c r="K30">
        <f>VLOOKUP(AI18,$F$16:$M$25,6,FALSE)</f>
        <v>0</v>
      </c>
      <c r="L30">
        <f>VLOOKUP(AI18,$F$16:$M$25,7,FALSE)</f>
        <v>0</v>
      </c>
      <c r="M30">
        <f>K30-L30</f>
        <v>0</v>
      </c>
      <c r="O30" t="str">
        <f>F30</f>
        <v>Brasil</v>
      </c>
      <c r="P30">
        <f>VLOOKUP(O30,$F$28:$M$37,5,FALSE)</f>
        <v>0</v>
      </c>
      <c r="Q30">
        <f>VLOOKUP(O30,$F$28:$M$37,8,FALSE)</f>
        <v>0</v>
      </c>
      <c r="S30" t="str">
        <f>IF(AND($P28=P30,Q30&gt;Q28),O28,O30)</f>
        <v>Brasil</v>
      </c>
      <c r="T30">
        <f>VLOOKUP(S30,$O$28:$Q$37,2,FALSE)</f>
        <v>0</v>
      </c>
      <c r="U30">
        <f>VLOOKUP(S30,$O$28:$Q$37,3,FALSE)</f>
        <v>0</v>
      </c>
      <c r="W30" t="str">
        <f>S30</f>
        <v>Brasil</v>
      </c>
      <c r="X30">
        <f>VLOOKUP(W30,$S$28:$U$37,2,FALSE)</f>
        <v>0</v>
      </c>
      <c r="Y30">
        <f>VLOOKUP(W30,$S$28:$U$37,3,FALSE)</f>
        <v>0</v>
      </c>
      <c r="AA30" t="str">
        <f>IF(AND(X29=X30,Y30&gt;Y29),W29,W30)</f>
        <v>Brasil</v>
      </c>
      <c r="AB30">
        <f>VLOOKUP(AA30,W28:Y37,2,FALSE)</f>
        <v>0</v>
      </c>
      <c r="AC30">
        <f>VLOOKUP(AA30,W28:Y37,3,FALSE)</f>
        <v>0</v>
      </c>
      <c r="AE30" t="str">
        <f>AA30</f>
        <v>Brasil</v>
      </c>
      <c r="AF30">
        <f>VLOOKUP(AE30,AA28:AC37,2,FALSE)</f>
        <v>0</v>
      </c>
      <c r="AG30">
        <f>VLOOKUP(AE30,AA28:AC37,3,FALSE)</f>
        <v>0</v>
      </c>
      <c r="AI30" t="str">
        <f>IF(AND(AF30=AF31,AG31&gt;AG30),AE31,AE30)</f>
        <v>Brasil</v>
      </c>
      <c r="AJ30">
        <f>VLOOKUP(AI30,AE28:AG37,2,FALSE)</f>
        <v>0</v>
      </c>
      <c r="AK30">
        <f>VLOOKUP(AI30,AE28:AG37,3,FALSE)</f>
        <v>0</v>
      </c>
    </row>
    <row r="31" spans="6:37" x14ac:dyDescent="0.15">
      <c r="F31" t="str">
        <f>AI19</f>
        <v>Suiza</v>
      </c>
      <c r="J31">
        <f>AJ19</f>
        <v>0</v>
      </c>
      <c r="K31">
        <f>VLOOKUP(AI19,$F$16:$M$25,6,FALSE)</f>
        <v>0</v>
      </c>
      <c r="L31">
        <f>VLOOKUP(AI19,$F$16:$M$25,7,FALSE)</f>
        <v>0</v>
      </c>
      <c r="M31">
        <f>K31-L31</f>
        <v>0</v>
      </c>
      <c r="O31" t="str">
        <f>F31</f>
        <v>Suiza</v>
      </c>
      <c r="P31">
        <f>VLOOKUP(O31,$F$28:$M$37,5,FALSE)</f>
        <v>0</v>
      </c>
      <c r="Q31">
        <f>VLOOKUP(O31,$F$28:$M$37,8,FALSE)</f>
        <v>0</v>
      </c>
      <c r="S31" t="str">
        <f>O31</f>
        <v>Suiza</v>
      </c>
      <c r="T31">
        <f>VLOOKUP(S31,$O$28:$Q$37,2,FALSE)</f>
        <v>0</v>
      </c>
      <c r="U31">
        <f>VLOOKUP(S31,$O$28:$Q$37,3,FALSE)</f>
        <v>0</v>
      </c>
      <c r="W31" t="str">
        <f>IF(AND(T28=T31,U31&gt;U28),S28,S31)</f>
        <v>Suiza</v>
      </c>
      <c r="X31">
        <f>VLOOKUP(W31,$S$28:$U$37,2,FALSE)</f>
        <v>0</v>
      </c>
      <c r="Y31">
        <f>VLOOKUP(W31,$S$28:$U$37,3,FALSE)</f>
        <v>0</v>
      </c>
      <c r="AA31" t="str">
        <f>W31</f>
        <v>Suiza</v>
      </c>
      <c r="AB31">
        <f>VLOOKUP(AA31,W28:Y37,2,FALSE)</f>
        <v>0</v>
      </c>
      <c r="AC31">
        <f>VLOOKUP(AA31,W28:Y37,3,FALSE)</f>
        <v>0</v>
      </c>
      <c r="AE31" t="str">
        <f>IF(AND(AB29=AB31,AC31&gt;AC29),AA29,AA31)</f>
        <v>Suiza</v>
      </c>
      <c r="AF31">
        <f>VLOOKUP(AE31,AA28:AC37,2,FALSE)</f>
        <v>0</v>
      </c>
      <c r="AG31">
        <f>VLOOKUP(AE31,AA28:AC37,3,FALSE)</f>
        <v>0</v>
      </c>
      <c r="AI31" t="str">
        <f>IF(AND(AF30=AF31,AG31&gt;AG30),AE30,AE31)</f>
        <v>Suiza</v>
      </c>
      <c r="AJ31">
        <f>VLOOKUP(AI31,AE28:AG37,2,FALSE)</f>
        <v>0</v>
      </c>
      <c r="AK31">
        <f>VLOOKUP(AI31,AE28:AG37,3,FALSE)</f>
        <v>0</v>
      </c>
    </row>
    <row r="40" spans="6:38" x14ac:dyDescent="0.15">
      <c r="F40" t="str">
        <f>AI28</f>
        <v>Costa Rica</v>
      </c>
      <c r="J40">
        <f>VLOOKUP(F40,$F$16:$M$25,8,FALSE)</f>
        <v>0</v>
      </c>
      <c r="K40">
        <f>VLOOKUP(F40,$F$16:$M$25,6,FALSE)</f>
        <v>0</v>
      </c>
      <c r="L40">
        <f>VLOOKUP(F40,$F$16:$M$25,7,FALSE)</f>
        <v>0</v>
      </c>
      <c r="M40">
        <f>K40-L40</f>
        <v>0</v>
      </c>
      <c r="O40" t="str">
        <f>IF(AND(J40=J41,M40=M41,K41&gt;K40),F41,F40)</f>
        <v>Costa Rica</v>
      </c>
      <c r="P40">
        <f>VLOOKUP(O40,$F$40:$M$49,5,FALSE)</f>
        <v>0</v>
      </c>
      <c r="Q40">
        <f>VLOOKUP(O40,$F$40:$M$49,8,FALSE)</f>
        <v>0</v>
      </c>
      <c r="R40">
        <f>VLOOKUP(O40,$F$40:$M$49,6,FALSE)</f>
        <v>0</v>
      </c>
      <c r="S40" t="str">
        <f>IF(AND(P40=P42,Q40=Q42,R42&gt;R40),O42,O40)</f>
        <v>Costa Rica</v>
      </c>
      <c r="T40">
        <f>VLOOKUP(S40,$O$40:$R$49,2,FALSE)</f>
        <v>0</v>
      </c>
      <c r="U40">
        <f>VLOOKUP(S40,$O$40:$R$49,3,FALSE)</f>
        <v>0</v>
      </c>
      <c r="V40">
        <f>VLOOKUP(S40,$O$40:$R$49,4,FALSE)</f>
        <v>0</v>
      </c>
      <c r="W40" t="str">
        <f>IF(AND(T40=T43,U40=U43,V43&gt;V40),S43,S40)</f>
        <v>Costa Rica</v>
      </c>
      <c r="X40">
        <f>VLOOKUP(W40,$S$40:$V$49,2,FALSE)</f>
        <v>0</v>
      </c>
      <c r="Y40">
        <f>VLOOKUP(W40,$S$40:$V$49,3,FALSE)</f>
        <v>0</v>
      </c>
      <c r="Z40">
        <f>VLOOKUP(W40,$S$40:$V$49,4,FALSE)</f>
        <v>0</v>
      </c>
      <c r="AA40" t="str">
        <f>W40</f>
        <v>Costa Rica</v>
      </c>
      <c r="AB40">
        <f>VLOOKUP(AA40,W40:Z49,2,FALSE)</f>
        <v>0</v>
      </c>
      <c r="AC40">
        <f>VLOOKUP(AA40,W40:Z49,3,FALSE)</f>
        <v>0</v>
      </c>
      <c r="AD40">
        <f>VLOOKUP(AA40,W40:Z49,4,FALSE)</f>
        <v>0</v>
      </c>
      <c r="AE40" t="str">
        <f>AA40</f>
        <v>Costa Rica</v>
      </c>
      <c r="AF40">
        <f>VLOOKUP(AE40,AA40:AD49,2,FALSE)</f>
        <v>0</v>
      </c>
      <c r="AG40">
        <f>VLOOKUP(AE40,AA40:AD49,3,FALSE)</f>
        <v>0</v>
      </c>
      <c r="AH40">
        <f>VLOOKUP(AE40,AA40:AD49,4,FALSE)</f>
        <v>0</v>
      </c>
      <c r="AI40" t="str">
        <f>AE40</f>
        <v>Costa Rica</v>
      </c>
      <c r="AJ40">
        <f>VLOOKUP(AI40,AE40:AH49,2,FALSE)</f>
        <v>0</v>
      </c>
      <c r="AK40">
        <f>VLOOKUP(AI40,AE40:AH49,3,FALSE)</f>
        <v>0</v>
      </c>
      <c r="AL40">
        <f>VLOOKUP(AI40,AE40:AH49,4,FALSE)</f>
        <v>0</v>
      </c>
    </row>
    <row r="41" spans="6:38" x14ac:dyDescent="0.15">
      <c r="F41" t="str">
        <f>AI29</f>
        <v>Serbia</v>
      </c>
      <c r="J41">
        <f>VLOOKUP(F41,$F$16:$M$25,8,FALSE)</f>
        <v>0</v>
      </c>
      <c r="K41">
        <f>VLOOKUP(F41,$F$16:$M$25,6,FALSE)</f>
        <v>0</v>
      </c>
      <c r="L41">
        <f>VLOOKUP(F41,$F$16:$M$25,7,FALSE)</f>
        <v>0</v>
      </c>
      <c r="M41">
        <f>K41-L41</f>
        <v>0</v>
      </c>
      <c r="O41" t="str">
        <f>IF(AND(J40=J41,M40=M41,K41&gt;K40),F40,F41)</f>
        <v>Serbia</v>
      </c>
      <c r="P41">
        <f>VLOOKUP(O41,$F$40:$M$49,5,FALSE)</f>
        <v>0</v>
      </c>
      <c r="Q41">
        <f>VLOOKUP(O41,$F$40:$M$49,8,FALSE)</f>
        <v>0</v>
      </c>
      <c r="R41">
        <f>VLOOKUP(O41,$F$40:$M$49,6,FALSE)</f>
        <v>0</v>
      </c>
      <c r="S41" t="str">
        <f>O41</f>
        <v>Serbia</v>
      </c>
      <c r="T41">
        <f>VLOOKUP(S41,$O$40:$R$49,2,FALSE)</f>
        <v>0</v>
      </c>
      <c r="U41">
        <f>VLOOKUP(S41,$O$40:$R$49,3,FALSE)</f>
        <v>0</v>
      </c>
      <c r="V41">
        <f>VLOOKUP(S41,$O$40:$R$49,4,FALSE)</f>
        <v>0</v>
      </c>
      <c r="W41" t="str">
        <f>S41</f>
        <v>Serbia</v>
      </c>
      <c r="X41">
        <f>VLOOKUP(W41,$S$40:$V$49,2,FALSE)</f>
        <v>0</v>
      </c>
      <c r="Y41">
        <f>VLOOKUP(W41,$S$40:$V$49,3,FALSE)</f>
        <v>0</v>
      </c>
      <c r="Z41">
        <f>VLOOKUP(W41,$S$40:$V$49,4,FALSE)</f>
        <v>0</v>
      </c>
      <c r="AA41" t="str">
        <f>IF(AND(X41=X42,Y41=Y42,Z42&gt;Z41),W42,W41)</f>
        <v>Serbia</v>
      </c>
      <c r="AB41">
        <f>VLOOKUP(AA41,W40:Z49,2,FALSE)</f>
        <v>0</v>
      </c>
      <c r="AC41">
        <f>VLOOKUP(AA41,W40:Z49,3,FALSE)</f>
        <v>0</v>
      </c>
      <c r="AD41">
        <f>VLOOKUP(AA41,W40:Z49,4,FALSE)</f>
        <v>0</v>
      </c>
      <c r="AE41" t="str">
        <f>IF(AND(AB41=AB43,AC41=AC43,AD43&gt;AD41),AA43,AA41)</f>
        <v>Serbia</v>
      </c>
      <c r="AF41">
        <f>VLOOKUP(AE41,AA40:AD49,2,FALSE)</f>
        <v>0</v>
      </c>
      <c r="AG41">
        <f>VLOOKUP(AE41,AA40:AD49,3,FALSE)</f>
        <v>0</v>
      </c>
      <c r="AH41">
        <f>VLOOKUP(AE41,AA40:AD49,4,FALSE)</f>
        <v>0</v>
      </c>
      <c r="AI41" t="str">
        <f>AE41</f>
        <v>Serbia</v>
      </c>
      <c r="AJ41">
        <f>VLOOKUP(AI41,AE40:AH49,2,FALSE)</f>
        <v>0</v>
      </c>
      <c r="AK41">
        <f>VLOOKUP(AI41,AE40:AH49,3,FALSE)</f>
        <v>0</v>
      </c>
      <c r="AL41">
        <f>VLOOKUP(AI41,AE40:AH49,4,FALSE)</f>
        <v>0</v>
      </c>
    </row>
    <row r="42" spans="6:38" x14ac:dyDescent="0.15">
      <c r="F42" t="str">
        <f>AI30</f>
        <v>Brasil</v>
      </c>
      <c r="J42">
        <f>VLOOKUP(F42,$F$16:$M$25,8,FALSE)</f>
        <v>0</v>
      </c>
      <c r="K42">
        <f>VLOOKUP(F42,$F$16:$M$25,6,FALSE)</f>
        <v>0</v>
      </c>
      <c r="L42">
        <f>VLOOKUP(F42,$F$16:$M$25,7,FALSE)</f>
        <v>0</v>
      </c>
      <c r="M42">
        <f>K42-L42</f>
        <v>0</v>
      </c>
      <c r="O42" t="str">
        <f>F42</f>
        <v>Brasil</v>
      </c>
      <c r="P42">
        <f>VLOOKUP(O42,$F$40:$M$49,5,FALSE)</f>
        <v>0</v>
      </c>
      <c r="Q42">
        <f>VLOOKUP(O42,$F$40:$M$49,8,FALSE)</f>
        <v>0</v>
      </c>
      <c r="R42">
        <f>VLOOKUP(O42,$F$40:$M$49,6,FALSE)</f>
        <v>0</v>
      </c>
      <c r="S42" t="str">
        <f>IF(AND(P40=P42,Q40=Q42,R42&gt;R40),O40,O42)</f>
        <v>Brasil</v>
      </c>
      <c r="T42">
        <f>VLOOKUP(S42,$O$40:$R$49,2,FALSE)</f>
        <v>0</v>
      </c>
      <c r="U42">
        <f>VLOOKUP(S42,$O$40:$R$49,3,FALSE)</f>
        <v>0</v>
      </c>
      <c r="V42">
        <f>VLOOKUP(S42,$O$40:$R$49,4,FALSE)</f>
        <v>0</v>
      </c>
      <c r="W42" t="str">
        <f>S42</f>
        <v>Brasil</v>
      </c>
      <c r="X42">
        <f>VLOOKUP(W42,$S$40:$V$49,2,FALSE)</f>
        <v>0</v>
      </c>
      <c r="Y42">
        <f>VLOOKUP(W42,$S$40:$V$49,3,FALSE)</f>
        <v>0</v>
      </c>
      <c r="Z42">
        <f>VLOOKUP(W42,$S$40:$V$49,4,FALSE)</f>
        <v>0</v>
      </c>
      <c r="AA42" t="str">
        <f>IF(AND(X41=X42,Y41=Y42,Z42&gt;Z41),W41,W42)</f>
        <v>Brasil</v>
      </c>
      <c r="AB42">
        <f>VLOOKUP(AA42,W40:Z49,2,FALSE)</f>
        <v>0</v>
      </c>
      <c r="AC42">
        <f>VLOOKUP(AA42,W40:Z49,3,FALSE)</f>
        <v>0</v>
      </c>
      <c r="AD42">
        <f>VLOOKUP(AA42,W40:Z49,4,FALSE)</f>
        <v>0</v>
      </c>
      <c r="AE42" t="str">
        <f>AA42</f>
        <v>Brasil</v>
      </c>
      <c r="AF42">
        <f>VLOOKUP(AE42,AA40:AD49,2,FALSE)</f>
        <v>0</v>
      </c>
      <c r="AG42">
        <f>VLOOKUP(AE42,AA40:AD49,3,FALSE)</f>
        <v>0</v>
      </c>
      <c r="AH42">
        <f>VLOOKUP(AE42,AA40:AD49,4,FALSE)</f>
        <v>0</v>
      </c>
      <c r="AI42" t="str">
        <f>IF(AND(AF42=AF43,AG42=AG43,AH43&gt;AH42),AE43,AE42)</f>
        <v>Brasil</v>
      </c>
      <c r="AJ42">
        <f>VLOOKUP(AI42,AE40:AH49,2,FALSE)</f>
        <v>0</v>
      </c>
      <c r="AK42">
        <f>VLOOKUP(AI42,AE40:AH49,3,FALSE)</f>
        <v>0</v>
      </c>
      <c r="AL42">
        <f>VLOOKUP(AI42,AE40:AH49,4,FALSE)</f>
        <v>0</v>
      </c>
    </row>
    <row r="43" spans="6:38" x14ac:dyDescent="0.15">
      <c r="F43" t="str">
        <f>AI31</f>
        <v>Suiza</v>
      </c>
      <c r="J43">
        <f>VLOOKUP(F43,$F$16:$M$25,8,FALSE)</f>
        <v>0</v>
      </c>
      <c r="K43">
        <f>VLOOKUP(F43,$F$16:$M$25,6,FALSE)</f>
        <v>0</v>
      </c>
      <c r="L43">
        <f>VLOOKUP(F43,$F$16:$M$25,7,FALSE)</f>
        <v>0</v>
      </c>
      <c r="M43">
        <f>K43-L43</f>
        <v>0</v>
      </c>
      <c r="O43" t="str">
        <f>F43</f>
        <v>Suiza</v>
      </c>
      <c r="P43">
        <f>VLOOKUP(O43,$F$40:$M$49,5,FALSE)</f>
        <v>0</v>
      </c>
      <c r="Q43">
        <f>VLOOKUP(O43,$F$40:$M$49,8,FALSE)</f>
        <v>0</v>
      </c>
      <c r="R43">
        <f>VLOOKUP(O43,$F$40:$M$49,6,FALSE)</f>
        <v>0</v>
      </c>
      <c r="S43" t="str">
        <f>O43</f>
        <v>Suiza</v>
      </c>
      <c r="T43">
        <f>VLOOKUP(S43,$O$40:$R$49,2,FALSE)</f>
        <v>0</v>
      </c>
      <c r="U43">
        <f>VLOOKUP(S43,$O$40:$R$49,3,FALSE)</f>
        <v>0</v>
      </c>
      <c r="V43">
        <f>VLOOKUP(S43,$O$40:$R$49,4,FALSE)</f>
        <v>0</v>
      </c>
      <c r="W43" t="str">
        <f>IF(AND(T40=T43,U40=U43,V43&gt;V40),S40,S43)</f>
        <v>Suiza</v>
      </c>
      <c r="X43">
        <f>VLOOKUP(W43,$S$40:$V$49,2,FALSE)</f>
        <v>0</v>
      </c>
      <c r="Y43">
        <f>VLOOKUP(W43,$S$40:$V$49,3,FALSE)</f>
        <v>0</v>
      </c>
      <c r="Z43">
        <f>VLOOKUP(W43,$S$40:$V$49,4,FALSE)</f>
        <v>0</v>
      </c>
      <c r="AA43" t="str">
        <f>W43</f>
        <v>Suiza</v>
      </c>
      <c r="AB43">
        <f>VLOOKUP(AA43,W40:Z49,2,FALSE)</f>
        <v>0</v>
      </c>
      <c r="AC43">
        <f>VLOOKUP(AA43,W40:Z49,3,FALSE)</f>
        <v>0</v>
      </c>
      <c r="AD43">
        <f>VLOOKUP(AA43,W40:Z49,4,FALSE)</f>
        <v>0</v>
      </c>
      <c r="AE43" t="str">
        <f>IF(AND(AB41=AB43,AC41=AC43,AD43&gt;AD41),AA41,AA43)</f>
        <v>Suiza</v>
      </c>
      <c r="AF43">
        <f>VLOOKUP(AE43,AA40:AD49,2,FALSE)</f>
        <v>0</v>
      </c>
      <c r="AG43">
        <f>VLOOKUP(AE43,AA40:AD49,3,FALSE)</f>
        <v>0</v>
      </c>
      <c r="AH43">
        <f>VLOOKUP(AE43,AA40:AD49,4,FALSE)</f>
        <v>0</v>
      </c>
      <c r="AI43" t="str">
        <f>IF(AND(AF42=AF43,AG42=AG43,AH43&gt;AH42),AE42,AE43)</f>
        <v>Suiza</v>
      </c>
      <c r="AJ43">
        <f>VLOOKUP(AI43,AE40:AH49,2,FALSE)</f>
        <v>0</v>
      </c>
      <c r="AK43">
        <f>VLOOKUP(AI43,AE40:AH49,3,FALSE)</f>
        <v>0</v>
      </c>
      <c r="AL43">
        <f>VLOOKUP(AI43,AE40:AH49,4,FALSE)</f>
        <v>0</v>
      </c>
    </row>
    <row r="51" spans="6:13" x14ac:dyDescent="0.15">
      <c r="F51" t="s">
        <v>53</v>
      </c>
    </row>
    <row r="52" spans="6:13" x14ac:dyDescent="0.15">
      <c r="F52" t="str">
        <f>AI40</f>
        <v>Costa Rica</v>
      </c>
      <c r="G52">
        <f>VLOOKUP(F52,$F$16:$M$25,2,FALSE)</f>
        <v>0</v>
      </c>
      <c r="H52">
        <f>VLOOKUP(F52,$F$16:$M$25,3,FALSE)</f>
        <v>0</v>
      </c>
      <c r="I52">
        <f>VLOOKUP(F52,$F$16:$M$25,4,FALSE)</f>
        <v>0</v>
      </c>
      <c r="J52">
        <f>VLOOKUP(F52,$F$16:$M$25,5,FALSE)</f>
        <v>0</v>
      </c>
      <c r="K52">
        <f>VLOOKUP(F52,$F$16:$M$25,6,FALSE)</f>
        <v>0</v>
      </c>
      <c r="L52">
        <f>VLOOKUP(F52,$F$16:$M$25,7,FALSE)</f>
        <v>0</v>
      </c>
      <c r="M52">
        <f>VLOOKUP(F52,$F$16:$M$25,8,FALSE)</f>
        <v>0</v>
      </c>
    </row>
    <row r="53" spans="6:13" x14ac:dyDescent="0.15">
      <c r="F53" t="str">
        <f>AI41</f>
        <v>Serbia</v>
      </c>
      <c r="G53">
        <f>VLOOKUP(F53,$F$16:$M$25,2,FALSE)</f>
        <v>0</v>
      </c>
      <c r="H53">
        <f>VLOOKUP(F53,$F$16:$M$25,3,FALSE)</f>
        <v>0</v>
      </c>
      <c r="I53">
        <f>VLOOKUP(F53,$F$16:$M$25,4,FALSE)</f>
        <v>0</v>
      </c>
      <c r="J53">
        <f>VLOOKUP(F53,$F$16:$M$25,5,FALSE)</f>
        <v>0</v>
      </c>
      <c r="K53">
        <f>VLOOKUP(F53,$F$16:$M$25,6,FALSE)</f>
        <v>0</v>
      </c>
      <c r="L53">
        <f>VLOOKUP(F53,$F$16:$M$25,7,FALSE)</f>
        <v>0</v>
      </c>
      <c r="M53">
        <f>VLOOKUP(F53,$F$16:$M$25,8,FALSE)</f>
        <v>0</v>
      </c>
    </row>
    <row r="54" spans="6:13" x14ac:dyDescent="0.15">
      <c r="F54" t="str">
        <f>AI42</f>
        <v>Brasil</v>
      </c>
      <c r="G54">
        <f>VLOOKUP(F54,$F$16:$M$25,2,FALSE)</f>
        <v>0</v>
      </c>
      <c r="H54">
        <f>VLOOKUP(F54,$F$16:$M$25,3,FALSE)</f>
        <v>0</v>
      </c>
      <c r="I54">
        <f>VLOOKUP(F54,$F$16:$M$25,4,FALSE)</f>
        <v>0</v>
      </c>
      <c r="J54">
        <f>VLOOKUP(F54,$F$16:$M$25,5,FALSE)</f>
        <v>0</v>
      </c>
      <c r="K54">
        <f>VLOOKUP(F54,$F$16:$M$25,6,FALSE)</f>
        <v>0</v>
      </c>
      <c r="L54">
        <f>VLOOKUP(F54,$F$16:$M$25,7,FALSE)</f>
        <v>0</v>
      </c>
      <c r="M54">
        <f>VLOOKUP(F54,$F$16:$M$25,8,FALSE)</f>
        <v>0</v>
      </c>
    </row>
    <row r="55" spans="6:13" x14ac:dyDescent="0.15">
      <c r="F55" t="str">
        <f>AI43</f>
        <v>Suiza</v>
      </c>
      <c r="G55">
        <f>VLOOKUP(F55,$F$16:$M$25,2,FALSE)</f>
        <v>0</v>
      </c>
      <c r="H55">
        <f>VLOOKUP(F55,$F$16:$M$25,3,FALSE)</f>
        <v>0</v>
      </c>
      <c r="I55">
        <f>VLOOKUP(F55,$F$16:$M$25,4,FALSE)</f>
        <v>0</v>
      </c>
      <c r="J55">
        <f>VLOOKUP(F55,$F$16:$M$25,5,FALSE)</f>
        <v>0</v>
      </c>
      <c r="K55">
        <f>VLOOKUP(F55,$F$16:$M$25,6,FALSE)</f>
        <v>0</v>
      </c>
      <c r="L55">
        <f>VLOOKUP(F55,$F$16:$M$25,7,FALSE)</f>
        <v>0</v>
      </c>
      <c r="M55">
        <f>VLOOKUP(F55,$F$16:$M$25,8,FALSE)</f>
        <v>0</v>
      </c>
    </row>
  </sheetData>
  <mergeCells count="1">
    <mergeCell ref="A2:E2"/>
  </mergeCells>
  <phoneticPr fontId="0"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ublished="0" codeName="Hoja16"/>
  <dimension ref="A2:AL55"/>
  <sheetViews>
    <sheetView workbookViewId="0">
      <selection sqref="A1:H1"/>
    </sheetView>
  </sheetViews>
  <sheetFormatPr baseColWidth="10" defaultColWidth="3.6640625" defaultRowHeight="13" x14ac:dyDescent="0.15"/>
  <cols>
    <col min="1" max="1" width="9.1640625" customWidth="1"/>
    <col min="2" max="2" width="2.6640625" customWidth="1"/>
    <col min="3" max="3" width="1.5" customWidth="1"/>
    <col min="4" max="4" width="2.6640625" customWidth="1"/>
    <col min="5" max="5" width="9.1640625" style="2" customWidth="1"/>
    <col min="6" max="6" width="11.5" customWidth="1"/>
  </cols>
  <sheetData>
    <row r="2" spans="1:36" x14ac:dyDescent="0.15">
      <c r="A2" s="462" t="s">
        <v>190</v>
      </c>
      <c r="B2" s="462"/>
      <c r="C2" s="462"/>
      <c r="D2" s="462"/>
      <c r="E2" s="462"/>
      <c r="G2" t="str">
        <f>IF('Mi Prode'!E47&lt;&gt;"",'Mi Prode'!E47,"")</f>
        <v>Alemania</v>
      </c>
      <c r="N2" t="str">
        <f>IF('Mi Prode'!H47&lt;&gt;"",'Mi Prode'!H47,"")</f>
        <v>Mexico</v>
      </c>
      <c r="U2" t="str">
        <f>IF('Mi Prode'!E48&lt;&gt;"",'Mi Prode'!E48,"")</f>
        <v>Suecia</v>
      </c>
      <c r="AB2" t="str">
        <f>IF('Mi Prode'!H48&lt;&gt;"",'Mi Prode'!H48,"")</f>
        <v>Corea del Sur</v>
      </c>
    </row>
    <row r="3" spans="1:36" x14ac:dyDescent="0.15">
      <c r="F3" t="s">
        <v>38</v>
      </c>
      <c r="G3" t="s">
        <v>39</v>
      </c>
      <c r="H3" t="s">
        <v>40</v>
      </c>
      <c r="I3" t="s">
        <v>41</v>
      </c>
      <c r="J3" t="s">
        <v>42</v>
      </c>
      <c r="K3" t="s">
        <v>43</v>
      </c>
      <c r="L3" t="s">
        <v>44</v>
      </c>
      <c r="N3" t="s">
        <v>39</v>
      </c>
      <c r="O3" t="s">
        <v>40</v>
      </c>
      <c r="P3" t="s">
        <v>41</v>
      </c>
      <c r="Q3" t="s">
        <v>42</v>
      </c>
      <c r="R3" t="s">
        <v>43</v>
      </c>
      <c r="S3" t="s">
        <v>44</v>
      </c>
      <c r="U3" t="s">
        <v>39</v>
      </c>
      <c r="V3" t="s">
        <v>40</v>
      </c>
      <c r="W3" t="s">
        <v>41</v>
      </c>
      <c r="X3" t="s">
        <v>42</v>
      </c>
      <c r="Y3" t="s">
        <v>43</v>
      </c>
      <c r="Z3" t="s">
        <v>44</v>
      </c>
      <c r="AB3" t="s">
        <v>39</v>
      </c>
      <c r="AC3" t="s">
        <v>40</v>
      </c>
      <c r="AD3" t="s">
        <v>41</v>
      </c>
      <c r="AE3" t="s">
        <v>42</v>
      </c>
      <c r="AF3" t="s">
        <v>43</v>
      </c>
      <c r="AG3" t="s">
        <v>44</v>
      </c>
    </row>
    <row r="4" spans="1:36" x14ac:dyDescent="0.15">
      <c r="A4" s="1" t="str">
        <f>'Mi Prode'!E47</f>
        <v>Alemania</v>
      </c>
      <c r="B4" s="3" t="str">
        <f>IF('Mi Prode'!F47&lt;&gt;"",'Mi Prode'!F47,"")</f>
        <v/>
      </c>
      <c r="C4" s="3"/>
      <c r="D4" s="3" t="str">
        <f>IF('Mi Prode'!G47&lt;&gt;"",'Mi Prode'!G47,"")</f>
        <v/>
      </c>
      <c r="E4" s="2" t="str">
        <f>'Mi Prode'!H47</f>
        <v>Mexico</v>
      </c>
      <c r="F4" s="3">
        <f>COUNTBLANK('Mi Prode'!F47:'Mi Prode'!G47)</f>
        <v>2</v>
      </c>
      <c r="G4">
        <f t="shared" ref="G4:G9" si="0">IF(AND(F4=0,OR($A4=$G$2,$E4=$G$2)),1,0)</f>
        <v>0</v>
      </c>
      <c r="H4">
        <f t="shared" ref="H4:H9" si="1">IF(AND(F4=0,OR(AND($A4=$G$2,$B4&gt;$D4),AND($E4=$G$2,$D4&gt;$B4))),1,0)</f>
        <v>0</v>
      </c>
      <c r="I4">
        <f t="shared" ref="I4:I9" si="2">IF(AND(F4=0,G4=1,$B4=$D4),1,0)</f>
        <v>0</v>
      </c>
      <c r="J4">
        <f t="shared" ref="J4:J9" si="3">IF(AND(F4=0,OR(AND($A4=$G$2,$B4&lt;$D4),AND($E4=$G$2,$D4&lt;$B4))),1,0)</f>
        <v>0</v>
      </c>
      <c r="K4">
        <f t="shared" ref="K4:K9" si="4">IF(F4&gt;0,0,IF($A4=$G$2,$B4,IF($E4=$G$2,$D4,0)))</f>
        <v>0</v>
      </c>
      <c r="L4">
        <f t="shared" ref="L4:L9" si="5">IF(F4&gt;0,0,IF($A4=$G$2,$D4,IF($E4=$G$2,$B4,0)))</f>
        <v>0</v>
      </c>
      <c r="N4">
        <f t="shared" ref="N4:N9" si="6">IF(AND(F4=0,OR($A4=$N$2,$E4=$N$2)),1,0)</f>
        <v>0</v>
      </c>
      <c r="O4">
        <f t="shared" ref="O4:O9" si="7">IF(AND(F4=0,OR(AND($A4=$N$2,$B4&gt;$D4),AND($E4=$N$2,$D4&gt;$B4))),1,0)</f>
        <v>0</v>
      </c>
      <c r="P4">
        <f t="shared" ref="P4:P9" si="8">IF(AND(F4=0,N4=1,$B4=$D4),1,0)</f>
        <v>0</v>
      </c>
      <c r="Q4">
        <f t="shared" ref="Q4:Q9" si="9">IF(AND(F4=0,OR(AND($A4=$N$2,$B4&lt;$D4),AND($E4=$N$2,$D4&lt;$B4))),1,0)</f>
        <v>0</v>
      </c>
      <c r="R4">
        <f t="shared" ref="R4:R9" si="10">IF(F4&gt;0,0,IF($A4=$N$2,$B4,IF($E4=$N$2,$D4,0)))</f>
        <v>0</v>
      </c>
      <c r="S4">
        <f t="shared" ref="S4:S9" si="11">IF(F4&gt;0,0,IF($A4=$N$2,$D4,IF($E4=$N$2,$B4,0)))</f>
        <v>0</v>
      </c>
      <c r="U4">
        <f t="shared" ref="U4:U9" si="12">IF(AND(F4=0,OR($A4=$U$2,$E4=$U$2)),1,0)</f>
        <v>0</v>
      </c>
      <c r="V4">
        <f t="shared" ref="V4:V9" si="13">IF(AND(F4=0,OR(AND($A4=$U$2,$B4&gt;$D4),AND($E4=$U$2,$D4&gt;$B4))),1,0)</f>
        <v>0</v>
      </c>
      <c r="W4">
        <f t="shared" ref="W4:W9" si="14">IF(AND(F4=0,U4=1,$B4=$D4),1,0)</f>
        <v>0</v>
      </c>
      <c r="X4">
        <f t="shared" ref="X4:X9" si="15">IF(AND(F4=0,OR(AND($A4=$U$2,$B4&lt;$D4),AND($E4=$U$2,$D4&lt;$B4))),1,0)</f>
        <v>0</v>
      </c>
      <c r="Y4">
        <f t="shared" ref="Y4:Y9" si="16">IF(F4&gt;0,0,IF($A4=$U$2,$B4,IF($E4=$U$2,$D4,0)))</f>
        <v>0</v>
      </c>
      <c r="Z4">
        <f t="shared" ref="Z4:Z9" si="17">IF(F4&gt;0,0,IF($A4=$U$2,$D4,IF($E4=$U$2,$B4,0)))</f>
        <v>0</v>
      </c>
      <c r="AB4">
        <f t="shared" ref="AB4:AB9" si="18">IF(AND(F4=0,OR($A4=$AB$2,$E4=$AB$2)),1,0)</f>
        <v>0</v>
      </c>
      <c r="AC4">
        <f t="shared" ref="AC4:AC9" si="19">IF(AND(F4=0,OR(AND($A4=$AB$2,$B4&gt;$D4),AND($E4=$AB$2,$D4&gt;$B4))),1,0)</f>
        <v>0</v>
      </c>
      <c r="AD4">
        <f t="shared" ref="AD4:AD9" si="20">IF(AND(F4=0,AB4=1,$B4=$D4),1,0)</f>
        <v>0</v>
      </c>
      <c r="AE4">
        <f t="shared" ref="AE4:AE9" si="21">IF(AND(F4=0,OR(AND($A4=$AB$2,$B4&lt;$D4),AND($E4=$AB$2,$D4&lt;$B4))),1,0)</f>
        <v>0</v>
      </c>
      <c r="AF4">
        <f t="shared" ref="AF4:AF9" si="22">IF(F4&gt;0,0,IF($A4=$AB$2,$B4,IF($E4=$AB$2,$D4,0)))</f>
        <v>0</v>
      </c>
      <c r="AG4">
        <f t="shared" ref="AG4:AG9" si="23">IF(F4&gt;0,0,IF($A4=$AB$2,$D4,IF($E4=$AB$2,$B4,0)))</f>
        <v>0</v>
      </c>
    </row>
    <row r="5" spans="1:36" x14ac:dyDescent="0.15">
      <c r="A5" s="1" t="str">
        <f>'Mi Prode'!E48</f>
        <v>Suecia</v>
      </c>
      <c r="B5" s="3" t="str">
        <f>IF('Mi Prode'!F48&lt;&gt;"",'Mi Prode'!F48,"")</f>
        <v/>
      </c>
      <c r="C5" s="3"/>
      <c r="D5" s="3" t="str">
        <f>IF('Mi Prode'!G48&lt;&gt;"",'Mi Prode'!G48,"")</f>
        <v/>
      </c>
      <c r="E5" s="2" t="str">
        <f>'Mi Prode'!H48</f>
        <v>Corea del Sur</v>
      </c>
      <c r="F5" s="3">
        <f>COUNTBLANK('Mi Prode'!F48:'Mi Prode'!G48)</f>
        <v>2</v>
      </c>
      <c r="G5">
        <f t="shared" si="0"/>
        <v>0</v>
      </c>
      <c r="H5">
        <f t="shared" si="1"/>
        <v>0</v>
      </c>
      <c r="I5">
        <f t="shared" si="2"/>
        <v>0</v>
      </c>
      <c r="J5">
        <f t="shared" si="3"/>
        <v>0</v>
      </c>
      <c r="K5">
        <f t="shared" si="4"/>
        <v>0</v>
      </c>
      <c r="L5">
        <f t="shared" si="5"/>
        <v>0</v>
      </c>
      <c r="N5">
        <f t="shared" si="6"/>
        <v>0</v>
      </c>
      <c r="O5">
        <f t="shared" si="7"/>
        <v>0</v>
      </c>
      <c r="P5">
        <f t="shared" si="8"/>
        <v>0</v>
      </c>
      <c r="Q5">
        <f t="shared" si="9"/>
        <v>0</v>
      </c>
      <c r="R5">
        <f t="shared" si="10"/>
        <v>0</v>
      </c>
      <c r="S5">
        <f t="shared" si="11"/>
        <v>0</v>
      </c>
      <c r="U5">
        <f t="shared" si="12"/>
        <v>0</v>
      </c>
      <c r="V5">
        <f t="shared" si="13"/>
        <v>0</v>
      </c>
      <c r="W5">
        <f t="shared" si="14"/>
        <v>0</v>
      </c>
      <c r="X5">
        <f t="shared" si="15"/>
        <v>0</v>
      </c>
      <c r="Y5">
        <f t="shared" si="16"/>
        <v>0</v>
      </c>
      <c r="Z5">
        <f t="shared" si="17"/>
        <v>0</v>
      </c>
      <c r="AB5">
        <f t="shared" si="18"/>
        <v>0</v>
      </c>
      <c r="AC5">
        <f t="shared" si="19"/>
        <v>0</v>
      </c>
      <c r="AD5">
        <f t="shared" si="20"/>
        <v>0</v>
      </c>
      <c r="AE5">
        <f t="shared" si="21"/>
        <v>0</v>
      </c>
      <c r="AF5">
        <f t="shared" si="22"/>
        <v>0</v>
      </c>
      <c r="AG5">
        <f t="shared" si="23"/>
        <v>0</v>
      </c>
    </row>
    <row r="6" spans="1:36" x14ac:dyDescent="0.15">
      <c r="A6" s="1" t="str">
        <f>'Mi Prode'!E49</f>
        <v>Alemania</v>
      </c>
      <c r="B6" s="3" t="str">
        <f>IF('Mi Prode'!F49&lt;&gt;"",'Mi Prode'!F49,"")</f>
        <v/>
      </c>
      <c r="C6" s="3"/>
      <c r="D6" s="3" t="str">
        <f>IF('Mi Prode'!G49&lt;&gt;"",'Mi Prode'!G49,"")</f>
        <v/>
      </c>
      <c r="E6" s="2" t="str">
        <f>'Mi Prode'!H49</f>
        <v>Suecia</v>
      </c>
      <c r="F6" s="3">
        <f>COUNTBLANK('Mi Prode'!F49:'Mi Prode'!G49)</f>
        <v>2</v>
      </c>
      <c r="G6">
        <f t="shared" si="0"/>
        <v>0</v>
      </c>
      <c r="H6">
        <f t="shared" si="1"/>
        <v>0</v>
      </c>
      <c r="I6">
        <f t="shared" si="2"/>
        <v>0</v>
      </c>
      <c r="J6">
        <f t="shared" si="3"/>
        <v>0</v>
      </c>
      <c r="K6">
        <f t="shared" si="4"/>
        <v>0</v>
      </c>
      <c r="L6">
        <f t="shared" si="5"/>
        <v>0</v>
      </c>
      <c r="N6">
        <f t="shared" si="6"/>
        <v>0</v>
      </c>
      <c r="O6">
        <f t="shared" si="7"/>
        <v>0</v>
      </c>
      <c r="P6">
        <f t="shared" si="8"/>
        <v>0</v>
      </c>
      <c r="Q6">
        <f t="shared" si="9"/>
        <v>0</v>
      </c>
      <c r="R6">
        <f t="shared" si="10"/>
        <v>0</v>
      </c>
      <c r="S6">
        <f t="shared" si="11"/>
        <v>0</v>
      </c>
      <c r="U6">
        <f t="shared" si="12"/>
        <v>0</v>
      </c>
      <c r="V6">
        <f t="shared" si="13"/>
        <v>0</v>
      </c>
      <c r="W6">
        <f t="shared" si="14"/>
        <v>0</v>
      </c>
      <c r="X6">
        <f t="shared" si="15"/>
        <v>0</v>
      </c>
      <c r="Y6">
        <f t="shared" si="16"/>
        <v>0</v>
      </c>
      <c r="Z6">
        <f t="shared" si="17"/>
        <v>0</v>
      </c>
      <c r="AB6">
        <f t="shared" si="18"/>
        <v>0</v>
      </c>
      <c r="AC6">
        <f t="shared" si="19"/>
        <v>0</v>
      </c>
      <c r="AD6">
        <f t="shared" si="20"/>
        <v>0</v>
      </c>
      <c r="AE6">
        <f t="shared" si="21"/>
        <v>0</v>
      </c>
      <c r="AF6">
        <f t="shared" si="22"/>
        <v>0</v>
      </c>
      <c r="AG6">
        <f t="shared" si="23"/>
        <v>0</v>
      </c>
    </row>
    <row r="7" spans="1:36" x14ac:dyDescent="0.15">
      <c r="A7" s="1" t="str">
        <f>'Mi Prode'!E50</f>
        <v>Mexico</v>
      </c>
      <c r="B7" s="3" t="str">
        <f>IF('Mi Prode'!F50&lt;&gt;"",'Mi Prode'!F50,"")</f>
        <v/>
      </c>
      <c r="C7" s="3"/>
      <c r="D7" s="3" t="str">
        <f>IF('Mi Prode'!G50&lt;&gt;"",'Mi Prode'!G50,"")</f>
        <v/>
      </c>
      <c r="E7" s="2" t="str">
        <f>'Mi Prode'!H50</f>
        <v>Corea del Sur</v>
      </c>
      <c r="F7" s="3">
        <f>COUNTBLANK('Mi Prode'!F50:'Mi Prode'!G50)</f>
        <v>2</v>
      </c>
      <c r="G7">
        <f t="shared" si="0"/>
        <v>0</v>
      </c>
      <c r="H7">
        <f t="shared" si="1"/>
        <v>0</v>
      </c>
      <c r="I7">
        <f t="shared" si="2"/>
        <v>0</v>
      </c>
      <c r="J7">
        <f t="shared" si="3"/>
        <v>0</v>
      </c>
      <c r="K7">
        <f t="shared" si="4"/>
        <v>0</v>
      </c>
      <c r="L7">
        <f t="shared" si="5"/>
        <v>0</v>
      </c>
      <c r="N7">
        <f t="shared" si="6"/>
        <v>0</v>
      </c>
      <c r="O7">
        <f t="shared" si="7"/>
        <v>0</v>
      </c>
      <c r="P7">
        <f t="shared" si="8"/>
        <v>0</v>
      </c>
      <c r="Q7">
        <f t="shared" si="9"/>
        <v>0</v>
      </c>
      <c r="R7">
        <f t="shared" si="10"/>
        <v>0</v>
      </c>
      <c r="S7">
        <f t="shared" si="11"/>
        <v>0</v>
      </c>
      <c r="U7">
        <f t="shared" si="12"/>
        <v>0</v>
      </c>
      <c r="V7">
        <f t="shared" si="13"/>
        <v>0</v>
      </c>
      <c r="W7">
        <f t="shared" si="14"/>
        <v>0</v>
      </c>
      <c r="X7">
        <f t="shared" si="15"/>
        <v>0</v>
      </c>
      <c r="Y7">
        <f t="shared" si="16"/>
        <v>0</v>
      </c>
      <c r="Z7">
        <f t="shared" si="17"/>
        <v>0</v>
      </c>
      <c r="AB7">
        <f t="shared" si="18"/>
        <v>0</v>
      </c>
      <c r="AC7">
        <f t="shared" si="19"/>
        <v>0</v>
      </c>
      <c r="AD7">
        <f t="shared" si="20"/>
        <v>0</v>
      </c>
      <c r="AE7">
        <f t="shared" si="21"/>
        <v>0</v>
      </c>
      <c r="AF7">
        <f t="shared" si="22"/>
        <v>0</v>
      </c>
      <c r="AG7">
        <f t="shared" si="23"/>
        <v>0</v>
      </c>
    </row>
    <row r="8" spans="1:36" x14ac:dyDescent="0.15">
      <c r="A8" s="1" t="str">
        <f>'Mi Prode'!E51</f>
        <v>Alemania</v>
      </c>
      <c r="B8" s="3" t="str">
        <f>IF('Mi Prode'!F51&lt;&gt;"",'Mi Prode'!F51,"")</f>
        <v/>
      </c>
      <c r="C8" s="3"/>
      <c r="D8" s="3" t="str">
        <f>IF('Mi Prode'!G51&lt;&gt;"",'Mi Prode'!G51,"")</f>
        <v/>
      </c>
      <c r="E8" s="2" t="str">
        <f>'Mi Prode'!H51</f>
        <v>Corea del Sur</v>
      </c>
      <c r="F8" s="3">
        <f>COUNTBLANK('Mi Prode'!F51:'Mi Prode'!G51)</f>
        <v>2</v>
      </c>
      <c r="G8">
        <f t="shared" si="0"/>
        <v>0</v>
      </c>
      <c r="H8">
        <f t="shared" si="1"/>
        <v>0</v>
      </c>
      <c r="I8">
        <f t="shared" si="2"/>
        <v>0</v>
      </c>
      <c r="J8">
        <f t="shared" si="3"/>
        <v>0</v>
      </c>
      <c r="K8">
        <f t="shared" si="4"/>
        <v>0</v>
      </c>
      <c r="L8">
        <f t="shared" si="5"/>
        <v>0</v>
      </c>
      <c r="N8">
        <f t="shared" si="6"/>
        <v>0</v>
      </c>
      <c r="O8">
        <f t="shared" si="7"/>
        <v>0</v>
      </c>
      <c r="P8">
        <f t="shared" si="8"/>
        <v>0</v>
      </c>
      <c r="Q8">
        <f t="shared" si="9"/>
        <v>0</v>
      </c>
      <c r="R8">
        <f t="shared" si="10"/>
        <v>0</v>
      </c>
      <c r="S8">
        <f t="shared" si="11"/>
        <v>0</v>
      </c>
      <c r="U8">
        <f t="shared" si="12"/>
        <v>0</v>
      </c>
      <c r="V8">
        <f t="shared" si="13"/>
        <v>0</v>
      </c>
      <c r="W8">
        <f t="shared" si="14"/>
        <v>0</v>
      </c>
      <c r="X8">
        <f t="shared" si="15"/>
        <v>0</v>
      </c>
      <c r="Y8">
        <f t="shared" si="16"/>
        <v>0</v>
      </c>
      <c r="Z8">
        <f t="shared" si="17"/>
        <v>0</v>
      </c>
      <c r="AB8">
        <f t="shared" si="18"/>
        <v>0</v>
      </c>
      <c r="AC8">
        <f t="shared" si="19"/>
        <v>0</v>
      </c>
      <c r="AD8">
        <f t="shared" si="20"/>
        <v>0</v>
      </c>
      <c r="AE8">
        <f t="shared" si="21"/>
        <v>0</v>
      </c>
      <c r="AF8">
        <f t="shared" si="22"/>
        <v>0</v>
      </c>
      <c r="AG8">
        <f t="shared" si="23"/>
        <v>0</v>
      </c>
    </row>
    <row r="9" spans="1:36" x14ac:dyDescent="0.15">
      <c r="A9" s="1" t="str">
        <f>'Mi Prode'!E52</f>
        <v>Mexico</v>
      </c>
      <c r="B9" s="3" t="str">
        <f>IF('Mi Prode'!F52&lt;&gt;"",'Mi Prode'!F52,"")</f>
        <v/>
      </c>
      <c r="C9" s="3"/>
      <c r="D9" s="3" t="str">
        <f>IF('Mi Prode'!G52&lt;&gt;"",'Mi Prode'!G52,"")</f>
        <v/>
      </c>
      <c r="E9" s="2" t="str">
        <f>'Mi Prode'!H52</f>
        <v>Suecia</v>
      </c>
      <c r="F9" s="3">
        <f>COUNTBLANK('Mi Prode'!F52:'Mi Prode'!G52)</f>
        <v>2</v>
      </c>
      <c r="G9">
        <f t="shared" si="0"/>
        <v>0</v>
      </c>
      <c r="H9">
        <f t="shared" si="1"/>
        <v>0</v>
      </c>
      <c r="I9">
        <f t="shared" si="2"/>
        <v>0</v>
      </c>
      <c r="J9">
        <f t="shared" si="3"/>
        <v>0</v>
      </c>
      <c r="K9">
        <f t="shared" si="4"/>
        <v>0</v>
      </c>
      <c r="L9">
        <f t="shared" si="5"/>
        <v>0</v>
      </c>
      <c r="N9">
        <f t="shared" si="6"/>
        <v>0</v>
      </c>
      <c r="O9">
        <f t="shared" si="7"/>
        <v>0</v>
      </c>
      <c r="P9">
        <f t="shared" si="8"/>
        <v>0</v>
      </c>
      <c r="Q9">
        <f t="shared" si="9"/>
        <v>0</v>
      </c>
      <c r="R9">
        <f t="shared" si="10"/>
        <v>0</v>
      </c>
      <c r="S9">
        <f t="shared" si="11"/>
        <v>0</v>
      </c>
      <c r="U9">
        <f t="shared" si="12"/>
        <v>0</v>
      </c>
      <c r="V9">
        <f t="shared" si="13"/>
        <v>0</v>
      </c>
      <c r="W9">
        <f t="shared" si="14"/>
        <v>0</v>
      </c>
      <c r="X9">
        <f t="shared" si="15"/>
        <v>0</v>
      </c>
      <c r="Y9">
        <f t="shared" si="16"/>
        <v>0</v>
      </c>
      <c r="Z9">
        <f t="shared" si="17"/>
        <v>0</v>
      </c>
      <c r="AB9">
        <f t="shared" si="18"/>
        <v>0</v>
      </c>
      <c r="AC9">
        <f t="shared" si="19"/>
        <v>0</v>
      </c>
      <c r="AD9">
        <f t="shared" si="20"/>
        <v>0</v>
      </c>
      <c r="AE9">
        <f t="shared" si="21"/>
        <v>0</v>
      </c>
      <c r="AF9">
        <f t="shared" si="22"/>
        <v>0</v>
      </c>
      <c r="AG9">
        <f t="shared" si="23"/>
        <v>0</v>
      </c>
    </row>
    <row r="10" spans="1:36" x14ac:dyDescent="0.15">
      <c r="G10">
        <f t="shared" ref="G10:L10" si="24">SUM(G4:G9)</f>
        <v>0</v>
      </c>
      <c r="H10">
        <f t="shared" si="24"/>
        <v>0</v>
      </c>
      <c r="I10">
        <f t="shared" si="24"/>
        <v>0</v>
      </c>
      <c r="J10">
        <f t="shared" si="24"/>
        <v>0</v>
      </c>
      <c r="K10">
        <f t="shared" si="24"/>
        <v>0</v>
      </c>
      <c r="L10">
        <f t="shared" si="24"/>
        <v>0</v>
      </c>
      <c r="M10">
        <f>H10*3+I10</f>
        <v>0</v>
      </c>
      <c r="N10">
        <f t="shared" ref="N10:S10" si="25">SUM(N4:N9)</f>
        <v>0</v>
      </c>
      <c r="O10">
        <f t="shared" si="25"/>
        <v>0</v>
      </c>
      <c r="P10">
        <f t="shared" si="25"/>
        <v>0</v>
      </c>
      <c r="Q10">
        <f t="shared" si="25"/>
        <v>0</v>
      </c>
      <c r="R10">
        <f t="shared" si="25"/>
        <v>0</v>
      </c>
      <c r="S10">
        <f t="shared" si="25"/>
        <v>0</v>
      </c>
      <c r="T10">
        <f>O10*3+P10</f>
        <v>0</v>
      </c>
      <c r="U10">
        <f t="shared" ref="U10:Z10" si="26">SUM(U4:U9)</f>
        <v>0</v>
      </c>
      <c r="V10">
        <f t="shared" si="26"/>
        <v>0</v>
      </c>
      <c r="W10">
        <f t="shared" si="26"/>
        <v>0</v>
      </c>
      <c r="X10">
        <f t="shared" si="26"/>
        <v>0</v>
      </c>
      <c r="Y10">
        <f t="shared" si="26"/>
        <v>0</v>
      </c>
      <c r="Z10">
        <f t="shared" si="26"/>
        <v>0</v>
      </c>
      <c r="AA10">
        <f>V10*3+W10</f>
        <v>0</v>
      </c>
      <c r="AB10">
        <f t="shared" ref="AB10:AG10" si="27">SUM(AB4:AB9)</f>
        <v>0</v>
      </c>
      <c r="AC10">
        <f t="shared" si="27"/>
        <v>0</v>
      </c>
      <c r="AD10">
        <f t="shared" si="27"/>
        <v>0</v>
      </c>
      <c r="AE10">
        <f t="shared" si="27"/>
        <v>0</v>
      </c>
      <c r="AF10">
        <f t="shared" si="27"/>
        <v>0</v>
      </c>
      <c r="AG10">
        <f t="shared" si="27"/>
        <v>0</v>
      </c>
      <c r="AH10">
        <f>AC10*3+AD10</f>
        <v>0</v>
      </c>
    </row>
    <row r="14" spans="1:36" x14ac:dyDescent="0.15">
      <c r="F14" t="s">
        <v>45</v>
      </c>
    </row>
    <row r="15" spans="1:36" x14ac:dyDescent="0.15">
      <c r="G15" t="s">
        <v>39</v>
      </c>
      <c r="H15" t="s">
        <v>40</v>
      </c>
      <c r="I15" t="s">
        <v>41</v>
      </c>
      <c r="J15" t="s">
        <v>42</v>
      </c>
      <c r="K15" t="s">
        <v>43</v>
      </c>
      <c r="L15" t="s">
        <v>44</v>
      </c>
      <c r="M15" t="s">
        <v>46</v>
      </c>
      <c r="O15" t="s">
        <v>47</v>
      </c>
      <c r="S15" t="s">
        <v>48</v>
      </c>
      <c r="W15" t="s">
        <v>49</v>
      </c>
      <c r="AA15" t="s">
        <v>50</v>
      </c>
      <c r="AE15" t="s">
        <v>51</v>
      </c>
      <c r="AI15" t="s">
        <v>52</v>
      </c>
    </row>
    <row r="16" spans="1:36" x14ac:dyDescent="0.15">
      <c r="F16" t="str">
        <f>G2</f>
        <v>Alemania</v>
      </c>
      <c r="G16">
        <f t="shared" ref="G16:M16" si="28">G10</f>
        <v>0</v>
      </c>
      <c r="H16">
        <f t="shared" si="28"/>
        <v>0</v>
      </c>
      <c r="I16">
        <f t="shared" si="28"/>
        <v>0</v>
      </c>
      <c r="J16">
        <f t="shared" si="28"/>
        <v>0</v>
      </c>
      <c r="K16">
        <f t="shared" si="28"/>
        <v>0</v>
      </c>
      <c r="L16">
        <f t="shared" si="28"/>
        <v>0</v>
      </c>
      <c r="M16">
        <f t="shared" si="28"/>
        <v>0</v>
      </c>
      <c r="O16" t="str">
        <f>IF($M16&gt;=$M17,$F16,$F17)</f>
        <v>Alemania</v>
      </c>
      <c r="P16">
        <f>VLOOKUP(O16,$F$16:$M$25,8,FALSE)</f>
        <v>0</v>
      </c>
      <c r="S16" t="str">
        <f>IF($P16&gt;=$P18,$O16,$O18)</f>
        <v>Alemania</v>
      </c>
      <c r="T16">
        <f>VLOOKUP(S16,$O$16:$P$25,2,FALSE)</f>
        <v>0</v>
      </c>
      <c r="W16" t="str">
        <f>IF($T16&gt;=$T19,$S16,$S19)</f>
        <v>Alemania</v>
      </c>
      <c r="X16">
        <f>VLOOKUP(W16,$S$16:$T$25,2,FALSE)</f>
        <v>0</v>
      </c>
      <c r="AA16" t="str">
        <f>W16</f>
        <v>Alemania</v>
      </c>
      <c r="AB16">
        <f>VLOOKUP(AA16,W16:X25,2,FALSE)</f>
        <v>0</v>
      </c>
      <c r="AE16" t="str">
        <f>AA16</f>
        <v>Alemania</v>
      </c>
      <c r="AF16">
        <f>VLOOKUP(AE16,AA16:AB25,2,FALSE)</f>
        <v>0</v>
      </c>
      <c r="AI16" t="str">
        <f>AE16</f>
        <v>Alemania</v>
      </c>
      <c r="AJ16">
        <f>VLOOKUP(AI16,AE16:AF25,2,FALSE)</f>
        <v>0</v>
      </c>
    </row>
    <row r="17" spans="6:37" x14ac:dyDescent="0.15">
      <c r="F17" t="str">
        <f>N2</f>
        <v>Mexico</v>
      </c>
      <c r="G17">
        <f t="shared" ref="G17:M17" si="29">N10</f>
        <v>0</v>
      </c>
      <c r="H17">
        <f t="shared" si="29"/>
        <v>0</v>
      </c>
      <c r="I17">
        <f t="shared" si="29"/>
        <v>0</v>
      </c>
      <c r="J17">
        <f t="shared" si="29"/>
        <v>0</v>
      </c>
      <c r="K17">
        <f t="shared" si="29"/>
        <v>0</v>
      </c>
      <c r="L17">
        <f t="shared" si="29"/>
        <v>0</v>
      </c>
      <c r="M17">
        <f t="shared" si="29"/>
        <v>0</v>
      </c>
      <c r="O17" t="str">
        <f>IF($M17&lt;=$M16,$F17,$F16)</f>
        <v>Mexico</v>
      </c>
      <c r="P17">
        <f>VLOOKUP(O17,$F$16:$M$25,8,FALSE)</f>
        <v>0</v>
      </c>
      <c r="S17" t="str">
        <f>O17</f>
        <v>Mexico</v>
      </c>
      <c r="T17">
        <f>VLOOKUP(S17,$O$16:$P$25,2,FALSE)</f>
        <v>0</v>
      </c>
      <c r="W17" t="str">
        <f>S17</f>
        <v>Mexico</v>
      </c>
      <c r="X17">
        <f>VLOOKUP(W17,$S$16:$T$25,2,FALSE)</f>
        <v>0</v>
      </c>
      <c r="AA17" t="str">
        <f>IF(X17&gt;=X18,W17,W18)</f>
        <v>Mexico</v>
      </c>
      <c r="AB17">
        <f>VLOOKUP(AA17,W16:X25,2,FALSE)</f>
        <v>0</v>
      </c>
      <c r="AE17" t="str">
        <f>IF(AB17&gt;=AB19,AA17,AA19)</f>
        <v>Mexico</v>
      </c>
      <c r="AF17">
        <f>VLOOKUP(AE17,AA16:AB25,2,FALSE)</f>
        <v>0</v>
      </c>
      <c r="AI17" t="str">
        <f>AE17</f>
        <v>Mexico</v>
      </c>
      <c r="AJ17">
        <f>VLOOKUP(AI17,AE16:AF25,2,FALSE)</f>
        <v>0</v>
      </c>
    </row>
    <row r="18" spans="6:37" x14ac:dyDescent="0.15">
      <c r="F18" t="str">
        <f>U2</f>
        <v>Suecia</v>
      </c>
      <c r="G18">
        <f t="shared" ref="G18:M18" si="30">U10</f>
        <v>0</v>
      </c>
      <c r="H18">
        <f t="shared" si="30"/>
        <v>0</v>
      </c>
      <c r="I18">
        <f t="shared" si="30"/>
        <v>0</v>
      </c>
      <c r="J18">
        <f t="shared" si="30"/>
        <v>0</v>
      </c>
      <c r="K18">
        <f t="shared" si="30"/>
        <v>0</v>
      </c>
      <c r="L18">
        <f t="shared" si="30"/>
        <v>0</v>
      </c>
      <c r="M18">
        <f t="shared" si="30"/>
        <v>0</v>
      </c>
      <c r="O18" t="str">
        <f>F18</f>
        <v>Suecia</v>
      </c>
      <c r="P18">
        <f>VLOOKUP(O18,$F$16:$M$25,8,FALSE)</f>
        <v>0</v>
      </c>
      <c r="S18" t="str">
        <f>IF($P18&lt;=$P16,$O18,$O16)</f>
        <v>Suecia</v>
      </c>
      <c r="T18">
        <f>VLOOKUP(S18,$O$16:$P$25,2,FALSE)</f>
        <v>0</v>
      </c>
      <c r="W18" t="str">
        <f>S18</f>
        <v>Suecia</v>
      </c>
      <c r="X18">
        <f>VLOOKUP(W18,$S$16:$T$25,2,FALSE)</f>
        <v>0</v>
      </c>
      <c r="AA18" t="str">
        <f>IF(X18&lt;=X17,W18,W17)</f>
        <v>Suecia</v>
      </c>
      <c r="AB18">
        <f>VLOOKUP(AA18,W16:X25,2,FALSE)</f>
        <v>0</v>
      </c>
      <c r="AE18" t="str">
        <f>AA18</f>
        <v>Suecia</v>
      </c>
      <c r="AF18">
        <f>VLOOKUP(AE18,AA16:AB25,2,FALSE)</f>
        <v>0</v>
      </c>
      <c r="AI18" t="str">
        <f>IF(AF18&gt;=AF19,AE18,AE19)</f>
        <v>Suecia</v>
      </c>
      <c r="AJ18">
        <f>VLOOKUP(AI18,AE16:AF25,2,FALSE)</f>
        <v>0</v>
      </c>
    </row>
    <row r="19" spans="6:37" x14ac:dyDescent="0.15">
      <c r="F19" t="str">
        <f>AB2</f>
        <v>Corea del Sur</v>
      </c>
      <c r="G19">
        <f t="shared" ref="G19:M19" si="31">AB10</f>
        <v>0</v>
      </c>
      <c r="H19">
        <f t="shared" si="31"/>
        <v>0</v>
      </c>
      <c r="I19">
        <f t="shared" si="31"/>
        <v>0</v>
      </c>
      <c r="J19">
        <f t="shared" si="31"/>
        <v>0</v>
      </c>
      <c r="K19">
        <f t="shared" si="31"/>
        <v>0</v>
      </c>
      <c r="L19">
        <f t="shared" si="31"/>
        <v>0</v>
      </c>
      <c r="M19">
        <f t="shared" si="31"/>
        <v>0</v>
      </c>
      <c r="O19" t="str">
        <f>F19</f>
        <v>Corea del Sur</v>
      </c>
      <c r="P19">
        <f>VLOOKUP(O19,$F$16:$M$25,8,FALSE)</f>
        <v>0</v>
      </c>
      <c r="S19" t="str">
        <f>O19</f>
        <v>Corea del Sur</v>
      </c>
      <c r="T19">
        <f>VLOOKUP(S19,$O$16:$P$25,2,FALSE)</f>
        <v>0</v>
      </c>
      <c r="W19" t="str">
        <f>IF($T19&lt;=$T16,$S19,$S16)</f>
        <v>Corea del Sur</v>
      </c>
      <c r="X19">
        <f>VLOOKUP(W19,$S$16:$T$25,2,FALSE)</f>
        <v>0</v>
      </c>
      <c r="AA19" t="str">
        <f>W19</f>
        <v>Corea del Sur</v>
      </c>
      <c r="AB19">
        <f>VLOOKUP(AA19,W16:X25,2,FALSE)</f>
        <v>0</v>
      </c>
      <c r="AE19" t="str">
        <f>IF(AB19&lt;=AB17,AA19,AA17)</f>
        <v>Corea del Sur</v>
      </c>
      <c r="AF19">
        <f>VLOOKUP(AE19,AA16:AB25,2,FALSE)</f>
        <v>0</v>
      </c>
      <c r="AI19" t="str">
        <f>IF(AF19&lt;=AF18,AE19,AE18)</f>
        <v>Corea del Sur</v>
      </c>
      <c r="AJ19">
        <f>VLOOKUP(AI19,AE16:AF25,2,FALSE)</f>
        <v>0</v>
      </c>
    </row>
    <row r="28" spans="6:37" x14ac:dyDescent="0.15">
      <c r="F28" t="str">
        <f>AI16</f>
        <v>Alemania</v>
      </c>
      <c r="J28">
        <f>AJ16</f>
        <v>0</v>
      </c>
      <c r="K28">
        <f>VLOOKUP(AI16,$F$16:$M$25,6,FALSE)</f>
        <v>0</v>
      </c>
      <c r="L28">
        <f>VLOOKUP(AI16,$F$16:$M$25,7,FALSE)</f>
        <v>0</v>
      </c>
      <c r="M28">
        <f>K28-L28</f>
        <v>0</v>
      </c>
      <c r="O28" t="str">
        <f>IF(AND($J28=$J29,$M29&gt;$M28),$F29,$F28)</f>
        <v>Alemania</v>
      </c>
      <c r="P28">
        <f>VLOOKUP(O28,$F$28:$M$37,5,FALSE)</f>
        <v>0</v>
      </c>
      <c r="Q28">
        <f>VLOOKUP(O28,$F$28:$M$37,8,FALSE)</f>
        <v>0</v>
      </c>
      <c r="S28" t="str">
        <f>IF(AND(P28=P30,Q30&gt;Q28),O30,O28)</f>
        <v>Alemania</v>
      </c>
      <c r="T28">
        <f>VLOOKUP(S28,$O$28:$Q$37,2,FALSE)</f>
        <v>0</v>
      </c>
      <c r="U28">
        <f>VLOOKUP(S28,$O$28:$Q$37,3,FALSE)</f>
        <v>0</v>
      </c>
      <c r="W28" t="str">
        <f>IF(AND(T28=T31,U31&gt;U28),S31,S28)</f>
        <v>Alemania</v>
      </c>
      <c r="X28">
        <f>VLOOKUP(W28,$S$28:$U$37,2,FALSE)</f>
        <v>0</v>
      </c>
      <c r="Y28">
        <f>VLOOKUP(W28,$S$28:$U$37,3,FALSE)</f>
        <v>0</v>
      </c>
      <c r="AA28" t="str">
        <f>W28</f>
        <v>Alemania</v>
      </c>
      <c r="AB28">
        <f>VLOOKUP(AA28,W28:Y37,2,FALSE)</f>
        <v>0</v>
      </c>
      <c r="AC28">
        <f>VLOOKUP(AA28,W28:Y37,3,FALSE)</f>
        <v>0</v>
      </c>
      <c r="AE28" t="str">
        <f>AA28</f>
        <v>Alemania</v>
      </c>
      <c r="AF28">
        <f>VLOOKUP(AE28,AA28:AC37,2,FALSE)</f>
        <v>0</v>
      </c>
      <c r="AG28">
        <f>VLOOKUP(AE28,AA28:AC37,3,FALSE)</f>
        <v>0</v>
      </c>
      <c r="AI28" t="str">
        <f>AE28</f>
        <v>Alemania</v>
      </c>
      <c r="AJ28">
        <f>VLOOKUP(AI28,AE28:AG37,2,FALSE)</f>
        <v>0</v>
      </c>
      <c r="AK28">
        <f>VLOOKUP(AI28,AE28:AG37,3,FALSE)</f>
        <v>0</v>
      </c>
    </row>
    <row r="29" spans="6:37" x14ac:dyDescent="0.15">
      <c r="F29" t="str">
        <f>AI17</f>
        <v>Mexico</v>
      </c>
      <c r="J29">
        <f>AJ17</f>
        <v>0</v>
      </c>
      <c r="K29">
        <f>VLOOKUP(AI17,$F$16:$M$25,6,FALSE)</f>
        <v>0</v>
      </c>
      <c r="L29">
        <f>VLOOKUP(AI17,$F$16:$M$25,7,FALSE)</f>
        <v>0</v>
      </c>
      <c r="M29">
        <f>K29-L29</f>
        <v>0</v>
      </c>
      <c r="O29" t="str">
        <f>IF(AND($J28=$J29,$M29&gt;$M28),$F28,$F29)</f>
        <v>Mexico</v>
      </c>
      <c r="P29">
        <f>VLOOKUP(O29,$F$28:$M$37,5,FALSE)</f>
        <v>0</v>
      </c>
      <c r="Q29">
        <f>VLOOKUP(O29,$F$28:$M$37,8,FALSE)</f>
        <v>0</v>
      </c>
      <c r="S29" t="str">
        <f>O29</f>
        <v>Mexico</v>
      </c>
      <c r="T29">
        <f>VLOOKUP(S29,$O$28:$Q$37,2,FALSE)</f>
        <v>0</v>
      </c>
      <c r="U29">
        <f>VLOOKUP(S29,$O$28:$Q$37,3,FALSE)</f>
        <v>0</v>
      </c>
      <c r="W29" t="str">
        <f>S29</f>
        <v>Mexico</v>
      </c>
      <c r="X29">
        <f>VLOOKUP(W29,$S$28:$U$37,2,FALSE)</f>
        <v>0</v>
      </c>
      <c r="Y29">
        <f>VLOOKUP(W29,$S$28:$U$37,3,FALSE)</f>
        <v>0</v>
      </c>
      <c r="AA29" t="str">
        <f>IF(AND(X29=X30,Y30&gt;Y29),W30,W29)</f>
        <v>Mexico</v>
      </c>
      <c r="AB29">
        <f>VLOOKUP(AA29,W28:Y37,2,FALSE)</f>
        <v>0</v>
      </c>
      <c r="AC29">
        <f>VLOOKUP(AA29,W28:Y37,3,FALSE)</f>
        <v>0</v>
      </c>
      <c r="AE29" t="str">
        <f>IF(AND(AB29=AB31,AC31&gt;AC29),AA31,AA29)</f>
        <v>Mexico</v>
      </c>
      <c r="AF29">
        <f>VLOOKUP(AE29,AA28:AC37,2,FALSE)</f>
        <v>0</v>
      </c>
      <c r="AG29">
        <f>VLOOKUP(AE29,AA28:AC37,3,FALSE)</f>
        <v>0</v>
      </c>
      <c r="AI29" t="str">
        <f>AE29</f>
        <v>Mexico</v>
      </c>
      <c r="AJ29">
        <f>VLOOKUP(AI29,AE28:AG37,2,FALSE)</f>
        <v>0</v>
      </c>
      <c r="AK29">
        <f>VLOOKUP(AI29,AE28:AG37,3,FALSE)</f>
        <v>0</v>
      </c>
    </row>
    <row r="30" spans="6:37" x14ac:dyDescent="0.15">
      <c r="F30" t="str">
        <f>AI18</f>
        <v>Suecia</v>
      </c>
      <c r="J30">
        <f>AJ18</f>
        <v>0</v>
      </c>
      <c r="K30">
        <f>VLOOKUP(AI18,$F$16:$M$25,6,FALSE)</f>
        <v>0</v>
      </c>
      <c r="L30">
        <f>VLOOKUP(AI18,$F$16:$M$25,7,FALSE)</f>
        <v>0</v>
      </c>
      <c r="M30">
        <f>K30-L30</f>
        <v>0</v>
      </c>
      <c r="O30" t="str">
        <f>F30</f>
        <v>Suecia</v>
      </c>
      <c r="P30">
        <f>VLOOKUP(O30,$F$28:$M$37,5,FALSE)</f>
        <v>0</v>
      </c>
      <c r="Q30">
        <f>VLOOKUP(O30,$F$28:$M$37,8,FALSE)</f>
        <v>0</v>
      </c>
      <c r="S30" t="str">
        <f>IF(AND($P28=P30,Q30&gt;Q28),O28,O30)</f>
        <v>Suecia</v>
      </c>
      <c r="T30">
        <f>VLOOKUP(S30,$O$28:$Q$37,2,FALSE)</f>
        <v>0</v>
      </c>
      <c r="U30">
        <f>VLOOKUP(S30,$O$28:$Q$37,3,FALSE)</f>
        <v>0</v>
      </c>
      <c r="W30" t="str">
        <f>S30</f>
        <v>Suecia</v>
      </c>
      <c r="X30">
        <f>VLOOKUP(W30,$S$28:$U$37,2,FALSE)</f>
        <v>0</v>
      </c>
      <c r="Y30">
        <f>VLOOKUP(W30,$S$28:$U$37,3,FALSE)</f>
        <v>0</v>
      </c>
      <c r="AA30" t="str">
        <f>IF(AND(X29=X30,Y30&gt;Y29),W29,W30)</f>
        <v>Suecia</v>
      </c>
      <c r="AB30">
        <f>VLOOKUP(AA30,W28:Y37,2,FALSE)</f>
        <v>0</v>
      </c>
      <c r="AC30">
        <f>VLOOKUP(AA30,W28:Y37,3,FALSE)</f>
        <v>0</v>
      </c>
      <c r="AE30" t="str">
        <f>AA30</f>
        <v>Suecia</v>
      </c>
      <c r="AF30">
        <f>VLOOKUP(AE30,AA28:AC37,2,FALSE)</f>
        <v>0</v>
      </c>
      <c r="AG30">
        <f>VLOOKUP(AE30,AA28:AC37,3,FALSE)</f>
        <v>0</v>
      </c>
      <c r="AI30" t="str">
        <f>IF(AND(AF30=AF31,AG31&gt;AG30),AE31,AE30)</f>
        <v>Suecia</v>
      </c>
      <c r="AJ30">
        <f>VLOOKUP(AI30,AE28:AG37,2,FALSE)</f>
        <v>0</v>
      </c>
      <c r="AK30">
        <f>VLOOKUP(AI30,AE28:AG37,3,FALSE)</f>
        <v>0</v>
      </c>
    </row>
    <row r="31" spans="6:37" x14ac:dyDescent="0.15">
      <c r="F31" t="str">
        <f>AI19</f>
        <v>Corea del Sur</v>
      </c>
      <c r="J31">
        <f>AJ19</f>
        <v>0</v>
      </c>
      <c r="K31">
        <f>VLOOKUP(AI19,$F$16:$M$25,6,FALSE)</f>
        <v>0</v>
      </c>
      <c r="L31">
        <f>VLOOKUP(AI19,$F$16:$M$25,7,FALSE)</f>
        <v>0</v>
      </c>
      <c r="M31">
        <f>K31-L31</f>
        <v>0</v>
      </c>
      <c r="O31" t="str">
        <f>F31</f>
        <v>Corea del Sur</v>
      </c>
      <c r="P31">
        <f>VLOOKUP(O31,$F$28:$M$37,5,FALSE)</f>
        <v>0</v>
      </c>
      <c r="Q31">
        <f>VLOOKUP(O31,$F$28:$M$37,8,FALSE)</f>
        <v>0</v>
      </c>
      <c r="S31" t="str">
        <f>O31</f>
        <v>Corea del Sur</v>
      </c>
      <c r="T31">
        <f>VLOOKUP(S31,$O$28:$Q$37,2,FALSE)</f>
        <v>0</v>
      </c>
      <c r="U31">
        <f>VLOOKUP(S31,$O$28:$Q$37,3,FALSE)</f>
        <v>0</v>
      </c>
      <c r="W31" t="str">
        <f>IF(AND(T28=T31,U31&gt;U28),S28,S31)</f>
        <v>Corea del Sur</v>
      </c>
      <c r="X31">
        <f>VLOOKUP(W31,$S$28:$U$37,2,FALSE)</f>
        <v>0</v>
      </c>
      <c r="Y31">
        <f>VLOOKUP(W31,$S$28:$U$37,3,FALSE)</f>
        <v>0</v>
      </c>
      <c r="AA31" t="str">
        <f>W31</f>
        <v>Corea del Sur</v>
      </c>
      <c r="AB31">
        <f>VLOOKUP(AA31,W28:Y37,2,FALSE)</f>
        <v>0</v>
      </c>
      <c r="AC31">
        <f>VLOOKUP(AA31,W28:Y37,3,FALSE)</f>
        <v>0</v>
      </c>
      <c r="AE31" t="str">
        <f>IF(AND(AB29=AB31,AC31&gt;AC29),AA29,AA31)</f>
        <v>Corea del Sur</v>
      </c>
      <c r="AF31">
        <f>VLOOKUP(AE31,AA28:AC37,2,FALSE)</f>
        <v>0</v>
      </c>
      <c r="AG31">
        <f>VLOOKUP(AE31,AA28:AC37,3,FALSE)</f>
        <v>0</v>
      </c>
      <c r="AI31" t="str">
        <f>IF(AND(AF30=AF31,AG31&gt;AG30),AE30,AE31)</f>
        <v>Corea del Sur</v>
      </c>
      <c r="AJ31">
        <f>VLOOKUP(AI31,AE28:AG37,2,FALSE)</f>
        <v>0</v>
      </c>
      <c r="AK31">
        <f>VLOOKUP(AI31,AE28:AG37,3,FALSE)</f>
        <v>0</v>
      </c>
    </row>
    <row r="40" spans="6:38" x14ac:dyDescent="0.15">
      <c r="F40" t="str">
        <f>AI28</f>
        <v>Alemania</v>
      </c>
      <c r="J40">
        <f>VLOOKUP(F40,$F$16:$M$25,8,FALSE)</f>
        <v>0</v>
      </c>
      <c r="K40">
        <f>VLOOKUP(F40,$F$16:$M$25,6,FALSE)</f>
        <v>0</v>
      </c>
      <c r="L40">
        <f>VLOOKUP(F40,$F$16:$M$25,7,FALSE)</f>
        <v>0</v>
      </c>
      <c r="M40">
        <f>K40-L40</f>
        <v>0</v>
      </c>
      <c r="O40" t="str">
        <f>IF(AND(J40=J41,M40=M41,K41&gt;K40),F41,F40)</f>
        <v>Alemania</v>
      </c>
      <c r="P40">
        <f>VLOOKUP(O40,$F$40:$M$49,5,FALSE)</f>
        <v>0</v>
      </c>
      <c r="Q40">
        <f>VLOOKUP(O40,$F$40:$M$49,8,FALSE)</f>
        <v>0</v>
      </c>
      <c r="R40">
        <f>VLOOKUP(O40,$F$40:$M$49,6,FALSE)</f>
        <v>0</v>
      </c>
      <c r="S40" t="str">
        <f>IF(AND(P40=P42,Q40=Q42,R42&gt;R40),O42,O40)</f>
        <v>Alemania</v>
      </c>
      <c r="T40">
        <f>VLOOKUP(S40,$O$40:$R$49,2,FALSE)</f>
        <v>0</v>
      </c>
      <c r="U40">
        <f>VLOOKUP(S40,$O$40:$R$49,3,FALSE)</f>
        <v>0</v>
      </c>
      <c r="V40">
        <f>VLOOKUP(S40,$O$40:$R$49,4,FALSE)</f>
        <v>0</v>
      </c>
      <c r="W40" t="str">
        <f>IF(AND(T40=T43,U40=U43,V43&gt;V40),S43,S40)</f>
        <v>Alemania</v>
      </c>
      <c r="X40">
        <f>VLOOKUP(W40,$S$40:$V$49,2,FALSE)</f>
        <v>0</v>
      </c>
      <c r="Y40">
        <f>VLOOKUP(W40,$S$40:$V$49,3,FALSE)</f>
        <v>0</v>
      </c>
      <c r="Z40">
        <f>VLOOKUP(W40,$S$40:$V$49,4,FALSE)</f>
        <v>0</v>
      </c>
      <c r="AA40" t="str">
        <f>W40</f>
        <v>Alemania</v>
      </c>
      <c r="AB40">
        <f>VLOOKUP(AA40,W40:Z49,2,FALSE)</f>
        <v>0</v>
      </c>
      <c r="AC40">
        <f>VLOOKUP(AA40,W40:Z49,3,FALSE)</f>
        <v>0</v>
      </c>
      <c r="AD40">
        <f>VLOOKUP(AA40,W40:Z49,4,FALSE)</f>
        <v>0</v>
      </c>
      <c r="AE40" t="str">
        <f>AA40</f>
        <v>Alemania</v>
      </c>
      <c r="AF40">
        <f>VLOOKUP(AE40,AA40:AD49,2,FALSE)</f>
        <v>0</v>
      </c>
      <c r="AG40">
        <f>VLOOKUP(AE40,AA40:AD49,3,FALSE)</f>
        <v>0</v>
      </c>
      <c r="AH40">
        <f>VLOOKUP(AE40,AA40:AD49,4,FALSE)</f>
        <v>0</v>
      </c>
      <c r="AI40" t="str">
        <f>AE40</f>
        <v>Alemania</v>
      </c>
      <c r="AJ40">
        <f>VLOOKUP(AI40,AE40:AH49,2,FALSE)</f>
        <v>0</v>
      </c>
      <c r="AK40">
        <f>VLOOKUP(AI40,AE40:AH49,3,FALSE)</f>
        <v>0</v>
      </c>
      <c r="AL40">
        <f>VLOOKUP(AI40,AE40:AH49,4,FALSE)</f>
        <v>0</v>
      </c>
    </row>
    <row r="41" spans="6:38" x14ac:dyDescent="0.15">
      <c r="F41" t="str">
        <f>AI29</f>
        <v>Mexico</v>
      </c>
      <c r="J41">
        <f>VLOOKUP(F41,$F$16:$M$25,8,FALSE)</f>
        <v>0</v>
      </c>
      <c r="K41">
        <f>VLOOKUP(F41,$F$16:$M$25,6,FALSE)</f>
        <v>0</v>
      </c>
      <c r="L41">
        <f>VLOOKUP(F41,$F$16:$M$25,7,FALSE)</f>
        <v>0</v>
      </c>
      <c r="M41">
        <f>K41-L41</f>
        <v>0</v>
      </c>
      <c r="O41" t="str">
        <f>IF(AND(J40=J41,M40=M41,K41&gt;K40),F40,F41)</f>
        <v>Mexico</v>
      </c>
      <c r="P41">
        <f>VLOOKUP(O41,$F$40:$M$49,5,FALSE)</f>
        <v>0</v>
      </c>
      <c r="Q41">
        <f>VLOOKUP(O41,$F$40:$M$49,8,FALSE)</f>
        <v>0</v>
      </c>
      <c r="R41">
        <f>VLOOKUP(O41,$F$40:$M$49,6,FALSE)</f>
        <v>0</v>
      </c>
      <c r="S41" t="str">
        <f>O41</f>
        <v>Mexico</v>
      </c>
      <c r="T41">
        <f>VLOOKUP(S41,$O$40:$R$49,2,FALSE)</f>
        <v>0</v>
      </c>
      <c r="U41">
        <f>VLOOKUP(S41,$O$40:$R$49,3,FALSE)</f>
        <v>0</v>
      </c>
      <c r="V41">
        <f>VLOOKUP(S41,$O$40:$R$49,4,FALSE)</f>
        <v>0</v>
      </c>
      <c r="W41" t="str">
        <f>S41</f>
        <v>Mexico</v>
      </c>
      <c r="X41">
        <f>VLOOKUP(W41,$S$40:$V$49,2,FALSE)</f>
        <v>0</v>
      </c>
      <c r="Y41">
        <f>VLOOKUP(W41,$S$40:$V$49,3,FALSE)</f>
        <v>0</v>
      </c>
      <c r="Z41">
        <f>VLOOKUP(W41,$S$40:$V$49,4,FALSE)</f>
        <v>0</v>
      </c>
      <c r="AA41" t="str">
        <f>IF(AND(X41=X42,Y41=Y42,Z42&gt;Z41),W42,W41)</f>
        <v>Mexico</v>
      </c>
      <c r="AB41">
        <f>VLOOKUP(AA41,W40:Z49,2,FALSE)</f>
        <v>0</v>
      </c>
      <c r="AC41">
        <f>VLOOKUP(AA41,W40:Z49,3,FALSE)</f>
        <v>0</v>
      </c>
      <c r="AD41">
        <f>VLOOKUP(AA41,W40:Z49,4,FALSE)</f>
        <v>0</v>
      </c>
      <c r="AE41" t="str">
        <f>IF(AND(AB41=AB43,AC41=AC43,AD43&gt;AD41),AA43,AA41)</f>
        <v>Mexico</v>
      </c>
      <c r="AF41">
        <f>VLOOKUP(AE41,AA40:AD49,2,FALSE)</f>
        <v>0</v>
      </c>
      <c r="AG41">
        <f>VLOOKUP(AE41,AA40:AD49,3,FALSE)</f>
        <v>0</v>
      </c>
      <c r="AH41">
        <f>VLOOKUP(AE41,AA40:AD49,4,FALSE)</f>
        <v>0</v>
      </c>
      <c r="AI41" t="str">
        <f>AE41</f>
        <v>Mexico</v>
      </c>
      <c r="AJ41">
        <f>VLOOKUP(AI41,AE40:AH49,2,FALSE)</f>
        <v>0</v>
      </c>
      <c r="AK41">
        <f>VLOOKUP(AI41,AE40:AH49,3,FALSE)</f>
        <v>0</v>
      </c>
      <c r="AL41">
        <f>VLOOKUP(AI41,AE40:AH49,4,FALSE)</f>
        <v>0</v>
      </c>
    </row>
    <row r="42" spans="6:38" x14ac:dyDescent="0.15">
      <c r="F42" t="str">
        <f>AI30</f>
        <v>Suecia</v>
      </c>
      <c r="J42">
        <f>VLOOKUP(F42,$F$16:$M$25,8,FALSE)</f>
        <v>0</v>
      </c>
      <c r="K42">
        <f>VLOOKUP(F42,$F$16:$M$25,6,FALSE)</f>
        <v>0</v>
      </c>
      <c r="L42">
        <f>VLOOKUP(F42,$F$16:$M$25,7,FALSE)</f>
        <v>0</v>
      </c>
      <c r="M42">
        <f>K42-L42</f>
        <v>0</v>
      </c>
      <c r="O42" t="str">
        <f>F42</f>
        <v>Suecia</v>
      </c>
      <c r="P42">
        <f>VLOOKUP(O42,$F$40:$M$49,5,FALSE)</f>
        <v>0</v>
      </c>
      <c r="Q42">
        <f>VLOOKUP(O42,$F$40:$M$49,8,FALSE)</f>
        <v>0</v>
      </c>
      <c r="R42">
        <f>VLOOKUP(O42,$F$40:$M$49,6,FALSE)</f>
        <v>0</v>
      </c>
      <c r="S42" t="str">
        <f>IF(AND(P40=P42,Q40=Q42,R42&gt;R40),O40,O42)</f>
        <v>Suecia</v>
      </c>
      <c r="T42">
        <f>VLOOKUP(S42,$O$40:$R$49,2,FALSE)</f>
        <v>0</v>
      </c>
      <c r="U42">
        <f>VLOOKUP(S42,$O$40:$R$49,3,FALSE)</f>
        <v>0</v>
      </c>
      <c r="V42">
        <f>VLOOKUP(S42,$O$40:$R$49,4,FALSE)</f>
        <v>0</v>
      </c>
      <c r="W42" t="str">
        <f>S42</f>
        <v>Suecia</v>
      </c>
      <c r="X42">
        <f>VLOOKUP(W42,$S$40:$V$49,2,FALSE)</f>
        <v>0</v>
      </c>
      <c r="Y42">
        <f>VLOOKUP(W42,$S$40:$V$49,3,FALSE)</f>
        <v>0</v>
      </c>
      <c r="Z42">
        <f>VLOOKUP(W42,$S$40:$V$49,4,FALSE)</f>
        <v>0</v>
      </c>
      <c r="AA42" t="str">
        <f>IF(AND(X41=X42,Y41=Y42,Z42&gt;Z41),W41,W42)</f>
        <v>Suecia</v>
      </c>
      <c r="AB42">
        <f>VLOOKUP(AA42,W40:Z49,2,FALSE)</f>
        <v>0</v>
      </c>
      <c r="AC42">
        <f>VLOOKUP(AA42,W40:Z49,3,FALSE)</f>
        <v>0</v>
      </c>
      <c r="AD42">
        <f>VLOOKUP(AA42,W40:Z49,4,FALSE)</f>
        <v>0</v>
      </c>
      <c r="AE42" t="str">
        <f>AA42</f>
        <v>Suecia</v>
      </c>
      <c r="AF42">
        <f>VLOOKUP(AE42,AA40:AD49,2,FALSE)</f>
        <v>0</v>
      </c>
      <c r="AG42">
        <f>VLOOKUP(AE42,AA40:AD49,3,FALSE)</f>
        <v>0</v>
      </c>
      <c r="AH42">
        <f>VLOOKUP(AE42,AA40:AD49,4,FALSE)</f>
        <v>0</v>
      </c>
      <c r="AI42" t="str">
        <f>IF(AND(AF42=AF43,AG42=AG43,AH43&gt;AH42),AE43,AE42)</f>
        <v>Suecia</v>
      </c>
      <c r="AJ42">
        <f>VLOOKUP(AI42,AE40:AH49,2,FALSE)</f>
        <v>0</v>
      </c>
      <c r="AK42">
        <f>VLOOKUP(AI42,AE40:AH49,3,FALSE)</f>
        <v>0</v>
      </c>
      <c r="AL42">
        <f>VLOOKUP(AI42,AE40:AH49,4,FALSE)</f>
        <v>0</v>
      </c>
    </row>
    <row r="43" spans="6:38" x14ac:dyDescent="0.15">
      <c r="F43" t="str">
        <f>AI31</f>
        <v>Corea del Sur</v>
      </c>
      <c r="J43">
        <f>VLOOKUP(F43,$F$16:$M$25,8,FALSE)</f>
        <v>0</v>
      </c>
      <c r="K43">
        <f>VLOOKUP(F43,$F$16:$M$25,6,FALSE)</f>
        <v>0</v>
      </c>
      <c r="L43">
        <f>VLOOKUP(F43,$F$16:$M$25,7,FALSE)</f>
        <v>0</v>
      </c>
      <c r="M43">
        <f>K43-L43</f>
        <v>0</v>
      </c>
      <c r="O43" t="str">
        <f>F43</f>
        <v>Corea del Sur</v>
      </c>
      <c r="P43">
        <f>VLOOKUP(O43,$F$40:$M$49,5,FALSE)</f>
        <v>0</v>
      </c>
      <c r="Q43">
        <f>VLOOKUP(O43,$F$40:$M$49,8,FALSE)</f>
        <v>0</v>
      </c>
      <c r="R43">
        <f>VLOOKUP(O43,$F$40:$M$49,6,FALSE)</f>
        <v>0</v>
      </c>
      <c r="S43" t="str">
        <f>O43</f>
        <v>Corea del Sur</v>
      </c>
      <c r="T43">
        <f>VLOOKUP(S43,$O$40:$R$49,2,FALSE)</f>
        <v>0</v>
      </c>
      <c r="U43">
        <f>VLOOKUP(S43,$O$40:$R$49,3,FALSE)</f>
        <v>0</v>
      </c>
      <c r="V43">
        <f>VLOOKUP(S43,$O$40:$R$49,4,FALSE)</f>
        <v>0</v>
      </c>
      <c r="W43" t="str">
        <f>IF(AND(T40=T43,U40=U43,V43&gt;V40),S40,S43)</f>
        <v>Corea del Sur</v>
      </c>
      <c r="X43">
        <f>VLOOKUP(W43,$S$40:$V$49,2,FALSE)</f>
        <v>0</v>
      </c>
      <c r="Y43">
        <f>VLOOKUP(W43,$S$40:$V$49,3,FALSE)</f>
        <v>0</v>
      </c>
      <c r="Z43">
        <f>VLOOKUP(W43,$S$40:$V$49,4,FALSE)</f>
        <v>0</v>
      </c>
      <c r="AA43" t="str">
        <f>W43</f>
        <v>Corea del Sur</v>
      </c>
      <c r="AB43">
        <f>VLOOKUP(AA43,W40:Z49,2,FALSE)</f>
        <v>0</v>
      </c>
      <c r="AC43">
        <f>VLOOKUP(AA43,W40:Z49,3,FALSE)</f>
        <v>0</v>
      </c>
      <c r="AD43">
        <f>VLOOKUP(AA43,W40:Z49,4,FALSE)</f>
        <v>0</v>
      </c>
      <c r="AE43" t="str">
        <f>IF(AND(AB41=AB43,AC41=AC43,AD43&gt;AD41),AA41,AA43)</f>
        <v>Corea del Sur</v>
      </c>
      <c r="AF43">
        <f>VLOOKUP(AE43,AA40:AD49,2,FALSE)</f>
        <v>0</v>
      </c>
      <c r="AG43">
        <f>VLOOKUP(AE43,AA40:AD49,3,FALSE)</f>
        <v>0</v>
      </c>
      <c r="AH43">
        <f>VLOOKUP(AE43,AA40:AD49,4,FALSE)</f>
        <v>0</v>
      </c>
      <c r="AI43" t="str">
        <f>IF(AND(AF42=AF43,AG42=AG43,AH43&gt;AH42),AE42,AE43)</f>
        <v>Corea del Sur</v>
      </c>
      <c r="AJ43">
        <f>VLOOKUP(AI43,AE40:AH49,2,FALSE)</f>
        <v>0</v>
      </c>
      <c r="AK43">
        <f>VLOOKUP(AI43,AE40:AH49,3,FALSE)</f>
        <v>0</v>
      </c>
      <c r="AL43">
        <f>VLOOKUP(AI43,AE40:AH49,4,FALSE)</f>
        <v>0</v>
      </c>
    </row>
    <row r="51" spans="6:13" x14ac:dyDescent="0.15">
      <c r="F51" t="s">
        <v>53</v>
      </c>
    </row>
    <row r="52" spans="6:13" x14ac:dyDescent="0.15">
      <c r="F52" t="str">
        <f>AI40</f>
        <v>Alemania</v>
      </c>
      <c r="G52">
        <f>VLOOKUP(F52,$F$16:$M$25,2,FALSE)</f>
        <v>0</v>
      </c>
      <c r="H52">
        <f>VLOOKUP(F52,$F$16:$M$25,3,FALSE)</f>
        <v>0</v>
      </c>
      <c r="I52">
        <f>VLOOKUP(F52,$F$16:$M$25,4,FALSE)</f>
        <v>0</v>
      </c>
      <c r="J52">
        <f>VLOOKUP(F52,$F$16:$M$25,5,FALSE)</f>
        <v>0</v>
      </c>
      <c r="K52">
        <f>VLOOKUP(F52,$F$16:$M$25,6,FALSE)</f>
        <v>0</v>
      </c>
      <c r="L52">
        <f>VLOOKUP(F52,$F$16:$M$25,7,FALSE)</f>
        <v>0</v>
      </c>
      <c r="M52">
        <f>VLOOKUP(F52,$F$16:$M$25,8,FALSE)</f>
        <v>0</v>
      </c>
    </row>
    <row r="53" spans="6:13" x14ac:dyDescent="0.15">
      <c r="F53" t="str">
        <f>AI41</f>
        <v>Mexico</v>
      </c>
      <c r="G53">
        <f>VLOOKUP(F53,$F$16:$M$25,2,FALSE)</f>
        <v>0</v>
      </c>
      <c r="H53">
        <f>VLOOKUP(F53,$F$16:$M$25,3,FALSE)</f>
        <v>0</v>
      </c>
      <c r="I53">
        <f>VLOOKUP(F53,$F$16:$M$25,4,FALSE)</f>
        <v>0</v>
      </c>
      <c r="J53">
        <f>VLOOKUP(F53,$F$16:$M$25,5,FALSE)</f>
        <v>0</v>
      </c>
      <c r="K53">
        <f>VLOOKUP(F53,$F$16:$M$25,6,FALSE)</f>
        <v>0</v>
      </c>
      <c r="L53">
        <f>VLOOKUP(F53,$F$16:$M$25,7,FALSE)</f>
        <v>0</v>
      </c>
      <c r="M53">
        <f>VLOOKUP(F53,$F$16:$M$25,8,FALSE)</f>
        <v>0</v>
      </c>
    </row>
    <row r="54" spans="6:13" x14ac:dyDescent="0.15">
      <c r="F54" t="str">
        <f>AI42</f>
        <v>Suecia</v>
      </c>
      <c r="G54">
        <f>VLOOKUP(F54,$F$16:$M$25,2,FALSE)</f>
        <v>0</v>
      </c>
      <c r="H54">
        <f>VLOOKUP(F54,$F$16:$M$25,3,FALSE)</f>
        <v>0</v>
      </c>
      <c r="I54">
        <f>VLOOKUP(F54,$F$16:$M$25,4,FALSE)</f>
        <v>0</v>
      </c>
      <c r="J54">
        <f>VLOOKUP(F54,$F$16:$M$25,5,FALSE)</f>
        <v>0</v>
      </c>
      <c r="K54">
        <f>VLOOKUP(F54,$F$16:$M$25,6,FALSE)</f>
        <v>0</v>
      </c>
      <c r="L54">
        <f>VLOOKUP(F54,$F$16:$M$25,7,FALSE)</f>
        <v>0</v>
      </c>
      <c r="M54">
        <f>VLOOKUP(F54,$F$16:$M$25,8,FALSE)</f>
        <v>0</v>
      </c>
    </row>
    <row r="55" spans="6:13" x14ac:dyDescent="0.15">
      <c r="F55" t="str">
        <f>AI43</f>
        <v>Corea del Sur</v>
      </c>
      <c r="G55">
        <f>VLOOKUP(F55,$F$16:$M$25,2,FALSE)</f>
        <v>0</v>
      </c>
      <c r="H55">
        <f>VLOOKUP(F55,$F$16:$M$25,3,FALSE)</f>
        <v>0</v>
      </c>
      <c r="I55">
        <f>VLOOKUP(F55,$F$16:$M$25,4,FALSE)</f>
        <v>0</v>
      </c>
      <c r="J55">
        <f>VLOOKUP(F55,$F$16:$M$25,5,FALSE)</f>
        <v>0</v>
      </c>
      <c r="K55">
        <f>VLOOKUP(F55,$F$16:$M$25,6,FALSE)</f>
        <v>0</v>
      </c>
      <c r="L55">
        <f>VLOOKUP(F55,$F$16:$M$25,7,FALSE)</f>
        <v>0</v>
      </c>
      <c r="M55">
        <f>VLOOKUP(F55,$F$16:$M$25,8,FALSE)</f>
        <v>0</v>
      </c>
    </row>
  </sheetData>
  <mergeCells count="1">
    <mergeCell ref="A2:E2"/>
  </mergeCells>
  <phoneticPr fontId="0"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ublished="0" codeName="Hoja17"/>
  <dimension ref="A2:AL55"/>
  <sheetViews>
    <sheetView workbookViewId="0">
      <selection sqref="A1:H1"/>
    </sheetView>
  </sheetViews>
  <sheetFormatPr baseColWidth="10" defaultColWidth="3.6640625" defaultRowHeight="13" x14ac:dyDescent="0.15"/>
  <cols>
    <col min="1" max="1" width="9.1640625" customWidth="1"/>
    <col min="2" max="2" width="2.6640625" customWidth="1"/>
    <col min="3" max="3" width="1.5" customWidth="1"/>
    <col min="4" max="4" width="2.6640625" customWidth="1"/>
    <col min="5" max="5" width="9.1640625" style="2" customWidth="1"/>
    <col min="6" max="6" width="11.5" customWidth="1"/>
  </cols>
  <sheetData>
    <row r="2" spans="1:36" x14ac:dyDescent="0.15">
      <c r="A2" s="462" t="s">
        <v>190</v>
      </c>
      <c r="B2" s="462"/>
      <c r="C2" s="462"/>
      <c r="D2" s="462"/>
      <c r="E2" s="462"/>
      <c r="G2" t="str">
        <f>IF('Mi Prode'!E55&lt;&gt;"",'Mi Prode'!E55,"")</f>
        <v>Belgica</v>
      </c>
      <c r="N2" t="str">
        <f>IF('Mi Prode'!H55&lt;&gt;"",'Mi Prode'!H55,"")</f>
        <v>Panama</v>
      </c>
      <c r="U2" t="str">
        <f>IF('Mi Prode'!E56&lt;&gt;"",'Mi Prode'!E56,"")</f>
        <v>Tunez</v>
      </c>
      <c r="AB2" t="str">
        <f>IF('Mi Prode'!H56&lt;&gt;"",'Mi Prode'!H56,"")</f>
        <v>Inglaterra</v>
      </c>
    </row>
    <row r="3" spans="1:36" x14ac:dyDescent="0.15">
      <c r="F3" t="s">
        <v>38</v>
      </c>
      <c r="G3" t="s">
        <v>39</v>
      </c>
      <c r="H3" t="s">
        <v>40</v>
      </c>
      <c r="I3" t="s">
        <v>41</v>
      </c>
      <c r="J3" t="s">
        <v>42</v>
      </c>
      <c r="K3" t="s">
        <v>43</v>
      </c>
      <c r="L3" t="s">
        <v>44</v>
      </c>
      <c r="N3" t="s">
        <v>39</v>
      </c>
      <c r="O3" t="s">
        <v>40</v>
      </c>
      <c r="P3" t="s">
        <v>41</v>
      </c>
      <c r="Q3" t="s">
        <v>42</v>
      </c>
      <c r="R3" t="s">
        <v>43</v>
      </c>
      <c r="S3" t="s">
        <v>44</v>
      </c>
      <c r="U3" t="s">
        <v>39</v>
      </c>
      <c r="V3" t="s">
        <v>40</v>
      </c>
      <c r="W3" t="s">
        <v>41</v>
      </c>
      <c r="X3" t="s">
        <v>42</v>
      </c>
      <c r="Y3" t="s">
        <v>43</v>
      </c>
      <c r="Z3" t="s">
        <v>44</v>
      </c>
      <c r="AB3" t="s">
        <v>39</v>
      </c>
      <c r="AC3" t="s">
        <v>40</v>
      </c>
      <c r="AD3" t="s">
        <v>41</v>
      </c>
      <c r="AE3" t="s">
        <v>42</v>
      </c>
      <c r="AF3" t="s">
        <v>43</v>
      </c>
      <c r="AG3" t="s">
        <v>44</v>
      </c>
    </row>
    <row r="4" spans="1:36" x14ac:dyDescent="0.15">
      <c r="A4" s="1" t="str">
        <f>'Mi Prode'!E55</f>
        <v>Belgica</v>
      </c>
      <c r="B4" s="3" t="str">
        <f>IF('Mi Prode'!F55&lt;&gt;"",'Mi Prode'!F55,"")</f>
        <v/>
      </c>
      <c r="C4" s="3"/>
      <c r="D4" s="3" t="str">
        <f>IF('Mi Prode'!G55&lt;&gt;"",'Mi Prode'!G55,"")</f>
        <v/>
      </c>
      <c r="E4" s="2" t="str">
        <f>'Mi Prode'!H55</f>
        <v>Panama</v>
      </c>
      <c r="F4" s="3">
        <f>COUNTBLANK('Mi Prode'!F55:'Mi Prode'!G55)</f>
        <v>2</v>
      </c>
      <c r="G4">
        <f t="shared" ref="G4:G9" si="0">IF(AND(F4=0,OR($A4=$G$2,$E4=$G$2)),1,0)</f>
        <v>0</v>
      </c>
      <c r="H4">
        <f t="shared" ref="H4:H9" si="1">IF(AND(F4=0,OR(AND($A4=$G$2,$B4&gt;$D4),AND($E4=$G$2,$D4&gt;$B4))),1,0)</f>
        <v>0</v>
      </c>
      <c r="I4">
        <f t="shared" ref="I4:I9" si="2">IF(AND(F4=0,G4=1,$B4=$D4),1,0)</f>
        <v>0</v>
      </c>
      <c r="J4">
        <f t="shared" ref="J4:J9" si="3">IF(AND(F4=0,OR(AND($A4=$G$2,$B4&lt;$D4),AND($E4=$G$2,$D4&lt;$B4))),1,0)</f>
        <v>0</v>
      </c>
      <c r="K4">
        <f t="shared" ref="K4:K9" si="4">IF(F4&gt;0,0,IF($A4=$G$2,$B4,IF($E4=$G$2,$D4,0)))</f>
        <v>0</v>
      </c>
      <c r="L4">
        <f t="shared" ref="L4:L9" si="5">IF(F4&gt;0,0,IF($A4=$G$2,$D4,IF($E4=$G$2,$B4,0)))</f>
        <v>0</v>
      </c>
      <c r="N4">
        <f t="shared" ref="N4:N9" si="6">IF(AND(F4=0,OR($A4=$N$2,$E4=$N$2)),1,0)</f>
        <v>0</v>
      </c>
      <c r="O4">
        <f t="shared" ref="O4:O9" si="7">IF(AND(F4=0,OR(AND($A4=$N$2,$B4&gt;$D4),AND($E4=$N$2,$D4&gt;$B4))),1,0)</f>
        <v>0</v>
      </c>
      <c r="P4">
        <f t="shared" ref="P4:P9" si="8">IF(AND(F4=0,N4=1,$B4=$D4),1,0)</f>
        <v>0</v>
      </c>
      <c r="Q4">
        <f t="shared" ref="Q4:Q9" si="9">IF(AND(F4=0,OR(AND($A4=$N$2,$B4&lt;$D4),AND($E4=$N$2,$D4&lt;$B4))),1,0)</f>
        <v>0</v>
      </c>
      <c r="R4">
        <f t="shared" ref="R4:R9" si="10">IF(F4&gt;0,0,IF($A4=$N$2,$B4,IF($E4=$N$2,$D4,0)))</f>
        <v>0</v>
      </c>
      <c r="S4">
        <f t="shared" ref="S4:S9" si="11">IF(F4&gt;0,0,IF($A4=$N$2,$D4,IF($E4=$N$2,$B4,0)))</f>
        <v>0</v>
      </c>
      <c r="U4">
        <f t="shared" ref="U4:U9" si="12">IF(AND(F4=0,OR($A4=$U$2,$E4=$U$2)),1,0)</f>
        <v>0</v>
      </c>
      <c r="V4">
        <f t="shared" ref="V4:V9" si="13">IF(AND(F4=0,OR(AND($A4=$U$2,$B4&gt;$D4),AND($E4=$U$2,$D4&gt;$B4))),1,0)</f>
        <v>0</v>
      </c>
      <c r="W4">
        <f t="shared" ref="W4:W9" si="14">IF(AND(F4=0,U4=1,$B4=$D4),1,0)</f>
        <v>0</v>
      </c>
      <c r="X4">
        <f t="shared" ref="X4:X9" si="15">IF(AND(F4=0,OR(AND($A4=$U$2,$B4&lt;$D4),AND($E4=$U$2,$D4&lt;$B4))),1,0)</f>
        <v>0</v>
      </c>
      <c r="Y4">
        <f t="shared" ref="Y4:Y9" si="16">IF(F4&gt;0,0,IF($A4=$U$2,$B4,IF($E4=$U$2,$D4,0)))</f>
        <v>0</v>
      </c>
      <c r="Z4">
        <f t="shared" ref="Z4:Z9" si="17">IF(F4&gt;0,0,IF($A4=$U$2,$D4,IF($E4=$U$2,$B4,0)))</f>
        <v>0</v>
      </c>
      <c r="AB4">
        <f t="shared" ref="AB4:AB9" si="18">IF(AND(F4=0,OR($A4=$AB$2,$E4=$AB$2)),1,0)</f>
        <v>0</v>
      </c>
      <c r="AC4">
        <f t="shared" ref="AC4:AC9" si="19">IF(AND(F4=0,OR(AND($A4=$AB$2,$B4&gt;$D4),AND($E4=$AB$2,$D4&gt;$B4))),1,0)</f>
        <v>0</v>
      </c>
      <c r="AD4">
        <f t="shared" ref="AD4:AD9" si="20">IF(AND(F4=0,AB4=1,$B4=$D4),1,0)</f>
        <v>0</v>
      </c>
      <c r="AE4">
        <f t="shared" ref="AE4:AE9" si="21">IF(AND(F4=0,OR(AND($A4=$AB$2,$B4&lt;$D4),AND($E4=$AB$2,$D4&lt;$B4))),1,0)</f>
        <v>0</v>
      </c>
      <c r="AF4">
        <f t="shared" ref="AF4:AF9" si="22">IF(F4&gt;0,0,IF($A4=$AB$2,$B4,IF($E4=$AB$2,$D4,0)))</f>
        <v>0</v>
      </c>
      <c r="AG4">
        <f t="shared" ref="AG4:AG9" si="23">IF(F4&gt;0,0,IF($A4=$AB$2,$D4,IF($E4=$AB$2,$B4,0)))</f>
        <v>0</v>
      </c>
    </row>
    <row r="5" spans="1:36" x14ac:dyDescent="0.15">
      <c r="A5" s="1" t="str">
        <f>'Mi Prode'!E56</f>
        <v>Tunez</v>
      </c>
      <c r="B5" s="3" t="str">
        <f>IF('Mi Prode'!F56&lt;&gt;"",'Mi Prode'!F56,"")</f>
        <v/>
      </c>
      <c r="C5" s="3"/>
      <c r="D5" s="3" t="str">
        <f>IF('Mi Prode'!G56&lt;&gt;"",'Mi Prode'!G56,"")</f>
        <v/>
      </c>
      <c r="E5" s="2" t="str">
        <f>'Mi Prode'!H56</f>
        <v>Inglaterra</v>
      </c>
      <c r="F5" s="3">
        <f>COUNTBLANK('Mi Prode'!F56:'Mi Prode'!G56)</f>
        <v>2</v>
      </c>
      <c r="G5">
        <f t="shared" si="0"/>
        <v>0</v>
      </c>
      <c r="H5">
        <f t="shared" si="1"/>
        <v>0</v>
      </c>
      <c r="I5">
        <f t="shared" si="2"/>
        <v>0</v>
      </c>
      <c r="J5">
        <f t="shared" si="3"/>
        <v>0</v>
      </c>
      <c r="K5">
        <f t="shared" si="4"/>
        <v>0</v>
      </c>
      <c r="L5">
        <f t="shared" si="5"/>
        <v>0</v>
      </c>
      <c r="N5">
        <f t="shared" si="6"/>
        <v>0</v>
      </c>
      <c r="O5">
        <f t="shared" si="7"/>
        <v>0</v>
      </c>
      <c r="P5">
        <f t="shared" si="8"/>
        <v>0</v>
      </c>
      <c r="Q5">
        <f t="shared" si="9"/>
        <v>0</v>
      </c>
      <c r="R5">
        <f t="shared" si="10"/>
        <v>0</v>
      </c>
      <c r="S5">
        <f t="shared" si="11"/>
        <v>0</v>
      </c>
      <c r="U5">
        <f t="shared" si="12"/>
        <v>0</v>
      </c>
      <c r="V5">
        <f t="shared" si="13"/>
        <v>0</v>
      </c>
      <c r="W5">
        <f t="shared" si="14"/>
        <v>0</v>
      </c>
      <c r="X5">
        <f t="shared" si="15"/>
        <v>0</v>
      </c>
      <c r="Y5">
        <f t="shared" si="16"/>
        <v>0</v>
      </c>
      <c r="Z5">
        <f t="shared" si="17"/>
        <v>0</v>
      </c>
      <c r="AB5">
        <f t="shared" si="18"/>
        <v>0</v>
      </c>
      <c r="AC5">
        <f t="shared" si="19"/>
        <v>0</v>
      </c>
      <c r="AD5">
        <f t="shared" si="20"/>
        <v>0</v>
      </c>
      <c r="AE5">
        <f t="shared" si="21"/>
        <v>0</v>
      </c>
      <c r="AF5">
        <f t="shared" si="22"/>
        <v>0</v>
      </c>
      <c r="AG5">
        <f t="shared" si="23"/>
        <v>0</v>
      </c>
    </row>
    <row r="6" spans="1:36" x14ac:dyDescent="0.15">
      <c r="A6" s="1" t="str">
        <f>'Mi Prode'!E57</f>
        <v>Belgica</v>
      </c>
      <c r="B6" s="3" t="str">
        <f>IF('Mi Prode'!F57&lt;&gt;"",'Mi Prode'!F57,"")</f>
        <v/>
      </c>
      <c r="C6" s="3"/>
      <c r="D6" s="3" t="str">
        <f>IF('Mi Prode'!G57&lt;&gt;"",'Mi Prode'!G57,"")</f>
        <v/>
      </c>
      <c r="E6" s="2" t="str">
        <f>'Mi Prode'!H57</f>
        <v>Tunez</v>
      </c>
      <c r="F6" s="3">
        <f>COUNTBLANK('Mi Prode'!F57:'Mi Prode'!G57)</f>
        <v>2</v>
      </c>
      <c r="G6">
        <f t="shared" si="0"/>
        <v>0</v>
      </c>
      <c r="H6">
        <f t="shared" si="1"/>
        <v>0</v>
      </c>
      <c r="I6">
        <f t="shared" si="2"/>
        <v>0</v>
      </c>
      <c r="J6">
        <f t="shared" si="3"/>
        <v>0</v>
      </c>
      <c r="K6">
        <f t="shared" si="4"/>
        <v>0</v>
      </c>
      <c r="L6">
        <f t="shared" si="5"/>
        <v>0</v>
      </c>
      <c r="N6">
        <f t="shared" si="6"/>
        <v>0</v>
      </c>
      <c r="O6">
        <f t="shared" si="7"/>
        <v>0</v>
      </c>
      <c r="P6">
        <f t="shared" si="8"/>
        <v>0</v>
      </c>
      <c r="Q6">
        <f t="shared" si="9"/>
        <v>0</v>
      </c>
      <c r="R6">
        <f t="shared" si="10"/>
        <v>0</v>
      </c>
      <c r="S6">
        <f t="shared" si="11"/>
        <v>0</v>
      </c>
      <c r="U6">
        <f t="shared" si="12"/>
        <v>0</v>
      </c>
      <c r="V6">
        <f t="shared" si="13"/>
        <v>0</v>
      </c>
      <c r="W6">
        <f t="shared" si="14"/>
        <v>0</v>
      </c>
      <c r="X6">
        <f t="shared" si="15"/>
        <v>0</v>
      </c>
      <c r="Y6">
        <f t="shared" si="16"/>
        <v>0</v>
      </c>
      <c r="Z6">
        <f t="shared" si="17"/>
        <v>0</v>
      </c>
      <c r="AB6">
        <f t="shared" si="18"/>
        <v>0</v>
      </c>
      <c r="AC6">
        <f t="shared" si="19"/>
        <v>0</v>
      </c>
      <c r="AD6">
        <f t="shared" si="20"/>
        <v>0</v>
      </c>
      <c r="AE6">
        <f t="shared" si="21"/>
        <v>0</v>
      </c>
      <c r="AF6">
        <f t="shared" si="22"/>
        <v>0</v>
      </c>
      <c r="AG6">
        <f t="shared" si="23"/>
        <v>0</v>
      </c>
    </row>
    <row r="7" spans="1:36" x14ac:dyDescent="0.15">
      <c r="A7" s="1" t="str">
        <f>'Mi Prode'!E58</f>
        <v>Inglaterra</v>
      </c>
      <c r="B7" s="3" t="str">
        <f>IF('Mi Prode'!F58&lt;&gt;"",'Mi Prode'!F58,"")</f>
        <v/>
      </c>
      <c r="C7" s="3"/>
      <c r="D7" s="3" t="str">
        <f>IF('Mi Prode'!G58&lt;&gt;"",'Mi Prode'!G58,"")</f>
        <v/>
      </c>
      <c r="E7" s="2" t="str">
        <f>'Mi Prode'!H58</f>
        <v>Panama</v>
      </c>
      <c r="F7" s="3">
        <f>COUNTBLANK('Mi Prode'!F58:'Mi Prode'!G58)</f>
        <v>2</v>
      </c>
      <c r="G7">
        <f t="shared" si="0"/>
        <v>0</v>
      </c>
      <c r="H7">
        <f t="shared" si="1"/>
        <v>0</v>
      </c>
      <c r="I7">
        <f t="shared" si="2"/>
        <v>0</v>
      </c>
      <c r="J7">
        <f t="shared" si="3"/>
        <v>0</v>
      </c>
      <c r="K7">
        <f t="shared" si="4"/>
        <v>0</v>
      </c>
      <c r="L7">
        <f t="shared" si="5"/>
        <v>0</v>
      </c>
      <c r="N7">
        <f t="shared" si="6"/>
        <v>0</v>
      </c>
      <c r="O7">
        <f t="shared" si="7"/>
        <v>0</v>
      </c>
      <c r="P7">
        <f t="shared" si="8"/>
        <v>0</v>
      </c>
      <c r="Q7">
        <f t="shared" si="9"/>
        <v>0</v>
      </c>
      <c r="R7">
        <f t="shared" si="10"/>
        <v>0</v>
      </c>
      <c r="S7">
        <f t="shared" si="11"/>
        <v>0</v>
      </c>
      <c r="U7">
        <f t="shared" si="12"/>
        <v>0</v>
      </c>
      <c r="V7">
        <f t="shared" si="13"/>
        <v>0</v>
      </c>
      <c r="W7">
        <f t="shared" si="14"/>
        <v>0</v>
      </c>
      <c r="X7">
        <f t="shared" si="15"/>
        <v>0</v>
      </c>
      <c r="Y7">
        <f t="shared" si="16"/>
        <v>0</v>
      </c>
      <c r="Z7">
        <f t="shared" si="17"/>
        <v>0</v>
      </c>
      <c r="AB7">
        <f t="shared" si="18"/>
        <v>0</v>
      </c>
      <c r="AC7">
        <f t="shared" si="19"/>
        <v>0</v>
      </c>
      <c r="AD7">
        <f t="shared" si="20"/>
        <v>0</v>
      </c>
      <c r="AE7">
        <f t="shared" si="21"/>
        <v>0</v>
      </c>
      <c r="AF7">
        <f t="shared" si="22"/>
        <v>0</v>
      </c>
      <c r="AG7">
        <f t="shared" si="23"/>
        <v>0</v>
      </c>
    </row>
    <row r="8" spans="1:36" x14ac:dyDescent="0.15">
      <c r="A8" s="1" t="str">
        <f>'Mi Prode'!E59</f>
        <v>Belgica</v>
      </c>
      <c r="B8" s="3" t="str">
        <f>IF('Mi Prode'!F59&lt;&gt;"",'Mi Prode'!F59,"")</f>
        <v/>
      </c>
      <c r="C8" s="3"/>
      <c r="D8" s="3" t="str">
        <f>IF('Mi Prode'!G59&lt;&gt;"",'Mi Prode'!G59,"")</f>
        <v/>
      </c>
      <c r="E8" s="2" t="str">
        <f>'Mi Prode'!H59</f>
        <v>Inglaterra</v>
      </c>
      <c r="F8" s="3">
        <f>COUNTBLANK('Mi Prode'!F59:'Mi Prode'!G59)</f>
        <v>2</v>
      </c>
      <c r="G8">
        <f t="shared" si="0"/>
        <v>0</v>
      </c>
      <c r="H8">
        <f t="shared" si="1"/>
        <v>0</v>
      </c>
      <c r="I8">
        <f t="shared" si="2"/>
        <v>0</v>
      </c>
      <c r="J8">
        <f t="shared" si="3"/>
        <v>0</v>
      </c>
      <c r="K8">
        <f t="shared" si="4"/>
        <v>0</v>
      </c>
      <c r="L8">
        <f t="shared" si="5"/>
        <v>0</v>
      </c>
      <c r="N8">
        <f t="shared" si="6"/>
        <v>0</v>
      </c>
      <c r="O8">
        <f t="shared" si="7"/>
        <v>0</v>
      </c>
      <c r="P8">
        <f t="shared" si="8"/>
        <v>0</v>
      </c>
      <c r="Q8">
        <f t="shared" si="9"/>
        <v>0</v>
      </c>
      <c r="R8">
        <f t="shared" si="10"/>
        <v>0</v>
      </c>
      <c r="S8">
        <f t="shared" si="11"/>
        <v>0</v>
      </c>
      <c r="U8">
        <f t="shared" si="12"/>
        <v>0</v>
      </c>
      <c r="V8">
        <f t="shared" si="13"/>
        <v>0</v>
      </c>
      <c r="W8">
        <f t="shared" si="14"/>
        <v>0</v>
      </c>
      <c r="X8">
        <f t="shared" si="15"/>
        <v>0</v>
      </c>
      <c r="Y8">
        <f t="shared" si="16"/>
        <v>0</v>
      </c>
      <c r="Z8">
        <f t="shared" si="17"/>
        <v>0</v>
      </c>
      <c r="AB8">
        <f t="shared" si="18"/>
        <v>0</v>
      </c>
      <c r="AC8">
        <f t="shared" si="19"/>
        <v>0</v>
      </c>
      <c r="AD8">
        <f t="shared" si="20"/>
        <v>0</v>
      </c>
      <c r="AE8">
        <f t="shared" si="21"/>
        <v>0</v>
      </c>
      <c r="AF8">
        <f t="shared" si="22"/>
        <v>0</v>
      </c>
      <c r="AG8">
        <f t="shared" si="23"/>
        <v>0</v>
      </c>
    </row>
    <row r="9" spans="1:36" x14ac:dyDescent="0.15">
      <c r="A9" s="1" t="str">
        <f>'Mi Prode'!E60</f>
        <v>Tunez</v>
      </c>
      <c r="B9" s="3" t="str">
        <f>IF('Mi Prode'!F60&lt;&gt;"",'Mi Prode'!F60,"")</f>
        <v/>
      </c>
      <c r="C9" s="3"/>
      <c r="D9" s="3" t="str">
        <f>IF('Mi Prode'!G60&lt;&gt;"",'Mi Prode'!G60,"")</f>
        <v/>
      </c>
      <c r="E9" s="2" t="str">
        <f>'Mi Prode'!H60</f>
        <v>Panama</v>
      </c>
      <c r="F9" s="3">
        <f>COUNTBLANK('Mi Prode'!F60:'Mi Prode'!G60)</f>
        <v>2</v>
      </c>
      <c r="G9">
        <f t="shared" si="0"/>
        <v>0</v>
      </c>
      <c r="H9">
        <f t="shared" si="1"/>
        <v>0</v>
      </c>
      <c r="I9">
        <f t="shared" si="2"/>
        <v>0</v>
      </c>
      <c r="J9">
        <f t="shared" si="3"/>
        <v>0</v>
      </c>
      <c r="K9">
        <f t="shared" si="4"/>
        <v>0</v>
      </c>
      <c r="L9">
        <f t="shared" si="5"/>
        <v>0</v>
      </c>
      <c r="N9">
        <f t="shared" si="6"/>
        <v>0</v>
      </c>
      <c r="O9">
        <f t="shared" si="7"/>
        <v>0</v>
      </c>
      <c r="P9">
        <f t="shared" si="8"/>
        <v>0</v>
      </c>
      <c r="Q9">
        <f t="shared" si="9"/>
        <v>0</v>
      </c>
      <c r="R9">
        <f t="shared" si="10"/>
        <v>0</v>
      </c>
      <c r="S9">
        <f t="shared" si="11"/>
        <v>0</v>
      </c>
      <c r="U9">
        <f t="shared" si="12"/>
        <v>0</v>
      </c>
      <c r="V9">
        <f t="shared" si="13"/>
        <v>0</v>
      </c>
      <c r="W9">
        <f t="shared" si="14"/>
        <v>0</v>
      </c>
      <c r="X9">
        <f t="shared" si="15"/>
        <v>0</v>
      </c>
      <c r="Y9">
        <f t="shared" si="16"/>
        <v>0</v>
      </c>
      <c r="Z9">
        <f t="shared" si="17"/>
        <v>0</v>
      </c>
      <c r="AB9">
        <f t="shared" si="18"/>
        <v>0</v>
      </c>
      <c r="AC9">
        <f t="shared" si="19"/>
        <v>0</v>
      </c>
      <c r="AD9">
        <f t="shared" si="20"/>
        <v>0</v>
      </c>
      <c r="AE9">
        <f t="shared" si="21"/>
        <v>0</v>
      </c>
      <c r="AF9">
        <f t="shared" si="22"/>
        <v>0</v>
      </c>
      <c r="AG9">
        <f t="shared" si="23"/>
        <v>0</v>
      </c>
    </row>
    <row r="10" spans="1:36" x14ac:dyDescent="0.15">
      <c r="G10">
        <f t="shared" ref="G10:L10" si="24">SUM(G4:G9)</f>
        <v>0</v>
      </c>
      <c r="H10">
        <f t="shared" si="24"/>
        <v>0</v>
      </c>
      <c r="I10">
        <f t="shared" si="24"/>
        <v>0</v>
      </c>
      <c r="J10">
        <f t="shared" si="24"/>
        <v>0</v>
      </c>
      <c r="K10">
        <f t="shared" si="24"/>
        <v>0</v>
      </c>
      <c r="L10">
        <f t="shared" si="24"/>
        <v>0</v>
      </c>
      <c r="M10">
        <f>H10*3+I10</f>
        <v>0</v>
      </c>
      <c r="N10">
        <f t="shared" ref="N10:S10" si="25">SUM(N4:N9)</f>
        <v>0</v>
      </c>
      <c r="O10">
        <f t="shared" si="25"/>
        <v>0</v>
      </c>
      <c r="P10">
        <f t="shared" si="25"/>
        <v>0</v>
      </c>
      <c r="Q10">
        <f t="shared" si="25"/>
        <v>0</v>
      </c>
      <c r="R10">
        <f t="shared" si="25"/>
        <v>0</v>
      </c>
      <c r="S10">
        <f t="shared" si="25"/>
        <v>0</v>
      </c>
      <c r="T10">
        <f>O10*3+P10</f>
        <v>0</v>
      </c>
      <c r="U10">
        <f t="shared" ref="U10:Z10" si="26">SUM(U4:U9)</f>
        <v>0</v>
      </c>
      <c r="V10">
        <f t="shared" si="26"/>
        <v>0</v>
      </c>
      <c r="W10">
        <f t="shared" si="26"/>
        <v>0</v>
      </c>
      <c r="X10">
        <f t="shared" si="26"/>
        <v>0</v>
      </c>
      <c r="Y10">
        <f t="shared" si="26"/>
        <v>0</v>
      </c>
      <c r="Z10">
        <f t="shared" si="26"/>
        <v>0</v>
      </c>
      <c r="AA10">
        <f>V10*3+W10</f>
        <v>0</v>
      </c>
      <c r="AB10">
        <f t="shared" ref="AB10:AG10" si="27">SUM(AB4:AB9)</f>
        <v>0</v>
      </c>
      <c r="AC10">
        <f t="shared" si="27"/>
        <v>0</v>
      </c>
      <c r="AD10">
        <f t="shared" si="27"/>
        <v>0</v>
      </c>
      <c r="AE10">
        <f t="shared" si="27"/>
        <v>0</v>
      </c>
      <c r="AF10">
        <f t="shared" si="27"/>
        <v>0</v>
      </c>
      <c r="AG10">
        <f t="shared" si="27"/>
        <v>0</v>
      </c>
      <c r="AH10">
        <f>AC10*3+AD10</f>
        <v>0</v>
      </c>
    </row>
    <row r="14" spans="1:36" x14ac:dyDescent="0.15">
      <c r="F14" t="s">
        <v>45</v>
      </c>
    </row>
    <row r="15" spans="1:36" x14ac:dyDescent="0.15">
      <c r="G15" t="s">
        <v>39</v>
      </c>
      <c r="H15" t="s">
        <v>40</v>
      </c>
      <c r="I15" t="s">
        <v>41</v>
      </c>
      <c r="J15" t="s">
        <v>42</v>
      </c>
      <c r="K15" t="s">
        <v>43</v>
      </c>
      <c r="L15" t="s">
        <v>44</v>
      </c>
      <c r="M15" t="s">
        <v>46</v>
      </c>
      <c r="O15" t="s">
        <v>47</v>
      </c>
      <c r="S15" t="s">
        <v>48</v>
      </c>
      <c r="W15" t="s">
        <v>49</v>
      </c>
      <c r="AA15" t="s">
        <v>50</v>
      </c>
      <c r="AE15" t="s">
        <v>51</v>
      </c>
      <c r="AI15" t="s">
        <v>52</v>
      </c>
    </row>
    <row r="16" spans="1:36" x14ac:dyDescent="0.15">
      <c r="F16" t="str">
        <f>G2</f>
        <v>Belgica</v>
      </c>
      <c r="G16">
        <f t="shared" ref="G16:M16" si="28">G10</f>
        <v>0</v>
      </c>
      <c r="H16">
        <f t="shared" si="28"/>
        <v>0</v>
      </c>
      <c r="I16">
        <f t="shared" si="28"/>
        <v>0</v>
      </c>
      <c r="J16">
        <f t="shared" si="28"/>
        <v>0</v>
      </c>
      <c r="K16">
        <f t="shared" si="28"/>
        <v>0</v>
      </c>
      <c r="L16">
        <f t="shared" si="28"/>
        <v>0</v>
      </c>
      <c r="M16">
        <f t="shared" si="28"/>
        <v>0</v>
      </c>
      <c r="O16" t="str">
        <f>IF($M16&gt;=$M17,$F16,$F17)</f>
        <v>Belgica</v>
      </c>
      <c r="P16">
        <f>VLOOKUP(O16,$F$16:$M$25,8,FALSE)</f>
        <v>0</v>
      </c>
      <c r="S16" t="str">
        <f>IF($P16&gt;=$P18,$O16,$O18)</f>
        <v>Belgica</v>
      </c>
      <c r="T16">
        <f>VLOOKUP(S16,$O$16:$P$25,2,FALSE)</f>
        <v>0</v>
      </c>
      <c r="W16" t="str">
        <f>IF($T16&gt;=$T19,$S16,$S19)</f>
        <v>Belgica</v>
      </c>
      <c r="X16">
        <f>VLOOKUP(W16,$S$16:$T$25,2,FALSE)</f>
        <v>0</v>
      </c>
      <c r="AA16" t="str">
        <f>W16</f>
        <v>Belgica</v>
      </c>
      <c r="AB16">
        <f>VLOOKUP(AA16,W16:X25,2,FALSE)</f>
        <v>0</v>
      </c>
      <c r="AE16" t="str">
        <f>AA16</f>
        <v>Belgica</v>
      </c>
      <c r="AF16">
        <f>VLOOKUP(AE16,AA16:AB25,2,FALSE)</f>
        <v>0</v>
      </c>
      <c r="AI16" t="str">
        <f>AE16</f>
        <v>Belgica</v>
      </c>
      <c r="AJ16">
        <f>VLOOKUP(AI16,AE16:AF25,2,FALSE)</f>
        <v>0</v>
      </c>
    </row>
    <row r="17" spans="6:37" x14ac:dyDescent="0.15">
      <c r="F17" t="str">
        <f>N2</f>
        <v>Panama</v>
      </c>
      <c r="G17">
        <f t="shared" ref="G17:M17" si="29">N10</f>
        <v>0</v>
      </c>
      <c r="H17">
        <f t="shared" si="29"/>
        <v>0</v>
      </c>
      <c r="I17">
        <f t="shared" si="29"/>
        <v>0</v>
      </c>
      <c r="J17">
        <f t="shared" si="29"/>
        <v>0</v>
      </c>
      <c r="K17">
        <f t="shared" si="29"/>
        <v>0</v>
      </c>
      <c r="L17">
        <f t="shared" si="29"/>
        <v>0</v>
      </c>
      <c r="M17">
        <f t="shared" si="29"/>
        <v>0</v>
      </c>
      <c r="O17" t="str">
        <f>IF($M17&lt;=$M16,$F17,$F16)</f>
        <v>Panama</v>
      </c>
      <c r="P17">
        <f>VLOOKUP(O17,$F$16:$M$25,8,FALSE)</f>
        <v>0</v>
      </c>
      <c r="S17" t="str">
        <f>O17</f>
        <v>Panama</v>
      </c>
      <c r="T17">
        <f>VLOOKUP(S17,$O$16:$P$25,2,FALSE)</f>
        <v>0</v>
      </c>
      <c r="W17" t="str">
        <f>S17</f>
        <v>Panama</v>
      </c>
      <c r="X17">
        <f>VLOOKUP(W17,$S$16:$T$25,2,FALSE)</f>
        <v>0</v>
      </c>
      <c r="AA17" t="str">
        <f>IF(X17&gt;=X18,W17,W18)</f>
        <v>Panama</v>
      </c>
      <c r="AB17">
        <f>VLOOKUP(AA17,W16:X25,2,FALSE)</f>
        <v>0</v>
      </c>
      <c r="AE17" t="str">
        <f>IF(AB17&gt;=AB19,AA17,AA19)</f>
        <v>Panama</v>
      </c>
      <c r="AF17">
        <f>VLOOKUP(AE17,AA16:AB25,2,FALSE)</f>
        <v>0</v>
      </c>
      <c r="AI17" t="str">
        <f>AE17</f>
        <v>Panama</v>
      </c>
      <c r="AJ17">
        <f>VLOOKUP(AI17,AE16:AF25,2,FALSE)</f>
        <v>0</v>
      </c>
    </row>
    <row r="18" spans="6:37" x14ac:dyDescent="0.15">
      <c r="F18" t="str">
        <f>U2</f>
        <v>Tunez</v>
      </c>
      <c r="G18">
        <f t="shared" ref="G18:M18" si="30">U10</f>
        <v>0</v>
      </c>
      <c r="H18">
        <f t="shared" si="30"/>
        <v>0</v>
      </c>
      <c r="I18">
        <f t="shared" si="30"/>
        <v>0</v>
      </c>
      <c r="J18">
        <f t="shared" si="30"/>
        <v>0</v>
      </c>
      <c r="K18">
        <f t="shared" si="30"/>
        <v>0</v>
      </c>
      <c r="L18">
        <f t="shared" si="30"/>
        <v>0</v>
      </c>
      <c r="M18">
        <f t="shared" si="30"/>
        <v>0</v>
      </c>
      <c r="O18" t="str">
        <f>F18</f>
        <v>Tunez</v>
      </c>
      <c r="P18">
        <f>VLOOKUP(O18,$F$16:$M$25,8,FALSE)</f>
        <v>0</v>
      </c>
      <c r="S18" t="str">
        <f>IF($P18&lt;=$P16,$O18,$O16)</f>
        <v>Tunez</v>
      </c>
      <c r="T18">
        <f>VLOOKUP(S18,$O$16:$P$25,2,FALSE)</f>
        <v>0</v>
      </c>
      <c r="W18" t="str">
        <f>S18</f>
        <v>Tunez</v>
      </c>
      <c r="X18">
        <f>VLOOKUP(W18,$S$16:$T$25,2,FALSE)</f>
        <v>0</v>
      </c>
      <c r="AA18" t="str">
        <f>IF(X18&lt;=X17,W18,W17)</f>
        <v>Tunez</v>
      </c>
      <c r="AB18">
        <f>VLOOKUP(AA18,W16:X25,2,FALSE)</f>
        <v>0</v>
      </c>
      <c r="AE18" t="str">
        <f>AA18</f>
        <v>Tunez</v>
      </c>
      <c r="AF18">
        <f>VLOOKUP(AE18,AA16:AB25,2,FALSE)</f>
        <v>0</v>
      </c>
      <c r="AI18" t="str">
        <f>IF(AF18&gt;=AF19,AE18,AE19)</f>
        <v>Tunez</v>
      </c>
      <c r="AJ18">
        <f>VLOOKUP(AI18,AE16:AF25,2,FALSE)</f>
        <v>0</v>
      </c>
    </row>
    <row r="19" spans="6:37" x14ac:dyDescent="0.15">
      <c r="F19" t="str">
        <f>AB2</f>
        <v>Inglaterra</v>
      </c>
      <c r="G19">
        <f t="shared" ref="G19:M19" si="31">AB10</f>
        <v>0</v>
      </c>
      <c r="H19">
        <f t="shared" si="31"/>
        <v>0</v>
      </c>
      <c r="I19">
        <f t="shared" si="31"/>
        <v>0</v>
      </c>
      <c r="J19">
        <f t="shared" si="31"/>
        <v>0</v>
      </c>
      <c r="K19">
        <f t="shared" si="31"/>
        <v>0</v>
      </c>
      <c r="L19">
        <f t="shared" si="31"/>
        <v>0</v>
      </c>
      <c r="M19">
        <f t="shared" si="31"/>
        <v>0</v>
      </c>
      <c r="O19" t="str">
        <f>F19</f>
        <v>Inglaterra</v>
      </c>
      <c r="P19">
        <f>VLOOKUP(O19,$F$16:$M$25,8,FALSE)</f>
        <v>0</v>
      </c>
      <c r="S19" t="str">
        <f>O19</f>
        <v>Inglaterra</v>
      </c>
      <c r="T19">
        <f>VLOOKUP(S19,$O$16:$P$25,2,FALSE)</f>
        <v>0</v>
      </c>
      <c r="W19" t="str">
        <f>IF($T19&lt;=$T16,$S19,$S16)</f>
        <v>Inglaterra</v>
      </c>
      <c r="X19">
        <f>VLOOKUP(W19,$S$16:$T$25,2,FALSE)</f>
        <v>0</v>
      </c>
      <c r="AA19" t="str">
        <f>W19</f>
        <v>Inglaterra</v>
      </c>
      <c r="AB19">
        <f>VLOOKUP(AA19,W16:X25,2,FALSE)</f>
        <v>0</v>
      </c>
      <c r="AE19" t="str">
        <f>IF(AB19&lt;=AB17,AA19,AA17)</f>
        <v>Inglaterra</v>
      </c>
      <c r="AF19">
        <f>VLOOKUP(AE19,AA16:AB25,2,FALSE)</f>
        <v>0</v>
      </c>
      <c r="AI19" t="str">
        <f>IF(AF19&lt;=AF18,AE19,AE18)</f>
        <v>Inglaterra</v>
      </c>
      <c r="AJ19">
        <f>VLOOKUP(AI19,AE16:AF25,2,FALSE)</f>
        <v>0</v>
      </c>
    </row>
    <row r="28" spans="6:37" x14ac:dyDescent="0.15">
      <c r="F28" t="str">
        <f>AI16</f>
        <v>Belgica</v>
      </c>
      <c r="J28">
        <f>AJ16</f>
        <v>0</v>
      </c>
      <c r="K28">
        <f>VLOOKUP(AI16,$F$16:$M$25,6,FALSE)</f>
        <v>0</v>
      </c>
      <c r="L28">
        <f>VLOOKUP(AI16,$F$16:$M$25,7,FALSE)</f>
        <v>0</v>
      </c>
      <c r="M28">
        <f>K28-L28</f>
        <v>0</v>
      </c>
      <c r="O28" t="str">
        <f>IF(AND($J28=$J29,$M29&gt;$M28),$F29,$F28)</f>
        <v>Belgica</v>
      </c>
      <c r="P28">
        <f>VLOOKUP(O28,$F$28:$M$37,5,FALSE)</f>
        <v>0</v>
      </c>
      <c r="Q28">
        <f>VLOOKUP(O28,$F$28:$M$37,8,FALSE)</f>
        <v>0</v>
      </c>
      <c r="S28" t="str">
        <f>IF(AND(P28=P30,Q30&gt;Q28),O30,O28)</f>
        <v>Belgica</v>
      </c>
      <c r="T28">
        <f>VLOOKUP(S28,$O$28:$Q$37,2,FALSE)</f>
        <v>0</v>
      </c>
      <c r="U28">
        <f>VLOOKUP(S28,$O$28:$Q$37,3,FALSE)</f>
        <v>0</v>
      </c>
      <c r="W28" t="str">
        <f>IF(AND(T28=T31,U31&gt;U28),S31,S28)</f>
        <v>Belgica</v>
      </c>
      <c r="X28">
        <f>VLOOKUP(W28,$S$28:$U$37,2,FALSE)</f>
        <v>0</v>
      </c>
      <c r="Y28">
        <f>VLOOKUP(W28,$S$28:$U$37,3,FALSE)</f>
        <v>0</v>
      </c>
      <c r="AA28" t="str">
        <f>W28</f>
        <v>Belgica</v>
      </c>
      <c r="AB28">
        <f>VLOOKUP(AA28,W28:Y37,2,FALSE)</f>
        <v>0</v>
      </c>
      <c r="AC28">
        <f>VLOOKUP(AA28,W28:Y37,3,FALSE)</f>
        <v>0</v>
      </c>
      <c r="AE28" t="str">
        <f>AA28</f>
        <v>Belgica</v>
      </c>
      <c r="AF28">
        <f>VLOOKUP(AE28,AA28:AC37,2,FALSE)</f>
        <v>0</v>
      </c>
      <c r="AG28">
        <f>VLOOKUP(AE28,AA28:AC37,3,FALSE)</f>
        <v>0</v>
      </c>
      <c r="AI28" t="str">
        <f>AE28</f>
        <v>Belgica</v>
      </c>
      <c r="AJ28">
        <f>VLOOKUP(AI28,AE28:AG37,2,FALSE)</f>
        <v>0</v>
      </c>
      <c r="AK28">
        <f>VLOOKUP(AI28,AE28:AG37,3,FALSE)</f>
        <v>0</v>
      </c>
    </row>
    <row r="29" spans="6:37" x14ac:dyDescent="0.15">
      <c r="F29" t="str">
        <f>AI17</f>
        <v>Panama</v>
      </c>
      <c r="J29">
        <f>AJ17</f>
        <v>0</v>
      </c>
      <c r="K29">
        <f>VLOOKUP(AI17,$F$16:$M$25,6,FALSE)</f>
        <v>0</v>
      </c>
      <c r="L29">
        <f>VLOOKUP(AI17,$F$16:$M$25,7,FALSE)</f>
        <v>0</v>
      </c>
      <c r="M29">
        <f>K29-L29</f>
        <v>0</v>
      </c>
      <c r="O29" t="str">
        <f>IF(AND($J28=$J29,$M29&gt;$M28),$F28,$F29)</f>
        <v>Panama</v>
      </c>
      <c r="P29">
        <f>VLOOKUP(O29,$F$28:$M$37,5,FALSE)</f>
        <v>0</v>
      </c>
      <c r="Q29">
        <f>VLOOKUP(O29,$F$28:$M$37,8,FALSE)</f>
        <v>0</v>
      </c>
      <c r="S29" t="str">
        <f>O29</f>
        <v>Panama</v>
      </c>
      <c r="T29">
        <f>VLOOKUP(S29,$O$28:$Q$37,2,FALSE)</f>
        <v>0</v>
      </c>
      <c r="U29">
        <f>VLOOKUP(S29,$O$28:$Q$37,3,FALSE)</f>
        <v>0</v>
      </c>
      <c r="W29" t="str">
        <f>S29</f>
        <v>Panama</v>
      </c>
      <c r="X29">
        <f>VLOOKUP(W29,$S$28:$U$37,2,FALSE)</f>
        <v>0</v>
      </c>
      <c r="Y29">
        <f>VLOOKUP(W29,$S$28:$U$37,3,FALSE)</f>
        <v>0</v>
      </c>
      <c r="AA29" t="str">
        <f>IF(AND(X29=X30,Y30&gt;Y29),W30,W29)</f>
        <v>Panama</v>
      </c>
      <c r="AB29">
        <f>VLOOKUP(AA29,W28:Y37,2,FALSE)</f>
        <v>0</v>
      </c>
      <c r="AC29">
        <f>VLOOKUP(AA29,W28:Y37,3,FALSE)</f>
        <v>0</v>
      </c>
      <c r="AE29" t="str">
        <f>IF(AND(AB29=AB31,AC31&gt;AC29),AA31,AA29)</f>
        <v>Panama</v>
      </c>
      <c r="AF29">
        <f>VLOOKUP(AE29,AA28:AC37,2,FALSE)</f>
        <v>0</v>
      </c>
      <c r="AG29">
        <f>VLOOKUP(AE29,AA28:AC37,3,FALSE)</f>
        <v>0</v>
      </c>
      <c r="AI29" t="str">
        <f>AE29</f>
        <v>Panama</v>
      </c>
      <c r="AJ29">
        <f>VLOOKUP(AI29,AE28:AG37,2,FALSE)</f>
        <v>0</v>
      </c>
      <c r="AK29">
        <f>VLOOKUP(AI29,AE28:AG37,3,FALSE)</f>
        <v>0</v>
      </c>
    </row>
    <row r="30" spans="6:37" x14ac:dyDescent="0.15">
      <c r="F30" t="str">
        <f>AI18</f>
        <v>Tunez</v>
      </c>
      <c r="J30">
        <f>AJ18</f>
        <v>0</v>
      </c>
      <c r="K30">
        <f>VLOOKUP(AI18,$F$16:$M$25,6,FALSE)</f>
        <v>0</v>
      </c>
      <c r="L30">
        <f>VLOOKUP(AI18,$F$16:$M$25,7,FALSE)</f>
        <v>0</v>
      </c>
      <c r="M30">
        <f>K30-L30</f>
        <v>0</v>
      </c>
      <c r="O30" t="str">
        <f>F30</f>
        <v>Tunez</v>
      </c>
      <c r="P30">
        <f>VLOOKUP(O30,$F$28:$M$37,5,FALSE)</f>
        <v>0</v>
      </c>
      <c r="Q30">
        <f>VLOOKUP(O30,$F$28:$M$37,8,FALSE)</f>
        <v>0</v>
      </c>
      <c r="S30" t="str">
        <f>IF(AND($P28=P30,Q30&gt;Q28),O28,O30)</f>
        <v>Tunez</v>
      </c>
      <c r="T30">
        <f>VLOOKUP(S30,$O$28:$Q$37,2,FALSE)</f>
        <v>0</v>
      </c>
      <c r="U30">
        <f>VLOOKUP(S30,$O$28:$Q$37,3,FALSE)</f>
        <v>0</v>
      </c>
      <c r="W30" t="str">
        <f>S30</f>
        <v>Tunez</v>
      </c>
      <c r="X30">
        <f>VLOOKUP(W30,$S$28:$U$37,2,FALSE)</f>
        <v>0</v>
      </c>
      <c r="Y30">
        <f>VLOOKUP(W30,$S$28:$U$37,3,FALSE)</f>
        <v>0</v>
      </c>
      <c r="AA30" t="str">
        <f>IF(AND(X29=X30,Y30&gt;Y29),W29,W30)</f>
        <v>Tunez</v>
      </c>
      <c r="AB30">
        <f>VLOOKUP(AA30,W28:Y37,2,FALSE)</f>
        <v>0</v>
      </c>
      <c r="AC30">
        <f>VLOOKUP(AA30,W28:Y37,3,FALSE)</f>
        <v>0</v>
      </c>
      <c r="AE30" t="str">
        <f>AA30</f>
        <v>Tunez</v>
      </c>
      <c r="AF30">
        <f>VLOOKUP(AE30,AA28:AC37,2,FALSE)</f>
        <v>0</v>
      </c>
      <c r="AG30">
        <f>VLOOKUP(AE30,AA28:AC37,3,FALSE)</f>
        <v>0</v>
      </c>
      <c r="AI30" t="str">
        <f>IF(AND(AF30=AF31,AG31&gt;AG30),AE31,AE30)</f>
        <v>Tunez</v>
      </c>
      <c r="AJ30">
        <f>VLOOKUP(AI30,AE28:AG37,2,FALSE)</f>
        <v>0</v>
      </c>
      <c r="AK30">
        <f>VLOOKUP(AI30,AE28:AG37,3,FALSE)</f>
        <v>0</v>
      </c>
    </row>
    <row r="31" spans="6:37" x14ac:dyDescent="0.15">
      <c r="F31" t="str">
        <f>AI19</f>
        <v>Inglaterra</v>
      </c>
      <c r="J31">
        <f>AJ19</f>
        <v>0</v>
      </c>
      <c r="K31">
        <f>VLOOKUP(AI19,$F$16:$M$25,6,FALSE)</f>
        <v>0</v>
      </c>
      <c r="L31">
        <f>VLOOKUP(AI19,$F$16:$M$25,7,FALSE)</f>
        <v>0</v>
      </c>
      <c r="M31">
        <f>K31-L31</f>
        <v>0</v>
      </c>
      <c r="O31" t="str">
        <f>F31</f>
        <v>Inglaterra</v>
      </c>
      <c r="P31">
        <f>VLOOKUP(O31,$F$28:$M$37,5,FALSE)</f>
        <v>0</v>
      </c>
      <c r="Q31">
        <f>VLOOKUP(O31,$F$28:$M$37,8,FALSE)</f>
        <v>0</v>
      </c>
      <c r="S31" t="str">
        <f>O31</f>
        <v>Inglaterra</v>
      </c>
      <c r="T31">
        <f>VLOOKUP(S31,$O$28:$Q$37,2,FALSE)</f>
        <v>0</v>
      </c>
      <c r="U31">
        <f>VLOOKUP(S31,$O$28:$Q$37,3,FALSE)</f>
        <v>0</v>
      </c>
      <c r="W31" t="str">
        <f>IF(AND(T28=T31,U31&gt;U28),S28,S31)</f>
        <v>Inglaterra</v>
      </c>
      <c r="X31">
        <f>VLOOKUP(W31,$S$28:$U$37,2,FALSE)</f>
        <v>0</v>
      </c>
      <c r="Y31">
        <f>VLOOKUP(W31,$S$28:$U$37,3,FALSE)</f>
        <v>0</v>
      </c>
      <c r="AA31" t="str">
        <f>W31</f>
        <v>Inglaterra</v>
      </c>
      <c r="AB31">
        <f>VLOOKUP(AA31,W28:Y37,2,FALSE)</f>
        <v>0</v>
      </c>
      <c r="AC31">
        <f>VLOOKUP(AA31,W28:Y37,3,FALSE)</f>
        <v>0</v>
      </c>
      <c r="AE31" t="str">
        <f>IF(AND(AB29=AB31,AC31&gt;AC29),AA29,AA31)</f>
        <v>Inglaterra</v>
      </c>
      <c r="AF31">
        <f>VLOOKUP(AE31,AA28:AC37,2,FALSE)</f>
        <v>0</v>
      </c>
      <c r="AG31">
        <f>VLOOKUP(AE31,AA28:AC37,3,FALSE)</f>
        <v>0</v>
      </c>
      <c r="AI31" t="str">
        <f>IF(AND(AF30=AF31,AG31&gt;AG30),AE30,AE31)</f>
        <v>Inglaterra</v>
      </c>
      <c r="AJ31">
        <f>VLOOKUP(AI31,AE28:AG37,2,FALSE)</f>
        <v>0</v>
      </c>
      <c r="AK31">
        <f>VLOOKUP(AI31,AE28:AG37,3,FALSE)</f>
        <v>0</v>
      </c>
    </row>
    <row r="40" spans="6:38" x14ac:dyDescent="0.15">
      <c r="F40" t="str">
        <f>AI28</f>
        <v>Belgica</v>
      </c>
      <c r="J40">
        <f>VLOOKUP(F40,$F$16:$M$25,8,FALSE)</f>
        <v>0</v>
      </c>
      <c r="K40">
        <f>VLOOKUP(F40,$F$16:$M$25,6,FALSE)</f>
        <v>0</v>
      </c>
      <c r="L40">
        <f>VLOOKUP(F40,$F$16:$M$25,7,FALSE)</f>
        <v>0</v>
      </c>
      <c r="M40">
        <f>K40-L40</f>
        <v>0</v>
      </c>
      <c r="O40" t="str">
        <f>IF(AND(J40=J41,M40=M41,K41&gt;K40),F41,F40)</f>
        <v>Belgica</v>
      </c>
      <c r="P40">
        <f>VLOOKUP(O40,$F$40:$M$49,5,FALSE)</f>
        <v>0</v>
      </c>
      <c r="Q40">
        <f>VLOOKUP(O40,$F$40:$M$49,8,FALSE)</f>
        <v>0</v>
      </c>
      <c r="R40">
        <f>VLOOKUP(O40,$F$40:$M$49,6,FALSE)</f>
        <v>0</v>
      </c>
      <c r="S40" t="str">
        <f>IF(AND(P40=P42,Q40=Q42,R42&gt;R40),O42,O40)</f>
        <v>Belgica</v>
      </c>
      <c r="T40">
        <f>VLOOKUP(S40,$O$40:$R$49,2,FALSE)</f>
        <v>0</v>
      </c>
      <c r="U40">
        <f>VLOOKUP(S40,$O$40:$R$49,3,FALSE)</f>
        <v>0</v>
      </c>
      <c r="V40">
        <f>VLOOKUP(S40,$O$40:$R$49,4,FALSE)</f>
        <v>0</v>
      </c>
      <c r="W40" t="str">
        <f>IF(AND(T40=T43,U40=U43,V43&gt;V40),S43,S40)</f>
        <v>Belgica</v>
      </c>
      <c r="X40">
        <f>VLOOKUP(W40,$S$40:$V$49,2,FALSE)</f>
        <v>0</v>
      </c>
      <c r="Y40">
        <f>VLOOKUP(W40,$S$40:$V$49,3,FALSE)</f>
        <v>0</v>
      </c>
      <c r="Z40">
        <f>VLOOKUP(W40,$S$40:$V$49,4,FALSE)</f>
        <v>0</v>
      </c>
      <c r="AA40" t="str">
        <f>W40</f>
        <v>Belgica</v>
      </c>
      <c r="AB40">
        <f>VLOOKUP(AA40,W40:Z49,2,FALSE)</f>
        <v>0</v>
      </c>
      <c r="AC40">
        <f>VLOOKUP(AA40,W40:Z49,3,FALSE)</f>
        <v>0</v>
      </c>
      <c r="AD40">
        <f>VLOOKUP(AA40,W40:Z49,4,FALSE)</f>
        <v>0</v>
      </c>
      <c r="AE40" t="str">
        <f>AA40</f>
        <v>Belgica</v>
      </c>
      <c r="AF40">
        <f>VLOOKUP(AE40,AA40:AD49,2,FALSE)</f>
        <v>0</v>
      </c>
      <c r="AG40">
        <f>VLOOKUP(AE40,AA40:AD49,3,FALSE)</f>
        <v>0</v>
      </c>
      <c r="AH40">
        <f>VLOOKUP(AE40,AA40:AD49,4,FALSE)</f>
        <v>0</v>
      </c>
      <c r="AI40" t="str">
        <f>AE40</f>
        <v>Belgica</v>
      </c>
      <c r="AJ40">
        <f>VLOOKUP(AI40,AE40:AH49,2,FALSE)</f>
        <v>0</v>
      </c>
      <c r="AK40">
        <f>VLOOKUP(AI40,AE40:AH49,3,FALSE)</f>
        <v>0</v>
      </c>
      <c r="AL40">
        <f>VLOOKUP(AI40,AE40:AH49,4,FALSE)</f>
        <v>0</v>
      </c>
    </row>
    <row r="41" spans="6:38" x14ac:dyDescent="0.15">
      <c r="F41" t="str">
        <f>AI29</f>
        <v>Panama</v>
      </c>
      <c r="J41">
        <f>VLOOKUP(F41,$F$16:$M$25,8,FALSE)</f>
        <v>0</v>
      </c>
      <c r="K41">
        <f>VLOOKUP(F41,$F$16:$M$25,6,FALSE)</f>
        <v>0</v>
      </c>
      <c r="L41">
        <f>VLOOKUP(F41,$F$16:$M$25,7,FALSE)</f>
        <v>0</v>
      </c>
      <c r="M41">
        <f>K41-L41</f>
        <v>0</v>
      </c>
      <c r="O41" t="str">
        <f>IF(AND(J40=J41,M40=M41,K41&gt;K40),F40,F41)</f>
        <v>Panama</v>
      </c>
      <c r="P41">
        <f>VLOOKUP(O41,$F$40:$M$49,5,FALSE)</f>
        <v>0</v>
      </c>
      <c r="Q41">
        <f>VLOOKUP(O41,$F$40:$M$49,8,FALSE)</f>
        <v>0</v>
      </c>
      <c r="R41">
        <f>VLOOKUP(O41,$F$40:$M$49,6,FALSE)</f>
        <v>0</v>
      </c>
      <c r="S41" t="str">
        <f>O41</f>
        <v>Panama</v>
      </c>
      <c r="T41">
        <f>VLOOKUP(S41,$O$40:$R$49,2,FALSE)</f>
        <v>0</v>
      </c>
      <c r="U41">
        <f>VLOOKUP(S41,$O$40:$R$49,3,FALSE)</f>
        <v>0</v>
      </c>
      <c r="V41">
        <f>VLOOKUP(S41,$O$40:$R$49,4,FALSE)</f>
        <v>0</v>
      </c>
      <c r="W41" t="str">
        <f>S41</f>
        <v>Panama</v>
      </c>
      <c r="X41">
        <f>VLOOKUP(W41,$S$40:$V$49,2,FALSE)</f>
        <v>0</v>
      </c>
      <c r="Y41">
        <f>VLOOKUP(W41,$S$40:$V$49,3,FALSE)</f>
        <v>0</v>
      </c>
      <c r="Z41">
        <f>VLOOKUP(W41,$S$40:$V$49,4,FALSE)</f>
        <v>0</v>
      </c>
      <c r="AA41" t="str">
        <f>IF(AND(X41=X42,Y41=Y42,Z42&gt;Z41),W42,W41)</f>
        <v>Panama</v>
      </c>
      <c r="AB41">
        <f>VLOOKUP(AA41,W40:Z49,2,FALSE)</f>
        <v>0</v>
      </c>
      <c r="AC41">
        <f>VLOOKUP(AA41,W40:Z49,3,FALSE)</f>
        <v>0</v>
      </c>
      <c r="AD41">
        <f>VLOOKUP(AA41,W40:Z49,4,FALSE)</f>
        <v>0</v>
      </c>
      <c r="AE41" t="str">
        <f>IF(AND(AB41=AB43,AC41=AC43,AD43&gt;AD41),AA43,AA41)</f>
        <v>Panama</v>
      </c>
      <c r="AF41">
        <f>VLOOKUP(AE41,AA40:AD49,2,FALSE)</f>
        <v>0</v>
      </c>
      <c r="AG41">
        <f>VLOOKUP(AE41,AA40:AD49,3,FALSE)</f>
        <v>0</v>
      </c>
      <c r="AH41">
        <f>VLOOKUP(AE41,AA40:AD49,4,FALSE)</f>
        <v>0</v>
      </c>
      <c r="AI41" t="str">
        <f>AE41</f>
        <v>Panama</v>
      </c>
      <c r="AJ41">
        <f>VLOOKUP(AI41,AE40:AH49,2,FALSE)</f>
        <v>0</v>
      </c>
      <c r="AK41">
        <f>VLOOKUP(AI41,AE40:AH49,3,FALSE)</f>
        <v>0</v>
      </c>
      <c r="AL41">
        <f>VLOOKUP(AI41,AE40:AH49,4,FALSE)</f>
        <v>0</v>
      </c>
    </row>
    <row r="42" spans="6:38" x14ac:dyDescent="0.15">
      <c r="F42" t="str">
        <f>AI30</f>
        <v>Tunez</v>
      </c>
      <c r="J42">
        <f>VLOOKUP(F42,$F$16:$M$25,8,FALSE)</f>
        <v>0</v>
      </c>
      <c r="K42">
        <f>VLOOKUP(F42,$F$16:$M$25,6,FALSE)</f>
        <v>0</v>
      </c>
      <c r="L42">
        <f>VLOOKUP(F42,$F$16:$M$25,7,FALSE)</f>
        <v>0</v>
      </c>
      <c r="M42">
        <f>K42-L42</f>
        <v>0</v>
      </c>
      <c r="O42" t="str">
        <f>F42</f>
        <v>Tunez</v>
      </c>
      <c r="P42">
        <f>VLOOKUP(O42,$F$40:$M$49,5,FALSE)</f>
        <v>0</v>
      </c>
      <c r="Q42">
        <f>VLOOKUP(O42,$F$40:$M$49,8,FALSE)</f>
        <v>0</v>
      </c>
      <c r="R42">
        <f>VLOOKUP(O42,$F$40:$M$49,6,FALSE)</f>
        <v>0</v>
      </c>
      <c r="S42" t="str">
        <f>IF(AND(P40=P42,Q40=Q42,R42&gt;R40),O40,O42)</f>
        <v>Tunez</v>
      </c>
      <c r="T42">
        <f>VLOOKUP(S42,$O$40:$R$49,2,FALSE)</f>
        <v>0</v>
      </c>
      <c r="U42">
        <f>VLOOKUP(S42,$O$40:$R$49,3,FALSE)</f>
        <v>0</v>
      </c>
      <c r="V42">
        <f>VLOOKUP(S42,$O$40:$R$49,4,FALSE)</f>
        <v>0</v>
      </c>
      <c r="W42" t="str">
        <f>S42</f>
        <v>Tunez</v>
      </c>
      <c r="X42">
        <f>VLOOKUP(W42,$S$40:$V$49,2,FALSE)</f>
        <v>0</v>
      </c>
      <c r="Y42">
        <f>VLOOKUP(W42,$S$40:$V$49,3,FALSE)</f>
        <v>0</v>
      </c>
      <c r="Z42">
        <f>VLOOKUP(W42,$S$40:$V$49,4,FALSE)</f>
        <v>0</v>
      </c>
      <c r="AA42" t="str">
        <f>IF(AND(X41=X42,Y41=Y42,Z42&gt;Z41),W41,W42)</f>
        <v>Tunez</v>
      </c>
      <c r="AB42">
        <f>VLOOKUP(AA42,W40:Z49,2,FALSE)</f>
        <v>0</v>
      </c>
      <c r="AC42">
        <f>VLOOKUP(AA42,W40:Z49,3,FALSE)</f>
        <v>0</v>
      </c>
      <c r="AD42">
        <f>VLOOKUP(AA42,W40:Z49,4,FALSE)</f>
        <v>0</v>
      </c>
      <c r="AE42" t="str">
        <f>AA42</f>
        <v>Tunez</v>
      </c>
      <c r="AF42">
        <f>VLOOKUP(AE42,AA40:AD49,2,FALSE)</f>
        <v>0</v>
      </c>
      <c r="AG42">
        <f>VLOOKUP(AE42,AA40:AD49,3,FALSE)</f>
        <v>0</v>
      </c>
      <c r="AH42">
        <f>VLOOKUP(AE42,AA40:AD49,4,FALSE)</f>
        <v>0</v>
      </c>
      <c r="AI42" t="str">
        <f>IF(AND(AF42=AF43,AG42=AG43,AH43&gt;AH42),AE43,AE42)</f>
        <v>Tunez</v>
      </c>
      <c r="AJ42">
        <f>VLOOKUP(AI42,AE40:AH49,2,FALSE)</f>
        <v>0</v>
      </c>
      <c r="AK42">
        <f>VLOOKUP(AI42,AE40:AH49,3,FALSE)</f>
        <v>0</v>
      </c>
      <c r="AL42">
        <f>VLOOKUP(AI42,AE40:AH49,4,FALSE)</f>
        <v>0</v>
      </c>
    </row>
    <row r="43" spans="6:38" x14ac:dyDescent="0.15">
      <c r="F43" t="str">
        <f>AI31</f>
        <v>Inglaterra</v>
      </c>
      <c r="J43">
        <f>VLOOKUP(F43,$F$16:$M$25,8,FALSE)</f>
        <v>0</v>
      </c>
      <c r="K43">
        <f>VLOOKUP(F43,$F$16:$M$25,6,FALSE)</f>
        <v>0</v>
      </c>
      <c r="L43">
        <f>VLOOKUP(F43,$F$16:$M$25,7,FALSE)</f>
        <v>0</v>
      </c>
      <c r="M43">
        <f>K43-L43</f>
        <v>0</v>
      </c>
      <c r="O43" t="str">
        <f>F43</f>
        <v>Inglaterra</v>
      </c>
      <c r="P43">
        <f>VLOOKUP(O43,$F$40:$M$49,5,FALSE)</f>
        <v>0</v>
      </c>
      <c r="Q43">
        <f>VLOOKUP(O43,$F$40:$M$49,8,FALSE)</f>
        <v>0</v>
      </c>
      <c r="R43">
        <f>VLOOKUP(O43,$F$40:$M$49,6,FALSE)</f>
        <v>0</v>
      </c>
      <c r="S43" t="str">
        <f>O43</f>
        <v>Inglaterra</v>
      </c>
      <c r="T43">
        <f>VLOOKUP(S43,$O$40:$R$49,2,FALSE)</f>
        <v>0</v>
      </c>
      <c r="U43">
        <f>VLOOKUP(S43,$O$40:$R$49,3,FALSE)</f>
        <v>0</v>
      </c>
      <c r="V43">
        <f>VLOOKUP(S43,$O$40:$R$49,4,FALSE)</f>
        <v>0</v>
      </c>
      <c r="W43" t="str">
        <f>IF(AND(T40=T43,U40=U43,V43&gt;V40),S40,S43)</f>
        <v>Inglaterra</v>
      </c>
      <c r="X43">
        <f>VLOOKUP(W43,$S$40:$V$49,2,FALSE)</f>
        <v>0</v>
      </c>
      <c r="Y43">
        <f>VLOOKUP(W43,$S$40:$V$49,3,FALSE)</f>
        <v>0</v>
      </c>
      <c r="Z43">
        <f>VLOOKUP(W43,$S$40:$V$49,4,FALSE)</f>
        <v>0</v>
      </c>
      <c r="AA43" t="str">
        <f>W43</f>
        <v>Inglaterra</v>
      </c>
      <c r="AB43">
        <f>VLOOKUP(AA43,W40:Z49,2,FALSE)</f>
        <v>0</v>
      </c>
      <c r="AC43">
        <f>VLOOKUP(AA43,W40:Z49,3,FALSE)</f>
        <v>0</v>
      </c>
      <c r="AD43">
        <f>VLOOKUP(AA43,W40:Z49,4,FALSE)</f>
        <v>0</v>
      </c>
      <c r="AE43" t="str">
        <f>IF(AND(AB41=AB43,AC41=AC43,AD43&gt;AD41),AA41,AA43)</f>
        <v>Inglaterra</v>
      </c>
      <c r="AF43">
        <f>VLOOKUP(AE43,AA40:AD49,2,FALSE)</f>
        <v>0</v>
      </c>
      <c r="AG43">
        <f>VLOOKUP(AE43,AA40:AD49,3,FALSE)</f>
        <v>0</v>
      </c>
      <c r="AH43">
        <f>VLOOKUP(AE43,AA40:AD49,4,FALSE)</f>
        <v>0</v>
      </c>
      <c r="AI43" t="str">
        <f>IF(AND(AF42=AF43,AG42=AG43,AH43&gt;AH42),AE42,AE43)</f>
        <v>Inglaterra</v>
      </c>
      <c r="AJ43">
        <f>VLOOKUP(AI43,AE40:AH49,2,FALSE)</f>
        <v>0</v>
      </c>
      <c r="AK43">
        <f>VLOOKUP(AI43,AE40:AH49,3,FALSE)</f>
        <v>0</v>
      </c>
      <c r="AL43">
        <f>VLOOKUP(AI43,AE40:AH49,4,FALSE)</f>
        <v>0</v>
      </c>
    </row>
    <row r="51" spans="6:13" x14ac:dyDescent="0.15">
      <c r="F51" t="s">
        <v>53</v>
      </c>
    </row>
    <row r="52" spans="6:13" x14ac:dyDescent="0.15">
      <c r="F52" t="str">
        <f>AI40</f>
        <v>Belgica</v>
      </c>
      <c r="G52">
        <f>VLOOKUP(F52,$F$16:$M$25,2,FALSE)</f>
        <v>0</v>
      </c>
      <c r="H52">
        <f>VLOOKUP(F52,$F$16:$M$25,3,FALSE)</f>
        <v>0</v>
      </c>
      <c r="I52">
        <f>VLOOKUP(F52,$F$16:$M$25,4,FALSE)</f>
        <v>0</v>
      </c>
      <c r="J52">
        <f>VLOOKUP(F52,$F$16:$M$25,5,FALSE)</f>
        <v>0</v>
      </c>
      <c r="K52">
        <f>VLOOKUP(F52,$F$16:$M$25,6,FALSE)</f>
        <v>0</v>
      </c>
      <c r="L52">
        <f>VLOOKUP(F52,$F$16:$M$25,7,FALSE)</f>
        <v>0</v>
      </c>
      <c r="M52">
        <f>VLOOKUP(F52,$F$16:$M$25,8,FALSE)</f>
        <v>0</v>
      </c>
    </row>
    <row r="53" spans="6:13" x14ac:dyDescent="0.15">
      <c r="F53" t="str">
        <f>AI41</f>
        <v>Panama</v>
      </c>
      <c r="G53">
        <f>VLOOKUP(F53,$F$16:$M$25,2,FALSE)</f>
        <v>0</v>
      </c>
      <c r="H53">
        <f>VLOOKUP(F53,$F$16:$M$25,3,FALSE)</f>
        <v>0</v>
      </c>
      <c r="I53">
        <f>VLOOKUP(F53,$F$16:$M$25,4,FALSE)</f>
        <v>0</v>
      </c>
      <c r="J53">
        <f>VLOOKUP(F53,$F$16:$M$25,5,FALSE)</f>
        <v>0</v>
      </c>
      <c r="K53">
        <f>VLOOKUP(F53,$F$16:$M$25,6,FALSE)</f>
        <v>0</v>
      </c>
      <c r="L53">
        <f>VLOOKUP(F53,$F$16:$M$25,7,FALSE)</f>
        <v>0</v>
      </c>
      <c r="M53">
        <f>VLOOKUP(F53,$F$16:$M$25,8,FALSE)</f>
        <v>0</v>
      </c>
    </row>
    <row r="54" spans="6:13" x14ac:dyDescent="0.15">
      <c r="F54" t="str">
        <f>AI42</f>
        <v>Tunez</v>
      </c>
      <c r="G54">
        <f>VLOOKUP(F54,$F$16:$M$25,2,FALSE)</f>
        <v>0</v>
      </c>
      <c r="H54">
        <f>VLOOKUP(F54,$F$16:$M$25,3,FALSE)</f>
        <v>0</v>
      </c>
      <c r="I54">
        <f>VLOOKUP(F54,$F$16:$M$25,4,FALSE)</f>
        <v>0</v>
      </c>
      <c r="J54">
        <f>VLOOKUP(F54,$F$16:$M$25,5,FALSE)</f>
        <v>0</v>
      </c>
      <c r="K54">
        <f>VLOOKUP(F54,$F$16:$M$25,6,FALSE)</f>
        <v>0</v>
      </c>
      <c r="L54">
        <f>VLOOKUP(F54,$F$16:$M$25,7,FALSE)</f>
        <v>0</v>
      </c>
      <c r="M54">
        <f>VLOOKUP(F54,$F$16:$M$25,8,FALSE)</f>
        <v>0</v>
      </c>
    </row>
    <row r="55" spans="6:13" x14ac:dyDescent="0.15">
      <c r="F55" t="str">
        <f>AI43</f>
        <v>Inglaterra</v>
      </c>
      <c r="G55">
        <f>VLOOKUP(F55,$F$16:$M$25,2,FALSE)</f>
        <v>0</v>
      </c>
      <c r="H55">
        <f>VLOOKUP(F55,$F$16:$M$25,3,FALSE)</f>
        <v>0</v>
      </c>
      <c r="I55">
        <f>VLOOKUP(F55,$F$16:$M$25,4,FALSE)</f>
        <v>0</v>
      </c>
      <c r="J55">
        <f>VLOOKUP(F55,$F$16:$M$25,5,FALSE)</f>
        <v>0</v>
      </c>
      <c r="K55">
        <f>VLOOKUP(F55,$F$16:$M$25,6,FALSE)</f>
        <v>0</v>
      </c>
      <c r="L55">
        <f>VLOOKUP(F55,$F$16:$M$25,7,FALSE)</f>
        <v>0</v>
      </c>
      <c r="M55">
        <f>VLOOKUP(F55,$F$16:$M$25,8,FALSE)</f>
        <v>0</v>
      </c>
    </row>
  </sheetData>
  <mergeCells count="1">
    <mergeCell ref="A2:E2"/>
  </mergeCells>
  <phoneticPr fontId="0"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ublished="0" codeName="Hoja18"/>
  <dimension ref="A2:AL55"/>
  <sheetViews>
    <sheetView topLeftCell="A28" workbookViewId="0">
      <selection sqref="A1:H1"/>
    </sheetView>
  </sheetViews>
  <sheetFormatPr baseColWidth="10" defaultColWidth="3.6640625" defaultRowHeight="13" x14ac:dyDescent="0.15"/>
  <cols>
    <col min="1" max="1" width="9.1640625" customWidth="1"/>
    <col min="2" max="2" width="2.6640625" customWidth="1"/>
    <col min="3" max="3" width="1.5" customWidth="1"/>
    <col min="4" max="4" width="2.6640625" customWidth="1"/>
    <col min="5" max="5" width="9.1640625" style="2" customWidth="1"/>
    <col min="6" max="6" width="11.5" customWidth="1"/>
  </cols>
  <sheetData>
    <row r="2" spans="1:36" x14ac:dyDescent="0.15">
      <c r="A2" s="462" t="s">
        <v>190</v>
      </c>
      <c r="B2" s="462"/>
      <c r="C2" s="462"/>
      <c r="D2" s="462"/>
      <c r="E2" s="462"/>
      <c r="G2" t="str">
        <f>IF('Mi Prode'!E63&lt;&gt;"",'Mi Prode'!E63,"")</f>
        <v>Colombia</v>
      </c>
      <c r="N2" t="str">
        <f>IF('Mi Prode'!H63&lt;&gt;"",'Mi Prode'!H63,"")</f>
        <v>Japon</v>
      </c>
      <c r="U2" t="str">
        <f>IF('Mi Prode'!E64&lt;&gt;"",'Mi Prode'!E64,"")</f>
        <v>Polonia</v>
      </c>
      <c r="AB2" t="str">
        <f>IF('Mi Prode'!H64&lt;&gt;"",'Mi Prode'!H64,"")</f>
        <v>Senegal</v>
      </c>
    </row>
    <row r="3" spans="1:36" x14ac:dyDescent="0.15">
      <c r="F3" t="s">
        <v>38</v>
      </c>
      <c r="G3" t="s">
        <v>39</v>
      </c>
      <c r="H3" t="s">
        <v>40</v>
      </c>
      <c r="I3" t="s">
        <v>41</v>
      </c>
      <c r="J3" t="s">
        <v>42</v>
      </c>
      <c r="K3" t="s">
        <v>43</v>
      </c>
      <c r="L3" t="s">
        <v>44</v>
      </c>
      <c r="N3" t="s">
        <v>39</v>
      </c>
      <c r="O3" t="s">
        <v>40</v>
      </c>
      <c r="P3" t="s">
        <v>41</v>
      </c>
      <c r="Q3" t="s">
        <v>42</v>
      </c>
      <c r="R3" t="s">
        <v>43</v>
      </c>
      <c r="S3" t="s">
        <v>44</v>
      </c>
      <c r="U3" t="s">
        <v>39</v>
      </c>
      <c r="V3" t="s">
        <v>40</v>
      </c>
      <c r="W3" t="s">
        <v>41</v>
      </c>
      <c r="X3" t="s">
        <v>42</v>
      </c>
      <c r="Y3" t="s">
        <v>43</v>
      </c>
      <c r="Z3" t="s">
        <v>44</v>
      </c>
      <c r="AB3" t="s">
        <v>39</v>
      </c>
      <c r="AC3" t="s">
        <v>40</v>
      </c>
      <c r="AD3" t="s">
        <v>41</v>
      </c>
      <c r="AE3" t="s">
        <v>42</v>
      </c>
      <c r="AF3" t="s">
        <v>43</v>
      </c>
      <c r="AG3" t="s">
        <v>44</v>
      </c>
    </row>
    <row r="4" spans="1:36" x14ac:dyDescent="0.15">
      <c r="A4" s="1" t="str">
        <f>'Mi Prode'!E63</f>
        <v>Colombia</v>
      </c>
      <c r="B4" s="3" t="str">
        <f>IF('Mi Prode'!F63&lt;&gt;"",'Mi Prode'!F63,"")</f>
        <v/>
      </c>
      <c r="C4" s="3"/>
      <c r="D4" s="3" t="str">
        <f>IF('Mi Prode'!G63&lt;&gt;"",'Mi Prode'!G63,"")</f>
        <v/>
      </c>
      <c r="E4" s="2" t="str">
        <f>'Mi Prode'!H63</f>
        <v>Japon</v>
      </c>
      <c r="F4" s="3">
        <f>COUNTBLANK('Mi Prode'!F63:'Mi Prode'!G63)</f>
        <v>2</v>
      </c>
      <c r="G4">
        <f t="shared" ref="G4:G9" si="0">IF(AND(F4=0,OR($A4=$G$2,$E4=$G$2)),1,0)</f>
        <v>0</v>
      </c>
      <c r="H4">
        <f t="shared" ref="H4:H9" si="1">IF(AND(F4=0,OR(AND($A4=$G$2,$B4&gt;$D4),AND($E4=$G$2,$D4&gt;$B4))),1,0)</f>
        <v>0</v>
      </c>
      <c r="I4">
        <f t="shared" ref="I4:I9" si="2">IF(AND(F4=0,G4=1,$B4=$D4),1,0)</f>
        <v>0</v>
      </c>
      <c r="J4">
        <f t="shared" ref="J4:J9" si="3">IF(AND(F4=0,OR(AND($A4=$G$2,$B4&lt;$D4),AND($E4=$G$2,$D4&lt;$B4))),1,0)</f>
        <v>0</v>
      </c>
      <c r="K4">
        <f t="shared" ref="K4:K9" si="4">IF(F4&gt;0,0,IF($A4=$G$2,$B4,IF($E4=$G$2,$D4,0)))</f>
        <v>0</v>
      </c>
      <c r="L4">
        <f t="shared" ref="L4:L9" si="5">IF(F4&gt;0,0,IF($A4=$G$2,$D4,IF($E4=$G$2,$B4,0)))</f>
        <v>0</v>
      </c>
      <c r="N4">
        <f t="shared" ref="N4:N9" si="6">IF(AND(F4=0,OR($A4=$N$2,$E4=$N$2)),1,0)</f>
        <v>0</v>
      </c>
      <c r="O4">
        <f t="shared" ref="O4:O9" si="7">IF(AND(F4=0,OR(AND($A4=$N$2,$B4&gt;$D4),AND($E4=$N$2,$D4&gt;$B4))),1,0)</f>
        <v>0</v>
      </c>
      <c r="P4">
        <f t="shared" ref="P4:P9" si="8">IF(AND(F4=0,N4=1,$B4=$D4),1,0)</f>
        <v>0</v>
      </c>
      <c r="Q4">
        <f t="shared" ref="Q4:Q9" si="9">IF(AND(F4=0,OR(AND($A4=$N$2,$B4&lt;$D4),AND($E4=$N$2,$D4&lt;$B4))),1,0)</f>
        <v>0</v>
      </c>
      <c r="R4">
        <f t="shared" ref="R4:R9" si="10">IF(F4&gt;0,0,IF($A4=$N$2,$B4,IF($E4=$N$2,$D4,0)))</f>
        <v>0</v>
      </c>
      <c r="S4">
        <f t="shared" ref="S4:S9" si="11">IF(F4&gt;0,0,IF($A4=$N$2,$D4,IF($E4=$N$2,$B4,0)))</f>
        <v>0</v>
      </c>
      <c r="U4">
        <f t="shared" ref="U4:U9" si="12">IF(AND(F4=0,OR($A4=$U$2,$E4=$U$2)),1,0)</f>
        <v>0</v>
      </c>
      <c r="V4">
        <f t="shared" ref="V4:V9" si="13">IF(AND(F4=0,OR(AND($A4=$U$2,$B4&gt;$D4),AND($E4=$U$2,$D4&gt;$B4))),1,0)</f>
        <v>0</v>
      </c>
      <c r="W4">
        <f t="shared" ref="W4:W9" si="14">IF(AND(F4=0,U4=1,$B4=$D4),1,0)</f>
        <v>0</v>
      </c>
      <c r="X4">
        <f t="shared" ref="X4:X9" si="15">IF(AND(F4=0,OR(AND($A4=$U$2,$B4&lt;$D4),AND($E4=$U$2,$D4&lt;$B4))),1,0)</f>
        <v>0</v>
      </c>
      <c r="Y4">
        <f t="shared" ref="Y4:Y9" si="16">IF(F4&gt;0,0,IF($A4=$U$2,$B4,IF($E4=$U$2,$D4,0)))</f>
        <v>0</v>
      </c>
      <c r="Z4">
        <f t="shared" ref="Z4:Z9" si="17">IF(F4&gt;0,0,IF($A4=$U$2,$D4,IF($E4=$U$2,$B4,0)))</f>
        <v>0</v>
      </c>
      <c r="AB4">
        <f t="shared" ref="AB4:AB9" si="18">IF(AND(F4=0,OR($A4=$AB$2,$E4=$AB$2)),1,0)</f>
        <v>0</v>
      </c>
      <c r="AC4">
        <f t="shared" ref="AC4:AC9" si="19">IF(AND(F4=0,OR(AND($A4=$AB$2,$B4&gt;$D4),AND($E4=$AB$2,$D4&gt;$B4))),1,0)</f>
        <v>0</v>
      </c>
      <c r="AD4">
        <f t="shared" ref="AD4:AD9" si="20">IF(AND(F4=0,AB4=1,$B4=$D4),1,0)</f>
        <v>0</v>
      </c>
      <c r="AE4">
        <f t="shared" ref="AE4:AE9" si="21">IF(AND(F4=0,OR(AND($A4=$AB$2,$B4&lt;$D4),AND($E4=$AB$2,$D4&lt;$B4))),1,0)</f>
        <v>0</v>
      </c>
      <c r="AF4">
        <f t="shared" ref="AF4:AF9" si="22">IF(F4&gt;0,0,IF($A4=$AB$2,$B4,IF($E4=$AB$2,$D4,0)))</f>
        <v>0</v>
      </c>
      <c r="AG4">
        <f t="shared" ref="AG4:AG9" si="23">IF(F4&gt;0,0,IF($A4=$AB$2,$D4,IF($E4=$AB$2,$B4,0)))</f>
        <v>0</v>
      </c>
    </row>
    <row r="5" spans="1:36" x14ac:dyDescent="0.15">
      <c r="A5" s="1" t="str">
        <f>'Mi Prode'!E64</f>
        <v>Polonia</v>
      </c>
      <c r="B5" s="3" t="str">
        <f>IF('Mi Prode'!F64&lt;&gt;"",'Mi Prode'!F64,"")</f>
        <v/>
      </c>
      <c r="C5" s="3"/>
      <c r="D5" s="3" t="str">
        <f>IF('Mi Prode'!G64&lt;&gt;"",'Mi Prode'!G64,"")</f>
        <v/>
      </c>
      <c r="E5" s="2" t="str">
        <f>'Mi Prode'!H64</f>
        <v>Senegal</v>
      </c>
      <c r="F5" s="3">
        <f>COUNTBLANK('Mi Prode'!F64:'Mi Prode'!G64)</f>
        <v>2</v>
      </c>
      <c r="G5">
        <f t="shared" si="0"/>
        <v>0</v>
      </c>
      <c r="H5">
        <f t="shared" si="1"/>
        <v>0</v>
      </c>
      <c r="I5">
        <f t="shared" si="2"/>
        <v>0</v>
      </c>
      <c r="J5">
        <f t="shared" si="3"/>
        <v>0</v>
      </c>
      <c r="K5">
        <f t="shared" si="4"/>
        <v>0</v>
      </c>
      <c r="L5">
        <f t="shared" si="5"/>
        <v>0</v>
      </c>
      <c r="N5">
        <f t="shared" si="6"/>
        <v>0</v>
      </c>
      <c r="O5">
        <f t="shared" si="7"/>
        <v>0</v>
      </c>
      <c r="P5">
        <f t="shared" si="8"/>
        <v>0</v>
      </c>
      <c r="Q5">
        <f t="shared" si="9"/>
        <v>0</v>
      </c>
      <c r="R5">
        <f t="shared" si="10"/>
        <v>0</v>
      </c>
      <c r="S5">
        <f t="shared" si="11"/>
        <v>0</v>
      </c>
      <c r="U5">
        <f t="shared" si="12"/>
        <v>0</v>
      </c>
      <c r="V5">
        <f t="shared" si="13"/>
        <v>0</v>
      </c>
      <c r="W5">
        <f t="shared" si="14"/>
        <v>0</v>
      </c>
      <c r="X5">
        <f t="shared" si="15"/>
        <v>0</v>
      </c>
      <c r="Y5">
        <f t="shared" si="16"/>
        <v>0</v>
      </c>
      <c r="Z5">
        <f t="shared" si="17"/>
        <v>0</v>
      </c>
      <c r="AB5">
        <f t="shared" si="18"/>
        <v>0</v>
      </c>
      <c r="AC5">
        <f t="shared" si="19"/>
        <v>0</v>
      </c>
      <c r="AD5">
        <f t="shared" si="20"/>
        <v>0</v>
      </c>
      <c r="AE5">
        <f t="shared" si="21"/>
        <v>0</v>
      </c>
      <c r="AF5">
        <f t="shared" si="22"/>
        <v>0</v>
      </c>
      <c r="AG5">
        <f t="shared" si="23"/>
        <v>0</v>
      </c>
    </row>
    <row r="6" spans="1:36" x14ac:dyDescent="0.15">
      <c r="A6" s="1" t="str">
        <f>'Mi Prode'!E65</f>
        <v>Japon</v>
      </c>
      <c r="B6" s="3" t="str">
        <f>IF('Mi Prode'!F65&lt;&gt;"",'Mi Prode'!F65,"")</f>
        <v/>
      </c>
      <c r="C6" s="3"/>
      <c r="D6" s="3" t="str">
        <f>IF('Mi Prode'!G65&lt;&gt;"",'Mi Prode'!G65,"")</f>
        <v/>
      </c>
      <c r="E6" s="2" t="str">
        <f>'Mi Prode'!H65</f>
        <v>Senegal</v>
      </c>
      <c r="F6" s="3">
        <f>COUNTBLANK('Mi Prode'!F65:'Mi Prode'!G65)</f>
        <v>2</v>
      </c>
      <c r="G6">
        <f t="shared" si="0"/>
        <v>0</v>
      </c>
      <c r="H6">
        <f t="shared" si="1"/>
        <v>0</v>
      </c>
      <c r="I6">
        <f t="shared" si="2"/>
        <v>0</v>
      </c>
      <c r="J6">
        <f t="shared" si="3"/>
        <v>0</v>
      </c>
      <c r="K6">
        <f t="shared" si="4"/>
        <v>0</v>
      </c>
      <c r="L6">
        <f t="shared" si="5"/>
        <v>0</v>
      </c>
      <c r="N6">
        <f t="shared" si="6"/>
        <v>0</v>
      </c>
      <c r="O6">
        <f t="shared" si="7"/>
        <v>0</v>
      </c>
      <c r="P6">
        <f t="shared" si="8"/>
        <v>0</v>
      </c>
      <c r="Q6">
        <f t="shared" si="9"/>
        <v>0</v>
      </c>
      <c r="R6">
        <f t="shared" si="10"/>
        <v>0</v>
      </c>
      <c r="S6">
        <f t="shared" si="11"/>
        <v>0</v>
      </c>
      <c r="U6">
        <f t="shared" si="12"/>
        <v>0</v>
      </c>
      <c r="V6">
        <f t="shared" si="13"/>
        <v>0</v>
      </c>
      <c r="W6">
        <f t="shared" si="14"/>
        <v>0</v>
      </c>
      <c r="X6">
        <f t="shared" si="15"/>
        <v>0</v>
      </c>
      <c r="Y6">
        <f t="shared" si="16"/>
        <v>0</v>
      </c>
      <c r="Z6">
        <f t="shared" si="17"/>
        <v>0</v>
      </c>
      <c r="AB6">
        <f t="shared" si="18"/>
        <v>0</v>
      </c>
      <c r="AC6">
        <f t="shared" si="19"/>
        <v>0</v>
      </c>
      <c r="AD6">
        <f t="shared" si="20"/>
        <v>0</v>
      </c>
      <c r="AE6">
        <f t="shared" si="21"/>
        <v>0</v>
      </c>
      <c r="AF6">
        <f t="shared" si="22"/>
        <v>0</v>
      </c>
      <c r="AG6">
        <f t="shared" si="23"/>
        <v>0</v>
      </c>
    </row>
    <row r="7" spans="1:36" x14ac:dyDescent="0.15">
      <c r="A7" s="1" t="str">
        <f>'Mi Prode'!E66</f>
        <v>Colombia</v>
      </c>
      <c r="B7" s="3" t="str">
        <f>IF('Mi Prode'!F66&lt;&gt;"",'Mi Prode'!F66,"")</f>
        <v/>
      </c>
      <c r="C7" s="3"/>
      <c r="D7" s="3" t="str">
        <f>IF('Mi Prode'!G66&lt;&gt;"",'Mi Prode'!G66,"")</f>
        <v/>
      </c>
      <c r="E7" s="2" t="str">
        <f>'Mi Prode'!H66</f>
        <v>Polonia</v>
      </c>
      <c r="F7" s="3">
        <f>COUNTBLANK('Mi Prode'!F66:'Mi Prode'!G66)</f>
        <v>2</v>
      </c>
      <c r="G7">
        <f t="shared" si="0"/>
        <v>0</v>
      </c>
      <c r="H7">
        <f t="shared" si="1"/>
        <v>0</v>
      </c>
      <c r="I7">
        <f t="shared" si="2"/>
        <v>0</v>
      </c>
      <c r="J7">
        <f t="shared" si="3"/>
        <v>0</v>
      </c>
      <c r="K7">
        <f t="shared" si="4"/>
        <v>0</v>
      </c>
      <c r="L7">
        <f t="shared" si="5"/>
        <v>0</v>
      </c>
      <c r="N7">
        <f t="shared" si="6"/>
        <v>0</v>
      </c>
      <c r="O7">
        <f t="shared" si="7"/>
        <v>0</v>
      </c>
      <c r="P7">
        <f t="shared" si="8"/>
        <v>0</v>
      </c>
      <c r="Q7">
        <f t="shared" si="9"/>
        <v>0</v>
      </c>
      <c r="R7">
        <f t="shared" si="10"/>
        <v>0</v>
      </c>
      <c r="S7">
        <f t="shared" si="11"/>
        <v>0</v>
      </c>
      <c r="U7">
        <f t="shared" si="12"/>
        <v>0</v>
      </c>
      <c r="V7">
        <f t="shared" si="13"/>
        <v>0</v>
      </c>
      <c r="W7">
        <f t="shared" si="14"/>
        <v>0</v>
      </c>
      <c r="X7">
        <f t="shared" si="15"/>
        <v>0</v>
      </c>
      <c r="Y7">
        <f t="shared" si="16"/>
        <v>0</v>
      </c>
      <c r="Z7">
        <f t="shared" si="17"/>
        <v>0</v>
      </c>
      <c r="AB7">
        <f t="shared" si="18"/>
        <v>0</v>
      </c>
      <c r="AC7">
        <f t="shared" si="19"/>
        <v>0</v>
      </c>
      <c r="AD7">
        <f t="shared" si="20"/>
        <v>0</v>
      </c>
      <c r="AE7">
        <f t="shared" si="21"/>
        <v>0</v>
      </c>
      <c r="AF7">
        <f t="shared" si="22"/>
        <v>0</v>
      </c>
      <c r="AG7">
        <f t="shared" si="23"/>
        <v>0</v>
      </c>
    </row>
    <row r="8" spans="1:36" x14ac:dyDescent="0.15">
      <c r="A8" s="1" t="str">
        <f>'Mi Prode'!E67</f>
        <v>Colombia</v>
      </c>
      <c r="B8" s="3" t="str">
        <f>IF('Mi Prode'!F67&lt;&gt;"",'Mi Prode'!F67,"")</f>
        <v/>
      </c>
      <c r="C8" s="3"/>
      <c r="D8" s="3" t="str">
        <f>IF('Mi Prode'!G67&lt;&gt;"",'Mi Prode'!G67,"")</f>
        <v/>
      </c>
      <c r="E8" s="2" t="str">
        <f>'Mi Prode'!H67</f>
        <v>Senegal</v>
      </c>
      <c r="F8" s="3">
        <f>COUNTBLANK('Mi Prode'!F67:'Mi Prode'!G67)</f>
        <v>2</v>
      </c>
      <c r="G8">
        <f t="shared" si="0"/>
        <v>0</v>
      </c>
      <c r="H8">
        <f t="shared" si="1"/>
        <v>0</v>
      </c>
      <c r="I8">
        <f t="shared" si="2"/>
        <v>0</v>
      </c>
      <c r="J8">
        <f t="shared" si="3"/>
        <v>0</v>
      </c>
      <c r="K8">
        <f t="shared" si="4"/>
        <v>0</v>
      </c>
      <c r="L8">
        <f t="shared" si="5"/>
        <v>0</v>
      </c>
      <c r="N8">
        <f t="shared" si="6"/>
        <v>0</v>
      </c>
      <c r="O8">
        <f t="shared" si="7"/>
        <v>0</v>
      </c>
      <c r="P8">
        <f t="shared" si="8"/>
        <v>0</v>
      </c>
      <c r="Q8">
        <f t="shared" si="9"/>
        <v>0</v>
      </c>
      <c r="R8">
        <f t="shared" si="10"/>
        <v>0</v>
      </c>
      <c r="S8">
        <f t="shared" si="11"/>
        <v>0</v>
      </c>
      <c r="U8">
        <f t="shared" si="12"/>
        <v>0</v>
      </c>
      <c r="V8">
        <f t="shared" si="13"/>
        <v>0</v>
      </c>
      <c r="W8">
        <f t="shared" si="14"/>
        <v>0</v>
      </c>
      <c r="X8">
        <f t="shared" si="15"/>
        <v>0</v>
      </c>
      <c r="Y8">
        <f t="shared" si="16"/>
        <v>0</v>
      </c>
      <c r="Z8">
        <f t="shared" si="17"/>
        <v>0</v>
      </c>
      <c r="AB8">
        <f t="shared" si="18"/>
        <v>0</v>
      </c>
      <c r="AC8">
        <f t="shared" si="19"/>
        <v>0</v>
      </c>
      <c r="AD8">
        <f t="shared" si="20"/>
        <v>0</v>
      </c>
      <c r="AE8">
        <f t="shared" si="21"/>
        <v>0</v>
      </c>
      <c r="AF8">
        <f t="shared" si="22"/>
        <v>0</v>
      </c>
      <c r="AG8">
        <f t="shared" si="23"/>
        <v>0</v>
      </c>
    </row>
    <row r="9" spans="1:36" x14ac:dyDescent="0.15">
      <c r="A9" s="1" t="str">
        <f>'Mi Prode'!E68</f>
        <v>Polonia</v>
      </c>
      <c r="B9" s="3" t="str">
        <f>IF('Mi Prode'!F68&lt;&gt;"",'Mi Prode'!F68,"")</f>
        <v/>
      </c>
      <c r="C9" s="3"/>
      <c r="D9" s="3" t="str">
        <f>IF('Mi Prode'!G68&lt;&gt;"",'Mi Prode'!G68,"")</f>
        <v/>
      </c>
      <c r="E9" s="2" t="str">
        <f>'Mi Prode'!H68</f>
        <v>Japon</v>
      </c>
      <c r="F9" s="3">
        <f>COUNTBLANK('Mi Prode'!F68:'Mi Prode'!G68)</f>
        <v>2</v>
      </c>
      <c r="G9">
        <f t="shared" si="0"/>
        <v>0</v>
      </c>
      <c r="H9">
        <f t="shared" si="1"/>
        <v>0</v>
      </c>
      <c r="I9">
        <f t="shared" si="2"/>
        <v>0</v>
      </c>
      <c r="J9">
        <f t="shared" si="3"/>
        <v>0</v>
      </c>
      <c r="K9">
        <f t="shared" si="4"/>
        <v>0</v>
      </c>
      <c r="L9">
        <f t="shared" si="5"/>
        <v>0</v>
      </c>
      <c r="N9">
        <f t="shared" si="6"/>
        <v>0</v>
      </c>
      <c r="O9">
        <f t="shared" si="7"/>
        <v>0</v>
      </c>
      <c r="P9">
        <f t="shared" si="8"/>
        <v>0</v>
      </c>
      <c r="Q9">
        <f t="shared" si="9"/>
        <v>0</v>
      </c>
      <c r="R9">
        <f t="shared" si="10"/>
        <v>0</v>
      </c>
      <c r="S9">
        <f t="shared" si="11"/>
        <v>0</v>
      </c>
      <c r="U9">
        <f t="shared" si="12"/>
        <v>0</v>
      </c>
      <c r="V9">
        <f t="shared" si="13"/>
        <v>0</v>
      </c>
      <c r="W9">
        <f t="shared" si="14"/>
        <v>0</v>
      </c>
      <c r="X9">
        <f t="shared" si="15"/>
        <v>0</v>
      </c>
      <c r="Y9">
        <f t="shared" si="16"/>
        <v>0</v>
      </c>
      <c r="Z9">
        <f t="shared" si="17"/>
        <v>0</v>
      </c>
      <c r="AB9">
        <f t="shared" si="18"/>
        <v>0</v>
      </c>
      <c r="AC9">
        <f t="shared" si="19"/>
        <v>0</v>
      </c>
      <c r="AD9">
        <f t="shared" si="20"/>
        <v>0</v>
      </c>
      <c r="AE9">
        <f t="shared" si="21"/>
        <v>0</v>
      </c>
      <c r="AF9">
        <f t="shared" si="22"/>
        <v>0</v>
      </c>
      <c r="AG9">
        <f t="shared" si="23"/>
        <v>0</v>
      </c>
    </row>
    <row r="10" spans="1:36" x14ac:dyDescent="0.15">
      <c r="G10">
        <f t="shared" ref="G10:L10" si="24">SUM(G4:G9)</f>
        <v>0</v>
      </c>
      <c r="H10">
        <f t="shared" si="24"/>
        <v>0</v>
      </c>
      <c r="I10">
        <f t="shared" si="24"/>
        <v>0</v>
      </c>
      <c r="J10">
        <f t="shared" si="24"/>
        <v>0</v>
      </c>
      <c r="K10">
        <f t="shared" si="24"/>
        <v>0</v>
      </c>
      <c r="L10">
        <f t="shared" si="24"/>
        <v>0</v>
      </c>
      <c r="M10">
        <f>H10*3+I10</f>
        <v>0</v>
      </c>
      <c r="N10">
        <f t="shared" ref="N10:S10" si="25">SUM(N4:N9)</f>
        <v>0</v>
      </c>
      <c r="O10">
        <f t="shared" si="25"/>
        <v>0</v>
      </c>
      <c r="P10">
        <f t="shared" si="25"/>
        <v>0</v>
      </c>
      <c r="Q10">
        <f t="shared" si="25"/>
        <v>0</v>
      </c>
      <c r="R10">
        <f t="shared" si="25"/>
        <v>0</v>
      </c>
      <c r="S10">
        <f t="shared" si="25"/>
        <v>0</v>
      </c>
      <c r="T10">
        <f>O10*3+P10</f>
        <v>0</v>
      </c>
      <c r="U10">
        <f t="shared" ref="U10:Z10" si="26">SUM(U4:U9)</f>
        <v>0</v>
      </c>
      <c r="V10">
        <f t="shared" si="26"/>
        <v>0</v>
      </c>
      <c r="W10">
        <f t="shared" si="26"/>
        <v>0</v>
      </c>
      <c r="X10">
        <f t="shared" si="26"/>
        <v>0</v>
      </c>
      <c r="Y10">
        <f t="shared" si="26"/>
        <v>0</v>
      </c>
      <c r="Z10">
        <f t="shared" si="26"/>
        <v>0</v>
      </c>
      <c r="AA10">
        <f>V10*3+W10</f>
        <v>0</v>
      </c>
      <c r="AB10">
        <f t="shared" ref="AB10:AG10" si="27">SUM(AB4:AB9)</f>
        <v>0</v>
      </c>
      <c r="AC10">
        <f t="shared" si="27"/>
        <v>0</v>
      </c>
      <c r="AD10">
        <f t="shared" si="27"/>
        <v>0</v>
      </c>
      <c r="AE10">
        <f t="shared" si="27"/>
        <v>0</v>
      </c>
      <c r="AF10">
        <f t="shared" si="27"/>
        <v>0</v>
      </c>
      <c r="AG10">
        <f t="shared" si="27"/>
        <v>0</v>
      </c>
      <c r="AH10">
        <f>AC10*3+AD10</f>
        <v>0</v>
      </c>
    </row>
    <row r="14" spans="1:36" x14ac:dyDescent="0.15">
      <c r="F14" t="s">
        <v>45</v>
      </c>
    </row>
    <row r="15" spans="1:36" x14ac:dyDescent="0.15">
      <c r="G15" t="s">
        <v>39</v>
      </c>
      <c r="H15" t="s">
        <v>40</v>
      </c>
      <c r="I15" t="s">
        <v>41</v>
      </c>
      <c r="J15" t="s">
        <v>42</v>
      </c>
      <c r="K15" t="s">
        <v>43</v>
      </c>
      <c r="L15" t="s">
        <v>44</v>
      </c>
      <c r="M15" t="s">
        <v>46</v>
      </c>
      <c r="O15" t="s">
        <v>47</v>
      </c>
      <c r="S15" t="s">
        <v>48</v>
      </c>
      <c r="W15" t="s">
        <v>49</v>
      </c>
      <c r="AA15" t="s">
        <v>50</v>
      </c>
      <c r="AE15" t="s">
        <v>51</v>
      </c>
      <c r="AI15" t="s">
        <v>52</v>
      </c>
    </row>
    <row r="16" spans="1:36" x14ac:dyDescent="0.15">
      <c r="F16" t="str">
        <f>G2</f>
        <v>Colombia</v>
      </c>
      <c r="G16">
        <f t="shared" ref="G16:M16" si="28">G10</f>
        <v>0</v>
      </c>
      <c r="H16">
        <f t="shared" si="28"/>
        <v>0</v>
      </c>
      <c r="I16">
        <f t="shared" si="28"/>
        <v>0</v>
      </c>
      <c r="J16">
        <f t="shared" si="28"/>
        <v>0</v>
      </c>
      <c r="K16">
        <f t="shared" si="28"/>
        <v>0</v>
      </c>
      <c r="L16">
        <f t="shared" si="28"/>
        <v>0</v>
      </c>
      <c r="M16">
        <f t="shared" si="28"/>
        <v>0</v>
      </c>
      <c r="O16" t="str">
        <f>IF($M16&gt;=$M17,$F16,$F17)</f>
        <v>Colombia</v>
      </c>
      <c r="P16">
        <f>VLOOKUP(O16,$F$16:$M$25,8,FALSE)</f>
        <v>0</v>
      </c>
      <c r="S16" t="str">
        <f>IF($P16&gt;=$P18,$O16,$O18)</f>
        <v>Colombia</v>
      </c>
      <c r="T16">
        <f>VLOOKUP(S16,$O$16:$P$25,2,FALSE)</f>
        <v>0</v>
      </c>
      <c r="W16" t="str">
        <f>IF($T16&gt;=$T19,$S16,$S19)</f>
        <v>Colombia</v>
      </c>
      <c r="X16">
        <f>VLOOKUP(W16,$S$16:$T$25,2,FALSE)</f>
        <v>0</v>
      </c>
      <c r="AA16" t="str">
        <f>W16</f>
        <v>Colombia</v>
      </c>
      <c r="AB16">
        <f>VLOOKUP(AA16,W16:X25,2,FALSE)</f>
        <v>0</v>
      </c>
      <c r="AE16" t="str">
        <f>AA16</f>
        <v>Colombia</v>
      </c>
      <c r="AF16">
        <f>VLOOKUP(AE16,AA16:AB25,2,FALSE)</f>
        <v>0</v>
      </c>
      <c r="AI16" t="str">
        <f>AE16</f>
        <v>Colombia</v>
      </c>
      <c r="AJ16">
        <f>VLOOKUP(AI16,AE16:AF25,2,FALSE)</f>
        <v>0</v>
      </c>
    </row>
    <row r="17" spans="6:37" x14ac:dyDescent="0.15">
      <c r="F17" t="str">
        <f>N2</f>
        <v>Japon</v>
      </c>
      <c r="G17">
        <f t="shared" ref="G17:M17" si="29">N10</f>
        <v>0</v>
      </c>
      <c r="H17">
        <f t="shared" si="29"/>
        <v>0</v>
      </c>
      <c r="I17">
        <f t="shared" si="29"/>
        <v>0</v>
      </c>
      <c r="J17">
        <f t="shared" si="29"/>
        <v>0</v>
      </c>
      <c r="K17">
        <f t="shared" si="29"/>
        <v>0</v>
      </c>
      <c r="L17">
        <f t="shared" si="29"/>
        <v>0</v>
      </c>
      <c r="M17">
        <f t="shared" si="29"/>
        <v>0</v>
      </c>
      <c r="O17" t="str">
        <f>IF($M17&lt;=$M16,$F17,$F16)</f>
        <v>Japon</v>
      </c>
      <c r="P17">
        <f>VLOOKUP(O17,$F$16:$M$25,8,FALSE)</f>
        <v>0</v>
      </c>
      <c r="S17" t="str">
        <f>O17</f>
        <v>Japon</v>
      </c>
      <c r="T17">
        <f>VLOOKUP(S17,$O$16:$P$25,2,FALSE)</f>
        <v>0</v>
      </c>
      <c r="W17" t="str">
        <f>S17</f>
        <v>Japon</v>
      </c>
      <c r="X17">
        <f>VLOOKUP(W17,$S$16:$T$25,2,FALSE)</f>
        <v>0</v>
      </c>
      <c r="AA17" t="str">
        <f>IF(X17&gt;=X18,W17,W18)</f>
        <v>Japon</v>
      </c>
      <c r="AB17">
        <f>VLOOKUP(AA17,W16:X25,2,FALSE)</f>
        <v>0</v>
      </c>
      <c r="AE17" t="str">
        <f>IF(AB17&gt;=AB19,AA17,AA19)</f>
        <v>Japon</v>
      </c>
      <c r="AF17">
        <f>VLOOKUP(AE17,AA16:AB25,2,FALSE)</f>
        <v>0</v>
      </c>
      <c r="AI17" t="str">
        <f>AE17</f>
        <v>Japon</v>
      </c>
      <c r="AJ17">
        <f>VLOOKUP(AI17,AE16:AF25,2,FALSE)</f>
        <v>0</v>
      </c>
    </row>
    <row r="18" spans="6:37" x14ac:dyDescent="0.15">
      <c r="F18" t="str">
        <f>U2</f>
        <v>Polonia</v>
      </c>
      <c r="G18">
        <f t="shared" ref="G18:M18" si="30">U10</f>
        <v>0</v>
      </c>
      <c r="H18">
        <f t="shared" si="30"/>
        <v>0</v>
      </c>
      <c r="I18">
        <f t="shared" si="30"/>
        <v>0</v>
      </c>
      <c r="J18">
        <f t="shared" si="30"/>
        <v>0</v>
      </c>
      <c r="K18">
        <f t="shared" si="30"/>
        <v>0</v>
      </c>
      <c r="L18">
        <f t="shared" si="30"/>
        <v>0</v>
      </c>
      <c r="M18">
        <f t="shared" si="30"/>
        <v>0</v>
      </c>
      <c r="O18" t="str">
        <f>F18</f>
        <v>Polonia</v>
      </c>
      <c r="P18">
        <f>VLOOKUP(O18,$F$16:$M$25,8,FALSE)</f>
        <v>0</v>
      </c>
      <c r="S18" t="str">
        <f>IF($P18&lt;=$P16,$O18,$O16)</f>
        <v>Polonia</v>
      </c>
      <c r="T18">
        <f>VLOOKUP(S18,$O$16:$P$25,2,FALSE)</f>
        <v>0</v>
      </c>
      <c r="W18" t="str">
        <f>S18</f>
        <v>Polonia</v>
      </c>
      <c r="X18">
        <f>VLOOKUP(W18,$S$16:$T$25,2,FALSE)</f>
        <v>0</v>
      </c>
      <c r="AA18" t="str">
        <f>IF(X18&lt;=X17,W18,W17)</f>
        <v>Polonia</v>
      </c>
      <c r="AB18">
        <f>VLOOKUP(AA18,W16:X25,2,FALSE)</f>
        <v>0</v>
      </c>
      <c r="AE18" t="str">
        <f>AA18</f>
        <v>Polonia</v>
      </c>
      <c r="AF18">
        <f>VLOOKUP(AE18,AA16:AB25,2,FALSE)</f>
        <v>0</v>
      </c>
      <c r="AI18" t="str">
        <f>IF(AF18&gt;=AF19,AE18,AE19)</f>
        <v>Polonia</v>
      </c>
      <c r="AJ18">
        <f>VLOOKUP(AI18,AE16:AF25,2,FALSE)</f>
        <v>0</v>
      </c>
    </row>
    <row r="19" spans="6:37" x14ac:dyDescent="0.15">
      <c r="F19" t="str">
        <f>AB2</f>
        <v>Senegal</v>
      </c>
      <c r="G19">
        <f t="shared" ref="G19:M19" si="31">AB10</f>
        <v>0</v>
      </c>
      <c r="H19">
        <f t="shared" si="31"/>
        <v>0</v>
      </c>
      <c r="I19">
        <f t="shared" si="31"/>
        <v>0</v>
      </c>
      <c r="J19">
        <f t="shared" si="31"/>
        <v>0</v>
      </c>
      <c r="K19">
        <f t="shared" si="31"/>
        <v>0</v>
      </c>
      <c r="L19">
        <f t="shared" si="31"/>
        <v>0</v>
      </c>
      <c r="M19">
        <f t="shared" si="31"/>
        <v>0</v>
      </c>
      <c r="O19" t="str">
        <f>F19</f>
        <v>Senegal</v>
      </c>
      <c r="P19">
        <f>VLOOKUP(O19,$F$16:$M$25,8,FALSE)</f>
        <v>0</v>
      </c>
      <c r="S19" t="str">
        <f>O19</f>
        <v>Senegal</v>
      </c>
      <c r="T19">
        <f>VLOOKUP(S19,$O$16:$P$25,2,FALSE)</f>
        <v>0</v>
      </c>
      <c r="W19" t="str">
        <f>IF($T19&lt;=$T16,$S19,$S16)</f>
        <v>Senegal</v>
      </c>
      <c r="X19">
        <f>VLOOKUP(W19,$S$16:$T$25,2,FALSE)</f>
        <v>0</v>
      </c>
      <c r="AA19" t="str">
        <f>W19</f>
        <v>Senegal</v>
      </c>
      <c r="AB19">
        <f>VLOOKUP(AA19,W16:X25,2,FALSE)</f>
        <v>0</v>
      </c>
      <c r="AE19" t="str">
        <f>IF(AB19&lt;=AB17,AA19,AA17)</f>
        <v>Senegal</v>
      </c>
      <c r="AF19">
        <f>VLOOKUP(AE19,AA16:AB25,2,FALSE)</f>
        <v>0</v>
      </c>
      <c r="AI19" t="str">
        <f>IF(AF19&lt;=AF18,AE19,AE18)</f>
        <v>Senegal</v>
      </c>
      <c r="AJ19">
        <f>VLOOKUP(AI19,AE16:AF25,2,FALSE)</f>
        <v>0</v>
      </c>
    </row>
    <row r="28" spans="6:37" x14ac:dyDescent="0.15">
      <c r="F28" t="str">
        <f>AI16</f>
        <v>Colombia</v>
      </c>
      <c r="J28">
        <f>AJ16</f>
        <v>0</v>
      </c>
      <c r="K28">
        <f>VLOOKUP(AI16,$F$16:$M$25,6,FALSE)</f>
        <v>0</v>
      </c>
      <c r="L28">
        <f>VLOOKUP(AI16,$F$16:$M$25,7,FALSE)</f>
        <v>0</v>
      </c>
      <c r="M28">
        <f>K28-L28</f>
        <v>0</v>
      </c>
      <c r="O28" t="str">
        <f>IF(AND($J28=$J29,$M29&gt;$M28),$F29,$F28)</f>
        <v>Colombia</v>
      </c>
      <c r="P28">
        <f>VLOOKUP(O28,$F$28:$M$37,5,FALSE)</f>
        <v>0</v>
      </c>
      <c r="Q28">
        <f>VLOOKUP(O28,$F$28:$M$37,8,FALSE)</f>
        <v>0</v>
      </c>
      <c r="S28" t="str">
        <f>IF(AND(P28=P30,Q30&gt;Q28),O30,O28)</f>
        <v>Colombia</v>
      </c>
      <c r="T28">
        <f>VLOOKUP(S28,$O$28:$Q$37,2,FALSE)</f>
        <v>0</v>
      </c>
      <c r="U28">
        <f>VLOOKUP(S28,$O$28:$Q$37,3,FALSE)</f>
        <v>0</v>
      </c>
      <c r="W28" t="str">
        <f>IF(AND(T28=T31,U31&gt;U28),S31,S28)</f>
        <v>Colombia</v>
      </c>
      <c r="X28">
        <f>VLOOKUP(W28,$S$28:$U$37,2,FALSE)</f>
        <v>0</v>
      </c>
      <c r="Y28">
        <f>VLOOKUP(W28,$S$28:$U$37,3,FALSE)</f>
        <v>0</v>
      </c>
      <c r="AA28" t="str">
        <f>W28</f>
        <v>Colombia</v>
      </c>
      <c r="AB28">
        <f>VLOOKUP(AA28,W28:Y37,2,FALSE)</f>
        <v>0</v>
      </c>
      <c r="AC28">
        <f>VLOOKUP(AA28,W28:Y37,3,FALSE)</f>
        <v>0</v>
      </c>
      <c r="AE28" t="str">
        <f>AA28</f>
        <v>Colombia</v>
      </c>
      <c r="AF28">
        <f>VLOOKUP(AE28,AA28:AC37,2,FALSE)</f>
        <v>0</v>
      </c>
      <c r="AG28">
        <f>VLOOKUP(AE28,AA28:AC37,3,FALSE)</f>
        <v>0</v>
      </c>
      <c r="AI28" t="str">
        <f>AE28</f>
        <v>Colombia</v>
      </c>
      <c r="AJ28">
        <f>VLOOKUP(AI28,AE28:AG37,2,FALSE)</f>
        <v>0</v>
      </c>
      <c r="AK28">
        <f>VLOOKUP(AI28,AE28:AG37,3,FALSE)</f>
        <v>0</v>
      </c>
    </row>
    <row r="29" spans="6:37" x14ac:dyDescent="0.15">
      <c r="F29" t="str">
        <f>AI17</f>
        <v>Japon</v>
      </c>
      <c r="J29">
        <f>AJ17</f>
        <v>0</v>
      </c>
      <c r="K29">
        <f>VLOOKUP(AI17,$F$16:$M$25,6,FALSE)</f>
        <v>0</v>
      </c>
      <c r="L29">
        <f>VLOOKUP(AI17,$F$16:$M$25,7,FALSE)</f>
        <v>0</v>
      </c>
      <c r="M29">
        <f>K29-L29</f>
        <v>0</v>
      </c>
      <c r="O29" t="str">
        <f>IF(AND($J28=$J29,$M29&gt;$M28),$F28,$F29)</f>
        <v>Japon</v>
      </c>
      <c r="P29">
        <f>VLOOKUP(O29,$F$28:$M$37,5,FALSE)</f>
        <v>0</v>
      </c>
      <c r="Q29">
        <f>VLOOKUP(O29,$F$28:$M$37,8,FALSE)</f>
        <v>0</v>
      </c>
      <c r="S29" t="str">
        <f>O29</f>
        <v>Japon</v>
      </c>
      <c r="T29">
        <f>VLOOKUP(S29,$O$28:$Q$37,2,FALSE)</f>
        <v>0</v>
      </c>
      <c r="U29">
        <f>VLOOKUP(S29,$O$28:$Q$37,3,FALSE)</f>
        <v>0</v>
      </c>
      <c r="W29" t="str">
        <f>S29</f>
        <v>Japon</v>
      </c>
      <c r="X29">
        <f>VLOOKUP(W29,$S$28:$U$37,2,FALSE)</f>
        <v>0</v>
      </c>
      <c r="Y29">
        <f>VLOOKUP(W29,$S$28:$U$37,3,FALSE)</f>
        <v>0</v>
      </c>
      <c r="AA29" t="str">
        <f>IF(AND(X29=X30,Y30&gt;Y29),W30,W29)</f>
        <v>Japon</v>
      </c>
      <c r="AB29">
        <f>VLOOKUP(AA29,W28:Y37,2,FALSE)</f>
        <v>0</v>
      </c>
      <c r="AC29">
        <f>VLOOKUP(AA29,W28:Y37,3,FALSE)</f>
        <v>0</v>
      </c>
      <c r="AE29" t="str">
        <f>IF(AND(AB29=AB31,AC31&gt;AC29),AA31,AA29)</f>
        <v>Japon</v>
      </c>
      <c r="AF29">
        <f>VLOOKUP(AE29,AA28:AC37,2,FALSE)</f>
        <v>0</v>
      </c>
      <c r="AG29">
        <f>VLOOKUP(AE29,AA28:AC37,3,FALSE)</f>
        <v>0</v>
      </c>
      <c r="AI29" t="str">
        <f>AE29</f>
        <v>Japon</v>
      </c>
      <c r="AJ29">
        <f>VLOOKUP(AI29,AE28:AG37,2,FALSE)</f>
        <v>0</v>
      </c>
      <c r="AK29">
        <f>VLOOKUP(AI29,AE28:AG37,3,FALSE)</f>
        <v>0</v>
      </c>
    </row>
    <row r="30" spans="6:37" x14ac:dyDescent="0.15">
      <c r="F30" t="str">
        <f>AI18</f>
        <v>Polonia</v>
      </c>
      <c r="J30">
        <f>AJ18</f>
        <v>0</v>
      </c>
      <c r="K30">
        <f>VLOOKUP(AI18,$F$16:$M$25,6,FALSE)</f>
        <v>0</v>
      </c>
      <c r="L30">
        <f>VLOOKUP(AI18,$F$16:$M$25,7,FALSE)</f>
        <v>0</v>
      </c>
      <c r="M30">
        <f>K30-L30</f>
        <v>0</v>
      </c>
      <c r="O30" t="str">
        <f>F30</f>
        <v>Polonia</v>
      </c>
      <c r="P30">
        <f>VLOOKUP(O30,$F$28:$M$37,5,FALSE)</f>
        <v>0</v>
      </c>
      <c r="Q30">
        <f>VLOOKUP(O30,$F$28:$M$37,8,FALSE)</f>
        <v>0</v>
      </c>
      <c r="S30" t="str">
        <f>IF(AND($P28=P30,Q30&gt;Q28),O28,O30)</f>
        <v>Polonia</v>
      </c>
      <c r="T30">
        <f>VLOOKUP(S30,$O$28:$Q$37,2,FALSE)</f>
        <v>0</v>
      </c>
      <c r="U30">
        <f>VLOOKUP(S30,$O$28:$Q$37,3,FALSE)</f>
        <v>0</v>
      </c>
      <c r="W30" t="str">
        <f>S30</f>
        <v>Polonia</v>
      </c>
      <c r="X30">
        <f>VLOOKUP(W30,$S$28:$U$37,2,FALSE)</f>
        <v>0</v>
      </c>
      <c r="Y30">
        <f>VLOOKUP(W30,$S$28:$U$37,3,FALSE)</f>
        <v>0</v>
      </c>
      <c r="AA30" t="str">
        <f>IF(AND(X29=X30,Y30&gt;Y29),W29,W30)</f>
        <v>Polonia</v>
      </c>
      <c r="AB30">
        <f>VLOOKUP(AA30,W28:Y37,2,FALSE)</f>
        <v>0</v>
      </c>
      <c r="AC30">
        <f>VLOOKUP(AA30,W28:Y37,3,FALSE)</f>
        <v>0</v>
      </c>
      <c r="AE30" t="str">
        <f>AA30</f>
        <v>Polonia</v>
      </c>
      <c r="AF30">
        <f>VLOOKUP(AE30,AA28:AC37,2,FALSE)</f>
        <v>0</v>
      </c>
      <c r="AG30">
        <f>VLOOKUP(AE30,AA28:AC37,3,FALSE)</f>
        <v>0</v>
      </c>
      <c r="AI30" t="str">
        <f>IF(AND(AF30=AF31,AG31&gt;AG30),AE31,AE30)</f>
        <v>Polonia</v>
      </c>
      <c r="AJ30">
        <f>VLOOKUP(AI30,AE28:AG37,2,FALSE)</f>
        <v>0</v>
      </c>
      <c r="AK30">
        <f>VLOOKUP(AI30,AE28:AG37,3,FALSE)</f>
        <v>0</v>
      </c>
    </row>
    <row r="31" spans="6:37" x14ac:dyDescent="0.15">
      <c r="F31" t="str">
        <f>AI19</f>
        <v>Senegal</v>
      </c>
      <c r="J31">
        <f>AJ19</f>
        <v>0</v>
      </c>
      <c r="K31">
        <f>VLOOKUP(AI19,$F$16:$M$25,6,FALSE)</f>
        <v>0</v>
      </c>
      <c r="L31">
        <f>VLOOKUP(AI19,$F$16:$M$25,7,FALSE)</f>
        <v>0</v>
      </c>
      <c r="M31">
        <f>K31-L31</f>
        <v>0</v>
      </c>
      <c r="O31" t="str">
        <f>F31</f>
        <v>Senegal</v>
      </c>
      <c r="P31">
        <f>VLOOKUP(O31,$F$28:$M$37,5,FALSE)</f>
        <v>0</v>
      </c>
      <c r="Q31">
        <f>VLOOKUP(O31,$F$28:$M$37,8,FALSE)</f>
        <v>0</v>
      </c>
      <c r="S31" t="str">
        <f>O31</f>
        <v>Senegal</v>
      </c>
      <c r="T31">
        <f>VLOOKUP(S31,$O$28:$Q$37,2,FALSE)</f>
        <v>0</v>
      </c>
      <c r="U31">
        <f>VLOOKUP(S31,$O$28:$Q$37,3,FALSE)</f>
        <v>0</v>
      </c>
      <c r="W31" t="str">
        <f>IF(AND(T28=T31,U31&gt;U28),S28,S31)</f>
        <v>Senegal</v>
      </c>
      <c r="X31">
        <f>VLOOKUP(W31,$S$28:$U$37,2,FALSE)</f>
        <v>0</v>
      </c>
      <c r="Y31">
        <f>VLOOKUP(W31,$S$28:$U$37,3,FALSE)</f>
        <v>0</v>
      </c>
      <c r="AA31" t="str">
        <f>W31</f>
        <v>Senegal</v>
      </c>
      <c r="AB31">
        <f>VLOOKUP(AA31,W28:Y37,2,FALSE)</f>
        <v>0</v>
      </c>
      <c r="AC31">
        <f>VLOOKUP(AA31,W28:Y37,3,FALSE)</f>
        <v>0</v>
      </c>
      <c r="AE31" t="str">
        <f>IF(AND(AB29=AB31,AC31&gt;AC29),AA29,AA31)</f>
        <v>Senegal</v>
      </c>
      <c r="AF31">
        <f>VLOOKUP(AE31,AA28:AC37,2,FALSE)</f>
        <v>0</v>
      </c>
      <c r="AG31">
        <f>VLOOKUP(AE31,AA28:AC37,3,FALSE)</f>
        <v>0</v>
      </c>
      <c r="AI31" t="str">
        <f>IF(AND(AF30=AF31,AG31&gt;AG30),AE30,AE31)</f>
        <v>Senegal</v>
      </c>
      <c r="AJ31">
        <f>VLOOKUP(AI31,AE28:AG37,2,FALSE)</f>
        <v>0</v>
      </c>
      <c r="AK31">
        <f>VLOOKUP(AI31,AE28:AG37,3,FALSE)</f>
        <v>0</v>
      </c>
    </row>
    <row r="40" spans="6:38" x14ac:dyDescent="0.15">
      <c r="F40" t="str">
        <f>AI28</f>
        <v>Colombia</v>
      </c>
      <c r="J40">
        <f>VLOOKUP(F40,$F$16:$M$25,8,FALSE)</f>
        <v>0</v>
      </c>
      <c r="K40">
        <f>VLOOKUP(F40,$F$16:$M$25,6,FALSE)</f>
        <v>0</v>
      </c>
      <c r="L40">
        <f>VLOOKUP(F40,$F$16:$M$25,7,FALSE)</f>
        <v>0</v>
      </c>
      <c r="M40">
        <f>K40-L40</f>
        <v>0</v>
      </c>
      <c r="O40" t="str">
        <f>IF(AND(J40=J41,M40=M41,K41&gt;K40),F41,F40)</f>
        <v>Colombia</v>
      </c>
      <c r="P40">
        <f>VLOOKUP(O40,$F$40:$M$49,5,FALSE)</f>
        <v>0</v>
      </c>
      <c r="Q40">
        <f>VLOOKUP(O40,$F$40:$M$49,8,FALSE)</f>
        <v>0</v>
      </c>
      <c r="R40">
        <f>VLOOKUP(O40,$F$40:$M$49,6,FALSE)</f>
        <v>0</v>
      </c>
      <c r="S40" t="str">
        <f>IF(AND(P40=P42,Q40=Q42,R42&gt;R40),O42,O40)</f>
        <v>Colombia</v>
      </c>
      <c r="T40">
        <f>VLOOKUP(S40,$O$40:$R$49,2,FALSE)</f>
        <v>0</v>
      </c>
      <c r="U40">
        <f>VLOOKUP(S40,$O$40:$R$49,3,FALSE)</f>
        <v>0</v>
      </c>
      <c r="V40">
        <f>VLOOKUP(S40,$O$40:$R$49,4,FALSE)</f>
        <v>0</v>
      </c>
      <c r="W40" t="str">
        <f>IF(AND(T40=T43,U40=U43,V43&gt;V40),S43,S40)</f>
        <v>Colombia</v>
      </c>
      <c r="X40">
        <f>VLOOKUP(W40,$S$40:$V$49,2,FALSE)</f>
        <v>0</v>
      </c>
      <c r="Y40">
        <f>VLOOKUP(W40,$S$40:$V$49,3,FALSE)</f>
        <v>0</v>
      </c>
      <c r="Z40">
        <f>VLOOKUP(W40,$S$40:$V$49,4,FALSE)</f>
        <v>0</v>
      </c>
      <c r="AA40" t="str">
        <f>W40</f>
        <v>Colombia</v>
      </c>
      <c r="AB40">
        <f>VLOOKUP(AA40,W40:Z49,2,FALSE)</f>
        <v>0</v>
      </c>
      <c r="AC40">
        <f>VLOOKUP(AA40,W40:Z49,3,FALSE)</f>
        <v>0</v>
      </c>
      <c r="AD40">
        <f>VLOOKUP(AA40,W40:Z49,4,FALSE)</f>
        <v>0</v>
      </c>
      <c r="AE40" t="str">
        <f>AA40</f>
        <v>Colombia</v>
      </c>
      <c r="AF40">
        <f>VLOOKUP(AE40,AA40:AD49,2,FALSE)</f>
        <v>0</v>
      </c>
      <c r="AG40">
        <f>VLOOKUP(AE40,AA40:AD49,3,FALSE)</f>
        <v>0</v>
      </c>
      <c r="AH40">
        <f>VLOOKUP(AE40,AA40:AD49,4,FALSE)</f>
        <v>0</v>
      </c>
      <c r="AI40" t="str">
        <f>AE40</f>
        <v>Colombia</v>
      </c>
      <c r="AJ40">
        <f>VLOOKUP(AI40,AE40:AH49,2,FALSE)</f>
        <v>0</v>
      </c>
      <c r="AK40">
        <f>VLOOKUP(AI40,AE40:AH49,3,FALSE)</f>
        <v>0</v>
      </c>
      <c r="AL40">
        <f>VLOOKUP(AI40,AE40:AH49,4,FALSE)</f>
        <v>0</v>
      </c>
    </row>
    <row r="41" spans="6:38" x14ac:dyDescent="0.15">
      <c r="F41" t="str">
        <f>AI29</f>
        <v>Japon</v>
      </c>
      <c r="J41">
        <f>VLOOKUP(F41,$F$16:$M$25,8,FALSE)</f>
        <v>0</v>
      </c>
      <c r="K41">
        <f>VLOOKUP(F41,$F$16:$M$25,6,FALSE)</f>
        <v>0</v>
      </c>
      <c r="L41">
        <f>VLOOKUP(F41,$F$16:$M$25,7,FALSE)</f>
        <v>0</v>
      </c>
      <c r="M41">
        <f>K41-L41</f>
        <v>0</v>
      </c>
      <c r="O41" t="str">
        <f>IF(AND(J40=J41,M40=M41,K41&gt;K40),F40,F41)</f>
        <v>Japon</v>
      </c>
      <c r="P41">
        <f>VLOOKUP(O41,$F$40:$M$49,5,FALSE)</f>
        <v>0</v>
      </c>
      <c r="Q41">
        <f>VLOOKUP(O41,$F$40:$M$49,8,FALSE)</f>
        <v>0</v>
      </c>
      <c r="R41">
        <f>VLOOKUP(O41,$F$40:$M$49,6,FALSE)</f>
        <v>0</v>
      </c>
      <c r="S41" t="str">
        <f>O41</f>
        <v>Japon</v>
      </c>
      <c r="T41">
        <f>VLOOKUP(S41,$O$40:$R$49,2,FALSE)</f>
        <v>0</v>
      </c>
      <c r="U41">
        <f>VLOOKUP(S41,$O$40:$R$49,3,FALSE)</f>
        <v>0</v>
      </c>
      <c r="V41">
        <f>VLOOKUP(S41,$O$40:$R$49,4,FALSE)</f>
        <v>0</v>
      </c>
      <c r="W41" t="str">
        <f>S41</f>
        <v>Japon</v>
      </c>
      <c r="X41">
        <f>VLOOKUP(W41,$S$40:$V$49,2,FALSE)</f>
        <v>0</v>
      </c>
      <c r="Y41">
        <f>VLOOKUP(W41,$S$40:$V$49,3,FALSE)</f>
        <v>0</v>
      </c>
      <c r="Z41">
        <f>VLOOKUP(W41,$S$40:$V$49,4,FALSE)</f>
        <v>0</v>
      </c>
      <c r="AA41" t="str">
        <f>IF(AND(X41=X42,Y41=Y42,Z42&gt;Z41),W42,W41)</f>
        <v>Japon</v>
      </c>
      <c r="AB41">
        <f>VLOOKUP(AA41,W40:Z49,2,FALSE)</f>
        <v>0</v>
      </c>
      <c r="AC41">
        <f>VLOOKUP(AA41,W40:Z49,3,FALSE)</f>
        <v>0</v>
      </c>
      <c r="AD41">
        <f>VLOOKUP(AA41,W40:Z49,4,FALSE)</f>
        <v>0</v>
      </c>
      <c r="AE41" t="str">
        <f>IF(AND(AB41=AB43,AC41=AC43,AD43&gt;AD41),AA43,AA41)</f>
        <v>Japon</v>
      </c>
      <c r="AF41">
        <f>VLOOKUP(AE41,AA40:AD49,2,FALSE)</f>
        <v>0</v>
      </c>
      <c r="AG41">
        <f>VLOOKUP(AE41,AA40:AD49,3,FALSE)</f>
        <v>0</v>
      </c>
      <c r="AH41">
        <f>VLOOKUP(AE41,AA40:AD49,4,FALSE)</f>
        <v>0</v>
      </c>
      <c r="AI41" t="str">
        <f>AE41</f>
        <v>Japon</v>
      </c>
      <c r="AJ41">
        <f>VLOOKUP(AI41,AE40:AH49,2,FALSE)</f>
        <v>0</v>
      </c>
      <c r="AK41">
        <f>VLOOKUP(AI41,AE40:AH49,3,FALSE)</f>
        <v>0</v>
      </c>
      <c r="AL41">
        <f>VLOOKUP(AI41,AE40:AH49,4,FALSE)</f>
        <v>0</v>
      </c>
    </row>
    <row r="42" spans="6:38" x14ac:dyDescent="0.15">
      <c r="F42" t="str">
        <f>AI30</f>
        <v>Polonia</v>
      </c>
      <c r="J42">
        <f>VLOOKUP(F42,$F$16:$M$25,8,FALSE)</f>
        <v>0</v>
      </c>
      <c r="K42">
        <f>VLOOKUP(F42,$F$16:$M$25,6,FALSE)</f>
        <v>0</v>
      </c>
      <c r="L42">
        <f>VLOOKUP(F42,$F$16:$M$25,7,FALSE)</f>
        <v>0</v>
      </c>
      <c r="M42">
        <f>K42-L42</f>
        <v>0</v>
      </c>
      <c r="O42" t="str">
        <f>F42</f>
        <v>Polonia</v>
      </c>
      <c r="P42">
        <f>VLOOKUP(O42,$F$40:$M$49,5,FALSE)</f>
        <v>0</v>
      </c>
      <c r="Q42">
        <f>VLOOKUP(O42,$F$40:$M$49,8,FALSE)</f>
        <v>0</v>
      </c>
      <c r="R42">
        <f>VLOOKUP(O42,$F$40:$M$49,6,FALSE)</f>
        <v>0</v>
      </c>
      <c r="S42" t="str">
        <f>IF(AND(P40=P42,Q40=Q42,R42&gt;R40),O40,O42)</f>
        <v>Polonia</v>
      </c>
      <c r="T42">
        <f>VLOOKUP(S42,$O$40:$R$49,2,FALSE)</f>
        <v>0</v>
      </c>
      <c r="U42">
        <f>VLOOKUP(S42,$O$40:$R$49,3,FALSE)</f>
        <v>0</v>
      </c>
      <c r="V42">
        <f>VLOOKUP(S42,$O$40:$R$49,4,FALSE)</f>
        <v>0</v>
      </c>
      <c r="W42" t="str">
        <f>S42</f>
        <v>Polonia</v>
      </c>
      <c r="X42">
        <f>VLOOKUP(W42,$S$40:$V$49,2,FALSE)</f>
        <v>0</v>
      </c>
      <c r="Y42">
        <f>VLOOKUP(W42,$S$40:$V$49,3,FALSE)</f>
        <v>0</v>
      </c>
      <c r="Z42">
        <f>VLOOKUP(W42,$S$40:$V$49,4,FALSE)</f>
        <v>0</v>
      </c>
      <c r="AA42" t="str">
        <f>IF(AND(X41=X42,Y41=Y42,Z42&gt;Z41),W41,W42)</f>
        <v>Polonia</v>
      </c>
      <c r="AB42">
        <f>VLOOKUP(AA42,W40:Z49,2,FALSE)</f>
        <v>0</v>
      </c>
      <c r="AC42">
        <f>VLOOKUP(AA42,W40:Z49,3,FALSE)</f>
        <v>0</v>
      </c>
      <c r="AD42">
        <f>VLOOKUP(AA42,W40:Z49,4,FALSE)</f>
        <v>0</v>
      </c>
      <c r="AE42" t="str">
        <f>AA42</f>
        <v>Polonia</v>
      </c>
      <c r="AF42">
        <f>VLOOKUP(AE42,AA40:AD49,2,FALSE)</f>
        <v>0</v>
      </c>
      <c r="AG42">
        <f>VLOOKUP(AE42,AA40:AD49,3,FALSE)</f>
        <v>0</v>
      </c>
      <c r="AH42">
        <f>VLOOKUP(AE42,AA40:AD49,4,FALSE)</f>
        <v>0</v>
      </c>
      <c r="AI42" t="str">
        <f>IF(AND(AF42=AF43,AG42=AG43,AH43&gt;AH42),AE43,AE42)</f>
        <v>Polonia</v>
      </c>
      <c r="AJ42">
        <f>VLOOKUP(AI42,AE40:AH49,2,FALSE)</f>
        <v>0</v>
      </c>
      <c r="AK42">
        <f>VLOOKUP(AI42,AE40:AH49,3,FALSE)</f>
        <v>0</v>
      </c>
      <c r="AL42">
        <f>VLOOKUP(AI42,AE40:AH49,4,FALSE)</f>
        <v>0</v>
      </c>
    </row>
    <row r="43" spans="6:38" x14ac:dyDescent="0.15">
      <c r="F43" t="str">
        <f>AI31</f>
        <v>Senegal</v>
      </c>
      <c r="J43">
        <f>VLOOKUP(F43,$F$16:$M$25,8,FALSE)</f>
        <v>0</v>
      </c>
      <c r="K43">
        <f>VLOOKUP(F43,$F$16:$M$25,6,FALSE)</f>
        <v>0</v>
      </c>
      <c r="L43">
        <f>VLOOKUP(F43,$F$16:$M$25,7,FALSE)</f>
        <v>0</v>
      </c>
      <c r="M43">
        <f>K43-L43</f>
        <v>0</v>
      </c>
      <c r="O43" t="str">
        <f>F43</f>
        <v>Senegal</v>
      </c>
      <c r="P43">
        <f>VLOOKUP(O43,$F$40:$M$49,5,FALSE)</f>
        <v>0</v>
      </c>
      <c r="Q43">
        <f>VLOOKUP(O43,$F$40:$M$49,8,FALSE)</f>
        <v>0</v>
      </c>
      <c r="R43">
        <f>VLOOKUP(O43,$F$40:$M$49,6,FALSE)</f>
        <v>0</v>
      </c>
      <c r="S43" t="str">
        <f>O43</f>
        <v>Senegal</v>
      </c>
      <c r="T43">
        <f>VLOOKUP(S43,$O$40:$R$49,2,FALSE)</f>
        <v>0</v>
      </c>
      <c r="U43">
        <f>VLOOKUP(S43,$O$40:$R$49,3,FALSE)</f>
        <v>0</v>
      </c>
      <c r="V43">
        <f>VLOOKUP(S43,$O$40:$R$49,4,FALSE)</f>
        <v>0</v>
      </c>
      <c r="W43" t="str">
        <f>IF(AND(T40=T43,U40=U43,V43&gt;V40),S40,S43)</f>
        <v>Senegal</v>
      </c>
      <c r="X43">
        <f>VLOOKUP(W43,$S$40:$V$49,2,FALSE)</f>
        <v>0</v>
      </c>
      <c r="Y43">
        <f>VLOOKUP(W43,$S$40:$V$49,3,FALSE)</f>
        <v>0</v>
      </c>
      <c r="Z43">
        <f>VLOOKUP(W43,$S$40:$V$49,4,FALSE)</f>
        <v>0</v>
      </c>
      <c r="AA43" t="str">
        <f>W43</f>
        <v>Senegal</v>
      </c>
      <c r="AB43">
        <f>VLOOKUP(AA43,W40:Z49,2,FALSE)</f>
        <v>0</v>
      </c>
      <c r="AC43">
        <f>VLOOKUP(AA43,W40:Z49,3,FALSE)</f>
        <v>0</v>
      </c>
      <c r="AD43">
        <f>VLOOKUP(AA43,W40:Z49,4,FALSE)</f>
        <v>0</v>
      </c>
      <c r="AE43" t="str">
        <f>IF(AND(AB41=AB43,AC41=AC43,AD43&gt;AD41),AA41,AA43)</f>
        <v>Senegal</v>
      </c>
      <c r="AF43">
        <f>VLOOKUP(AE43,AA40:AD49,2,FALSE)</f>
        <v>0</v>
      </c>
      <c r="AG43">
        <f>VLOOKUP(AE43,AA40:AD49,3,FALSE)</f>
        <v>0</v>
      </c>
      <c r="AH43">
        <f>VLOOKUP(AE43,AA40:AD49,4,FALSE)</f>
        <v>0</v>
      </c>
      <c r="AI43" t="str">
        <f>IF(AND(AF42=AF43,AG42=AG43,AH43&gt;AH42),AE42,AE43)</f>
        <v>Senegal</v>
      </c>
      <c r="AJ43">
        <f>VLOOKUP(AI43,AE40:AH49,2,FALSE)</f>
        <v>0</v>
      </c>
      <c r="AK43">
        <f>VLOOKUP(AI43,AE40:AH49,3,FALSE)</f>
        <v>0</v>
      </c>
      <c r="AL43">
        <f>VLOOKUP(AI43,AE40:AH49,4,FALSE)</f>
        <v>0</v>
      </c>
    </row>
    <row r="51" spans="6:13" x14ac:dyDescent="0.15">
      <c r="F51" t="s">
        <v>53</v>
      </c>
    </row>
    <row r="52" spans="6:13" x14ac:dyDescent="0.15">
      <c r="F52" t="str">
        <f>AI40</f>
        <v>Colombia</v>
      </c>
      <c r="G52">
        <f>VLOOKUP(F52,$F$16:$M$25,2,FALSE)</f>
        <v>0</v>
      </c>
      <c r="H52">
        <f>VLOOKUP(F52,$F$16:$M$25,3,FALSE)</f>
        <v>0</v>
      </c>
      <c r="I52">
        <f>VLOOKUP(F52,$F$16:$M$25,4,FALSE)</f>
        <v>0</v>
      </c>
      <c r="J52">
        <f>VLOOKUP(F52,$F$16:$M$25,5,FALSE)</f>
        <v>0</v>
      </c>
      <c r="K52">
        <f>VLOOKUP(F52,$F$16:$M$25,6,FALSE)</f>
        <v>0</v>
      </c>
      <c r="L52">
        <f>VLOOKUP(F52,$F$16:$M$25,7,FALSE)</f>
        <v>0</v>
      </c>
      <c r="M52">
        <f>VLOOKUP(F52,$F$16:$M$25,8,FALSE)</f>
        <v>0</v>
      </c>
    </row>
    <row r="53" spans="6:13" x14ac:dyDescent="0.15">
      <c r="F53" t="str">
        <f>AI41</f>
        <v>Japon</v>
      </c>
      <c r="G53">
        <f>VLOOKUP(F53,$F$16:$M$25,2,FALSE)</f>
        <v>0</v>
      </c>
      <c r="H53">
        <f>VLOOKUP(F53,$F$16:$M$25,3,FALSE)</f>
        <v>0</v>
      </c>
      <c r="I53">
        <f>VLOOKUP(F53,$F$16:$M$25,4,FALSE)</f>
        <v>0</v>
      </c>
      <c r="J53">
        <f>VLOOKUP(F53,$F$16:$M$25,5,FALSE)</f>
        <v>0</v>
      </c>
      <c r="K53">
        <f>VLOOKUP(F53,$F$16:$M$25,6,FALSE)</f>
        <v>0</v>
      </c>
      <c r="L53">
        <f>VLOOKUP(F53,$F$16:$M$25,7,FALSE)</f>
        <v>0</v>
      </c>
      <c r="M53">
        <f>VLOOKUP(F53,$F$16:$M$25,8,FALSE)</f>
        <v>0</v>
      </c>
    </row>
    <row r="54" spans="6:13" x14ac:dyDescent="0.15">
      <c r="F54" t="str">
        <f>AI42</f>
        <v>Polonia</v>
      </c>
      <c r="G54">
        <f>VLOOKUP(F54,$F$16:$M$25,2,FALSE)</f>
        <v>0</v>
      </c>
      <c r="H54">
        <f>VLOOKUP(F54,$F$16:$M$25,3,FALSE)</f>
        <v>0</v>
      </c>
      <c r="I54">
        <f>VLOOKUP(F54,$F$16:$M$25,4,FALSE)</f>
        <v>0</v>
      </c>
      <c r="J54">
        <f>VLOOKUP(F54,$F$16:$M$25,5,FALSE)</f>
        <v>0</v>
      </c>
      <c r="K54">
        <f>VLOOKUP(F54,$F$16:$M$25,6,FALSE)</f>
        <v>0</v>
      </c>
      <c r="L54">
        <f>VLOOKUP(F54,$F$16:$M$25,7,FALSE)</f>
        <v>0</v>
      </c>
      <c r="M54">
        <f>VLOOKUP(F54,$F$16:$M$25,8,FALSE)</f>
        <v>0</v>
      </c>
    </row>
    <row r="55" spans="6:13" x14ac:dyDescent="0.15">
      <c r="F55" t="str">
        <f>AI43</f>
        <v>Senegal</v>
      </c>
      <c r="G55">
        <f>VLOOKUP(F55,$F$16:$M$25,2,FALSE)</f>
        <v>0</v>
      </c>
      <c r="H55">
        <f>VLOOKUP(F55,$F$16:$M$25,3,FALSE)</f>
        <v>0</v>
      </c>
      <c r="I55">
        <f>VLOOKUP(F55,$F$16:$M$25,4,FALSE)</f>
        <v>0</v>
      </c>
      <c r="J55">
        <f>VLOOKUP(F55,$F$16:$M$25,5,FALSE)</f>
        <v>0</v>
      </c>
      <c r="K55">
        <f>VLOOKUP(F55,$F$16:$M$25,6,FALSE)</f>
        <v>0</v>
      </c>
      <c r="L55">
        <f>VLOOKUP(F55,$F$16:$M$25,7,FALSE)</f>
        <v>0</v>
      </c>
      <c r="M55">
        <f>VLOOKUP(F55,$F$16:$M$25,8,FALSE)</f>
        <v>0</v>
      </c>
    </row>
  </sheetData>
  <mergeCells count="1">
    <mergeCell ref="A2:E2"/>
  </mergeCells>
  <phoneticPr fontId="0"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codeName="Hoja10"/>
  <dimension ref="A1:XFD140"/>
  <sheetViews>
    <sheetView showGridLines="0" tabSelected="1" workbookViewId="0">
      <selection activeCell="DH5" sqref="DH5:DN5"/>
    </sheetView>
  </sheetViews>
  <sheetFormatPr baseColWidth="10" defaultColWidth="11.5" defaultRowHeight="14" x14ac:dyDescent="0.2"/>
  <cols>
    <col min="1" max="1" width="5" style="4" customWidth="1"/>
    <col min="2" max="2" width="6.1640625" style="4" customWidth="1"/>
    <col min="3" max="3" width="27.6640625" style="4" bestFit="1" customWidth="1"/>
    <col min="4" max="4" width="6.5" style="61" customWidth="1"/>
    <col min="5" max="5" width="17.6640625" style="56" customWidth="1"/>
    <col min="6" max="7" width="3.1640625" style="62" customWidth="1"/>
    <col min="8" max="8" width="17.6640625" style="57" customWidth="1"/>
    <col min="9" max="9" width="9.83203125" style="62" customWidth="1"/>
    <col min="10" max="10" width="7.1640625" style="62" customWidth="1"/>
    <col min="11" max="11" width="6" style="62" hidden="1" customWidth="1"/>
    <col min="12" max="32" width="6" style="4" hidden="1" customWidth="1"/>
    <col min="33" max="33" width="4.1640625" style="66" customWidth="1"/>
    <col min="34" max="34" width="18.33203125" style="4" bestFit="1" customWidth="1"/>
    <col min="35" max="36" width="6" style="4" customWidth="1"/>
    <col min="37" max="38" width="6" style="66" customWidth="1"/>
    <col min="39" max="42" width="5.1640625" style="66" customWidth="1"/>
    <col min="43" max="44" width="5.1640625" style="66" hidden="1" customWidth="1"/>
    <col min="45" max="50" width="5.33203125" style="66" hidden="1" customWidth="1"/>
    <col min="51" max="52" width="3" style="66" hidden="1" customWidth="1"/>
    <col min="53" max="55" width="4.83203125" style="66" hidden="1" customWidth="1"/>
    <col min="56" max="57" width="6.5" style="66" hidden="1" customWidth="1"/>
    <col min="58" max="60" width="5.5" style="66" hidden="1" customWidth="1"/>
    <col min="61" max="61" width="6.5" style="66" hidden="1" customWidth="1"/>
    <col min="62" max="62" width="4.83203125" style="66" hidden="1" customWidth="1"/>
    <col min="63" max="64" width="6.1640625" style="66" hidden="1" customWidth="1"/>
    <col min="65" max="67" width="4.6640625" style="66" hidden="1" customWidth="1"/>
    <col min="68" max="68" width="5.5" style="66" hidden="1" customWidth="1"/>
    <col min="69" max="69" width="4.83203125" style="66" hidden="1" customWidth="1"/>
    <col min="70" max="71" width="5.6640625" style="66" hidden="1" customWidth="1"/>
    <col min="72" max="74" width="5" style="66" hidden="1" customWidth="1"/>
    <col min="75" max="75" width="4.6640625" style="66" hidden="1" customWidth="1"/>
    <col min="76" max="76" width="4.5" style="66" hidden="1" customWidth="1"/>
    <col min="77" max="78" width="5.6640625" style="66" hidden="1" customWidth="1"/>
    <col min="79" max="81" width="5" style="66" hidden="1" customWidth="1"/>
    <col min="82" max="82" width="4.6640625" style="66" hidden="1" customWidth="1"/>
    <col min="83" max="83" width="4.5" style="66" hidden="1" customWidth="1"/>
    <col min="84" max="85" width="8.6640625" style="66" hidden="1" customWidth="1"/>
    <col min="86" max="88" width="7" style="66" hidden="1" customWidth="1"/>
    <col min="89" max="89" width="6.33203125" style="66" hidden="1" customWidth="1"/>
    <col min="90" max="90" width="7.33203125" style="66" hidden="1" customWidth="1"/>
    <col min="91" max="92" width="11.5" style="66" hidden="1" customWidth="1"/>
    <col min="93" max="93" width="5.5" style="4" hidden="1" customWidth="1"/>
    <col min="94" max="102" width="11.5" style="4" hidden="1" customWidth="1"/>
    <col min="103" max="103" width="23.1640625" style="4" hidden="1" customWidth="1"/>
    <col min="104" max="104" width="22.5" style="4" hidden="1" customWidth="1"/>
    <col min="105" max="109" width="11.5" style="4" hidden="1" customWidth="1"/>
    <col min="110" max="110" width="6.6640625" style="4" hidden="1" customWidth="1"/>
    <col min="111" max="111" width="6.83203125" style="4" customWidth="1"/>
    <col min="112" max="112" width="7" style="4" customWidth="1"/>
    <col min="113" max="113" width="27" style="4" bestFit="1" customWidth="1"/>
    <col min="114" max="114" width="11.5" style="4"/>
    <col min="115" max="115" width="16.5" style="4" customWidth="1"/>
    <col min="116" max="117" width="3.6640625" style="4" customWidth="1"/>
    <col min="118" max="118" width="18.5" style="4" customWidth="1"/>
    <col min="119" max="16384" width="11.5" style="4"/>
  </cols>
  <sheetData>
    <row r="1" spans="1:977 1025:2030 2078:3052 3074:6125 6173:7147 7169:10220 10268:13312 13339:14315 14363:16384" ht="15" thickBot="1" x14ac:dyDescent="0.25"/>
    <row r="2" spans="1:977 1025:2030 2078:3052 3074:6125 6173:7147 7169:10220 10268:13312 13339:14315 14363:16384" ht="20" thickBot="1" x14ac:dyDescent="0.3">
      <c r="B2" s="422" t="s">
        <v>145</v>
      </c>
      <c r="C2" s="423"/>
      <c r="D2" s="424"/>
      <c r="E2" s="424"/>
      <c r="F2" s="424"/>
      <c r="G2" s="424"/>
      <c r="H2" s="424"/>
      <c r="I2" s="425"/>
      <c r="J2" s="426"/>
      <c r="K2" s="58"/>
      <c r="AH2" s="5"/>
      <c r="AI2" s="5"/>
      <c r="AJ2" s="5"/>
      <c r="AK2" s="5"/>
      <c r="AL2" s="5"/>
      <c r="AM2" s="5"/>
      <c r="AN2" s="5"/>
      <c r="AO2" s="5"/>
      <c r="AP2" s="5"/>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row>
    <row r="3" spans="1:977 1025:2030 2078:3052 3074:6125 6173:7147 7169:10220 10268:13312 13339:14315 14363:16384" ht="20" thickBot="1" x14ac:dyDescent="0.3">
      <c r="B3" s="420" t="s">
        <v>146</v>
      </c>
      <c r="C3" s="421"/>
      <c r="D3" s="427" t="s">
        <v>92</v>
      </c>
      <c r="E3" s="428"/>
      <c r="F3" s="429" t="s">
        <v>35</v>
      </c>
      <c r="G3" s="430"/>
      <c r="H3" s="430"/>
      <c r="I3" s="431">
        <f>SUM(U5:V5)+SUM(DE:DE)</f>
        <v>0</v>
      </c>
      <c r="J3" s="432"/>
      <c r="K3" s="59"/>
      <c r="U3" s="4" t="s">
        <v>185</v>
      </c>
      <c r="V3" s="4" t="s">
        <v>185</v>
      </c>
      <c r="AH3" s="422" t="s">
        <v>73</v>
      </c>
      <c r="AI3" s="423"/>
      <c r="AJ3" s="424"/>
      <c r="AK3" s="424"/>
      <c r="AL3" s="424"/>
      <c r="AM3" s="424"/>
      <c r="AN3" s="424"/>
      <c r="AO3" s="425"/>
      <c r="AP3" s="426"/>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DH3" s="422" t="s">
        <v>74</v>
      </c>
      <c r="DI3" s="423"/>
      <c r="DJ3" s="424"/>
      <c r="DK3" s="424"/>
      <c r="DL3" s="424"/>
      <c r="DM3" s="424"/>
      <c r="DN3" s="424"/>
    </row>
    <row r="4" spans="1:977 1025:2030 2078:3052 3074:6125 6173:7147 7169:10220 10268:13312 13339:14315 14363:16384" x14ac:dyDescent="0.2">
      <c r="A4" s="5"/>
      <c r="B4" s="5"/>
      <c r="C4" s="43"/>
      <c r="D4" s="6"/>
      <c r="E4" s="21"/>
      <c r="F4" s="21"/>
      <c r="G4" s="7"/>
      <c r="H4" s="21"/>
      <c r="I4" s="21"/>
      <c r="J4" s="21"/>
      <c r="K4" s="4"/>
      <c r="AF4" s="66"/>
      <c r="AG4" s="5"/>
      <c r="AH4" s="5"/>
      <c r="AI4" s="5"/>
      <c r="AJ4" s="5"/>
      <c r="AK4" s="5"/>
      <c r="AL4" s="5"/>
      <c r="AM4" s="5"/>
      <c r="AN4" s="5"/>
      <c r="AO4" s="5"/>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N4" s="4"/>
      <c r="DN4" s="5"/>
      <c r="DO4" s="5"/>
      <c r="DP4" s="43"/>
      <c r="DQ4" s="6"/>
      <c r="DR4" s="21"/>
      <c r="DS4" s="21"/>
      <c r="DT4" s="7"/>
      <c r="DU4" s="21"/>
      <c r="DV4" s="21"/>
      <c r="DW4" s="21"/>
      <c r="ES4" s="66"/>
      <c r="ET4" s="5"/>
      <c r="EU4" s="5"/>
      <c r="EV4" s="5"/>
      <c r="EW4" s="5"/>
      <c r="EX4" s="5"/>
      <c r="EY4" s="5"/>
      <c r="EZ4" s="5"/>
      <c r="FA4" s="5"/>
      <c r="FB4" s="5"/>
      <c r="GX4" s="66"/>
      <c r="GY4" s="66"/>
      <c r="GZ4" s="66"/>
      <c r="IA4" s="5"/>
      <c r="IB4" s="5"/>
      <c r="IC4" s="43"/>
      <c r="ID4" s="6"/>
      <c r="IE4" s="21"/>
      <c r="IF4" s="21"/>
      <c r="IG4" s="7"/>
      <c r="IH4" s="21"/>
      <c r="II4" s="21"/>
      <c r="IJ4" s="21"/>
      <c r="JF4" s="66"/>
      <c r="JG4" s="5"/>
      <c r="JH4" s="5"/>
      <c r="JI4" s="5"/>
      <c r="JJ4" s="5"/>
      <c r="JK4" s="5"/>
      <c r="JL4" s="5"/>
      <c r="JM4" s="5"/>
      <c r="JN4" s="5"/>
      <c r="JO4" s="5"/>
      <c r="LK4" s="66"/>
      <c r="LL4" s="66"/>
      <c r="LM4" s="66"/>
      <c r="MN4" s="5"/>
      <c r="MO4" s="5"/>
      <c r="MP4" s="43"/>
      <c r="MQ4" s="6"/>
      <c r="MR4" s="21"/>
      <c r="MS4" s="21"/>
      <c r="MT4" s="7"/>
      <c r="MU4" s="21"/>
      <c r="MV4" s="21"/>
      <c r="MW4" s="21"/>
      <c r="NS4" s="66"/>
      <c r="NT4" s="5"/>
      <c r="NU4" s="5"/>
      <c r="NV4" s="5"/>
      <c r="NW4" s="5"/>
      <c r="NX4" s="5"/>
      <c r="NY4" s="5"/>
      <c r="NZ4" s="5"/>
      <c r="OA4" s="5"/>
      <c r="OB4" s="5"/>
      <c r="PX4" s="66"/>
      <c r="PY4" s="66"/>
      <c r="PZ4" s="66"/>
      <c r="RA4" s="5"/>
      <c r="RB4" s="5"/>
      <c r="RC4" s="43"/>
      <c r="RD4" s="6"/>
      <c r="RE4" s="21"/>
      <c r="RF4" s="21"/>
      <c r="RG4" s="7"/>
      <c r="RH4" s="21"/>
      <c r="RI4" s="21"/>
      <c r="RJ4" s="21"/>
      <c r="SF4" s="66"/>
      <c r="SG4" s="5"/>
      <c r="SH4" s="5"/>
      <c r="SI4" s="5"/>
      <c r="SJ4" s="5"/>
      <c r="SK4" s="5"/>
      <c r="SL4" s="5"/>
      <c r="SM4" s="5"/>
      <c r="SN4" s="5"/>
      <c r="SO4" s="5"/>
      <c r="UK4" s="66"/>
      <c r="UL4" s="66"/>
      <c r="UM4" s="66"/>
      <c r="VN4" s="5"/>
      <c r="VO4" s="5"/>
      <c r="VP4" s="43"/>
      <c r="VQ4" s="6"/>
      <c r="VR4" s="21"/>
      <c r="VS4" s="21"/>
      <c r="VT4" s="7"/>
      <c r="VU4" s="21"/>
      <c r="VV4" s="21"/>
      <c r="VW4" s="21"/>
      <c r="WS4" s="66"/>
      <c r="WT4" s="5"/>
      <c r="WU4" s="5"/>
      <c r="WV4" s="5"/>
      <c r="WW4" s="5"/>
      <c r="WX4" s="5"/>
      <c r="WY4" s="5"/>
      <c r="WZ4" s="5"/>
      <c r="XA4" s="5"/>
      <c r="XB4" s="5"/>
      <c r="YX4" s="66"/>
      <c r="YY4" s="66"/>
      <c r="YZ4" s="66"/>
      <c r="AAA4" s="5"/>
      <c r="AAB4" s="5"/>
      <c r="AAC4" s="43"/>
      <c r="AAD4" s="6"/>
      <c r="AAE4" s="21"/>
      <c r="AAF4" s="21"/>
      <c r="AAG4" s="7"/>
      <c r="AAH4" s="21"/>
      <c r="AAI4" s="21"/>
      <c r="AAJ4" s="21"/>
      <c r="ABF4" s="66"/>
      <c r="ABG4" s="5"/>
      <c r="ABH4" s="5"/>
      <c r="ABI4" s="5"/>
      <c r="ABJ4" s="5"/>
      <c r="ABK4" s="5"/>
      <c r="ABL4" s="5"/>
      <c r="ABM4" s="5"/>
      <c r="ABN4" s="5"/>
      <c r="ABO4" s="5"/>
      <c r="ADK4" s="66"/>
      <c r="ADL4" s="66"/>
      <c r="ADM4" s="66"/>
      <c r="AEN4" s="5"/>
      <c r="AEO4" s="5"/>
      <c r="AEP4" s="43"/>
      <c r="AEQ4" s="6"/>
      <c r="AER4" s="21"/>
      <c r="AES4" s="21"/>
      <c r="AET4" s="7"/>
      <c r="AEU4" s="21"/>
      <c r="AEV4" s="21"/>
      <c r="AEW4" s="21"/>
      <c r="AFS4" s="66"/>
      <c r="AFT4" s="5"/>
      <c r="AFU4" s="5"/>
      <c r="AFV4" s="5"/>
      <c r="AFW4" s="5"/>
      <c r="AFX4" s="5"/>
      <c r="AFY4" s="5"/>
      <c r="AFZ4" s="5"/>
      <c r="AGA4" s="5"/>
      <c r="AGB4" s="5"/>
      <c r="AHX4" s="66"/>
      <c r="AHY4" s="66"/>
      <c r="AHZ4" s="66"/>
      <c r="AJA4" s="5"/>
      <c r="AJB4" s="5"/>
      <c r="AJC4" s="43"/>
      <c r="AJD4" s="6"/>
      <c r="AJE4" s="21"/>
      <c r="AJF4" s="21"/>
      <c r="AJG4" s="7"/>
      <c r="AJH4" s="21"/>
      <c r="AJI4" s="21"/>
      <c r="AJJ4" s="21"/>
      <c r="AKF4" s="66"/>
      <c r="AKG4" s="5"/>
      <c r="AKH4" s="5"/>
      <c r="AKI4" s="5"/>
      <c r="AKJ4" s="5"/>
      <c r="AKK4" s="5"/>
      <c r="AKL4" s="5"/>
      <c r="AKM4" s="5"/>
      <c r="AKN4" s="5"/>
      <c r="AKO4" s="5"/>
      <c r="AMK4" s="66"/>
      <c r="AML4" s="66"/>
      <c r="AMM4" s="66"/>
      <c r="ANN4" s="5"/>
      <c r="ANO4" s="5"/>
      <c r="ANP4" s="43"/>
      <c r="ANQ4" s="6"/>
      <c r="ANR4" s="21"/>
      <c r="ANS4" s="21"/>
      <c r="ANT4" s="7"/>
      <c r="ANU4" s="21"/>
      <c r="ANV4" s="21"/>
      <c r="ANW4" s="21"/>
      <c r="AOS4" s="66"/>
      <c r="AOT4" s="5"/>
      <c r="AOU4" s="5"/>
      <c r="AOV4" s="5"/>
      <c r="AOW4" s="5"/>
      <c r="AOX4" s="5"/>
      <c r="AOY4" s="5"/>
      <c r="AOZ4" s="5"/>
      <c r="APA4" s="5"/>
      <c r="APB4" s="5"/>
      <c r="AQX4" s="66"/>
      <c r="AQY4" s="66"/>
      <c r="AQZ4" s="66"/>
      <c r="ASA4" s="5"/>
      <c r="ASB4" s="5"/>
      <c r="ASC4" s="43"/>
      <c r="ASD4" s="6"/>
      <c r="ASE4" s="21"/>
      <c r="ASF4" s="21"/>
      <c r="ASG4" s="7"/>
      <c r="ASH4" s="21"/>
      <c r="ASI4" s="21"/>
      <c r="ASJ4" s="21"/>
      <c r="ATF4" s="66"/>
      <c r="ATG4" s="5"/>
      <c r="ATH4" s="5"/>
      <c r="ATI4" s="5"/>
      <c r="ATJ4" s="5"/>
      <c r="ATK4" s="5"/>
      <c r="ATL4" s="5"/>
      <c r="ATM4" s="5"/>
      <c r="ATN4" s="5"/>
      <c r="ATO4" s="5"/>
      <c r="AVK4" s="66"/>
      <c r="AVL4" s="66"/>
      <c r="AVM4" s="66"/>
      <c r="AWN4" s="5"/>
      <c r="AWO4" s="5"/>
      <c r="AWP4" s="43"/>
      <c r="AWQ4" s="6"/>
      <c r="AWR4" s="21"/>
      <c r="AWS4" s="21"/>
      <c r="AWT4" s="7"/>
      <c r="AWU4" s="21"/>
      <c r="AWV4" s="21"/>
      <c r="AWW4" s="21"/>
      <c r="AXS4" s="66"/>
      <c r="AXT4" s="5"/>
      <c r="AXU4" s="5"/>
      <c r="AXV4" s="5"/>
      <c r="AXW4" s="5"/>
      <c r="AXX4" s="5"/>
      <c r="AXY4" s="5"/>
      <c r="AXZ4" s="5"/>
      <c r="AYA4" s="5"/>
      <c r="AYB4" s="5"/>
      <c r="AZX4" s="66"/>
      <c r="AZY4" s="66"/>
      <c r="AZZ4" s="66"/>
      <c r="BBA4" s="5"/>
      <c r="BBB4" s="5"/>
      <c r="BBC4" s="43"/>
      <c r="BBD4" s="6"/>
      <c r="BBE4" s="21"/>
      <c r="BBF4" s="21"/>
      <c r="BBG4" s="7"/>
      <c r="BBH4" s="21"/>
      <c r="BBI4" s="21"/>
      <c r="BBJ4" s="21"/>
      <c r="BCF4" s="66"/>
      <c r="BCG4" s="5"/>
      <c r="BCH4" s="5"/>
      <c r="BCI4" s="5"/>
      <c r="BCJ4" s="5"/>
      <c r="BCK4" s="5"/>
      <c r="BCL4" s="5"/>
      <c r="BCM4" s="5"/>
      <c r="BCN4" s="5"/>
      <c r="BCO4" s="5"/>
      <c r="BEK4" s="66"/>
      <c r="BEL4" s="66"/>
      <c r="BEM4" s="66"/>
      <c r="BFN4" s="5"/>
      <c r="BFO4" s="5"/>
      <c r="BFP4" s="43"/>
      <c r="BFQ4" s="6"/>
      <c r="BFR4" s="21"/>
      <c r="BFS4" s="21"/>
      <c r="BFT4" s="7"/>
      <c r="BFU4" s="21"/>
      <c r="BFV4" s="21"/>
      <c r="BFW4" s="21"/>
      <c r="BGS4" s="66"/>
      <c r="BGT4" s="5"/>
      <c r="BGU4" s="5"/>
      <c r="BGV4" s="5"/>
      <c r="BGW4" s="5"/>
      <c r="BGX4" s="5"/>
      <c r="BGY4" s="5"/>
      <c r="BGZ4" s="5"/>
      <c r="BHA4" s="5"/>
      <c r="BHB4" s="5"/>
      <c r="BIX4" s="66"/>
      <c r="BIY4" s="66"/>
      <c r="BIZ4" s="66"/>
      <c r="BKA4" s="5"/>
      <c r="BKB4" s="5"/>
      <c r="BKC4" s="43"/>
      <c r="BKD4" s="6"/>
      <c r="BKE4" s="21"/>
      <c r="BKF4" s="21"/>
      <c r="BKG4" s="7"/>
      <c r="BKH4" s="21"/>
      <c r="BKI4" s="21"/>
      <c r="BKJ4" s="21"/>
      <c r="BLF4" s="66"/>
      <c r="BLG4" s="5"/>
      <c r="BLH4" s="5"/>
      <c r="BLI4" s="5"/>
      <c r="BLJ4" s="5"/>
      <c r="BLK4" s="5"/>
      <c r="BLL4" s="5"/>
      <c r="BLM4" s="5"/>
      <c r="BLN4" s="5"/>
      <c r="BLO4" s="5"/>
      <c r="BNK4" s="66"/>
      <c r="BNL4" s="66"/>
      <c r="BNM4" s="66"/>
      <c r="BON4" s="5"/>
      <c r="BOO4" s="5"/>
      <c r="BOP4" s="43"/>
      <c r="BOQ4" s="6"/>
      <c r="BOR4" s="21"/>
      <c r="BOS4" s="21"/>
      <c r="BOT4" s="7"/>
      <c r="BOU4" s="21"/>
      <c r="BOV4" s="21"/>
      <c r="BOW4" s="21"/>
      <c r="BPS4" s="66"/>
      <c r="BPT4" s="5"/>
      <c r="BPU4" s="5"/>
      <c r="BPV4" s="5"/>
      <c r="BPW4" s="5"/>
      <c r="BPX4" s="5"/>
      <c r="BPY4" s="5"/>
      <c r="BPZ4" s="5"/>
      <c r="BQA4" s="5"/>
      <c r="BQB4" s="5"/>
      <c r="BRX4" s="66"/>
      <c r="BRY4" s="66"/>
      <c r="BRZ4" s="66"/>
      <c r="BTA4" s="5"/>
      <c r="BTB4" s="5"/>
      <c r="BTC4" s="43"/>
      <c r="BTD4" s="6"/>
      <c r="BTE4" s="21"/>
      <c r="BTF4" s="21"/>
      <c r="BTG4" s="7"/>
      <c r="BTH4" s="21"/>
      <c r="BTI4" s="21"/>
      <c r="BTJ4" s="21"/>
      <c r="BUF4" s="66"/>
      <c r="BUG4" s="5"/>
      <c r="BUH4" s="5"/>
      <c r="BUI4" s="5"/>
      <c r="BUJ4" s="5"/>
      <c r="BUK4" s="5"/>
      <c r="BUL4" s="5"/>
      <c r="BUM4" s="5"/>
      <c r="BUN4" s="5"/>
      <c r="BUO4" s="5"/>
      <c r="BWK4" s="66"/>
      <c r="BWL4" s="66"/>
      <c r="BWM4" s="66"/>
      <c r="BXN4" s="5"/>
      <c r="BXO4" s="5"/>
      <c r="BXP4" s="43"/>
      <c r="BXQ4" s="6"/>
      <c r="BXR4" s="21"/>
      <c r="BXS4" s="21"/>
      <c r="BXT4" s="7"/>
      <c r="BXU4" s="21"/>
      <c r="BXV4" s="21"/>
      <c r="BXW4" s="21"/>
      <c r="BYS4" s="66"/>
      <c r="BYT4" s="5"/>
      <c r="BYU4" s="5"/>
      <c r="BYV4" s="5"/>
      <c r="BYW4" s="5"/>
      <c r="BYX4" s="5"/>
      <c r="BYY4" s="5"/>
      <c r="BYZ4" s="5"/>
      <c r="BZA4" s="5"/>
      <c r="BZB4" s="5"/>
      <c r="CAX4" s="66"/>
      <c r="CAY4" s="66"/>
      <c r="CAZ4" s="66"/>
      <c r="CCA4" s="5"/>
      <c r="CCB4" s="5"/>
      <c r="CCC4" s="43"/>
      <c r="CCD4" s="6"/>
      <c r="CCE4" s="21"/>
      <c r="CCF4" s="21"/>
      <c r="CCG4" s="7"/>
      <c r="CCH4" s="21"/>
      <c r="CCI4" s="21"/>
      <c r="CCJ4" s="21"/>
      <c r="CDF4" s="66"/>
      <c r="CDG4" s="5"/>
      <c r="CDH4" s="5"/>
      <c r="CDI4" s="5"/>
      <c r="CDJ4" s="5"/>
      <c r="CDK4" s="5"/>
      <c r="CDL4" s="5"/>
      <c r="CDM4" s="5"/>
      <c r="CDN4" s="5"/>
      <c r="CDO4" s="5"/>
      <c r="CFK4" s="66"/>
      <c r="CFL4" s="66"/>
      <c r="CFM4" s="66"/>
      <c r="CGN4" s="5"/>
      <c r="CGO4" s="5"/>
      <c r="CGP4" s="43"/>
      <c r="CGQ4" s="6"/>
      <c r="CGR4" s="21"/>
      <c r="CGS4" s="21"/>
      <c r="CGT4" s="7"/>
      <c r="CGU4" s="21"/>
      <c r="CGV4" s="21"/>
      <c r="CGW4" s="21"/>
      <c r="CHS4" s="66"/>
      <c r="CHT4" s="5"/>
      <c r="CHU4" s="5"/>
      <c r="CHV4" s="5"/>
      <c r="CHW4" s="5"/>
      <c r="CHX4" s="5"/>
      <c r="CHY4" s="5"/>
      <c r="CHZ4" s="5"/>
      <c r="CIA4" s="5"/>
      <c r="CIB4" s="5"/>
      <c r="CJX4" s="66"/>
      <c r="CJY4" s="66"/>
      <c r="CJZ4" s="66"/>
      <c r="CLA4" s="5"/>
      <c r="CLB4" s="5"/>
      <c r="CLC4" s="43"/>
      <c r="CLD4" s="6"/>
      <c r="CLE4" s="21"/>
      <c r="CLF4" s="21"/>
      <c r="CLG4" s="7"/>
      <c r="CLH4" s="21"/>
      <c r="CLI4" s="21"/>
      <c r="CLJ4" s="21"/>
      <c r="CMF4" s="66"/>
      <c r="CMG4" s="5"/>
      <c r="CMH4" s="5"/>
      <c r="CMI4" s="5"/>
      <c r="CMJ4" s="5"/>
      <c r="CMK4" s="5"/>
      <c r="CML4" s="5"/>
      <c r="CMM4" s="5"/>
      <c r="CMN4" s="5"/>
      <c r="CMO4" s="5"/>
      <c r="COK4" s="66"/>
      <c r="COL4" s="66"/>
      <c r="COM4" s="66"/>
      <c r="CPN4" s="5"/>
      <c r="CPO4" s="5"/>
      <c r="CPP4" s="43"/>
      <c r="CPQ4" s="6"/>
      <c r="CPR4" s="21"/>
      <c r="CPS4" s="21"/>
      <c r="CPT4" s="7"/>
      <c r="CPU4" s="21"/>
      <c r="CPV4" s="21"/>
      <c r="CPW4" s="21"/>
      <c r="CQS4" s="66"/>
      <c r="CQT4" s="5"/>
      <c r="CQU4" s="5"/>
      <c r="CQV4" s="5"/>
      <c r="CQW4" s="5"/>
      <c r="CQX4" s="5"/>
      <c r="CQY4" s="5"/>
      <c r="CQZ4" s="5"/>
      <c r="CRA4" s="5"/>
      <c r="CRB4" s="5"/>
      <c r="CSX4" s="66"/>
      <c r="CSY4" s="66"/>
      <c r="CSZ4" s="66"/>
      <c r="CUA4" s="5"/>
      <c r="CUB4" s="5"/>
      <c r="CUC4" s="43"/>
      <c r="CUD4" s="6"/>
      <c r="CUE4" s="21"/>
      <c r="CUF4" s="21"/>
      <c r="CUG4" s="7"/>
      <c r="CUH4" s="21"/>
      <c r="CUI4" s="21"/>
      <c r="CUJ4" s="21"/>
      <c r="CVF4" s="66"/>
      <c r="CVG4" s="5"/>
      <c r="CVH4" s="5"/>
      <c r="CVI4" s="5"/>
      <c r="CVJ4" s="5"/>
      <c r="CVK4" s="5"/>
      <c r="CVL4" s="5"/>
      <c r="CVM4" s="5"/>
      <c r="CVN4" s="5"/>
      <c r="CVO4" s="5"/>
      <c r="CXK4" s="66"/>
      <c r="CXL4" s="66"/>
      <c r="CXM4" s="66"/>
      <c r="CYN4" s="5"/>
      <c r="CYO4" s="5"/>
      <c r="CYP4" s="43"/>
      <c r="CYQ4" s="6"/>
      <c r="CYR4" s="21"/>
      <c r="CYS4" s="21"/>
      <c r="CYT4" s="7"/>
      <c r="CYU4" s="21"/>
      <c r="CYV4" s="21"/>
      <c r="CYW4" s="21"/>
      <c r="CZS4" s="66"/>
      <c r="CZT4" s="5"/>
      <c r="CZU4" s="5"/>
      <c r="CZV4" s="5"/>
      <c r="CZW4" s="5"/>
      <c r="CZX4" s="5"/>
      <c r="CZY4" s="5"/>
      <c r="CZZ4" s="5"/>
      <c r="DAA4" s="5"/>
      <c r="DAB4" s="5"/>
      <c r="DBX4" s="66"/>
      <c r="DBY4" s="66"/>
      <c r="DBZ4" s="66"/>
      <c r="DDA4" s="5"/>
      <c r="DDB4" s="5"/>
      <c r="DDC4" s="43"/>
      <c r="DDD4" s="6"/>
      <c r="DDE4" s="21"/>
      <c r="DDF4" s="21"/>
      <c r="DDG4" s="7"/>
      <c r="DDH4" s="21"/>
      <c r="DDI4" s="21"/>
      <c r="DDJ4" s="21"/>
      <c r="DEF4" s="66"/>
      <c r="DEG4" s="5"/>
      <c r="DEH4" s="5"/>
      <c r="DEI4" s="5"/>
      <c r="DEJ4" s="5"/>
      <c r="DEK4" s="5"/>
      <c r="DEL4" s="5"/>
      <c r="DEM4" s="5"/>
      <c r="DEN4" s="5"/>
      <c r="DEO4" s="5"/>
      <c r="DGK4" s="66"/>
      <c r="DGL4" s="66"/>
      <c r="DGM4" s="66"/>
      <c r="DHN4" s="5"/>
      <c r="DHO4" s="5"/>
      <c r="DHP4" s="43"/>
      <c r="DHQ4" s="6"/>
      <c r="DHR4" s="21"/>
      <c r="DHS4" s="21"/>
      <c r="DHT4" s="7"/>
      <c r="DHU4" s="21"/>
      <c r="DHV4" s="21"/>
      <c r="DHW4" s="21"/>
      <c r="DIS4" s="66"/>
      <c r="DIT4" s="5"/>
      <c r="DIU4" s="5"/>
      <c r="DIV4" s="5"/>
      <c r="DIW4" s="5"/>
      <c r="DIX4" s="5"/>
      <c r="DIY4" s="5"/>
      <c r="DIZ4" s="5"/>
      <c r="DJA4" s="5"/>
      <c r="DJB4" s="5"/>
      <c r="DKX4" s="66"/>
      <c r="DKY4" s="66"/>
      <c r="DKZ4" s="66"/>
      <c r="DMA4" s="5"/>
      <c r="DMB4" s="5"/>
      <c r="DMC4" s="43"/>
      <c r="DMD4" s="6"/>
      <c r="DME4" s="21"/>
      <c r="DMF4" s="21"/>
      <c r="DMG4" s="7"/>
      <c r="DMH4" s="21"/>
      <c r="DMI4" s="21"/>
      <c r="DMJ4" s="21"/>
      <c r="DNF4" s="66"/>
      <c r="DNG4" s="5"/>
      <c r="DNH4" s="5"/>
      <c r="DNI4" s="5"/>
      <c r="DNJ4" s="5"/>
      <c r="DNK4" s="5"/>
      <c r="DNL4" s="5"/>
      <c r="DNM4" s="5"/>
      <c r="DNN4" s="5"/>
      <c r="DNO4" s="5"/>
      <c r="DPK4" s="66"/>
      <c r="DPL4" s="66"/>
      <c r="DPM4" s="66"/>
      <c r="DQN4" s="5"/>
      <c r="DQO4" s="5"/>
      <c r="DQP4" s="43"/>
      <c r="DQQ4" s="6"/>
      <c r="DQR4" s="21"/>
      <c r="DQS4" s="21"/>
      <c r="DQT4" s="7"/>
      <c r="DQU4" s="21"/>
      <c r="DQV4" s="21"/>
      <c r="DQW4" s="21"/>
      <c r="DRS4" s="66"/>
      <c r="DRT4" s="5"/>
      <c r="DRU4" s="5"/>
      <c r="DRV4" s="5"/>
      <c r="DRW4" s="5"/>
      <c r="DRX4" s="5"/>
      <c r="DRY4" s="5"/>
      <c r="DRZ4" s="5"/>
      <c r="DSA4" s="5"/>
      <c r="DSB4" s="5"/>
      <c r="DTX4" s="66"/>
      <c r="DTY4" s="66"/>
      <c r="DTZ4" s="66"/>
      <c r="DVA4" s="5"/>
      <c r="DVB4" s="5"/>
      <c r="DVC4" s="43"/>
      <c r="DVD4" s="6"/>
      <c r="DVE4" s="21"/>
      <c r="DVF4" s="21"/>
      <c r="DVG4" s="7"/>
      <c r="DVH4" s="21"/>
      <c r="DVI4" s="21"/>
      <c r="DVJ4" s="21"/>
      <c r="DWF4" s="66"/>
      <c r="DWG4" s="5"/>
      <c r="DWH4" s="5"/>
      <c r="DWI4" s="5"/>
      <c r="DWJ4" s="5"/>
      <c r="DWK4" s="5"/>
      <c r="DWL4" s="5"/>
      <c r="DWM4" s="5"/>
      <c r="DWN4" s="5"/>
      <c r="DWO4" s="5"/>
      <c r="DYK4" s="66"/>
      <c r="DYL4" s="66"/>
      <c r="DYM4" s="66"/>
      <c r="DZN4" s="5"/>
      <c r="DZO4" s="5"/>
      <c r="DZP4" s="43"/>
      <c r="DZQ4" s="6"/>
      <c r="DZR4" s="21"/>
      <c r="DZS4" s="21"/>
      <c r="DZT4" s="7"/>
      <c r="DZU4" s="21"/>
      <c r="DZV4" s="21"/>
      <c r="DZW4" s="21"/>
      <c r="EAS4" s="66"/>
      <c r="EAT4" s="5"/>
      <c r="EAU4" s="5"/>
      <c r="EAV4" s="5"/>
      <c r="EAW4" s="5"/>
      <c r="EAX4" s="5"/>
      <c r="EAY4" s="5"/>
      <c r="EAZ4" s="5"/>
      <c r="EBA4" s="5"/>
      <c r="EBB4" s="5"/>
      <c r="ECX4" s="66"/>
      <c r="ECY4" s="66"/>
      <c r="ECZ4" s="66"/>
      <c r="EEA4" s="5"/>
      <c r="EEB4" s="5"/>
      <c r="EEC4" s="43"/>
      <c r="EED4" s="6"/>
      <c r="EEE4" s="21"/>
      <c r="EEF4" s="21"/>
      <c r="EEG4" s="7"/>
      <c r="EEH4" s="21"/>
      <c r="EEI4" s="21"/>
      <c r="EEJ4" s="21"/>
      <c r="EFF4" s="66"/>
      <c r="EFG4" s="5"/>
      <c r="EFH4" s="5"/>
      <c r="EFI4" s="5"/>
      <c r="EFJ4" s="5"/>
      <c r="EFK4" s="5"/>
      <c r="EFL4" s="5"/>
      <c r="EFM4" s="5"/>
      <c r="EFN4" s="5"/>
      <c r="EFO4" s="5"/>
      <c r="EHK4" s="66"/>
      <c r="EHL4" s="66"/>
      <c r="EHM4" s="66"/>
      <c r="EIN4" s="5"/>
      <c r="EIO4" s="5"/>
      <c r="EIP4" s="43"/>
      <c r="EIQ4" s="6"/>
      <c r="EIR4" s="21"/>
      <c r="EIS4" s="21"/>
      <c r="EIT4" s="7"/>
      <c r="EIU4" s="21"/>
      <c r="EIV4" s="21"/>
      <c r="EIW4" s="21"/>
      <c r="EJS4" s="66"/>
      <c r="EJT4" s="5"/>
      <c r="EJU4" s="5"/>
      <c r="EJV4" s="5"/>
      <c r="EJW4" s="5"/>
      <c r="EJX4" s="5"/>
      <c r="EJY4" s="5"/>
      <c r="EJZ4" s="5"/>
      <c r="EKA4" s="5"/>
      <c r="EKB4" s="5"/>
      <c r="ELX4" s="66"/>
      <c r="ELY4" s="66"/>
      <c r="ELZ4" s="66"/>
      <c r="ENA4" s="5"/>
      <c r="ENB4" s="5"/>
      <c r="ENC4" s="43"/>
      <c r="END4" s="6"/>
      <c r="ENE4" s="21"/>
      <c r="ENF4" s="21"/>
      <c r="ENG4" s="7"/>
      <c r="ENH4" s="21"/>
      <c r="ENI4" s="21"/>
      <c r="ENJ4" s="21"/>
      <c r="EOF4" s="66"/>
      <c r="EOG4" s="5"/>
      <c r="EOH4" s="5"/>
      <c r="EOI4" s="5"/>
      <c r="EOJ4" s="5"/>
      <c r="EOK4" s="5"/>
      <c r="EOL4" s="5"/>
      <c r="EOM4" s="5"/>
      <c r="EON4" s="5"/>
      <c r="EOO4" s="5"/>
      <c r="EQK4" s="66"/>
      <c r="EQL4" s="66"/>
      <c r="EQM4" s="66"/>
      <c r="ERN4" s="5"/>
      <c r="ERO4" s="5"/>
      <c r="ERP4" s="43"/>
      <c r="ERQ4" s="6"/>
      <c r="ERR4" s="21"/>
      <c r="ERS4" s="21"/>
      <c r="ERT4" s="7"/>
      <c r="ERU4" s="21"/>
      <c r="ERV4" s="21"/>
      <c r="ERW4" s="21"/>
      <c r="ESS4" s="66"/>
      <c r="EST4" s="5"/>
      <c r="ESU4" s="5"/>
      <c r="ESV4" s="5"/>
      <c r="ESW4" s="5"/>
      <c r="ESX4" s="5"/>
      <c r="ESY4" s="5"/>
      <c r="ESZ4" s="5"/>
      <c r="ETA4" s="5"/>
      <c r="ETB4" s="5"/>
      <c r="EUX4" s="66"/>
      <c r="EUY4" s="66"/>
      <c r="EUZ4" s="66"/>
      <c r="EWA4" s="5"/>
      <c r="EWB4" s="5"/>
      <c r="EWC4" s="43"/>
      <c r="EWD4" s="6"/>
      <c r="EWE4" s="21"/>
      <c r="EWF4" s="21"/>
      <c r="EWG4" s="7"/>
      <c r="EWH4" s="21"/>
      <c r="EWI4" s="21"/>
      <c r="EWJ4" s="21"/>
      <c r="EXF4" s="66"/>
      <c r="EXG4" s="5"/>
      <c r="EXH4" s="5"/>
      <c r="EXI4" s="5"/>
      <c r="EXJ4" s="5"/>
      <c r="EXK4" s="5"/>
      <c r="EXL4" s="5"/>
      <c r="EXM4" s="5"/>
      <c r="EXN4" s="5"/>
      <c r="EXO4" s="5"/>
      <c r="EZK4" s="66"/>
      <c r="EZL4" s="66"/>
      <c r="EZM4" s="66"/>
      <c r="FAN4" s="5"/>
      <c r="FAO4" s="5"/>
      <c r="FAP4" s="43"/>
      <c r="FAQ4" s="6"/>
      <c r="FAR4" s="21"/>
      <c r="FAS4" s="21"/>
      <c r="FAT4" s="7"/>
      <c r="FAU4" s="21"/>
      <c r="FAV4" s="21"/>
      <c r="FAW4" s="21"/>
      <c r="FBS4" s="66"/>
      <c r="FBT4" s="5"/>
      <c r="FBU4" s="5"/>
      <c r="FBV4" s="5"/>
      <c r="FBW4" s="5"/>
      <c r="FBX4" s="5"/>
      <c r="FBY4" s="5"/>
      <c r="FBZ4" s="5"/>
      <c r="FCA4" s="5"/>
      <c r="FCB4" s="5"/>
      <c r="FDX4" s="66"/>
      <c r="FDY4" s="66"/>
      <c r="FDZ4" s="66"/>
      <c r="FFA4" s="5"/>
      <c r="FFB4" s="5"/>
      <c r="FFC4" s="43"/>
      <c r="FFD4" s="6"/>
      <c r="FFE4" s="21"/>
      <c r="FFF4" s="21"/>
      <c r="FFG4" s="7"/>
      <c r="FFH4" s="21"/>
      <c r="FFI4" s="21"/>
      <c r="FFJ4" s="21"/>
      <c r="FGF4" s="66"/>
      <c r="FGG4" s="5"/>
      <c r="FGH4" s="5"/>
      <c r="FGI4" s="5"/>
      <c r="FGJ4" s="5"/>
      <c r="FGK4" s="5"/>
      <c r="FGL4" s="5"/>
      <c r="FGM4" s="5"/>
      <c r="FGN4" s="5"/>
      <c r="FGO4" s="5"/>
      <c r="FIK4" s="66"/>
      <c r="FIL4" s="66"/>
      <c r="FIM4" s="66"/>
      <c r="FJN4" s="5"/>
      <c r="FJO4" s="5"/>
      <c r="FJP4" s="43"/>
      <c r="FJQ4" s="6"/>
      <c r="FJR4" s="21"/>
      <c r="FJS4" s="21"/>
      <c r="FJT4" s="7"/>
      <c r="FJU4" s="21"/>
      <c r="FJV4" s="21"/>
      <c r="FJW4" s="21"/>
      <c r="FKS4" s="66"/>
      <c r="FKT4" s="5"/>
      <c r="FKU4" s="5"/>
      <c r="FKV4" s="5"/>
      <c r="FKW4" s="5"/>
      <c r="FKX4" s="5"/>
      <c r="FKY4" s="5"/>
      <c r="FKZ4" s="5"/>
      <c r="FLA4" s="5"/>
      <c r="FLB4" s="5"/>
      <c r="FMX4" s="66"/>
      <c r="FMY4" s="66"/>
      <c r="FMZ4" s="66"/>
      <c r="FOA4" s="5"/>
      <c r="FOB4" s="5"/>
      <c r="FOC4" s="43"/>
      <c r="FOD4" s="6"/>
      <c r="FOE4" s="21"/>
      <c r="FOF4" s="21"/>
      <c r="FOG4" s="7"/>
      <c r="FOH4" s="21"/>
      <c r="FOI4" s="21"/>
      <c r="FOJ4" s="21"/>
      <c r="FPF4" s="66"/>
      <c r="FPG4" s="5"/>
      <c r="FPH4" s="5"/>
      <c r="FPI4" s="5"/>
      <c r="FPJ4" s="5"/>
      <c r="FPK4" s="5"/>
      <c r="FPL4" s="5"/>
      <c r="FPM4" s="5"/>
      <c r="FPN4" s="5"/>
      <c r="FPO4" s="5"/>
      <c r="FRK4" s="66"/>
      <c r="FRL4" s="66"/>
      <c r="FRM4" s="66"/>
      <c r="FSN4" s="5"/>
      <c r="FSO4" s="5"/>
      <c r="FSP4" s="43"/>
      <c r="FSQ4" s="6"/>
      <c r="FSR4" s="21"/>
      <c r="FSS4" s="21"/>
      <c r="FST4" s="7"/>
      <c r="FSU4" s="21"/>
      <c r="FSV4" s="21"/>
      <c r="FSW4" s="21"/>
      <c r="FTS4" s="66"/>
      <c r="FTT4" s="5"/>
      <c r="FTU4" s="5"/>
      <c r="FTV4" s="5"/>
      <c r="FTW4" s="5"/>
      <c r="FTX4" s="5"/>
      <c r="FTY4" s="5"/>
      <c r="FTZ4" s="5"/>
      <c r="FUA4" s="5"/>
      <c r="FUB4" s="5"/>
      <c r="FVX4" s="66"/>
      <c r="FVY4" s="66"/>
      <c r="FVZ4" s="66"/>
      <c r="FXA4" s="5"/>
      <c r="FXB4" s="5"/>
      <c r="FXC4" s="43"/>
      <c r="FXD4" s="6"/>
      <c r="FXE4" s="21"/>
      <c r="FXF4" s="21"/>
      <c r="FXG4" s="7"/>
      <c r="FXH4" s="21"/>
      <c r="FXI4" s="21"/>
      <c r="FXJ4" s="21"/>
      <c r="FYF4" s="66"/>
      <c r="FYG4" s="5"/>
      <c r="FYH4" s="5"/>
      <c r="FYI4" s="5"/>
      <c r="FYJ4" s="5"/>
      <c r="FYK4" s="5"/>
      <c r="FYL4" s="5"/>
      <c r="FYM4" s="5"/>
      <c r="FYN4" s="5"/>
      <c r="FYO4" s="5"/>
      <c r="GAK4" s="66"/>
      <c r="GAL4" s="66"/>
      <c r="GAM4" s="66"/>
      <c r="GBN4" s="5"/>
      <c r="GBO4" s="5"/>
      <c r="GBP4" s="43"/>
      <c r="GBQ4" s="6"/>
      <c r="GBR4" s="21"/>
      <c r="GBS4" s="21"/>
      <c r="GBT4" s="7"/>
      <c r="GBU4" s="21"/>
      <c r="GBV4" s="21"/>
      <c r="GBW4" s="21"/>
      <c r="GCS4" s="66"/>
      <c r="GCT4" s="5"/>
      <c r="GCU4" s="5"/>
      <c r="GCV4" s="5"/>
      <c r="GCW4" s="5"/>
      <c r="GCX4" s="5"/>
      <c r="GCY4" s="5"/>
      <c r="GCZ4" s="5"/>
      <c r="GDA4" s="5"/>
      <c r="GDB4" s="5"/>
      <c r="GEX4" s="66"/>
      <c r="GEY4" s="66"/>
      <c r="GEZ4" s="66"/>
      <c r="GGA4" s="5"/>
      <c r="GGB4" s="5"/>
      <c r="GGC4" s="43"/>
      <c r="GGD4" s="6"/>
      <c r="GGE4" s="21"/>
      <c r="GGF4" s="21"/>
      <c r="GGG4" s="7"/>
      <c r="GGH4" s="21"/>
      <c r="GGI4" s="21"/>
      <c r="GGJ4" s="21"/>
      <c r="GHF4" s="66"/>
      <c r="GHG4" s="5"/>
      <c r="GHH4" s="5"/>
      <c r="GHI4" s="5"/>
      <c r="GHJ4" s="5"/>
      <c r="GHK4" s="5"/>
      <c r="GHL4" s="5"/>
      <c r="GHM4" s="5"/>
      <c r="GHN4" s="5"/>
      <c r="GHO4" s="5"/>
      <c r="GJK4" s="66"/>
      <c r="GJL4" s="66"/>
      <c r="GJM4" s="66"/>
      <c r="GKN4" s="5"/>
      <c r="GKO4" s="5"/>
      <c r="GKP4" s="43"/>
      <c r="GKQ4" s="6"/>
      <c r="GKR4" s="21"/>
      <c r="GKS4" s="21"/>
      <c r="GKT4" s="7"/>
      <c r="GKU4" s="21"/>
      <c r="GKV4" s="21"/>
      <c r="GKW4" s="21"/>
      <c r="GLS4" s="66"/>
      <c r="GLT4" s="5"/>
      <c r="GLU4" s="5"/>
      <c r="GLV4" s="5"/>
      <c r="GLW4" s="5"/>
      <c r="GLX4" s="5"/>
      <c r="GLY4" s="5"/>
      <c r="GLZ4" s="5"/>
      <c r="GMA4" s="5"/>
      <c r="GMB4" s="5"/>
      <c r="GNX4" s="66"/>
      <c r="GNY4" s="66"/>
      <c r="GNZ4" s="66"/>
      <c r="GPA4" s="5"/>
      <c r="GPB4" s="5"/>
      <c r="GPC4" s="43"/>
      <c r="GPD4" s="6"/>
      <c r="GPE4" s="21"/>
      <c r="GPF4" s="21"/>
      <c r="GPG4" s="7"/>
      <c r="GPH4" s="21"/>
      <c r="GPI4" s="21"/>
      <c r="GPJ4" s="21"/>
      <c r="GQF4" s="66"/>
      <c r="GQG4" s="5"/>
      <c r="GQH4" s="5"/>
      <c r="GQI4" s="5"/>
      <c r="GQJ4" s="5"/>
      <c r="GQK4" s="5"/>
      <c r="GQL4" s="5"/>
      <c r="GQM4" s="5"/>
      <c r="GQN4" s="5"/>
      <c r="GQO4" s="5"/>
      <c r="GSK4" s="66"/>
      <c r="GSL4" s="66"/>
      <c r="GSM4" s="66"/>
      <c r="GTN4" s="5"/>
      <c r="GTO4" s="5"/>
      <c r="GTP4" s="43"/>
      <c r="GTQ4" s="6"/>
      <c r="GTR4" s="21"/>
      <c r="GTS4" s="21"/>
      <c r="GTT4" s="7"/>
      <c r="GTU4" s="21"/>
      <c r="GTV4" s="21"/>
      <c r="GTW4" s="21"/>
      <c r="GUS4" s="66"/>
      <c r="GUT4" s="5"/>
      <c r="GUU4" s="5"/>
      <c r="GUV4" s="5"/>
      <c r="GUW4" s="5"/>
      <c r="GUX4" s="5"/>
      <c r="GUY4" s="5"/>
      <c r="GUZ4" s="5"/>
      <c r="GVA4" s="5"/>
      <c r="GVB4" s="5"/>
      <c r="GWX4" s="66"/>
      <c r="GWY4" s="66"/>
      <c r="GWZ4" s="66"/>
      <c r="GYA4" s="5"/>
      <c r="GYB4" s="5"/>
      <c r="GYC4" s="43"/>
      <c r="GYD4" s="6"/>
      <c r="GYE4" s="21"/>
      <c r="GYF4" s="21"/>
      <c r="GYG4" s="7"/>
      <c r="GYH4" s="21"/>
      <c r="GYI4" s="21"/>
      <c r="GYJ4" s="21"/>
      <c r="GZF4" s="66"/>
      <c r="GZG4" s="5"/>
      <c r="GZH4" s="5"/>
      <c r="GZI4" s="5"/>
      <c r="GZJ4" s="5"/>
      <c r="GZK4" s="5"/>
      <c r="GZL4" s="5"/>
      <c r="GZM4" s="5"/>
      <c r="GZN4" s="5"/>
      <c r="GZO4" s="5"/>
      <c r="HBK4" s="66"/>
      <c r="HBL4" s="66"/>
      <c r="HBM4" s="66"/>
      <c r="HCN4" s="5"/>
      <c r="HCO4" s="5"/>
      <c r="HCP4" s="43"/>
      <c r="HCQ4" s="6"/>
      <c r="HCR4" s="21"/>
      <c r="HCS4" s="21"/>
      <c r="HCT4" s="7"/>
      <c r="HCU4" s="21"/>
      <c r="HCV4" s="21"/>
      <c r="HCW4" s="21"/>
      <c r="HDS4" s="66"/>
      <c r="HDT4" s="5"/>
      <c r="HDU4" s="5"/>
      <c r="HDV4" s="5"/>
      <c r="HDW4" s="5"/>
      <c r="HDX4" s="5"/>
      <c r="HDY4" s="5"/>
      <c r="HDZ4" s="5"/>
      <c r="HEA4" s="5"/>
      <c r="HEB4" s="5"/>
      <c r="HFX4" s="66"/>
      <c r="HFY4" s="66"/>
      <c r="HFZ4" s="66"/>
      <c r="HHA4" s="5"/>
      <c r="HHB4" s="5"/>
      <c r="HHC4" s="43"/>
      <c r="HHD4" s="6"/>
      <c r="HHE4" s="21"/>
      <c r="HHF4" s="21"/>
      <c r="HHG4" s="7"/>
      <c r="HHH4" s="21"/>
      <c r="HHI4" s="21"/>
      <c r="HHJ4" s="21"/>
      <c r="HIF4" s="66"/>
      <c r="HIG4" s="5"/>
      <c r="HIH4" s="5"/>
      <c r="HII4" s="5"/>
      <c r="HIJ4" s="5"/>
      <c r="HIK4" s="5"/>
      <c r="HIL4" s="5"/>
      <c r="HIM4" s="5"/>
      <c r="HIN4" s="5"/>
      <c r="HIO4" s="5"/>
      <c r="HKK4" s="66"/>
      <c r="HKL4" s="66"/>
      <c r="HKM4" s="66"/>
      <c r="HLN4" s="5"/>
      <c r="HLO4" s="5"/>
      <c r="HLP4" s="43"/>
      <c r="HLQ4" s="6"/>
      <c r="HLR4" s="21"/>
      <c r="HLS4" s="21"/>
      <c r="HLT4" s="7"/>
      <c r="HLU4" s="21"/>
      <c r="HLV4" s="21"/>
      <c r="HLW4" s="21"/>
      <c r="HMS4" s="66"/>
      <c r="HMT4" s="5"/>
      <c r="HMU4" s="5"/>
      <c r="HMV4" s="5"/>
      <c r="HMW4" s="5"/>
      <c r="HMX4" s="5"/>
      <c r="HMY4" s="5"/>
      <c r="HMZ4" s="5"/>
      <c r="HNA4" s="5"/>
      <c r="HNB4" s="5"/>
      <c r="HOX4" s="66"/>
      <c r="HOY4" s="66"/>
      <c r="HOZ4" s="66"/>
      <c r="HQA4" s="5"/>
      <c r="HQB4" s="5"/>
      <c r="HQC4" s="43"/>
      <c r="HQD4" s="6"/>
      <c r="HQE4" s="21"/>
      <c r="HQF4" s="21"/>
      <c r="HQG4" s="7"/>
      <c r="HQH4" s="21"/>
      <c r="HQI4" s="21"/>
      <c r="HQJ4" s="21"/>
      <c r="HRF4" s="66"/>
      <c r="HRG4" s="5"/>
      <c r="HRH4" s="5"/>
      <c r="HRI4" s="5"/>
      <c r="HRJ4" s="5"/>
      <c r="HRK4" s="5"/>
      <c r="HRL4" s="5"/>
      <c r="HRM4" s="5"/>
      <c r="HRN4" s="5"/>
      <c r="HRO4" s="5"/>
      <c r="HTK4" s="66"/>
      <c r="HTL4" s="66"/>
      <c r="HTM4" s="66"/>
      <c r="HUN4" s="5"/>
      <c r="HUO4" s="5"/>
      <c r="HUP4" s="43"/>
      <c r="HUQ4" s="6"/>
      <c r="HUR4" s="21"/>
      <c r="HUS4" s="21"/>
      <c r="HUT4" s="7"/>
      <c r="HUU4" s="21"/>
      <c r="HUV4" s="21"/>
      <c r="HUW4" s="21"/>
      <c r="HVS4" s="66"/>
      <c r="HVT4" s="5"/>
      <c r="HVU4" s="5"/>
      <c r="HVV4" s="5"/>
      <c r="HVW4" s="5"/>
      <c r="HVX4" s="5"/>
      <c r="HVY4" s="5"/>
      <c r="HVZ4" s="5"/>
      <c r="HWA4" s="5"/>
      <c r="HWB4" s="5"/>
      <c r="HXX4" s="66"/>
      <c r="HXY4" s="66"/>
      <c r="HXZ4" s="66"/>
      <c r="HZA4" s="5"/>
      <c r="HZB4" s="5"/>
      <c r="HZC4" s="43"/>
      <c r="HZD4" s="6"/>
      <c r="HZE4" s="21"/>
      <c r="HZF4" s="21"/>
      <c r="HZG4" s="7"/>
      <c r="HZH4" s="21"/>
      <c r="HZI4" s="21"/>
      <c r="HZJ4" s="21"/>
      <c r="IAF4" s="66"/>
      <c r="IAG4" s="5"/>
      <c r="IAH4" s="5"/>
      <c r="IAI4" s="5"/>
      <c r="IAJ4" s="5"/>
      <c r="IAK4" s="5"/>
      <c r="IAL4" s="5"/>
      <c r="IAM4" s="5"/>
      <c r="IAN4" s="5"/>
      <c r="IAO4" s="5"/>
      <c r="ICK4" s="66"/>
      <c r="ICL4" s="66"/>
      <c r="ICM4" s="66"/>
      <c r="IDN4" s="5"/>
      <c r="IDO4" s="5"/>
      <c r="IDP4" s="43"/>
      <c r="IDQ4" s="6"/>
      <c r="IDR4" s="21"/>
      <c r="IDS4" s="21"/>
      <c r="IDT4" s="7"/>
      <c r="IDU4" s="21"/>
      <c r="IDV4" s="21"/>
      <c r="IDW4" s="21"/>
      <c r="IES4" s="66"/>
      <c r="IET4" s="5"/>
      <c r="IEU4" s="5"/>
      <c r="IEV4" s="5"/>
      <c r="IEW4" s="5"/>
      <c r="IEX4" s="5"/>
      <c r="IEY4" s="5"/>
      <c r="IEZ4" s="5"/>
      <c r="IFA4" s="5"/>
      <c r="IFB4" s="5"/>
      <c r="IGX4" s="66"/>
      <c r="IGY4" s="66"/>
      <c r="IGZ4" s="66"/>
      <c r="IIA4" s="5"/>
      <c r="IIB4" s="5"/>
      <c r="IIC4" s="43"/>
      <c r="IID4" s="6"/>
      <c r="IIE4" s="21"/>
      <c r="IIF4" s="21"/>
      <c r="IIG4" s="7"/>
      <c r="IIH4" s="21"/>
      <c r="III4" s="21"/>
      <c r="IIJ4" s="21"/>
      <c r="IJF4" s="66"/>
      <c r="IJG4" s="5"/>
      <c r="IJH4" s="5"/>
      <c r="IJI4" s="5"/>
      <c r="IJJ4" s="5"/>
      <c r="IJK4" s="5"/>
      <c r="IJL4" s="5"/>
      <c r="IJM4" s="5"/>
      <c r="IJN4" s="5"/>
      <c r="IJO4" s="5"/>
      <c r="ILK4" s="66"/>
      <c r="ILL4" s="66"/>
      <c r="ILM4" s="66"/>
      <c r="IMN4" s="5"/>
      <c r="IMO4" s="5"/>
      <c r="IMP4" s="43"/>
      <c r="IMQ4" s="6"/>
      <c r="IMR4" s="21"/>
      <c r="IMS4" s="21"/>
      <c r="IMT4" s="7"/>
      <c r="IMU4" s="21"/>
      <c r="IMV4" s="21"/>
      <c r="IMW4" s="21"/>
      <c r="INS4" s="66"/>
      <c r="INT4" s="5"/>
      <c r="INU4" s="5"/>
      <c r="INV4" s="5"/>
      <c r="INW4" s="5"/>
      <c r="INX4" s="5"/>
      <c r="INY4" s="5"/>
      <c r="INZ4" s="5"/>
      <c r="IOA4" s="5"/>
      <c r="IOB4" s="5"/>
      <c r="IPX4" s="66"/>
      <c r="IPY4" s="66"/>
      <c r="IPZ4" s="66"/>
      <c r="IRA4" s="5"/>
      <c r="IRB4" s="5"/>
      <c r="IRC4" s="43"/>
      <c r="IRD4" s="6"/>
      <c r="IRE4" s="21"/>
      <c r="IRF4" s="21"/>
      <c r="IRG4" s="7"/>
      <c r="IRH4" s="21"/>
      <c r="IRI4" s="21"/>
      <c r="IRJ4" s="21"/>
      <c r="ISF4" s="66"/>
      <c r="ISG4" s="5"/>
      <c r="ISH4" s="5"/>
      <c r="ISI4" s="5"/>
      <c r="ISJ4" s="5"/>
      <c r="ISK4" s="5"/>
      <c r="ISL4" s="5"/>
      <c r="ISM4" s="5"/>
      <c r="ISN4" s="5"/>
      <c r="ISO4" s="5"/>
      <c r="IUK4" s="66"/>
      <c r="IUL4" s="66"/>
      <c r="IUM4" s="66"/>
      <c r="IVN4" s="5"/>
      <c r="IVO4" s="5"/>
      <c r="IVP4" s="43"/>
      <c r="IVQ4" s="6"/>
      <c r="IVR4" s="21"/>
      <c r="IVS4" s="21"/>
      <c r="IVT4" s="7"/>
      <c r="IVU4" s="21"/>
      <c r="IVV4" s="21"/>
      <c r="IVW4" s="21"/>
      <c r="IWS4" s="66"/>
      <c r="IWT4" s="5"/>
      <c r="IWU4" s="5"/>
      <c r="IWV4" s="5"/>
      <c r="IWW4" s="5"/>
      <c r="IWX4" s="5"/>
      <c r="IWY4" s="5"/>
      <c r="IWZ4" s="5"/>
      <c r="IXA4" s="5"/>
      <c r="IXB4" s="5"/>
      <c r="IYX4" s="66"/>
      <c r="IYY4" s="66"/>
      <c r="IYZ4" s="66"/>
      <c r="JAA4" s="5"/>
      <c r="JAB4" s="5"/>
      <c r="JAC4" s="43"/>
      <c r="JAD4" s="6"/>
      <c r="JAE4" s="21"/>
      <c r="JAF4" s="21"/>
      <c r="JAG4" s="7"/>
      <c r="JAH4" s="21"/>
      <c r="JAI4" s="21"/>
      <c r="JAJ4" s="21"/>
      <c r="JBF4" s="66"/>
      <c r="JBG4" s="5"/>
      <c r="JBH4" s="5"/>
      <c r="JBI4" s="5"/>
      <c r="JBJ4" s="5"/>
      <c r="JBK4" s="5"/>
      <c r="JBL4" s="5"/>
      <c r="JBM4" s="5"/>
      <c r="JBN4" s="5"/>
      <c r="JBO4" s="5"/>
      <c r="JDK4" s="66"/>
      <c r="JDL4" s="66"/>
      <c r="JDM4" s="66"/>
      <c r="JEN4" s="5"/>
      <c r="JEO4" s="5"/>
      <c r="JEP4" s="43"/>
      <c r="JEQ4" s="6"/>
      <c r="JER4" s="21"/>
      <c r="JES4" s="21"/>
      <c r="JET4" s="7"/>
      <c r="JEU4" s="21"/>
      <c r="JEV4" s="21"/>
      <c r="JEW4" s="21"/>
      <c r="JFS4" s="66"/>
      <c r="JFT4" s="5"/>
      <c r="JFU4" s="5"/>
      <c r="JFV4" s="5"/>
      <c r="JFW4" s="5"/>
      <c r="JFX4" s="5"/>
      <c r="JFY4" s="5"/>
      <c r="JFZ4" s="5"/>
      <c r="JGA4" s="5"/>
      <c r="JGB4" s="5"/>
      <c r="JHX4" s="66"/>
      <c r="JHY4" s="66"/>
      <c r="JHZ4" s="66"/>
      <c r="JJA4" s="5"/>
      <c r="JJB4" s="5"/>
      <c r="JJC4" s="43"/>
      <c r="JJD4" s="6"/>
      <c r="JJE4" s="21"/>
      <c r="JJF4" s="21"/>
      <c r="JJG4" s="7"/>
      <c r="JJH4" s="21"/>
      <c r="JJI4" s="21"/>
      <c r="JJJ4" s="21"/>
      <c r="JKF4" s="66"/>
      <c r="JKG4" s="5"/>
      <c r="JKH4" s="5"/>
      <c r="JKI4" s="5"/>
      <c r="JKJ4" s="5"/>
      <c r="JKK4" s="5"/>
      <c r="JKL4" s="5"/>
      <c r="JKM4" s="5"/>
      <c r="JKN4" s="5"/>
      <c r="JKO4" s="5"/>
      <c r="JMK4" s="66"/>
      <c r="JML4" s="66"/>
      <c r="JMM4" s="66"/>
      <c r="JNN4" s="5"/>
      <c r="JNO4" s="5"/>
      <c r="JNP4" s="43"/>
      <c r="JNQ4" s="6"/>
      <c r="JNR4" s="21"/>
      <c r="JNS4" s="21"/>
      <c r="JNT4" s="7"/>
      <c r="JNU4" s="21"/>
      <c r="JNV4" s="21"/>
      <c r="JNW4" s="21"/>
      <c r="JOS4" s="66"/>
      <c r="JOT4" s="5"/>
      <c r="JOU4" s="5"/>
      <c r="JOV4" s="5"/>
      <c r="JOW4" s="5"/>
      <c r="JOX4" s="5"/>
      <c r="JOY4" s="5"/>
      <c r="JOZ4" s="5"/>
      <c r="JPA4" s="5"/>
      <c r="JPB4" s="5"/>
      <c r="JQX4" s="66"/>
      <c r="JQY4" s="66"/>
      <c r="JQZ4" s="66"/>
      <c r="JSA4" s="5"/>
      <c r="JSB4" s="5"/>
      <c r="JSC4" s="43"/>
      <c r="JSD4" s="6"/>
      <c r="JSE4" s="21"/>
      <c r="JSF4" s="21"/>
      <c r="JSG4" s="7"/>
      <c r="JSH4" s="21"/>
      <c r="JSI4" s="21"/>
      <c r="JSJ4" s="21"/>
      <c r="JTF4" s="66"/>
      <c r="JTG4" s="5"/>
      <c r="JTH4" s="5"/>
      <c r="JTI4" s="5"/>
      <c r="JTJ4" s="5"/>
      <c r="JTK4" s="5"/>
      <c r="JTL4" s="5"/>
      <c r="JTM4" s="5"/>
      <c r="JTN4" s="5"/>
      <c r="JTO4" s="5"/>
      <c r="JVK4" s="66"/>
      <c r="JVL4" s="66"/>
      <c r="JVM4" s="66"/>
      <c r="JWN4" s="5"/>
      <c r="JWO4" s="5"/>
      <c r="JWP4" s="43"/>
      <c r="JWQ4" s="6"/>
      <c r="JWR4" s="21"/>
      <c r="JWS4" s="21"/>
      <c r="JWT4" s="7"/>
      <c r="JWU4" s="21"/>
      <c r="JWV4" s="21"/>
      <c r="JWW4" s="21"/>
      <c r="JXS4" s="66"/>
      <c r="JXT4" s="5"/>
      <c r="JXU4" s="5"/>
      <c r="JXV4" s="5"/>
      <c r="JXW4" s="5"/>
      <c r="JXX4" s="5"/>
      <c r="JXY4" s="5"/>
      <c r="JXZ4" s="5"/>
      <c r="JYA4" s="5"/>
      <c r="JYB4" s="5"/>
      <c r="JZX4" s="66"/>
      <c r="JZY4" s="66"/>
      <c r="JZZ4" s="66"/>
      <c r="KBA4" s="5"/>
      <c r="KBB4" s="5"/>
      <c r="KBC4" s="43"/>
      <c r="KBD4" s="6"/>
      <c r="KBE4" s="21"/>
      <c r="KBF4" s="21"/>
      <c r="KBG4" s="7"/>
      <c r="KBH4" s="21"/>
      <c r="KBI4" s="21"/>
      <c r="KBJ4" s="21"/>
      <c r="KCF4" s="66"/>
      <c r="KCG4" s="5"/>
      <c r="KCH4" s="5"/>
      <c r="KCI4" s="5"/>
      <c r="KCJ4" s="5"/>
      <c r="KCK4" s="5"/>
      <c r="KCL4" s="5"/>
      <c r="KCM4" s="5"/>
      <c r="KCN4" s="5"/>
      <c r="KCO4" s="5"/>
      <c r="KEK4" s="66"/>
      <c r="KEL4" s="66"/>
      <c r="KEM4" s="66"/>
      <c r="KFN4" s="5"/>
      <c r="KFO4" s="5"/>
      <c r="KFP4" s="43"/>
      <c r="KFQ4" s="6"/>
      <c r="KFR4" s="21"/>
      <c r="KFS4" s="21"/>
      <c r="KFT4" s="7"/>
      <c r="KFU4" s="21"/>
      <c r="KFV4" s="21"/>
      <c r="KFW4" s="21"/>
      <c r="KGS4" s="66"/>
      <c r="KGT4" s="5"/>
      <c r="KGU4" s="5"/>
      <c r="KGV4" s="5"/>
      <c r="KGW4" s="5"/>
      <c r="KGX4" s="5"/>
      <c r="KGY4" s="5"/>
      <c r="KGZ4" s="5"/>
      <c r="KHA4" s="5"/>
      <c r="KHB4" s="5"/>
      <c r="KIX4" s="66"/>
      <c r="KIY4" s="66"/>
      <c r="KIZ4" s="66"/>
      <c r="KKA4" s="5"/>
      <c r="KKB4" s="5"/>
      <c r="KKC4" s="43"/>
      <c r="KKD4" s="6"/>
      <c r="KKE4" s="21"/>
      <c r="KKF4" s="21"/>
      <c r="KKG4" s="7"/>
      <c r="KKH4" s="21"/>
      <c r="KKI4" s="21"/>
      <c r="KKJ4" s="21"/>
      <c r="KLF4" s="66"/>
      <c r="KLG4" s="5"/>
      <c r="KLH4" s="5"/>
      <c r="KLI4" s="5"/>
      <c r="KLJ4" s="5"/>
      <c r="KLK4" s="5"/>
      <c r="KLL4" s="5"/>
      <c r="KLM4" s="5"/>
      <c r="KLN4" s="5"/>
      <c r="KLO4" s="5"/>
      <c r="KNK4" s="66"/>
      <c r="KNL4" s="66"/>
      <c r="KNM4" s="66"/>
      <c r="KON4" s="5"/>
      <c r="KOO4" s="5"/>
      <c r="KOP4" s="43"/>
      <c r="KOQ4" s="6"/>
      <c r="KOR4" s="21"/>
      <c r="KOS4" s="21"/>
      <c r="KOT4" s="7"/>
      <c r="KOU4" s="21"/>
      <c r="KOV4" s="21"/>
      <c r="KOW4" s="21"/>
      <c r="KPS4" s="66"/>
      <c r="KPT4" s="5"/>
      <c r="KPU4" s="5"/>
      <c r="KPV4" s="5"/>
      <c r="KPW4" s="5"/>
      <c r="KPX4" s="5"/>
      <c r="KPY4" s="5"/>
      <c r="KPZ4" s="5"/>
      <c r="KQA4" s="5"/>
      <c r="KQB4" s="5"/>
      <c r="KRX4" s="66"/>
      <c r="KRY4" s="66"/>
      <c r="KRZ4" s="66"/>
      <c r="KTA4" s="5"/>
      <c r="KTB4" s="5"/>
      <c r="KTC4" s="43"/>
      <c r="KTD4" s="6"/>
      <c r="KTE4" s="21"/>
      <c r="KTF4" s="21"/>
      <c r="KTG4" s="7"/>
      <c r="KTH4" s="21"/>
      <c r="KTI4" s="21"/>
      <c r="KTJ4" s="21"/>
      <c r="KUF4" s="66"/>
      <c r="KUG4" s="5"/>
      <c r="KUH4" s="5"/>
      <c r="KUI4" s="5"/>
      <c r="KUJ4" s="5"/>
      <c r="KUK4" s="5"/>
      <c r="KUL4" s="5"/>
      <c r="KUM4" s="5"/>
      <c r="KUN4" s="5"/>
      <c r="KUO4" s="5"/>
      <c r="KWK4" s="66"/>
      <c r="KWL4" s="66"/>
      <c r="KWM4" s="66"/>
      <c r="KXN4" s="5"/>
      <c r="KXO4" s="5"/>
      <c r="KXP4" s="43"/>
      <c r="KXQ4" s="6"/>
      <c r="KXR4" s="21"/>
      <c r="KXS4" s="21"/>
      <c r="KXT4" s="7"/>
      <c r="KXU4" s="21"/>
      <c r="KXV4" s="21"/>
      <c r="KXW4" s="21"/>
      <c r="KYS4" s="66"/>
      <c r="KYT4" s="5"/>
      <c r="KYU4" s="5"/>
      <c r="KYV4" s="5"/>
      <c r="KYW4" s="5"/>
      <c r="KYX4" s="5"/>
      <c r="KYY4" s="5"/>
      <c r="KYZ4" s="5"/>
      <c r="KZA4" s="5"/>
      <c r="KZB4" s="5"/>
      <c r="LAX4" s="66"/>
      <c r="LAY4" s="66"/>
      <c r="LAZ4" s="66"/>
      <c r="LCA4" s="5"/>
      <c r="LCB4" s="5"/>
      <c r="LCC4" s="43"/>
      <c r="LCD4" s="6"/>
      <c r="LCE4" s="21"/>
      <c r="LCF4" s="21"/>
      <c r="LCG4" s="7"/>
      <c r="LCH4" s="21"/>
      <c r="LCI4" s="21"/>
      <c r="LCJ4" s="21"/>
      <c r="LDF4" s="66"/>
      <c r="LDG4" s="5"/>
      <c r="LDH4" s="5"/>
      <c r="LDI4" s="5"/>
      <c r="LDJ4" s="5"/>
      <c r="LDK4" s="5"/>
      <c r="LDL4" s="5"/>
      <c r="LDM4" s="5"/>
      <c r="LDN4" s="5"/>
      <c r="LDO4" s="5"/>
      <c r="LFK4" s="66"/>
      <c r="LFL4" s="66"/>
      <c r="LFM4" s="66"/>
      <c r="LGN4" s="5"/>
      <c r="LGO4" s="5"/>
      <c r="LGP4" s="43"/>
      <c r="LGQ4" s="6"/>
      <c r="LGR4" s="21"/>
      <c r="LGS4" s="21"/>
      <c r="LGT4" s="7"/>
      <c r="LGU4" s="21"/>
      <c r="LGV4" s="21"/>
      <c r="LGW4" s="21"/>
      <c r="LHS4" s="66"/>
      <c r="LHT4" s="5"/>
      <c r="LHU4" s="5"/>
      <c r="LHV4" s="5"/>
      <c r="LHW4" s="5"/>
      <c r="LHX4" s="5"/>
      <c r="LHY4" s="5"/>
      <c r="LHZ4" s="5"/>
      <c r="LIA4" s="5"/>
      <c r="LIB4" s="5"/>
      <c r="LJX4" s="66"/>
      <c r="LJY4" s="66"/>
      <c r="LJZ4" s="66"/>
      <c r="LLA4" s="5"/>
      <c r="LLB4" s="5"/>
      <c r="LLC4" s="43"/>
      <c r="LLD4" s="6"/>
      <c r="LLE4" s="21"/>
      <c r="LLF4" s="21"/>
      <c r="LLG4" s="7"/>
      <c r="LLH4" s="21"/>
      <c r="LLI4" s="21"/>
      <c r="LLJ4" s="21"/>
      <c r="LMF4" s="66"/>
      <c r="LMG4" s="5"/>
      <c r="LMH4" s="5"/>
      <c r="LMI4" s="5"/>
      <c r="LMJ4" s="5"/>
      <c r="LMK4" s="5"/>
      <c r="LML4" s="5"/>
      <c r="LMM4" s="5"/>
      <c r="LMN4" s="5"/>
      <c r="LMO4" s="5"/>
      <c r="LOK4" s="66"/>
      <c r="LOL4" s="66"/>
      <c r="LOM4" s="66"/>
      <c r="LPN4" s="5"/>
      <c r="LPO4" s="5"/>
      <c r="LPP4" s="43"/>
      <c r="LPQ4" s="6"/>
      <c r="LPR4" s="21"/>
      <c r="LPS4" s="21"/>
      <c r="LPT4" s="7"/>
      <c r="LPU4" s="21"/>
      <c r="LPV4" s="21"/>
      <c r="LPW4" s="21"/>
      <c r="LQS4" s="66"/>
      <c r="LQT4" s="5"/>
      <c r="LQU4" s="5"/>
      <c r="LQV4" s="5"/>
      <c r="LQW4" s="5"/>
      <c r="LQX4" s="5"/>
      <c r="LQY4" s="5"/>
      <c r="LQZ4" s="5"/>
      <c r="LRA4" s="5"/>
      <c r="LRB4" s="5"/>
      <c r="LSX4" s="66"/>
      <c r="LSY4" s="66"/>
      <c r="LSZ4" s="66"/>
      <c r="LUA4" s="5"/>
      <c r="LUB4" s="5"/>
      <c r="LUC4" s="43"/>
      <c r="LUD4" s="6"/>
      <c r="LUE4" s="21"/>
      <c r="LUF4" s="21"/>
      <c r="LUG4" s="7"/>
      <c r="LUH4" s="21"/>
      <c r="LUI4" s="21"/>
      <c r="LUJ4" s="21"/>
      <c r="LVF4" s="66"/>
      <c r="LVG4" s="5"/>
      <c r="LVH4" s="5"/>
      <c r="LVI4" s="5"/>
      <c r="LVJ4" s="5"/>
      <c r="LVK4" s="5"/>
      <c r="LVL4" s="5"/>
      <c r="LVM4" s="5"/>
      <c r="LVN4" s="5"/>
      <c r="LVO4" s="5"/>
      <c r="LXK4" s="66"/>
      <c r="LXL4" s="66"/>
      <c r="LXM4" s="66"/>
      <c r="LYN4" s="5"/>
      <c r="LYO4" s="5"/>
      <c r="LYP4" s="43"/>
      <c r="LYQ4" s="6"/>
      <c r="LYR4" s="21"/>
      <c r="LYS4" s="21"/>
      <c r="LYT4" s="7"/>
      <c r="LYU4" s="21"/>
      <c r="LYV4" s="21"/>
      <c r="LYW4" s="21"/>
      <c r="LZS4" s="66"/>
      <c r="LZT4" s="5"/>
      <c r="LZU4" s="5"/>
      <c r="LZV4" s="5"/>
      <c r="LZW4" s="5"/>
      <c r="LZX4" s="5"/>
      <c r="LZY4" s="5"/>
      <c r="LZZ4" s="5"/>
      <c r="MAA4" s="5"/>
      <c r="MAB4" s="5"/>
      <c r="MBX4" s="66"/>
      <c r="MBY4" s="66"/>
      <c r="MBZ4" s="66"/>
      <c r="MDA4" s="5"/>
      <c r="MDB4" s="5"/>
      <c r="MDC4" s="43"/>
      <c r="MDD4" s="6"/>
      <c r="MDE4" s="21"/>
      <c r="MDF4" s="21"/>
      <c r="MDG4" s="7"/>
      <c r="MDH4" s="21"/>
      <c r="MDI4" s="21"/>
      <c r="MDJ4" s="21"/>
      <c r="MEF4" s="66"/>
      <c r="MEG4" s="5"/>
      <c r="MEH4" s="5"/>
      <c r="MEI4" s="5"/>
      <c r="MEJ4" s="5"/>
      <c r="MEK4" s="5"/>
      <c r="MEL4" s="5"/>
      <c r="MEM4" s="5"/>
      <c r="MEN4" s="5"/>
      <c r="MEO4" s="5"/>
      <c r="MGK4" s="66"/>
      <c r="MGL4" s="66"/>
      <c r="MGM4" s="66"/>
      <c r="MHN4" s="5"/>
      <c r="MHO4" s="5"/>
      <c r="MHP4" s="43"/>
      <c r="MHQ4" s="6"/>
      <c r="MHR4" s="21"/>
      <c r="MHS4" s="21"/>
      <c r="MHT4" s="7"/>
      <c r="MHU4" s="21"/>
      <c r="MHV4" s="21"/>
      <c r="MHW4" s="21"/>
      <c r="MIS4" s="66"/>
      <c r="MIT4" s="5"/>
      <c r="MIU4" s="5"/>
      <c r="MIV4" s="5"/>
      <c r="MIW4" s="5"/>
      <c r="MIX4" s="5"/>
      <c r="MIY4" s="5"/>
      <c r="MIZ4" s="5"/>
      <c r="MJA4" s="5"/>
      <c r="MJB4" s="5"/>
      <c r="MKX4" s="66"/>
      <c r="MKY4" s="66"/>
      <c r="MKZ4" s="66"/>
      <c r="MMA4" s="5"/>
      <c r="MMB4" s="5"/>
      <c r="MMC4" s="43"/>
      <c r="MMD4" s="6"/>
      <c r="MME4" s="21"/>
      <c r="MMF4" s="21"/>
      <c r="MMG4" s="7"/>
      <c r="MMH4" s="21"/>
      <c r="MMI4" s="21"/>
      <c r="MMJ4" s="21"/>
      <c r="MNF4" s="66"/>
      <c r="MNG4" s="5"/>
      <c r="MNH4" s="5"/>
      <c r="MNI4" s="5"/>
      <c r="MNJ4" s="5"/>
      <c r="MNK4" s="5"/>
      <c r="MNL4" s="5"/>
      <c r="MNM4" s="5"/>
      <c r="MNN4" s="5"/>
      <c r="MNO4" s="5"/>
      <c r="MPK4" s="66"/>
      <c r="MPL4" s="66"/>
      <c r="MPM4" s="66"/>
      <c r="MQN4" s="5"/>
      <c r="MQO4" s="5"/>
      <c r="MQP4" s="43"/>
      <c r="MQQ4" s="6"/>
      <c r="MQR4" s="21"/>
      <c r="MQS4" s="21"/>
      <c r="MQT4" s="7"/>
      <c r="MQU4" s="21"/>
      <c r="MQV4" s="21"/>
      <c r="MQW4" s="21"/>
      <c r="MRS4" s="66"/>
      <c r="MRT4" s="5"/>
      <c r="MRU4" s="5"/>
      <c r="MRV4" s="5"/>
      <c r="MRW4" s="5"/>
      <c r="MRX4" s="5"/>
      <c r="MRY4" s="5"/>
      <c r="MRZ4" s="5"/>
      <c r="MSA4" s="5"/>
      <c r="MSB4" s="5"/>
      <c r="MTX4" s="66"/>
      <c r="MTY4" s="66"/>
      <c r="MTZ4" s="66"/>
      <c r="MVA4" s="5"/>
      <c r="MVB4" s="5"/>
      <c r="MVC4" s="43"/>
      <c r="MVD4" s="6"/>
      <c r="MVE4" s="21"/>
      <c r="MVF4" s="21"/>
      <c r="MVG4" s="7"/>
      <c r="MVH4" s="21"/>
      <c r="MVI4" s="21"/>
      <c r="MVJ4" s="21"/>
      <c r="MWF4" s="66"/>
      <c r="MWG4" s="5"/>
      <c r="MWH4" s="5"/>
      <c r="MWI4" s="5"/>
      <c r="MWJ4" s="5"/>
      <c r="MWK4" s="5"/>
      <c r="MWL4" s="5"/>
      <c r="MWM4" s="5"/>
      <c r="MWN4" s="5"/>
      <c r="MWO4" s="5"/>
      <c r="MYK4" s="66"/>
      <c r="MYL4" s="66"/>
      <c r="MYM4" s="66"/>
      <c r="MZN4" s="5"/>
      <c r="MZO4" s="5"/>
      <c r="MZP4" s="43"/>
      <c r="MZQ4" s="6"/>
      <c r="MZR4" s="21"/>
      <c r="MZS4" s="21"/>
      <c r="MZT4" s="7"/>
      <c r="MZU4" s="21"/>
      <c r="MZV4" s="21"/>
      <c r="MZW4" s="21"/>
      <c r="NAS4" s="66"/>
      <c r="NAT4" s="5"/>
      <c r="NAU4" s="5"/>
      <c r="NAV4" s="5"/>
      <c r="NAW4" s="5"/>
      <c r="NAX4" s="5"/>
      <c r="NAY4" s="5"/>
      <c r="NAZ4" s="5"/>
      <c r="NBA4" s="5"/>
      <c r="NBB4" s="5"/>
      <c r="NCX4" s="66"/>
      <c r="NCY4" s="66"/>
      <c r="NCZ4" s="66"/>
      <c r="NEA4" s="5"/>
      <c r="NEB4" s="5"/>
      <c r="NEC4" s="43"/>
      <c r="NED4" s="6"/>
      <c r="NEE4" s="21"/>
      <c r="NEF4" s="21"/>
      <c r="NEG4" s="7"/>
      <c r="NEH4" s="21"/>
      <c r="NEI4" s="21"/>
      <c r="NEJ4" s="21"/>
      <c r="NFF4" s="66"/>
      <c r="NFG4" s="5"/>
      <c r="NFH4" s="5"/>
      <c r="NFI4" s="5"/>
      <c r="NFJ4" s="5"/>
      <c r="NFK4" s="5"/>
      <c r="NFL4" s="5"/>
      <c r="NFM4" s="5"/>
      <c r="NFN4" s="5"/>
      <c r="NFO4" s="5"/>
      <c r="NHK4" s="66"/>
      <c r="NHL4" s="66"/>
      <c r="NHM4" s="66"/>
      <c r="NIN4" s="5"/>
      <c r="NIO4" s="5"/>
      <c r="NIP4" s="43"/>
      <c r="NIQ4" s="6"/>
      <c r="NIR4" s="21"/>
      <c r="NIS4" s="21"/>
      <c r="NIT4" s="7"/>
      <c r="NIU4" s="21"/>
      <c r="NIV4" s="21"/>
      <c r="NIW4" s="21"/>
      <c r="NJS4" s="66"/>
      <c r="NJT4" s="5"/>
      <c r="NJU4" s="5"/>
      <c r="NJV4" s="5"/>
      <c r="NJW4" s="5"/>
      <c r="NJX4" s="5"/>
      <c r="NJY4" s="5"/>
      <c r="NJZ4" s="5"/>
      <c r="NKA4" s="5"/>
      <c r="NKB4" s="5"/>
      <c r="NLX4" s="66"/>
      <c r="NLY4" s="66"/>
      <c r="NLZ4" s="66"/>
      <c r="NNA4" s="5"/>
      <c r="NNB4" s="5"/>
      <c r="NNC4" s="43"/>
      <c r="NND4" s="6"/>
      <c r="NNE4" s="21"/>
      <c r="NNF4" s="21"/>
      <c r="NNG4" s="7"/>
      <c r="NNH4" s="21"/>
      <c r="NNI4" s="21"/>
      <c r="NNJ4" s="21"/>
      <c r="NOF4" s="66"/>
      <c r="NOG4" s="5"/>
      <c r="NOH4" s="5"/>
      <c r="NOI4" s="5"/>
      <c r="NOJ4" s="5"/>
      <c r="NOK4" s="5"/>
      <c r="NOL4" s="5"/>
      <c r="NOM4" s="5"/>
      <c r="NON4" s="5"/>
      <c r="NOO4" s="5"/>
      <c r="NQK4" s="66"/>
      <c r="NQL4" s="66"/>
      <c r="NQM4" s="66"/>
      <c r="NRN4" s="5"/>
      <c r="NRO4" s="5"/>
      <c r="NRP4" s="43"/>
      <c r="NRQ4" s="6"/>
      <c r="NRR4" s="21"/>
      <c r="NRS4" s="21"/>
      <c r="NRT4" s="7"/>
      <c r="NRU4" s="21"/>
      <c r="NRV4" s="21"/>
      <c r="NRW4" s="21"/>
      <c r="NSS4" s="66"/>
      <c r="NST4" s="5"/>
      <c r="NSU4" s="5"/>
      <c r="NSV4" s="5"/>
      <c r="NSW4" s="5"/>
      <c r="NSX4" s="5"/>
      <c r="NSY4" s="5"/>
      <c r="NSZ4" s="5"/>
      <c r="NTA4" s="5"/>
      <c r="NTB4" s="5"/>
      <c r="NUX4" s="66"/>
      <c r="NUY4" s="66"/>
      <c r="NUZ4" s="66"/>
      <c r="NWA4" s="5"/>
      <c r="NWB4" s="5"/>
      <c r="NWC4" s="43"/>
      <c r="NWD4" s="6"/>
      <c r="NWE4" s="21"/>
      <c r="NWF4" s="21"/>
      <c r="NWG4" s="7"/>
      <c r="NWH4" s="21"/>
      <c r="NWI4" s="21"/>
      <c r="NWJ4" s="21"/>
      <c r="NXF4" s="66"/>
      <c r="NXG4" s="5"/>
      <c r="NXH4" s="5"/>
      <c r="NXI4" s="5"/>
      <c r="NXJ4" s="5"/>
      <c r="NXK4" s="5"/>
      <c r="NXL4" s="5"/>
      <c r="NXM4" s="5"/>
      <c r="NXN4" s="5"/>
      <c r="NXO4" s="5"/>
      <c r="NZK4" s="66"/>
      <c r="NZL4" s="66"/>
      <c r="NZM4" s="66"/>
      <c r="OAN4" s="5"/>
      <c r="OAO4" s="5"/>
      <c r="OAP4" s="43"/>
      <c r="OAQ4" s="6"/>
      <c r="OAR4" s="21"/>
      <c r="OAS4" s="21"/>
      <c r="OAT4" s="7"/>
      <c r="OAU4" s="21"/>
      <c r="OAV4" s="21"/>
      <c r="OAW4" s="21"/>
      <c r="OBS4" s="66"/>
      <c r="OBT4" s="5"/>
      <c r="OBU4" s="5"/>
      <c r="OBV4" s="5"/>
      <c r="OBW4" s="5"/>
      <c r="OBX4" s="5"/>
      <c r="OBY4" s="5"/>
      <c r="OBZ4" s="5"/>
      <c r="OCA4" s="5"/>
      <c r="OCB4" s="5"/>
      <c r="ODX4" s="66"/>
      <c r="ODY4" s="66"/>
      <c r="ODZ4" s="66"/>
      <c r="OFA4" s="5"/>
      <c r="OFB4" s="5"/>
      <c r="OFC4" s="43"/>
      <c r="OFD4" s="6"/>
      <c r="OFE4" s="21"/>
      <c r="OFF4" s="21"/>
      <c r="OFG4" s="7"/>
      <c r="OFH4" s="21"/>
      <c r="OFI4" s="21"/>
      <c r="OFJ4" s="21"/>
      <c r="OGF4" s="66"/>
      <c r="OGG4" s="5"/>
      <c r="OGH4" s="5"/>
      <c r="OGI4" s="5"/>
      <c r="OGJ4" s="5"/>
      <c r="OGK4" s="5"/>
      <c r="OGL4" s="5"/>
      <c r="OGM4" s="5"/>
      <c r="OGN4" s="5"/>
      <c r="OGO4" s="5"/>
      <c r="OIK4" s="66"/>
      <c r="OIL4" s="66"/>
      <c r="OIM4" s="66"/>
      <c r="OJN4" s="5"/>
      <c r="OJO4" s="5"/>
      <c r="OJP4" s="43"/>
      <c r="OJQ4" s="6"/>
      <c r="OJR4" s="21"/>
      <c r="OJS4" s="21"/>
      <c r="OJT4" s="7"/>
      <c r="OJU4" s="21"/>
      <c r="OJV4" s="21"/>
      <c r="OJW4" s="21"/>
      <c r="OKS4" s="66"/>
      <c r="OKT4" s="5"/>
      <c r="OKU4" s="5"/>
      <c r="OKV4" s="5"/>
      <c r="OKW4" s="5"/>
      <c r="OKX4" s="5"/>
      <c r="OKY4" s="5"/>
      <c r="OKZ4" s="5"/>
      <c r="OLA4" s="5"/>
      <c r="OLB4" s="5"/>
      <c r="OMX4" s="66"/>
      <c r="OMY4" s="66"/>
      <c r="OMZ4" s="66"/>
      <c r="OOA4" s="5"/>
      <c r="OOB4" s="5"/>
      <c r="OOC4" s="43"/>
      <c r="OOD4" s="6"/>
      <c r="OOE4" s="21"/>
      <c r="OOF4" s="21"/>
      <c r="OOG4" s="7"/>
      <c r="OOH4" s="21"/>
      <c r="OOI4" s="21"/>
      <c r="OOJ4" s="21"/>
      <c r="OPF4" s="66"/>
      <c r="OPG4" s="5"/>
      <c r="OPH4" s="5"/>
      <c r="OPI4" s="5"/>
      <c r="OPJ4" s="5"/>
      <c r="OPK4" s="5"/>
      <c r="OPL4" s="5"/>
      <c r="OPM4" s="5"/>
      <c r="OPN4" s="5"/>
      <c r="OPO4" s="5"/>
      <c r="ORK4" s="66"/>
      <c r="ORL4" s="66"/>
      <c r="ORM4" s="66"/>
      <c r="OSN4" s="5"/>
      <c r="OSO4" s="5"/>
      <c r="OSP4" s="43"/>
      <c r="OSQ4" s="6"/>
      <c r="OSR4" s="21"/>
      <c r="OSS4" s="21"/>
      <c r="OST4" s="7"/>
      <c r="OSU4" s="21"/>
      <c r="OSV4" s="21"/>
      <c r="OSW4" s="21"/>
      <c r="OTS4" s="66"/>
      <c r="OTT4" s="5"/>
      <c r="OTU4" s="5"/>
      <c r="OTV4" s="5"/>
      <c r="OTW4" s="5"/>
      <c r="OTX4" s="5"/>
      <c r="OTY4" s="5"/>
      <c r="OTZ4" s="5"/>
      <c r="OUA4" s="5"/>
      <c r="OUB4" s="5"/>
      <c r="OVX4" s="66"/>
      <c r="OVY4" s="66"/>
      <c r="OVZ4" s="66"/>
      <c r="OXA4" s="5"/>
      <c r="OXB4" s="5"/>
      <c r="OXC4" s="43"/>
      <c r="OXD4" s="6"/>
      <c r="OXE4" s="21"/>
      <c r="OXF4" s="21"/>
      <c r="OXG4" s="7"/>
      <c r="OXH4" s="21"/>
      <c r="OXI4" s="21"/>
      <c r="OXJ4" s="21"/>
      <c r="OYF4" s="66"/>
      <c r="OYG4" s="5"/>
      <c r="OYH4" s="5"/>
      <c r="OYI4" s="5"/>
      <c r="OYJ4" s="5"/>
      <c r="OYK4" s="5"/>
      <c r="OYL4" s="5"/>
      <c r="OYM4" s="5"/>
      <c r="OYN4" s="5"/>
      <c r="OYO4" s="5"/>
      <c r="PAK4" s="66"/>
      <c r="PAL4" s="66"/>
      <c r="PAM4" s="66"/>
      <c r="PBN4" s="5"/>
      <c r="PBO4" s="5"/>
      <c r="PBP4" s="43"/>
      <c r="PBQ4" s="6"/>
      <c r="PBR4" s="21"/>
      <c r="PBS4" s="21"/>
      <c r="PBT4" s="7"/>
      <c r="PBU4" s="21"/>
      <c r="PBV4" s="21"/>
      <c r="PBW4" s="21"/>
      <c r="PCS4" s="66"/>
      <c r="PCT4" s="5"/>
      <c r="PCU4" s="5"/>
      <c r="PCV4" s="5"/>
      <c r="PCW4" s="5"/>
      <c r="PCX4" s="5"/>
      <c r="PCY4" s="5"/>
      <c r="PCZ4" s="5"/>
      <c r="PDA4" s="5"/>
      <c r="PDB4" s="5"/>
      <c r="PEX4" s="66"/>
      <c r="PEY4" s="66"/>
      <c r="PEZ4" s="66"/>
      <c r="PGA4" s="5"/>
      <c r="PGB4" s="5"/>
      <c r="PGC4" s="43"/>
      <c r="PGD4" s="6"/>
      <c r="PGE4" s="21"/>
      <c r="PGF4" s="21"/>
      <c r="PGG4" s="7"/>
      <c r="PGH4" s="21"/>
      <c r="PGI4" s="21"/>
      <c r="PGJ4" s="21"/>
      <c r="PHF4" s="66"/>
      <c r="PHG4" s="5"/>
      <c r="PHH4" s="5"/>
      <c r="PHI4" s="5"/>
      <c r="PHJ4" s="5"/>
      <c r="PHK4" s="5"/>
      <c r="PHL4" s="5"/>
      <c r="PHM4" s="5"/>
      <c r="PHN4" s="5"/>
      <c r="PHO4" s="5"/>
      <c r="PJK4" s="66"/>
      <c r="PJL4" s="66"/>
      <c r="PJM4" s="66"/>
      <c r="PKN4" s="5"/>
      <c r="PKO4" s="5"/>
      <c r="PKP4" s="43"/>
      <c r="PKQ4" s="6"/>
      <c r="PKR4" s="21"/>
      <c r="PKS4" s="21"/>
      <c r="PKT4" s="7"/>
      <c r="PKU4" s="21"/>
      <c r="PKV4" s="21"/>
      <c r="PKW4" s="21"/>
      <c r="PLS4" s="66"/>
      <c r="PLT4" s="5"/>
      <c r="PLU4" s="5"/>
      <c r="PLV4" s="5"/>
      <c r="PLW4" s="5"/>
      <c r="PLX4" s="5"/>
      <c r="PLY4" s="5"/>
      <c r="PLZ4" s="5"/>
      <c r="PMA4" s="5"/>
      <c r="PMB4" s="5"/>
      <c r="PNX4" s="66"/>
      <c r="PNY4" s="66"/>
      <c r="PNZ4" s="66"/>
      <c r="PPA4" s="5"/>
      <c r="PPB4" s="5"/>
      <c r="PPC4" s="43"/>
      <c r="PPD4" s="6"/>
      <c r="PPE4" s="21"/>
      <c r="PPF4" s="21"/>
      <c r="PPG4" s="7"/>
      <c r="PPH4" s="21"/>
      <c r="PPI4" s="21"/>
      <c r="PPJ4" s="21"/>
      <c r="PQF4" s="66"/>
      <c r="PQG4" s="5"/>
      <c r="PQH4" s="5"/>
      <c r="PQI4" s="5"/>
      <c r="PQJ4" s="5"/>
      <c r="PQK4" s="5"/>
      <c r="PQL4" s="5"/>
      <c r="PQM4" s="5"/>
      <c r="PQN4" s="5"/>
      <c r="PQO4" s="5"/>
      <c r="PSK4" s="66"/>
      <c r="PSL4" s="66"/>
      <c r="PSM4" s="66"/>
      <c r="PTN4" s="5"/>
      <c r="PTO4" s="5"/>
      <c r="PTP4" s="43"/>
      <c r="PTQ4" s="6"/>
      <c r="PTR4" s="21"/>
      <c r="PTS4" s="21"/>
      <c r="PTT4" s="7"/>
      <c r="PTU4" s="21"/>
      <c r="PTV4" s="21"/>
      <c r="PTW4" s="21"/>
      <c r="PUS4" s="66"/>
      <c r="PUT4" s="5"/>
      <c r="PUU4" s="5"/>
      <c r="PUV4" s="5"/>
      <c r="PUW4" s="5"/>
      <c r="PUX4" s="5"/>
      <c r="PUY4" s="5"/>
      <c r="PUZ4" s="5"/>
      <c r="PVA4" s="5"/>
      <c r="PVB4" s="5"/>
      <c r="PWX4" s="66"/>
      <c r="PWY4" s="66"/>
      <c r="PWZ4" s="66"/>
      <c r="PYA4" s="5"/>
      <c r="PYB4" s="5"/>
      <c r="PYC4" s="43"/>
      <c r="PYD4" s="6"/>
      <c r="PYE4" s="21"/>
      <c r="PYF4" s="21"/>
      <c r="PYG4" s="7"/>
      <c r="PYH4" s="21"/>
      <c r="PYI4" s="21"/>
      <c r="PYJ4" s="21"/>
      <c r="PZF4" s="66"/>
      <c r="PZG4" s="5"/>
      <c r="PZH4" s="5"/>
      <c r="PZI4" s="5"/>
      <c r="PZJ4" s="5"/>
      <c r="PZK4" s="5"/>
      <c r="PZL4" s="5"/>
      <c r="PZM4" s="5"/>
      <c r="PZN4" s="5"/>
      <c r="PZO4" s="5"/>
      <c r="QBK4" s="66"/>
      <c r="QBL4" s="66"/>
      <c r="QBM4" s="66"/>
      <c r="QCN4" s="5"/>
      <c r="QCO4" s="5"/>
      <c r="QCP4" s="43"/>
      <c r="QCQ4" s="6"/>
      <c r="QCR4" s="21"/>
      <c r="QCS4" s="21"/>
      <c r="QCT4" s="7"/>
      <c r="QCU4" s="21"/>
      <c r="QCV4" s="21"/>
      <c r="QCW4" s="21"/>
      <c r="QDS4" s="66"/>
      <c r="QDT4" s="5"/>
      <c r="QDU4" s="5"/>
      <c r="QDV4" s="5"/>
      <c r="QDW4" s="5"/>
      <c r="QDX4" s="5"/>
      <c r="QDY4" s="5"/>
      <c r="QDZ4" s="5"/>
      <c r="QEA4" s="5"/>
      <c r="QEB4" s="5"/>
      <c r="QFX4" s="66"/>
      <c r="QFY4" s="66"/>
      <c r="QFZ4" s="66"/>
      <c r="QHA4" s="5"/>
      <c r="QHB4" s="5"/>
      <c r="QHC4" s="43"/>
      <c r="QHD4" s="6"/>
      <c r="QHE4" s="21"/>
      <c r="QHF4" s="21"/>
      <c r="QHG4" s="7"/>
      <c r="QHH4" s="21"/>
      <c r="QHI4" s="21"/>
      <c r="QHJ4" s="21"/>
      <c r="QIF4" s="66"/>
      <c r="QIG4" s="5"/>
      <c r="QIH4" s="5"/>
      <c r="QII4" s="5"/>
      <c r="QIJ4" s="5"/>
      <c r="QIK4" s="5"/>
      <c r="QIL4" s="5"/>
      <c r="QIM4" s="5"/>
      <c r="QIN4" s="5"/>
      <c r="QIO4" s="5"/>
      <c r="QKK4" s="66"/>
      <c r="QKL4" s="66"/>
      <c r="QKM4" s="66"/>
      <c r="QLN4" s="5"/>
      <c r="QLO4" s="5"/>
      <c r="QLP4" s="43"/>
      <c r="QLQ4" s="6"/>
      <c r="QLR4" s="21"/>
      <c r="QLS4" s="21"/>
      <c r="QLT4" s="7"/>
      <c r="QLU4" s="21"/>
      <c r="QLV4" s="21"/>
      <c r="QLW4" s="21"/>
      <c r="QMS4" s="66"/>
      <c r="QMT4" s="5"/>
      <c r="QMU4" s="5"/>
      <c r="QMV4" s="5"/>
      <c r="QMW4" s="5"/>
      <c r="QMX4" s="5"/>
      <c r="QMY4" s="5"/>
      <c r="QMZ4" s="5"/>
      <c r="QNA4" s="5"/>
      <c r="QNB4" s="5"/>
      <c r="QOX4" s="66"/>
      <c r="QOY4" s="66"/>
      <c r="QOZ4" s="66"/>
      <c r="QQA4" s="5"/>
      <c r="QQB4" s="5"/>
      <c r="QQC4" s="43"/>
      <c r="QQD4" s="6"/>
      <c r="QQE4" s="21"/>
      <c r="QQF4" s="21"/>
      <c r="QQG4" s="7"/>
      <c r="QQH4" s="21"/>
      <c r="QQI4" s="21"/>
      <c r="QQJ4" s="21"/>
      <c r="QRF4" s="66"/>
      <c r="QRG4" s="5"/>
      <c r="QRH4" s="5"/>
      <c r="QRI4" s="5"/>
      <c r="QRJ4" s="5"/>
      <c r="QRK4" s="5"/>
      <c r="QRL4" s="5"/>
      <c r="QRM4" s="5"/>
      <c r="QRN4" s="5"/>
      <c r="QRO4" s="5"/>
      <c r="QTK4" s="66"/>
      <c r="QTL4" s="66"/>
      <c r="QTM4" s="66"/>
      <c r="QUN4" s="5"/>
      <c r="QUO4" s="5"/>
      <c r="QUP4" s="43"/>
      <c r="QUQ4" s="6"/>
      <c r="QUR4" s="21"/>
      <c r="QUS4" s="21"/>
      <c r="QUT4" s="7"/>
      <c r="QUU4" s="21"/>
      <c r="QUV4" s="21"/>
      <c r="QUW4" s="21"/>
      <c r="QVS4" s="66"/>
      <c r="QVT4" s="5"/>
      <c r="QVU4" s="5"/>
      <c r="QVV4" s="5"/>
      <c r="QVW4" s="5"/>
      <c r="QVX4" s="5"/>
      <c r="QVY4" s="5"/>
      <c r="QVZ4" s="5"/>
      <c r="QWA4" s="5"/>
      <c r="QWB4" s="5"/>
      <c r="QXX4" s="66"/>
      <c r="QXY4" s="66"/>
      <c r="QXZ4" s="66"/>
      <c r="QZA4" s="5"/>
      <c r="QZB4" s="5"/>
      <c r="QZC4" s="43"/>
      <c r="QZD4" s="6"/>
      <c r="QZE4" s="21"/>
      <c r="QZF4" s="21"/>
      <c r="QZG4" s="7"/>
      <c r="QZH4" s="21"/>
      <c r="QZI4" s="21"/>
      <c r="QZJ4" s="21"/>
      <c r="RAF4" s="66"/>
      <c r="RAG4" s="5"/>
      <c r="RAH4" s="5"/>
      <c r="RAI4" s="5"/>
      <c r="RAJ4" s="5"/>
      <c r="RAK4" s="5"/>
      <c r="RAL4" s="5"/>
      <c r="RAM4" s="5"/>
      <c r="RAN4" s="5"/>
      <c r="RAO4" s="5"/>
      <c r="RCK4" s="66"/>
      <c r="RCL4" s="66"/>
      <c r="RCM4" s="66"/>
      <c r="RDN4" s="5"/>
      <c r="RDO4" s="5"/>
      <c r="RDP4" s="43"/>
      <c r="RDQ4" s="6"/>
      <c r="RDR4" s="21"/>
      <c r="RDS4" s="21"/>
      <c r="RDT4" s="7"/>
      <c r="RDU4" s="21"/>
      <c r="RDV4" s="21"/>
      <c r="RDW4" s="21"/>
      <c r="RES4" s="66"/>
      <c r="RET4" s="5"/>
      <c r="REU4" s="5"/>
      <c r="REV4" s="5"/>
      <c r="REW4" s="5"/>
      <c r="REX4" s="5"/>
      <c r="REY4" s="5"/>
      <c r="REZ4" s="5"/>
      <c r="RFA4" s="5"/>
      <c r="RFB4" s="5"/>
      <c r="RGX4" s="66"/>
      <c r="RGY4" s="66"/>
      <c r="RGZ4" s="66"/>
      <c r="RIA4" s="5"/>
      <c r="RIB4" s="5"/>
      <c r="RIC4" s="43"/>
      <c r="RID4" s="6"/>
      <c r="RIE4" s="21"/>
      <c r="RIF4" s="21"/>
      <c r="RIG4" s="7"/>
      <c r="RIH4" s="21"/>
      <c r="RII4" s="21"/>
      <c r="RIJ4" s="21"/>
      <c r="RJF4" s="66"/>
      <c r="RJG4" s="5"/>
      <c r="RJH4" s="5"/>
      <c r="RJI4" s="5"/>
      <c r="RJJ4" s="5"/>
      <c r="RJK4" s="5"/>
      <c r="RJL4" s="5"/>
      <c r="RJM4" s="5"/>
      <c r="RJN4" s="5"/>
      <c r="RJO4" s="5"/>
      <c r="RLK4" s="66"/>
      <c r="RLL4" s="66"/>
      <c r="RLM4" s="66"/>
      <c r="RMN4" s="5"/>
      <c r="RMO4" s="5"/>
      <c r="RMP4" s="43"/>
      <c r="RMQ4" s="6"/>
      <c r="RMR4" s="21"/>
      <c r="RMS4" s="21"/>
      <c r="RMT4" s="7"/>
      <c r="RMU4" s="21"/>
      <c r="RMV4" s="21"/>
      <c r="RMW4" s="21"/>
      <c r="RNS4" s="66"/>
      <c r="RNT4" s="5"/>
      <c r="RNU4" s="5"/>
      <c r="RNV4" s="5"/>
      <c r="RNW4" s="5"/>
      <c r="RNX4" s="5"/>
      <c r="RNY4" s="5"/>
      <c r="RNZ4" s="5"/>
      <c r="ROA4" s="5"/>
      <c r="ROB4" s="5"/>
      <c r="RPX4" s="66"/>
      <c r="RPY4" s="66"/>
      <c r="RPZ4" s="66"/>
      <c r="RRA4" s="5"/>
      <c r="RRB4" s="5"/>
      <c r="RRC4" s="43"/>
      <c r="RRD4" s="6"/>
      <c r="RRE4" s="21"/>
      <c r="RRF4" s="21"/>
      <c r="RRG4" s="7"/>
      <c r="RRH4" s="21"/>
      <c r="RRI4" s="21"/>
      <c r="RRJ4" s="21"/>
      <c r="RSF4" s="66"/>
      <c r="RSG4" s="5"/>
      <c r="RSH4" s="5"/>
      <c r="RSI4" s="5"/>
      <c r="RSJ4" s="5"/>
      <c r="RSK4" s="5"/>
      <c r="RSL4" s="5"/>
      <c r="RSM4" s="5"/>
      <c r="RSN4" s="5"/>
      <c r="RSO4" s="5"/>
      <c r="RUK4" s="66"/>
      <c r="RUL4" s="66"/>
      <c r="RUM4" s="66"/>
      <c r="RVN4" s="5"/>
      <c r="RVO4" s="5"/>
      <c r="RVP4" s="43"/>
      <c r="RVQ4" s="6"/>
      <c r="RVR4" s="21"/>
      <c r="RVS4" s="21"/>
      <c r="RVT4" s="7"/>
      <c r="RVU4" s="21"/>
      <c r="RVV4" s="21"/>
      <c r="RVW4" s="21"/>
      <c r="RWS4" s="66"/>
      <c r="RWT4" s="5"/>
      <c r="RWU4" s="5"/>
      <c r="RWV4" s="5"/>
      <c r="RWW4" s="5"/>
      <c r="RWX4" s="5"/>
      <c r="RWY4" s="5"/>
      <c r="RWZ4" s="5"/>
      <c r="RXA4" s="5"/>
      <c r="RXB4" s="5"/>
      <c r="RYX4" s="66"/>
      <c r="RYY4" s="66"/>
      <c r="RYZ4" s="66"/>
      <c r="SAA4" s="5"/>
      <c r="SAB4" s="5"/>
      <c r="SAC4" s="43"/>
      <c r="SAD4" s="6"/>
      <c r="SAE4" s="21"/>
      <c r="SAF4" s="21"/>
      <c r="SAG4" s="7"/>
      <c r="SAH4" s="21"/>
      <c r="SAI4" s="21"/>
      <c r="SAJ4" s="21"/>
      <c r="SBF4" s="66"/>
      <c r="SBG4" s="5"/>
      <c r="SBH4" s="5"/>
      <c r="SBI4" s="5"/>
      <c r="SBJ4" s="5"/>
      <c r="SBK4" s="5"/>
      <c r="SBL4" s="5"/>
      <c r="SBM4" s="5"/>
      <c r="SBN4" s="5"/>
      <c r="SBO4" s="5"/>
      <c r="SDK4" s="66"/>
      <c r="SDL4" s="66"/>
      <c r="SDM4" s="66"/>
      <c r="SEN4" s="5"/>
      <c r="SEO4" s="5"/>
      <c r="SEP4" s="43"/>
      <c r="SEQ4" s="6"/>
      <c r="SER4" s="21"/>
      <c r="SES4" s="21"/>
      <c r="SET4" s="7"/>
      <c r="SEU4" s="21"/>
      <c r="SEV4" s="21"/>
      <c r="SEW4" s="21"/>
      <c r="SFS4" s="66"/>
      <c r="SFT4" s="5"/>
      <c r="SFU4" s="5"/>
      <c r="SFV4" s="5"/>
      <c r="SFW4" s="5"/>
      <c r="SFX4" s="5"/>
      <c r="SFY4" s="5"/>
      <c r="SFZ4" s="5"/>
      <c r="SGA4" s="5"/>
      <c r="SGB4" s="5"/>
      <c r="SHX4" s="66"/>
      <c r="SHY4" s="66"/>
      <c r="SHZ4" s="66"/>
      <c r="SJA4" s="5"/>
      <c r="SJB4" s="5"/>
      <c r="SJC4" s="43"/>
      <c r="SJD4" s="6"/>
      <c r="SJE4" s="21"/>
      <c r="SJF4" s="21"/>
      <c r="SJG4" s="7"/>
      <c r="SJH4" s="21"/>
      <c r="SJI4" s="21"/>
      <c r="SJJ4" s="21"/>
      <c r="SKF4" s="66"/>
      <c r="SKG4" s="5"/>
      <c r="SKH4" s="5"/>
      <c r="SKI4" s="5"/>
      <c r="SKJ4" s="5"/>
      <c r="SKK4" s="5"/>
      <c r="SKL4" s="5"/>
      <c r="SKM4" s="5"/>
      <c r="SKN4" s="5"/>
      <c r="SKO4" s="5"/>
      <c r="SMK4" s="66"/>
      <c r="SML4" s="66"/>
      <c r="SMM4" s="66"/>
      <c r="SNN4" s="5"/>
      <c r="SNO4" s="5"/>
      <c r="SNP4" s="43"/>
      <c r="SNQ4" s="6"/>
      <c r="SNR4" s="21"/>
      <c r="SNS4" s="21"/>
      <c r="SNT4" s="7"/>
      <c r="SNU4" s="21"/>
      <c r="SNV4" s="21"/>
      <c r="SNW4" s="21"/>
      <c r="SOS4" s="66"/>
      <c r="SOT4" s="5"/>
      <c r="SOU4" s="5"/>
      <c r="SOV4" s="5"/>
      <c r="SOW4" s="5"/>
      <c r="SOX4" s="5"/>
      <c r="SOY4" s="5"/>
      <c r="SOZ4" s="5"/>
      <c r="SPA4" s="5"/>
      <c r="SPB4" s="5"/>
      <c r="SQX4" s="66"/>
      <c r="SQY4" s="66"/>
      <c r="SQZ4" s="66"/>
      <c r="SSA4" s="5"/>
      <c r="SSB4" s="5"/>
      <c r="SSC4" s="43"/>
      <c r="SSD4" s="6"/>
      <c r="SSE4" s="21"/>
      <c r="SSF4" s="21"/>
      <c r="SSG4" s="7"/>
      <c r="SSH4" s="21"/>
      <c r="SSI4" s="21"/>
      <c r="SSJ4" s="21"/>
      <c r="STF4" s="66"/>
      <c r="STG4" s="5"/>
      <c r="STH4" s="5"/>
      <c r="STI4" s="5"/>
      <c r="STJ4" s="5"/>
      <c r="STK4" s="5"/>
      <c r="STL4" s="5"/>
      <c r="STM4" s="5"/>
      <c r="STN4" s="5"/>
      <c r="STO4" s="5"/>
      <c r="SVK4" s="66"/>
      <c r="SVL4" s="66"/>
      <c r="SVM4" s="66"/>
      <c r="SWN4" s="5"/>
      <c r="SWO4" s="5"/>
      <c r="SWP4" s="43"/>
      <c r="SWQ4" s="6"/>
      <c r="SWR4" s="21"/>
      <c r="SWS4" s="21"/>
      <c r="SWT4" s="7"/>
      <c r="SWU4" s="21"/>
      <c r="SWV4" s="21"/>
      <c r="SWW4" s="21"/>
      <c r="SXS4" s="66"/>
      <c r="SXT4" s="5"/>
      <c r="SXU4" s="5"/>
      <c r="SXV4" s="5"/>
      <c r="SXW4" s="5"/>
      <c r="SXX4" s="5"/>
      <c r="SXY4" s="5"/>
      <c r="SXZ4" s="5"/>
      <c r="SYA4" s="5"/>
      <c r="SYB4" s="5"/>
      <c r="SZX4" s="66"/>
      <c r="SZY4" s="66"/>
      <c r="SZZ4" s="66"/>
      <c r="TBA4" s="5"/>
      <c r="TBB4" s="5"/>
      <c r="TBC4" s="43"/>
      <c r="TBD4" s="6"/>
      <c r="TBE4" s="21"/>
      <c r="TBF4" s="21"/>
      <c r="TBG4" s="7"/>
      <c r="TBH4" s="21"/>
      <c r="TBI4" s="21"/>
      <c r="TBJ4" s="21"/>
      <c r="TCF4" s="66"/>
      <c r="TCG4" s="5"/>
      <c r="TCH4" s="5"/>
      <c r="TCI4" s="5"/>
      <c r="TCJ4" s="5"/>
      <c r="TCK4" s="5"/>
      <c r="TCL4" s="5"/>
      <c r="TCM4" s="5"/>
      <c r="TCN4" s="5"/>
      <c r="TCO4" s="5"/>
      <c r="TEK4" s="66"/>
      <c r="TEL4" s="66"/>
      <c r="TEM4" s="66"/>
      <c r="TFN4" s="5"/>
      <c r="TFO4" s="5"/>
      <c r="TFP4" s="43"/>
      <c r="TFQ4" s="6"/>
      <c r="TFR4" s="21"/>
      <c r="TFS4" s="21"/>
      <c r="TFT4" s="7"/>
      <c r="TFU4" s="21"/>
      <c r="TFV4" s="21"/>
      <c r="TFW4" s="21"/>
      <c r="TGS4" s="66"/>
      <c r="TGT4" s="5"/>
      <c r="TGU4" s="5"/>
      <c r="TGV4" s="5"/>
      <c r="TGW4" s="5"/>
      <c r="TGX4" s="5"/>
      <c r="TGY4" s="5"/>
      <c r="TGZ4" s="5"/>
      <c r="THA4" s="5"/>
      <c r="THB4" s="5"/>
      <c r="TIX4" s="66"/>
      <c r="TIY4" s="66"/>
      <c r="TIZ4" s="66"/>
      <c r="TKA4" s="5"/>
      <c r="TKB4" s="5"/>
      <c r="TKC4" s="43"/>
      <c r="TKD4" s="6"/>
      <c r="TKE4" s="21"/>
      <c r="TKF4" s="21"/>
      <c r="TKG4" s="7"/>
      <c r="TKH4" s="21"/>
      <c r="TKI4" s="21"/>
      <c r="TKJ4" s="21"/>
      <c r="TLF4" s="66"/>
      <c r="TLG4" s="5"/>
      <c r="TLH4" s="5"/>
      <c r="TLI4" s="5"/>
      <c r="TLJ4" s="5"/>
      <c r="TLK4" s="5"/>
      <c r="TLL4" s="5"/>
      <c r="TLM4" s="5"/>
      <c r="TLN4" s="5"/>
      <c r="TLO4" s="5"/>
      <c r="TNK4" s="66"/>
      <c r="TNL4" s="66"/>
      <c r="TNM4" s="66"/>
      <c r="TON4" s="5"/>
      <c r="TOO4" s="5"/>
      <c r="TOP4" s="43"/>
      <c r="TOQ4" s="6"/>
      <c r="TOR4" s="21"/>
      <c r="TOS4" s="21"/>
      <c r="TOT4" s="7"/>
      <c r="TOU4" s="21"/>
      <c r="TOV4" s="21"/>
      <c r="TOW4" s="21"/>
      <c r="TPS4" s="66"/>
      <c r="TPT4" s="5"/>
      <c r="TPU4" s="5"/>
      <c r="TPV4" s="5"/>
      <c r="TPW4" s="5"/>
      <c r="TPX4" s="5"/>
      <c r="TPY4" s="5"/>
      <c r="TPZ4" s="5"/>
      <c r="TQA4" s="5"/>
      <c r="TQB4" s="5"/>
      <c r="TRX4" s="66"/>
      <c r="TRY4" s="66"/>
      <c r="TRZ4" s="66"/>
      <c r="TTA4" s="5"/>
      <c r="TTB4" s="5"/>
      <c r="TTC4" s="43"/>
      <c r="TTD4" s="6"/>
      <c r="TTE4" s="21"/>
      <c r="TTF4" s="21"/>
      <c r="TTG4" s="7"/>
      <c r="TTH4" s="21"/>
      <c r="TTI4" s="21"/>
      <c r="TTJ4" s="21"/>
      <c r="TUF4" s="66"/>
      <c r="TUG4" s="5"/>
      <c r="TUH4" s="5"/>
      <c r="TUI4" s="5"/>
      <c r="TUJ4" s="5"/>
      <c r="TUK4" s="5"/>
      <c r="TUL4" s="5"/>
      <c r="TUM4" s="5"/>
      <c r="TUN4" s="5"/>
      <c r="TUO4" s="5"/>
      <c r="TWK4" s="66"/>
      <c r="TWL4" s="66"/>
      <c r="TWM4" s="66"/>
      <c r="TXN4" s="5"/>
      <c r="TXO4" s="5"/>
      <c r="TXP4" s="43"/>
      <c r="TXQ4" s="6"/>
      <c r="TXR4" s="21"/>
      <c r="TXS4" s="21"/>
      <c r="TXT4" s="7"/>
      <c r="TXU4" s="21"/>
      <c r="TXV4" s="21"/>
      <c r="TXW4" s="21"/>
      <c r="TYS4" s="66"/>
      <c r="TYT4" s="5"/>
      <c r="TYU4" s="5"/>
      <c r="TYV4" s="5"/>
      <c r="TYW4" s="5"/>
      <c r="TYX4" s="5"/>
      <c r="TYY4" s="5"/>
      <c r="TYZ4" s="5"/>
      <c r="TZA4" s="5"/>
      <c r="TZB4" s="5"/>
      <c r="UAX4" s="66"/>
      <c r="UAY4" s="66"/>
      <c r="UAZ4" s="66"/>
      <c r="UCA4" s="5"/>
      <c r="UCB4" s="5"/>
      <c r="UCC4" s="43"/>
      <c r="UCD4" s="6"/>
      <c r="UCE4" s="21"/>
      <c r="UCF4" s="21"/>
      <c r="UCG4" s="7"/>
      <c r="UCH4" s="21"/>
      <c r="UCI4" s="21"/>
      <c r="UCJ4" s="21"/>
      <c r="UDF4" s="66"/>
      <c r="UDG4" s="5"/>
      <c r="UDH4" s="5"/>
      <c r="UDI4" s="5"/>
      <c r="UDJ4" s="5"/>
      <c r="UDK4" s="5"/>
      <c r="UDL4" s="5"/>
      <c r="UDM4" s="5"/>
      <c r="UDN4" s="5"/>
      <c r="UDO4" s="5"/>
      <c r="UFK4" s="66"/>
      <c r="UFL4" s="66"/>
      <c r="UFM4" s="66"/>
      <c r="UGN4" s="5"/>
      <c r="UGO4" s="5"/>
      <c r="UGP4" s="43"/>
      <c r="UGQ4" s="6"/>
      <c r="UGR4" s="21"/>
      <c r="UGS4" s="21"/>
      <c r="UGT4" s="7"/>
      <c r="UGU4" s="21"/>
      <c r="UGV4" s="21"/>
      <c r="UGW4" s="21"/>
      <c r="UHS4" s="66"/>
      <c r="UHT4" s="5"/>
      <c r="UHU4" s="5"/>
      <c r="UHV4" s="5"/>
      <c r="UHW4" s="5"/>
      <c r="UHX4" s="5"/>
      <c r="UHY4" s="5"/>
      <c r="UHZ4" s="5"/>
      <c r="UIA4" s="5"/>
      <c r="UIB4" s="5"/>
      <c r="UJX4" s="66"/>
      <c r="UJY4" s="66"/>
      <c r="UJZ4" s="66"/>
      <c r="ULA4" s="5"/>
      <c r="ULB4" s="5"/>
      <c r="ULC4" s="43"/>
      <c r="ULD4" s="6"/>
      <c r="ULE4" s="21"/>
      <c r="ULF4" s="21"/>
      <c r="ULG4" s="7"/>
      <c r="ULH4" s="21"/>
      <c r="ULI4" s="21"/>
      <c r="ULJ4" s="21"/>
      <c r="UMF4" s="66"/>
      <c r="UMG4" s="5"/>
      <c r="UMH4" s="5"/>
      <c r="UMI4" s="5"/>
      <c r="UMJ4" s="5"/>
      <c r="UMK4" s="5"/>
      <c r="UML4" s="5"/>
      <c r="UMM4" s="5"/>
      <c r="UMN4" s="5"/>
      <c r="UMO4" s="5"/>
      <c r="UOK4" s="66"/>
      <c r="UOL4" s="66"/>
      <c r="UOM4" s="66"/>
      <c r="UPN4" s="5"/>
      <c r="UPO4" s="5"/>
      <c r="UPP4" s="43"/>
      <c r="UPQ4" s="6"/>
      <c r="UPR4" s="21"/>
      <c r="UPS4" s="21"/>
      <c r="UPT4" s="7"/>
      <c r="UPU4" s="21"/>
      <c r="UPV4" s="21"/>
      <c r="UPW4" s="21"/>
      <c r="UQS4" s="66"/>
      <c r="UQT4" s="5"/>
      <c r="UQU4" s="5"/>
      <c r="UQV4" s="5"/>
      <c r="UQW4" s="5"/>
      <c r="UQX4" s="5"/>
      <c r="UQY4" s="5"/>
      <c r="UQZ4" s="5"/>
      <c r="URA4" s="5"/>
      <c r="URB4" s="5"/>
      <c r="USX4" s="66"/>
      <c r="USY4" s="66"/>
      <c r="USZ4" s="66"/>
      <c r="UUA4" s="5"/>
      <c r="UUB4" s="5"/>
      <c r="UUC4" s="43"/>
      <c r="UUD4" s="6"/>
      <c r="UUE4" s="21"/>
      <c r="UUF4" s="21"/>
      <c r="UUG4" s="7"/>
      <c r="UUH4" s="21"/>
      <c r="UUI4" s="21"/>
      <c r="UUJ4" s="21"/>
      <c r="UVF4" s="66"/>
      <c r="UVG4" s="5"/>
      <c r="UVH4" s="5"/>
      <c r="UVI4" s="5"/>
      <c r="UVJ4" s="5"/>
      <c r="UVK4" s="5"/>
      <c r="UVL4" s="5"/>
      <c r="UVM4" s="5"/>
      <c r="UVN4" s="5"/>
      <c r="UVO4" s="5"/>
      <c r="UXK4" s="66"/>
      <c r="UXL4" s="66"/>
      <c r="UXM4" s="66"/>
      <c r="UYN4" s="5"/>
      <c r="UYO4" s="5"/>
      <c r="UYP4" s="43"/>
      <c r="UYQ4" s="6"/>
      <c r="UYR4" s="21"/>
      <c r="UYS4" s="21"/>
      <c r="UYT4" s="7"/>
      <c r="UYU4" s="21"/>
      <c r="UYV4" s="21"/>
      <c r="UYW4" s="21"/>
      <c r="UZS4" s="66"/>
      <c r="UZT4" s="5"/>
      <c r="UZU4" s="5"/>
      <c r="UZV4" s="5"/>
      <c r="UZW4" s="5"/>
      <c r="UZX4" s="5"/>
      <c r="UZY4" s="5"/>
      <c r="UZZ4" s="5"/>
      <c r="VAA4" s="5"/>
      <c r="VAB4" s="5"/>
      <c r="VBX4" s="66"/>
      <c r="VBY4" s="66"/>
      <c r="VBZ4" s="66"/>
      <c r="VDA4" s="5"/>
      <c r="VDB4" s="5"/>
      <c r="VDC4" s="43"/>
      <c r="VDD4" s="6"/>
      <c r="VDE4" s="21"/>
      <c r="VDF4" s="21"/>
      <c r="VDG4" s="7"/>
      <c r="VDH4" s="21"/>
      <c r="VDI4" s="21"/>
      <c r="VDJ4" s="21"/>
      <c r="VEF4" s="66"/>
      <c r="VEG4" s="5"/>
      <c r="VEH4" s="5"/>
      <c r="VEI4" s="5"/>
      <c r="VEJ4" s="5"/>
      <c r="VEK4" s="5"/>
      <c r="VEL4" s="5"/>
      <c r="VEM4" s="5"/>
      <c r="VEN4" s="5"/>
      <c r="VEO4" s="5"/>
      <c r="VGK4" s="66"/>
      <c r="VGL4" s="66"/>
      <c r="VGM4" s="66"/>
      <c r="VHN4" s="5"/>
      <c r="VHO4" s="5"/>
      <c r="VHP4" s="43"/>
      <c r="VHQ4" s="6"/>
      <c r="VHR4" s="21"/>
      <c r="VHS4" s="21"/>
      <c r="VHT4" s="7"/>
      <c r="VHU4" s="21"/>
      <c r="VHV4" s="21"/>
      <c r="VHW4" s="21"/>
      <c r="VIS4" s="66"/>
      <c r="VIT4" s="5"/>
      <c r="VIU4" s="5"/>
      <c r="VIV4" s="5"/>
      <c r="VIW4" s="5"/>
      <c r="VIX4" s="5"/>
      <c r="VIY4" s="5"/>
      <c r="VIZ4" s="5"/>
      <c r="VJA4" s="5"/>
      <c r="VJB4" s="5"/>
      <c r="VKX4" s="66"/>
      <c r="VKY4" s="66"/>
      <c r="VKZ4" s="66"/>
      <c r="VMA4" s="5"/>
      <c r="VMB4" s="5"/>
      <c r="VMC4" s="43"/>
      <c r="VMD4" s="6"/>
      <c r="VME4" s="21"/>
      <c r="VMF4" s="21"/>
      <c r="VMG4" s="7"/>
      <c r="VMH4" s="21"/>
      <c r="VMI4" s="21"/>
      <c r="VMJ4" s="21"/>
      <c r="VNF4" s="66"/>
      <c r="VNG4" s="5"/>
      <c r="VNH4" s="5"/>
      <c r="VNI4" s="5"/>
      <c r="VNJ4" s="5"/>
      <c r="VNK4" s="5"/>
      <c r="VNL4" s="5"/>
      <c r="VNM4" s="5"/>
      <c r="VNN4" s="5"/>
      <c r="VNO4" s="5"/>
      <c r="VPK4" s="66"/>
      <c r="VPL4" s="66"/>
      <c r="VPM4" s="66"/>
      <c r="VQN4" s="5"/>
      <c r="VQO4" s="5"/>
      <c r="VQP4" s="43"/>
      <c r="VQQ4" s="6"/>
      <c r="VQR4" s="21"/>
      <c r="VQS4" s="21"/>
      <c r="VQT4" s="7"/>
      <c r="VQU4" s="21"/>
      <c r="VQV4" s="21"/>
      <c r="VQW4" s="21"/>
      <c r="VRS4" s="66"/>
      <c r="VRT4" s="5"/>
      <c r="VRU4" s="5"/>
      <c r="VRV4" s="5"/>
      <c r="VRW4" s="5"/>
      <c r="VRX4" s="5"/>
      <c r="VRY4" s="5"/>
      <c r="VRZ4" s="5"/>
      <c r="VSA4" s="5"/>
      <c r="VSB4" s="5"/>
      <c r="VTX4" s="66"/>
      <c r="VTY4" s="66"/>
      <c r="VTZ4" s="66"/>
      <c r="VVA4" s="5"/>
      <c r="VVB4" s="5"/>
      <c r="VVC4" s="43"/>
      <c r="VVD4" s="6"/>
      <c r="VVE4" s="21"/>
      <c r="VVF4" s="21"/>
      <c r="VVG4" s="7"/>
      <c r="VVH4" s="21"/>
      <c r="VVI4" s="21"/>
      <c r="VVJ4" s="21"/>
      <c r="VWF4" s="66"/>
      <c r="VWG4" s="5"/>
      <c r="VWH4" s="5"/>
      <c r="VWI4" s="5"/>
      <c r="VWJ4" s="5"/>
      <c r="VWK4" s="5"/>
      <c r="VWL4" s="5"/>
      <c r="VWM4" s="5"/>
      <c r="VWN4" s="5"/>
      <c r="VWO4" s="5"/>
      <c r="VYK4" s="66"/>
      <c r="VYL4" s="66"/>
      <c r="VYM4" s="66"/>
      <c r="VZN4" s="5"/>
      <c r="VZO4" s="5"/>
      <c r="VZP4" s="43"/>
      <c r="VZQ4" s="6"/>
      <c r="VZR4" s="21"/>
      <c r="VZS4" s="21"/>
      <c r="VZT4" s="7"/>
      <c r="VZU4" s="21"/>
      <c r="VZV4" s="21"/>
      <c r="VZW4" s="21"/>
      <c r="WAS4" s="66"/>
      <c r="WAT4" s="5"/>
      <c r="WAU4" s="5"/>
      <c r="WAV4" s="5"/>
      <c r="WAW4" s="5"/>
      <c r="WAX4" s="5"/>
      <c r="WAY4" s="5"/>
      <c r="WAZ4" s="5"/>
      <c r="WBA4" s="5"/>
      <c r="WBB4" s="5"/>
      <c r="WCX4" s="66"/>
      <c r="WCY4" s="66"/>
      <c r="WCZ4" s="66"/>
      <c r="WEA4" s="5"/>
      <c r="WEB4" s="5"/>
      <c r="WEC4" s="43"/>
      <c r="WED4" s="6"/>
      <c r="WEE4" s="21"/>
      <c r="WEF4" s="21"/>
      <c r="WEG4" s="7"/>
      <c r="WEH4" s="21"/>
      <c r="WEI4" s="21"/>
      <c r="WEJ4" s="21"/>
      <c r="WFF4" s="66"/>
      <c r="WFG4" s="5"/>
      <c r="WFH4" s="5"/>
      <c r="WFI4" s="5"/>
      <c r="WFJ4" s="5"/>
      <c r="WFK4" s="5"/>
      <c r="WFL4" s="5"/>
      <c r="WFM4" s="5"/>
      <c r="WFN4" s="5"/>
      <c r="WFO4" s="5"/>
      <c r="WHK4" s="66"/>
      <c r="WHL4" s="66"/>
      <c r="WHM4" s="66"/>
      <c r="WIN4" s="5"/>
      <c r="WIO4" s="5"/>
      <c r="WIP4" s="43"/>
      <c r="WIQ4" s="6"/>
      <c r="WIR4" s="21"/>
      <c r="WIS4" s="21"/>
      <c r="WIT4" s="7"/>
      <c r="WIU4" s="21"/>
      <c r="WIV4" s="21"/>
      <c r="WIW4" s="21"/>
      <c r="WJS4" s="66"/>
      <c r="WJT4" s="5"/>
      <c r="WJU4" s="5"/>
      <c r="WJV4" s="5"/>
      <c r="WJW4" s="5"/>
      <c r="WJX4" s="5"/>
      <c r="WJY4" s="5"/>
      <c r="WJZ4" s="5"/>
      <c r="WKA4" s="5"/>
      <c r="WKB4" s="5"/>
      <c r="WLX4" s="66"/>
      <c r="WLY4" s="66"/>
      <c r="WLZ4" s="66"/>
      <c r="WNA4" s="5"/>
      <c r="WNB4" s="5"/>
      <c r="WNC4" s="43"/>
      <c r="WND4" s="6"/>
      <c r="WNE4" s="21"/>
      <c r="WNF4" s="21"/>
      <c r="WNG4" s="7"/>
      <c r="WNH4" s="21"/>
      <c r="WNI4" s="21"/>
      <c r="WNJ4" s="21"/>
      <c r="WOF4" s="66"/>
      <c r="WOG4" s="5"/>
      <c r="WOH4" s="5"/>
      <c r="WOI4" s="5"/>
      <c r="WOJ4" s="5"/>
      <c r="WOK4" s="5"/>
      <c r="WOL4" s="5"/>
      <c r="WOM4" s="5"/>
      <c r="WON4" s="5"/>
      <c r="WOO4" s="5"/>
      <c r="WQK4" s="66"/>
      <c r="WQL4" s="66"/>
      <c r="WQM4" s="66"/>
      <c r="WRN4" s="5"/>
      <c r="WRO4" s="5"/>
      <c r="WRP4" s="43"/>
      <c r="WRQ4" s="6"/>
      <c r="WRR4" s="21"/>
      <c r="WRS4" s="21"/>
      <c r="WRT4" s="7"/>
      <c r="WRU4" s="21"/>
      <c r="WRV4" s="21"/>
      <c r="WRW4" s="21"/>
      <c r="WSS4" s="66"/>
      <c r="WST4" s="5"/>
      <c r="WSU4" s="5"/>
      <c r="WSV4" s="5"/>
      <c r="WSW4" s="5"/>
      <c r="WSX4" s="5"/>
      <c r="WSY4" s="5"/>
      <c r="WSZ4" s="5"/>
      <c r="WTA4" s="5"/>
      <c r="WTB4" s="5"/>
      <c r="WUX4" s="66"/>
      <c r="WUY4" s="66"/>
      <c r="WUZ4" s="66"/>
      <c r="WWA4" s="5"/>
      <c r="WWB4" s="5"/>
      <c r="WWC4" s="43"/>
      <c r="WWD4" s="6"/>
      <c r="WWE4" s="21"/>
      <c r="WWF4" s="21"/>
      <c r="WWG4" s="7"/>
      <c r="WWH4" s="21"/>
      <c r="WWI4" s="21"/>
      <c r="WWJ4" s="21"/>
      <c r="WXF4" s="66"/>
      <c r="WXG4" s="5"/>
      <c r="WXH4" s="5"/>
      <c r="WXI4" s="5"/>
      <c r="WXJ4" s="5"/>
      <c r="WXK4" s="5"/>
      <c r="WXL4" s="5"/>
      <c r="WXM4" s="5"/>
      <c r="WXN4" s="5"/>
      <c r="WXO4" s="5"/>
      <c r="WZK4" s="66"/>
      <c r="WZL4" s="66"/>
      <c r="WZM4" s="66"/>
      <c r="XAN4" s="5"/>
      <c r="XAO4" s="5"/>
      <c r="XAP4" s="43"/>
      <c r="XAQ4" s="6"/>
      <c r="XAR4" s="21"/>
      <c r="XAS4" s="21"/>
      <c r="XAT4" s="7"/>
      <c r="XAU4" s="21"/>
      <c r="XAV4" s="21"/>
      <c r="XAW4" s="21"/>
      <c r="XBS4" s="66"/>
      <c r="XBT4" s="5"/>
      <c r="XBU4" s="5"/>
      <c r="XBV4" s="5"/>
      <c r="XBW4" s="5"/>
      <c r="XBX4" s="5"/>
      <c r="XBY4" s="5"/>
      <c r="XBZ4" s="5"/>
      <c r="XCA4" s="5"/>
      <c r="XCB4" s="5"/>
      <c r="XDX4" s="66"/>
      <c r="XDY4" s="66"/>
      <c r="XDZ4" s="66"/>
      <c r="XFA4" s="5"/>
      <c r="XFB4" s="5"/>
      <c r="XFC4" s="43"/>
      <c r="XFD4" s="6"/>
    </row>
    <row r="5" spans="1:977 1025:2030 2078:3052 3074:6125 6173:7147 7169:10220 10268:13312 13339:14315 14363:16384" ht="17" thickBot="1" x14ac:dyDescent="0.25">
      <c r="B5" s="440" t="s">
        <v>217</v>
      </c>
      <c r="C5" s="440"/>
      <c r="D5" s="440"/>
      <c r="E5" s="440"/>
      <c r="F5" s="440"/>
      <c r="G5" s="440"/>
      <c r="H5" s="440"/>
      <c r="I5" s="440"/>
      <c r="J5" s="440"/>
      <c r="K5" s="21"/>
      <c r="U5" s="4">
        <f>SUM(U7:U104)</f>
        <v>0</v>
      </c>
      <c r="V5" s="4">
        <f>SUM(V7:V104)</f>
        <v>0</v>
      </c>
      <c r="AH5" s="5"/>
      <c r="AI5" s="5"/>
      <c r="AJ5" s="5"/>
      <c r="AK5" s="5"/>
      <c r="AL5" s="5"/>
      <c r="AM5" s="5"/>
      <c r="AN5" s="5"/>
      <c r="AO5" s="5"/>
      <c r="AP5" s="5"/>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DH5" s="440" t="s">
        <v>218</v>
      </c>
      <c r="DI5" s="440"/>
      <c r="DJ5" s="440"/>
      <c r="DK5" s="440"/>
      <c r="DL5" s="440"/>
      <c r="DM5" s="440"/>
      <c r="DN5" s="440"/>
    </row>
    <row r="6" spans="1:977 1025:2030 2078:3052 3074:6125 6173:7147 7169:10220 10268:13312 13339:14315 14363:16384" s="9" customFormat="1" ht="15" customHeight="1" thickBot="1" x14ac:dyDescent="0.25">
      <c r="B6" s="363" t="s">
        <v>72</v>
      </c>
      <c r="C6" s="229" t="s">
        <v>128</v>
      </c>
      <c r="D6" s="230" t="s">
        <v>54</v>
      </c>
      <c r="E6" s="433" t="s">
        <v>123</v>
      </c>
      <c r="F6" s="434"/>
      <c r="G6" s="434"/>
      <c r="H6" s="435"/>
      <c r="I6" s="102" t="s">
        <v>185</v>
      </c>
      <c r="J6" s="102" t="s">
        <v>189</v>
      </c>
      <c r="K6" s="13"/>
      <c r="N6" s="437" t="s">
        <v>186</v>
      </c>
      <c r="O6" s="437"/>
      <c r="P6" s="437"/>
      <c r="Q6" s="437"/>
      <c r="R6" s="437"/>
      <c r="S6" s="437"/>
      <c r="T6" s="9" t="s">
        <v>187</v>
      </c>
      <c r="W6" s="9" t="s">
        <v>188</v>
      </c>
      <c r="AG6" s="67"/>
      <c r="AH6" s="11" t="s">
        <v>123</v>
      </c>
      <c r="AI6" s="12" t="s">
        <v>147</v>
      </c>
      <c r="AJ6" s="12" t="s">
        <v>148</v>
      </c>
      <c r="AK6" s="12" t="s">
        <v>149</v>
      </c>
      <c r="AL6" s="12" t="s">
        <v>150</v>
      </c>
      <c r="AM6" s="12" t="s">
        <v>151</v>
      </c>
      <c r="AN6" s="12" t="s">
        <v>152</v>
      </c>
      <c r="AO6" s="12" t="s">
        <v>153</v>
      </c>
      <c r="AP6" s="12" t="s">
        <v>154</v>
      </c>
      <c r="AS6" s="63" t="s">
        <v>172</v>
      </c>
      <c r="AT6" s="436" t="s">
        <v>174</v>
      </c>
      <c r="AU6" s="436"/>
      <c r="AV6" s="436" t="s">
        <v>175</v>
      </c>
      <c r="AW6" s="436"/>
      <c r="AX6" s="436"/>
      <c r="AY6" s="436"/>
      <c r="AZ6" s="436" t="s">
        <v>173</v>
      </c>
      <c r="BA6" s="436"/>
      <c r="BB6" s="436"/>
      <c r="BC6" s="436"/>
      <c r="BD6" s="436"/>
      <c r="BE6" s="436"/>
      <c r="BF6" s="436"/>
      <c r="BG6" s="436" t="s">
        <v>176</v>
      </c>
      <c r="BH6" s="436"/>
      <c r="BI6" s="436"/>
      <c r="BJ6" s="436"/>
      <c r="BK6" s="436"/>
      <c r="BL6" s="436"/>
      <c r="BM6" s="436"/>
      <c r="BN6" s="436" t="s">
        <v>177</v>
      </c>
      <c r="BO6" s="436"/>
      <c r="BP6" s="436"/>
      <c r="BQ6" s="436"/>
      <c r="BR6" s="436"/>
      <c r="BS6" s="436"/>
      <c r="BT6" s="436"/>
      <c r="BU6" s="436" t="s">
        <v>178</v>
      </c>
      <c r="BV6" s="436"/>
      <c r="BW6" s="436"/>
      <c r="BX6" s="436"/>
      <c r="BY6" s="436"/>
      <c r="BZ6" s="436"/>
      <c r="CA6" s="436"/>
      <c r="CB6" s="436" t="s">
        <v>179</v>
      </c>
      <c r="CC6" s="436"/>
      <c r="CD6" s="436"/>
      <c r="CE6" s="436"/>
      <c r="CF6" s="436"/>
      <c r="CG6" s="436"/>
      <c r="CH6" s="436"/>
      <c r="CL6" s="66"/>
      <c r="CM6" s="66"/>
      <c r="CN6" s="66"/>
      <c r="DH6" s="237" t="s">
        <v>72</v>
      </c>
      <c r="DI6" s="238" t="s">
        <v>128</v>
      </c>
      <c r="DJ6" s="239" t="s">
        <v>54</v>
      </c>
      <c r="DK6" s="438" t="s">
        <v>155</v>
      </c>
      <c r="DL6" s="438"/>
      <c r="DM6" s="438"/>
      <c r="DN6" s="439"/>
    </row>
    <row r="7" spans="1:977 1025:2030 2078:3052 3074:6125 6173:7147 7169:10220 10268:13312 13339:14315 14363:16384" ht="16" x14ac:dyDescent="0.2">
      <c r="B7" s="364">
        <v>1</v>
      </c>
      <c r="C7" s="361">
        <v>43265</v>
      </c>
      <c r="D7" s="218">
        <v>0.5</v>
      </c>
      <c r="E7" s="318" t="s">
        <v>91</v>
      </c>
      <c r="F7" s="274"/>
      <c r="G7" s="275"/>
      <c r="H7" s="321" t="s">
        <v>191</v>
      </c>
      <c r="I7" s="228" t="str">
        <f>IF('Resultados Reales'!J7=1,IF(W7='Resultados Reales'!S7,"Acierto","Error"),"")</f>
        <v/>
      </c>
      <c r="J7" s="228" t="str">
        <f>IF('Resultados Reales'!J7=1,IF(AND('Resultados Reales'!E7='Mi Prode'!F7,'Resultados Reales'!F7='Mi Prode'!G7),"Acierto","Error"),"")</f>
        <v/>
      </c>
      <c r="K7" s="60"/>
      <c r="L7" s="4" t="s">
        <v>124</v>
      </c>
      <c r="M7" s="4" t="s">
        <v>125</v>
      </c>
      <c r="U7" s="4">
        <f t="shared" ref="U7:U12" si="0">IF(I7="Acierto",1,0)</f>
        <v>0</v>
      </c>
      <c r="V7" s="4">
        <f>IF(J7="Acierto",1,0)</f>
        <v>0</v>
      </c>
      <c r="W7" s="4" t="str">
        <f t="shared" ref="W7:W12" si="1">IF(AND(F7&lt;&gt;"",G7&lt;&gt;""),IF(F7&gt;G7,"L",IF(F7=G7,"E","V")),"")</f>
        <v/>
      </c>
      <c r="AA7" s="15" t="str">
        <f>IF(AND(F7&lt;&gt;"",G7&lt;&gt;""),IF(F7&gt;G7,"A",IF(F7=G7,"B","C")),"")</f>
        <v/>
      </c>
      <c r="AB7" s="15" t="str">
        <f>IF(AND(G7&lt;&gt;"",F7&lt;&gt;""),IF(G7&gt;F7,"A",IF(G7=F7,"B","C")),"")</f>
        <v/>
      </c>
      <c r="AC7" s="16" t="str">
        <f t="shared" ref="AC7:AC12" si="2">IF($E7="Sudáfrica",$AA7,IF($H7="Sudáfrica",$AB7,""))</f>
        <v/>
      </c>
      <c r="AD7" s="17" t="str">
        <f t="shared" ref="AD7:AD12" si="3">IF($E7="México",$AA7,IF($H7="México",$AB7,""))</f>
        <v/>
      </c>
      <c r="AE7" s="18" t="str">
        <f t="shared" ref="AE7:AE12" si="4">IF($E7="Uruguay",$AA7,IF($H7="Uruguay",$AB7,""))</f>
        <v/>
      </c>
      <c r="AF7" s="82" t="str">
        <f t="shared" ref="AF7:AF12" si="5">IF($E7="Francia",$AA7,IF($H7="Francia",$AB7,""))</f>
        <v/>
      </c>
      <c r="AG7" s="75"/>
      <c r="AH7" s="108" t="str">
        <f>A!F52</f>
        <v>Rusia</v>
      </c>
      <c r="AI7" s="21">
        <f>A!G52</f>
        <v>0</v>
      </c>
      <c r="AJ7" s="21">
        <f>A!H52</f>
        <v>0</v>
      </c>
      <c r="AK7" s="21">
        <f>A!I52</f>
        <v>0</v>
      </c>
      <c r="AL7" s="21">
        <f>A!J52</f>
        <v>0</v>
      </c>
      <c r="AM7" s="21">
        <f>A!K52</f>
        <v>0</v>
      </c>
      <c r="AN7" s="21">
        <f>A!L52</f>
        <v>0</v>
      </c>
      <c r="AO7" s="21">
        <f>A!M52</f>
        <v>0</v>
      </c>
      <c r="AP7" s="21">
        <f>AM7-AN7</f>
        <v>0</v>
      </c>
      <c r="AQ7" s="4"/>
      <c r="AR7" s="4"/>
      <c r="AS7" s="4">
        <f>MAX(AO7:AO10)</f>
        <v>0</v>
      </c>
      <c r="AT7" s="4">
        <f>IF(AO7=AS7,1,0)</f>
        <v>1</v>
      </c>
      <c r="AU7" s="22" t="str">
        <f>IF(AND(AT7&lt;&gt;0,AT11=1),CONCATENATE(AT7,AS6),"")</f>
        <v/>
      </c>
      <c r="AV7" s="4" t="str">
        <f>IF(AND(AT7&lt;&gt;1,AT11=1),AO7,"")</f>
        <v/>
      </c>
      <c r="AW7" s="4" t="str">
        <f>IF(AV7&lt;&gt;"",MAX(AV7:AV10),"")</f>
        <v/>
      </c>
      <c r="AX7" s="4">
        <f>IF(AV7&lt;&gt;"",IF(AO7=AW7,2,0),0)</f>
        <v>0</v>
      </c>
      <c r="AY7" s="22" t="str">
        <f>IF(AND(AX7&lt;&gt;0,AX11=1),CONCATENATE(AX7,AS6),"")</f>
        <v/>
      </c>
      <c r="AZ7" s="4" t="str">
        <f>IF(AT7&lt;&gt;0,IF(AT11=3,AP7,""),"")</f>
        <v/>
      </c>
      <c r="BA7" s="4" t="str">
        <f>IF(AT7&lt;&gt;0,IF(AT11=3,AM7,""),"")</f>
        <v/>
      </c>
      <c r="BB7" s="4" t="str">
        <f>IF(AZ7&lt;&gt;"",MAX(AZ7:AZ10),"")</f>
        <v/>
      </c>
      <c r="BC7" s="4" t="str">
        <f>IF(AZ7&lt;&gt;"",IF(AZ7=BB7,1,0),"")</f>
        <v/>
      </c>
      <c r="BD7" s="4" t="str">
        <f>IF(BA7&lt;&gt;"",MAX(BA7:BA10),"")</f>
        <v/>
      </c>
      <c r="BE7" s="4">
        <f>IF(AZ7&lt;&gt;"",IF(BC11=1,IF(AP7=BB7,1,0),IF(AM7=BD7,1,0)),0)</f>
        <v>0</v>
      </c>
      <c r="BF7" s="22" t="str">
        <f>IF(AND(BE7&lt;&gt;0,BE11=1),CONCATENATE(BE7,AS6),"")</f>
        <v/>
      </c>
      <c r="BG7" s="4" t="str">
        <f>IF(AT7&lt;&gt;0,IF(AND(BE7&lt;&gt;1,BE11=1),AP7,""),"")</f>
        <v/>
      </c>
      <c r="BH7" s="4" t="str">
        <f>IF(AT7&lt;&gt;0,IF(AND(BE7&lt;&gt;1,BE11=1),AM7,""),"")</f>
        <v/>
      </c>
      <c r="BI7" s="4" t="str">
        <f>IF(BG7&lt;&gt;"",MAX(BG7:BG10),"")</f>
        <v/>
      </c>
      <c r="BJ7" s="4" t="str">
        <f>IF(BG7&lt;&gt;"",IF(BG7=BI7,1,0),"")</f>
        <v/>
      </c>
      <c r="BK7" s="4" t="str">
        <f>IF(BH7&lt;&gt;"",MAX(BH7:BH10),"")</f>
        <v/>
      </c>
      <c r="BL7" s="4">
        <f>IF(BG7&lt;&gt;"",IF(BJ11=1,IF(AP7=BI7,2,0),IF(AM7=BK7,2,0)),0)</f>
        <v>0</v>
      </c>
      <c r="BM7" s="22" t="str">
        <f>IF(AND(BL7&lt;&gt;0,BL11=1),CONCATENATE(BL7,AS6),"")</f>
        <v/>
      </c>
      <c r="BN7" s="4" t="str">
        <f>IF(AT7&lt;&gt;0,IF(AT11=2,AP7,""),"")</f>
        <v/>
      </c>
      <c r="BO7" s="4" t="str">
        <f>IF(AT7&lt;&gt;0,IF(AT11=2,AM7,""),"")</f>
        <v/>
      </c>
      <c r="BP7" s="4" t="str">
        <f>IF(BN7&lt;&gt;"",MAX(BN7:BN10),"")</f>
        <v/>
      </c>
      <c r="BQ7" s="4" t="str">
        <f>IF(BN7&lt;&gt;"",IF(BN7=BP7,1,0),"")</f>
        <v/>
      </c>
      <c r="BR7" s="4" t="str">
        <f>IF(BO7&lt;&gt;"",MAX(BO7:BO10),"")</f>
        <v/>
      </c>
      <c r="BS7" s="4">
        <f>IF(BN7&lt;&gt;"",IF(BQ11=1,IF(AP7=BP7,1,2),IF(AM7=BR7,1,2)),0)</f>
        <v>0</v>
      </c>
      <c r="BT7" s="22" t="str">
        <f>IF(AND(BS7&lt;&gt;0,BS11=2),CONCATENATE(BS7,AS6),"")</f>
        <v/>
      </c>
      <c r="BU7" s="4" t="str">
        <f>IF(AX7&lt;&gt;0,IF(AX11=2,AP7,""),"")</f>
        <v/>
      </c>
      <c r="BV7" s="4" t="str">
        <f>IF(AX7&lt;&gt;0,IF(AX11=2,AM7,""),"")</f>
        <v/>
      </c>
      <c r="BW7" s="4" t="str">
        <f>IF(BU7&lt;&gt;"",MAX(BU7:BU10),"")</f>
        <v/>
      </c>
      <c r="BX7" s="4" t="str">
        <f>IF(BU7&lt;&gt;"",IF(BU7=BW7,1,0),"")</f>
        <v/>
      </c>
      <c r="BY7" s="4" t="str">
        <f>IF(BV7&lt;&gt;"",MAX(BV7:BV10),"")</f>
        <v/>
      </c>
      <c r="BZ7" s="4">
        <f>IF(BU7&lt;&gt;"",IF(BX11=1,IF(AP7=BW7,2,0),IF(AM7=BY7,2,0)),0)</f>
        <v>0</v>
      </c>
      <c r="CA7" s="22" t="str">
        <f>IF(AND(BZ7&lt;&gt;0,BZ11=1),CONCATENATE(BZ7,AS6),"")</f>
        <v/>
      </c>
      <c r="CB7" s="4" t="str">
        <f>IF(AX7&lt;&gt;0,IF(AX11=3,AP7,""),"")</f>
        <v/>
      </c>
      <c r="CC7" s="4" t="str">
        <f>IF(AX7&lt;&gt;0,IF(AX11=3,AM7,""),"")</f>
        <v/>
      </c>
      <c r="CD7" s="4" t="str">
        <f>IF(CB7&lt;&gt;"",MAX(CB7:CB10),"")</f>
        <v/>
      </c>
      <c r="CE7" s="4" t="str">
        <f>IF(CB7&lt;&gt;"",IF(CB7=CD7,1,0),"")</f>
        <v/>
      </c>
      <c r="CF7" s="4" t="str">
        <f>IF(CC7&lt;&gt;"",MAX(CC7:CC10),"")</f>
        <v/>
      </c>
      <c r="CG7" s="4">
        <f>IF(CB7&lt;&gt;"",IF(CE11=1,IF(AP7=CD7,2,0),IF(AM7=CF7,2,0)),0)</f>
        <v>0</v>
      </c>
      <c r="CH7" s="22" t="str">
        <f>IF(AND(CG7&lt;&gt;0,CG11=1),CONCATENATE(CG7,AS6),"")</f>
        <v/>
      </c>
      <c r="CI7" s="4"/>
      <c r="CJ7" s="4"/>
      <c r="CK7" s="4"/>
      <c r="CL7" s="70"/>
      <c r="CM7" s="70"/>
      <c r="CN7" s="67"/>
      <c r="DH7" s="232">
        <v>49</v>
      </c>
      <c r="DI7" s="360">
        <v>43281</v>
      </c>
      <c r="DJ7" s="226">
        <v>0.625</v>
      </c>
      <c r="DK7" s="287" t="str">
        <f>IF(AU72&lt;&gt;"",AU72,"1º  Grupo A")</f>
        <v>1º  Grupo A</v>
      </c>
      <c r="DL7" s="274"/>
      <c r="DM7" s="275"/>
      <c r="DN7" s="290" t="str">
        <f>IF(AV72&lt;&gt;"",AV72,"2º  Grupo B")</f>
        <v>2º  Grupo B</v>
      </c>
      <c r="DO7" s="273" t="str">
        <f>IF(AND(DL7="x",DM7="x"),"Error","")</f>
        <v/>
      </c>
    </row>
    <row r="8" spans="1:977 1025:2030 2078:3052 3074:6125 6173:7147 7169:10220 10268:13312 13339:14315 14363:16384" x14ac:dyDescent="0.2">
      <c r="B8" s="364">
        <v>2</v>
      </c>
      <c r="C8" s="361">
        <v>43266</v>
      </c>
      <c r="D8" s="218">
        <v>0.375</v>
      </c>
      <c r="E8" s="319" t="s">
        <v>192</v>
      </c>
      <c r="F8" s="276"/>
      <c r="G8" s="277"/>
      <c r="H8" s="322" t="s">
        <v>126</v>
      </c>
      <c r="I8" s="14" t="str">
        <f>IF('Resultados Reales'!J8=1,IF(W8='Resultados Reales'!S8,"Acierto","Error"),"")</f>
        <v/>
      </c>
      <c r="J8" s="14" t="str">
        <f>IF('Resultados Reales'!J8=1,IF(AND('Resultados Reales'!E8='Mi Prode'!F8,'Resultados Reales'!F8='Mi Prode'!G8),"Acierto","Error"),"")</f>
        <v/>
      </c>
      <c r="K8" s="60"/>
      <c r="L8" s="4" t="s">
        <v>124</v>
      </c>
      <c r="M8" s="4" t="s">
        <v>125</v>
      </c>
      <c r="U8" s="4">
        <f t="shared" si="0"/>
        <v>0</v>
      </c>
      <c r="V8" s="4">
        <f t="shared" ref="V8:V12" si="6">IF(J8="Acierto",1,0)</f>
        <v>0</v>
      </c>
      <c r="W8" s="4" t="str">
        <f t="shared" si="1"/>
        <v/>
      </c>
      <c r="AA8" s="15" t="str">
        <f>IF(OR(F8&lt;&gt;"",G8&lt;&gt;""),IF(F8&gt;G8,"A",IF(F8=G8,"B","C")),"")</f>
        <v/>
      </c>
      <c r="AB8" s="15" t="str">
        <f>IF(OR(G8&lt;&gt;"",F8&lt;&gt;""),IF(G8&gt;F8,"A",IF(G8=F8,"B","C")),"")</f>
        <v/>
      </c>
      <c r="AC8" s="16" t="str">
        <f t="shared" si="2"/>
        <v/>
      </c>
      <c r="AD8" s="17" t="str">
        <f t="shared" si="3"/>
        <v/>
      </c>
      <c r="AE8" s="18" t="str">
        <f t="shared" si="4"/>
        <v/>
      </c>
      <c r="AF8" s="82" t="str">
        <f t="shared" si="5"/>
        <v/>
      </c>
      <c r="AG8" s="75"/>
      <c r="AH8" s="108" t="str">
        <f>A!F53</f>
        <v>Arabia Saudita</v>
      </c>
      <c r="AI8" s="23">
        <f>A!G53</f>
        <v>0</v>
      </c>
      <c r="AJ8" s="23">
        <f>A!H53</f>
        <v>0</v>
      </c>
      <c r="AK8" s="23">
        <f>A!I53</f>
        <v>0</v>
      </c>
      <c r="AL8" s="23">
        <f>A!J53</f>
        <v>0</v>
      </c>
      <c r="AM8" s="23">
        <f>A!K53</f>
        <v>0</v>
      </c>
      <c r="AN8" s="23">
        <f>A!L53</f>
        <v>0</v>
      </c>
      <c r="AO8" s="23">
        <f>A!M53</f>
        <v>0</v>
      </c>
      <c r="AP8" s="23">
        <f>AM8-AN8</f>
        <v>0</v>
      </c>
      <c r="AQ8" s="4"/>
      <c r="AR8" s="4"/>
      <c r="AS8" s="4">
        <f>MAX(AO7:AO10)</f>
        <v>0</v>
      </c>
      <c r="AT8" s="4">
        <f>IF(AO8=AS8,1,0)</f>
        <v>1</v>
      </c>
      <c r="AU8" s="22" t="str">
        <f>IF(AND(AT8&lt;&gt;0,AT11=1),CONCATENATE(AT8,AS6),"")</f>
        <v/>
      </c>
      <c r="AV8" s="4" t="str">
        <f>IF(AND(AT8&lt;&gt;1,AT11=1),AO8,"")</f>
        <v/>
      </c>
      <c r="AW8" s="4" t="str">
        <f>IF(AV8&lt;&gt;"",MAX(AV7:AV10),"")</f>
        <v/>
      </c>
      <c r="AX8" s="4">
        <f>IF(AV8&lt;&gt;"",IF(AO8=AW8,2,0),0)</f>
        <v>0</v>
      </c>
      <c r="AY8" s="22" t="str">
        <f>IF(AND(AX8&lt;&gt;0,AX11=1),CONCATENATE(AX8,AS6),"")</f>
        <v/>
      </c>
      <c r="AZ8" s="4" t="str">
        <f>IF(AT8&lt;&gt;0,IF(AT11=3,AP8,""),"")</f>
        <v/>
      </c>
      <c r="BA8" s="4" t="str">
        <f>IF(AT8&lt;&gt;0,IF(AT11=3,AM8,""),"")</f>
        <v/>
      </c>
      <c r="BB8" s="4" t="str">
        <f>IF(AZ8&lt;&gt;"",MAX(AZ7:AZ10),"")</f>
        <v/>
      </c>
      <c r="BC8" s="4" t="str">
        <f>IF(AZ8&lt;&gt;"",IF(AZ8=BB8,1,0),"")</f>
        <v/>
      </c>
      <c r="BD8" s="4" t="str">
        <f>IF(BA8&lt;&gt;"",MAX(BA7:BA10),"")</f>
        <v/>
      </c>
      <c r="BE8" s="4">
        <f>IF(AZ8&lt;&gt;"",IF(BC11=1,IF(AP8=BB8,1,0),IF(AM8=BD8,1,0)),0)</f>
        <v>0</v>
      </c>
      <c r="BF8" s="22" t="str">
        <f>IF(AND(BE8&lt;&gt;0,BE11=1),CONCATENATE(BE8,AS6),"")</f>
        <v/>
      </c>
      <c r="BG8" s="4" t="str">
        <f>IF(AT8&lt;&gt;0,IF(AND(BE8&lt;&gt;1,BE11=1),AP8,""),"")</f>
        <v/>
      </c>
      <c r="BH8" s="4" t="str">
        <f>IF(AT8&lt;&gt;0,IF(AND(BE8&lt;&gt;1,BE11=1),AM8,""),"")</f>
        <v/>
      </c>
      <c r="BI8" s="4" t="str">
        <f>IF(BG8&lt;&gt;"",MAX(BG7:BG10),"")</f>
        <v/>
      </c>
      <c r="BJ8" s="4" t="str">
        <f>IF(BG8&lt;&gt;"",IF(BG8=BI8,1,0),"")</f>
        <v/>
      </c>
      <c r="BK8" s="4" t="str">
        <f>IF(BH8&lt;&gt;"",MAX(BH7:BH10),"")</f>
        <v/>
      </c>
      <c r="BL8" s="4">
        <f>IF(BG8&lt;&gt;"",IF(BJ11=1,IF(AP8=BI8,2,0),IF(AM8=BK8,2,0)),0)</f>
        <v>0</v>
      </c>
      <c r="BM8" s="22" t="str">
        <f>IF(AND(BL8&lt;&gt;0,BL11=1),CONCATENATE(BL8,AS6),"")</f>
        <v/>
      </c>
      <c r="BN8" s="4" t="str">
        <f>IF(AT8&lt;&gt;0,IF(AT11=2,AP8,""),"")</f>
        <v/>
      </c>
      <c r="BO8" s="4" t="str">
        <f>IF(AT8&lt;&gt;0,IF(AT11=2,AM8,""),"")</f>
        <v/>
      </c>
      <c r="BP8" s="4" t="str">
        <f>IF(BN8&lt;&gt;"",MAX(BN7:BN10),"")</f>
        <v/>
      </c>
      <c r="BQ8" s="4" t="str">
        <f>IF(BN8&lt;&gt;"",IF(BN8=BP8,1,0),"")</f>
        <v/>
      </c>
      <c r="BR8" s="4" t="str">
        <f>IF(BO8&lt;&gt;"",MAX(BO7:BO10),"")</f>
        <v/>
      </c>
      <c r="BS8" s="4">
        <f>IF(BN8&lt;&gt;"",IF(BQ11=1,IF(AP8=BP8,1,2),IF(AM8=BR8,1,2)),0)</f>
        <v>0</v>
      </c>
      <c r="BT8" s="22" t="str">
        <f>IF(AND(BS8&lt;&gt;0,BS11=2),CONCATENATE(BS8,AS6),"")</f>
        <v/>
      </c>
      <c r="BU8" s="4" t="str">
        <f>IF(AX8&lt;&gt;0,IF(AX11=2,AP8,""),"")</f>
        <v/>
      </c>
      <c r="BV8" s="4" t="str">
        <f>IF(AX8&lt;&gt;0,IF(AX11=2,AM8,""),"")</f>
        <v/>
      </c>
      <c r="BW8" s="4" t="str">
        <f>IF(BU8&lt;&gt;"",MAX(BU7:BU10),"")</f>
        <v/>
      </c>
      <c r="BX8" s="4" t="str">
        <f>IF(BU8&lt;&gt;"",IF(BU8=BW8,1,0),"")</f>
        <v/>
      </c>
      <c r="BY8" s="4" t="str">
        <f>IF(BV8&lt;&gt;"",MAX(BV7:BV10),"")</f>
        <v/>
      </c>
      <c r="BZ8" s="4">
        <f>IF(BU8&lt;&gt;"",IF(BX11=1,IF(AP8=BW8,2,0),IF(AM8=BY8,2,0)),0)</f>
        <v>0</v>
      </c>
      <c r="CA8" s="22" t="str">
        <f>IF(AND(BZ8&lt;&gt;0,BZ11=1),CONCATENATE(BZ8,AS6),"")</f>
        <v/>
      </c>
      <c r="CB8" s="4" t="str">
        <f>IF(AX8&lt;&gt;0,IF(AX11=3,AP8,""),"")</f>
        <v/>
      </c>
      <c r="CC8" s="4" t="str">
        <f>IF(AX8&lt;&gt;0,IF(AX11=3,AM8,""),"")</f>
        <v/>
      </c>
      <c r="CD8" s="4" t="str">
        <f>IF(CB8&lt;&gt;"",MAX(CB7:CB10),"")</f>
        <v/>
      </c>
      <c r="CE8" s="4" t="str">
        <f>IF(CB8&lt;&gt;"",IF(CB8=CD8,1,0),"")</f>
        <v/>
      </c>
      <c r="CF8" s="4" t="str">
        <f>IF(CC8&lt;&gt;"",MAX(CC7:CC10),"")</f>
        <v/>
      </c>
      <c r="CG8" s="4">
        <f>IF(CB8&lt;&gt;"",IF(CE11=1,IF(AP8=CD8,2,0),IF(AM8=CF8,2,0)),0)</f>
        <v>0</v>
      </c>
      <c r="CH8" s="22" t="str">
        <f>IF(AND(CG8&lt;&gt;0,CG11=1),CONCATENATE(CG8,AS6),"")</f>
        <v/>
      </c>
      <c r="CI8" s="4"/>
      <c r="CJ8" s="4"/>
      <c r="CK8" s="4"/>
      <c r="CM8" s="69"/>
      <c r="DH8" s="233">
        <v>50</v>
      </c>
      <c r="DI8" s="354">
        <v>43281</v>
      </c>
      <c r="DJ8" s="225">
        <v>0.5</v>
      </c>
      <c r="DK8" s="288" t="str">
        <f>IF(AU73&lt;&gt;"",AU73,"1º  Grupo C")</f>
        <v>1º  Grupo C</v>
      </c>
      <c r="DL8" s="276"/>
      <c r="DM8" s="277"/>
      <c r="DN8" s="291" t="str">
        <f>IF(AV73&lt;&gt;"",AV73,"2º  Grupo D")</f>
        <v>2º  Grupo D</v>
      </c>
      <c r="DO8" s="273" t="str">
        <f t="shared" ref="DO8:DO38" si="7">IF(AND(DL8="x",DM8="x"),"Error","")</f>
        <v/>
      </c>
    </row>
    <row r="9" spans="1:977 1025:2030 2078:3052 3074:6125 6173:7147 7169:10220 10268:13312 13339:14315 14363:16384" ht="15.75" customHeight="1" x14ac:dyDescent="0.2">
      <c r="B9" s="364">
        <v>17</v>
      </c>
      <c r="C9" s="361">
        <v>43270</v>
      </c>
      <c r="D9" s="218">
        <v>0.625</v>
      </c>
      <c r="E9" s="319" t="s">
        <v>91</v>
      </c>
      <c r="F9" s="276"/>
      <c r="G9" s="277"/>
      <c r="H9" s="322" t="s">
        <v>192</v>
      </c>
      <c r="I9" s="14" t="str">
        <f>IF('Resultados Reales'!J9=1,IF(W9='Resultados Reales'!S9,"Acierto","Error"),"")</f>
        <v/>
      </c>
      <c r="J9" s="14" t="str">
        <f>IF('Resultados Reales'!J9=1,IF(AND('Resultados Reales'!E9='Mi Prode'!F9,'Resultados Reales'!F9='Mi Prode'!G9),"Acierto","Error"),"")</f>
        <v/>
      </c>
      <c r="K9" s="60"/>
      <c r="L9" s="4" t="s">
        <v>124</v>
      </c>
      <c r="M9" s="4" t="s">
        <v>125</v>
      </c>
      <c r="U9" s="4">
        <f t="shared" si="0"/>
        <v>0</v>
      </c>
      <c r="V9" s="4">
        <f t="shared" si="6"/>
        <v>0</v>
      </c>
      <c r="W9" s="4" t="str">
        <f t="shared" si="1"/>
        <v/>
      </c>
      <c r="AA9" s="15" t="str">
        <f>IF(OR(F9&lt;&gt;"",G9&lt;&gt;""),IF(F9&gt;G9,"A",IF(F9=G9,"B","C")),"")</f>
        <v/>
      </c>
      <c r="AB9" s="15" t="str">
        <f>IF(OR(G9&lt;&gt;"",F9&lt;&gt;""),IF(G9&gt;F9,"A",IF(G9=F9,"B","C")),"")</f>
        <v/>
      </c>
      <c r="AC9" s="16" t="str">
        <f t="shared" si="2"/>
        <v/>
      </c>
      <c r="AD9" s="17" t="str">
        <f t="shared" si="3"/>
        <v/>
      </c>
      <c r="AE9" s="18" t="str">
        <f t="shared" si="4"/>
        <v/>
      </c>
      <c r="AF9" s="82" t="str">
        <f t="shared" si="5"/>
        <v/>
      </c>
      <c r="AG9" s="75"/>
      <c r="AH9" s="5" t="str">
        <f>A!F54</f>
        <v>Egipto</v>
      </c>
      <c r="AI9" s="21">
        <f>A!G54</f>
        <v>0</v>
      </c>
      <c r="AJ9" s="21">
        <f>A!H54</f>
        <v>0</v>
      </c>
      <c r="AK9" s="21">
        <f>A!I54</f>
        <v>0</v>
      </c>
      <c r="AL9" s="21">
        <f>A!J54</f>
        <v>0</v>
      </c>
      <c r="AM9" s="21">
        <f>A!K54</f>
        <v>0</v>
      </c>
      <c r="AN9" s="21">
        <f>A!L54</f>
        <v>0</v>
      </c>
      <c r="AO9" s="21">
        <f>A!M54</f>
        <v>0</v>
      </c>
      <c r="AP9" s="21">
        <f>AM9-AN9</f>
        <v>0</v>
      </c>
      <c r="AQ9" s="4"/>
      <c r="AR9" s="4"/>
      <c r="AS9" s="4">
        <f>MAX(AO7:AO10)</f>
        <v>0</v>
      </c>
      <c r="AT9" s="4">
        <f>IF(AO9=AS9,1,0)</f>
        <v>1</v>
      </c>
      <c r="AU9" s="22" t="str">
        <f>IF(AND(AT9&lt;&gt;0,AT11=1),CONCATENATE(AT9,AS6),"")</f>
        <v/>
      </c>
      <c r="AV9" s="4" t="str">
        <f>IF(AND(AT9&lt;&gt;1,AT11=1),AO9,"")</f>
        <v/>
      </c>
      <c r="AW9" s="4" t="str">
        <f>IF(AV9&lt;&gt;"",MAX(AV7:AV10),"")</f>
        <v/>
      </c>
      <c r="AX9" s="4">
        <f>IF(AV9&lt;&gt;"",IF(AO9=AW9,2,0),0)</f>
        <v>0</v>
      </c>
      <c r="AY9" s="22" t="str">
        <f>IF(AND(AX9&lt;&gt;0,AX11=1),CONCATENATE(AX9,AS6),"")</f>
        <v/>
      </c>
      <c r="AZ9" s="4" t="str">
        <f>IF(AT9&lt;&gt;0,IF(AT11=3,AP9,""),"")</f>
        <v/>
      </c>
      <c r="BA9" s="4" t="str">
        <f>IF(AT9&lt;&gt;0,IF(AT11=3,AM9,""),"")</f>
        <v/>
      </c>
      <c r="BB9" s="4" t="str">
        <f>IF(AZ9&lt;&gt;"",MAX(AZ7:AZ10),"")</f>
        <v/>
      </c>
      <c r="BC9" s="4" t="str">
        <f>IF(AZ9&lt;&gt;"",IF(AZ9=BB9,1,0),"")</f>
        <v/>
      </c>
      <c r="BD9" s="4" t="str">
        <f>IF(BA9&lt;&gt;"",MAX(BA7:BA10),"")</f>
        <v/>
      </c>
      <c r="BE9" s="4">
        <f>IF(AZ9&lt;&gt;"",IF(BC11=1,IF(AP9=BB9,1,0),IF(AM9=BD9,1,0)),0)</f>
        <v>0</v>
      </c>
      <c r="BF9" s="22" t="str">
        <f>IF(AND(BE9&lt;&gt;0,BE11=1),CONCATENATE(BE9,AS6),"")</f>
        <v/>
      </c>
      <c r="BG9" s="4" t="str">
        <f>IF(AT9&lt;&gt;0,IF(AND(BE9&lt;&gt;1,BE11=1),AP9,""),"")</f>
        <v/>
      </c>
      <c r="BH9" s="4" t="str">
        <f>IF(AT9&lt;&gt;0,IF(AND(BE9&lt;&gt;1,BE11=1),AM9,""),"")</f>
        <v/>
      </c>
      <c r="BI9" s="4" t="str">
        <f>IF(BG9&lt;&gt;"",MAX(BG7:BG10),"")</f>
        <v/>
      </c>
      <c r="BJ9" s="4" t="str">
        <f>IF(BG9&lt;&gt;"",IF(BG9=BI9,1,0),"")</f>
        <v/>
      </c>
      <c r="BK9" s="4" t="str">
        <f>IF(BH9&lt;&gt;"",MAX(BH7:BH10),"")</f>
        <v/>
      </c>
      <c r="BL9" s="4">
        <f>IF(BG9&lt;&gt;"",IF(BJ11=1,IF(AP9=BI9,2,0),IF(AM9=BK9,2,0)),0)</f>
        <v>0</v>
      </c>
      <c r="BM9" s="22" t="str">
        <f>IF(AND(BL9&lt;&gt;0,BL11=1),CONCATENATE(BL9,AS6),"")</f>
        <v/>
      </c>
      <c r="BN9" s="4" t="str">
        <f>IF(AT9&lt;&gt;0,IF(AT11=2,AP9,""),"")</f>
        <v/>
      </c>
      <c r="BO9" s="4" t="str">
        <f>IF(AT9&lt;&gt;0,IF(AT11=2,AM9,""),"")</f>
        <v/>
      </c>
      <c r="BP9" s="4" t="str">
        <f>IF(BN9&lt;&gt;"",MAX(BN7:BN10),"")</f>
        <v/>
      </c>
      <c r="BQ9" s="4" t="str">
        <f>IF(BN9&lt;&gt;"",IF(BN9=BP9,1,0),"")</f>
        <v/>
      </c>
      <c r="BR9" s="4" t="str">
        <f>IF(BO9&lt;&gt;"",MAX(BO7:BO10),"")</f>
        <v/>
      </c>
      <c r="BS9" s="4">
        <f>IF(BN9&lt;&gt;"",IF(BQ11=1,IF(AP9=BP9,1,2),IF(AM9=BR9,1,2)),0)</f>
        <v>0</v>
      </c>
      <c r="BT9" s="22" t="str">
        <f>IF(AND(BS9&lt;&gt;0,BS11=2),CONCATENATE(BS9,AS6),"")</f>
        <v/>
      </c>
      <c r="BU9" s="4" t="str">
        <f>IF(AX9&lt;&gt;0,IF(AX11=2,AP9,""),"")</f>
        <v/>
      </c>
      <c r="BV9" s="4" t="str">
        <f>IF(AX9&lt;&gt;0,IF(AX11=2,AM9,""),"")</f>
        <v/>
      </c>
      <c r="BW9" s="4" t="str">
        <f>IF(BU9&lt;&gt;"",MAX(BU7:BU10),"")</f>
        <v/>
      </c>
      <c r="BX9" s="4" t="str">
        <f>IF(BU9&lt;&gt;"",IF(BU9=BW9,1,0),"")</f>
        <v/>
      </c>
      <c r="BY9" s="4" t="str">
        <f>IF(BV9&lt;&gt;"",MAX(BV7:BV10),"")</f>
        <v/>
      </c>
      <c r="BZ9" s="4">
        <f>IF(BU9&lt;&gt;"",IF(BX11=1,IF(AP9=BW9,2,0),IF(AM9=BY9,2,0)),0)</f>
        <v>0</v>
      </c>
      <c r="CA9" s="22" t="str">
        <f>IF(AND(BZ9&lt;&gt;0,BZ11=1),CONCATENATE(BZ9,AS6),"")</f>
        <v/>
      </c>
      <c r="CB9" s="4" t="str">
        <f>IF(AX9&lt;&gt;0,IF(AX11=3,AP9,""),"")</f>
        <v/>
      </c>
      <c r="CC9" s="4" t="str">
        <f>IF(AX9&lt;&gt;0,IF(AX11=3,AM9,""),"")</f>
        <v/>
      </c>
      <c r="CD9" s="4" t="str">
        <f>IF(CB9&lt;&gt;"",MAX(CB7:CB10),"")</f>
        <v/>
      </c>
      <c r="CE9" s="4" t="str">
        <f>IF(CB9&lt;&gt;"",IF(CB9=CD9,1,0),"")</f>
        <v/>
      </c>
      <c r="CF9" s="4" t="str">
        <f>IF(CC9&lt;&gt;"",MAX(CC7:CC10),"")</f>
        <v/>
      </c>
      <c r="CG9" s="4">
        <f>IF(CB9&lt;&gt;"",IF(CE11=1,IF(AP9=CD9,2,0),IF(AM9=CF9,2,0)),0)</f>
        <v>0</v>
      </c>
      <c r="CH9" s="22" t="str">
        <f>IF(AND(CG9&lt;&gt;0,CG11=1),CONCATENATE(CG9,AS6),"")</f>
        <v/>
      </c>
      <c r="CI9" s="4"/>
      <c r="CJ9" s="4"/>
      <c r="CK9" s="4"/>
      <c r="CM9" s="69"/>
      <c r="DH9" s="233">
        <v>52</v>
      </c>
      <c r="DI9" s="354">
        <v>43282</v>
      </c>
      <c r="DJ9" s="225">
        <v>0.625</v>
      </c>
      <c r="DK9" s="288" t="str">
        <f>IF(AU74&lt;&gt;"",AU74,"1º  Grupo D")</f>
        <v>1º  Grupo D</v>
      </c>
      <c r="DL9" s="276"/>
      <c r="DM9" s="277"/>
      <c r="DN9" s="291" t="str">
        <f>IF(AV74&lt;&gt;"",AV74,"2º  Grupo C")</f>
        <v>2º  Grupo C</v>
      </c>
      <c r="DO9" s="273" t="str">
        <f t="shared" si="7"/>
        <v/>
      </c>
    </row>
    <row r="10" spans="1:977 1025:2030 2078:3052 3074:6125 6173:7147 7169:10220 10268:13312 13339:14315 14363:16384" x14ac:dyDescent="0.2">
      <c r="B10" s="364">
        <v>18</v>
      </c>
      <c r="C10" s="361">
        <v>43271</v>
      </c>
      <c r="D10" s="218">
        <v>0.5</v>
      </c>
      <c r="E10" s="319" t="s">
        <v>126</v>
      </c>
      <c r="F10" s="276"/>
      <c r="G10" s="277"/>
      <c r="H10" s="321" t="s">
        <v>191</v>
      </c>
      <c r="I10" s="14" t="str">
        <f>IF('Resultados Reales'!J10=1,IF(W10='Resultados Reales'!S10,"Acierto","Error"),"")</f>
        <v/>
      </c>
      <c r="J10" s="14" t="str">
        <f>IF('Resultados Reales'!J10=1,IF(AND('Resultados Reales'!E10='Mi Prode'!F10,'Resultados Reales'!F10='Mi Prode'!G10),"Acierto","Error"),"")</f>
        <v/>
      </c>
      <c r="K10" s="60"/>
      <c r="L10" s="4" t="s">
        <v>124</v>
      </c>
      <c r="M10" s="4" t="s">
        <v>125</v>
      </c>
      <c r="U10" s="4">
        <f t="shared" si="0"/>
        <v>0</v>
      </c>
      <c r="V10" s="4">
        <f t="shared" si="6"/>
        <v>0</v>
      </c>
      <c r="W10" s="4" t="str">
        <f t="shared" si="1"/>
        <v/>
      </c>
      <c r="AA10" s="15" t="str">
        <f>IF(OR(F10&lt;&gt;"",G10&lt;&gt;""),IF(F10&gt;G10,"A",IF(F10=G10,"B","C")),"")</f>
        <v/>
      </c>
      <c r="AB10" s="15" t="str">
        <f>IF(OR(G10&lt;&gt;"",F10&lt;&gt;""),IF(G10&gt;F10,"A",IF(G10=F10,"B","C")),"")</f>
        <v/>
      </c>
      <c r="AC10" s="16" t="str">
        <f t="shared" si="2"/>
        <v/>
      </c>
      <c r="AD10" s="17" t="str">
        <f t="shared" si="3"/>
        <v/>
      </c>
      <c r="AE10" s="18" t="str">
        <f t="shared" si="4"/>
        <v/>
      </c>
      <c r="AF10" s="82" t="str">
        <f t="shared" si="5"/>
        <v/>
      </c>
      <c r="AG10" s="75"/>
      <c r="AH10" s="20" t="str">
        <f>A!F55</f>
        <v>Uruguay</v>
      </c>
      <c r="AI10" s="23">
        <f>A!G55</f>
        <v>0</v>
      </c>
      <c r="AJ10" s="23">
        <f>A!H55</f>
        <v>0</v>
      </c>
      <c r="AK10" s="23">
        <f>A!I55</f>
        <v>0</v>
      </c>
      <c r="AL10" s="23">
        <f>A!J55</f>
        <v>0</v>
      </c>
      <c r="AM10" s="23">
        <f>A!K55</f>
        <v>0</v>
      </c>
      <c r="AN10" s="23">
        <f>A!L55</f>
        <v>0</v>
      </c>
      <c r="AO10" s="23">
        <f>A!M55</f>
        <v>0</v>
      </c>
      <c r="AP10" s="23">
        <f>AM10-AN10</f>
        <v>0</v>
      </c>
      <c r="AQ10" s="4"/>
      <c r="AR10" s="4"/>
      <c r="AS10" s="4">
        <f>MAX(AO7:AO10)</f>
        <v>0</v>
      </c>
      <c r="AT10" s="4">
        <f>IF(AO10=AS10,1,0)</f>
        <v>1</v>
      </c>
      <c r="AU10" s="22" t="str">
        <f>IF(AND(AT10&lt;&gt;0,AT11=1),CONCATENATE(AT10,AS6),"")</f>
        <v/>
      </c>
      <c r="AV10" s="4" t="str">
        <f>IF(AND(AT10&lt;&gt;1,AT11=1),AO10,"")</f>
        <v/>
      </c>
      <c r="AW10" s="4" t="str">
        <f>IF(AV10&lt;&gt;"",MAX(AV7:AV10),"")</f>
        <v/>
      </c>
      <c r="AX10" s="4">
        <f>IF(AV10&lt;&gt;"",IF(AO10=AW10,2,0),0)</f>
        <v>0</v>
      </c>
      <c r="AY10" s="22" t="str">
        <f>IF(AND(AX10&lt;&gt;0,AX11=1),CONCATENATE(AX10,AS6),"")</f>
        <v/>
      </c>
      <c r="AZ10" s="4" t="str">
        <f>IF(AT10&lt;&gt;0,IF(AT11=3,AP10,""),"")</f>
        <v/>
      </c>
      <c r="BA10" s="4" t="str">
        <f>IF(AT10&lt;&gt;0,IF(AT11=3,AM10,""),"")</f>
        <v/>
      </c>
      <c r="BB10" s="4" t="str">
        <f>IF(AZ10&lt;&gt;"",MAX(AZ7:AZ10),"")</f>
        <v/>
      </c>
      <c r="BC10" s="4" t="str">
        <f>IF(AZ10&lt;&gt;"",IF(AZ10=BB10,1,0),"")</f>
        <v/>
      </c>
      <c r="BD10" s="4" t="str">
        <f>IF(BA10&lt;&gt;"",MAX(BA7:BA10),"")</f>
        <v/>
      </c>
      <c r="BE10" s="4">
        <f>IF(AZ10&lt;&gt;"",IF(BC11=1,IF(AP10=BB10,1,0),IF(AM10=BD10,1,0)),0)</f>
        <v>0</v>
      </c>
      <c r="BF10" s="22" t="str">
        <f>IF(AND(BE10&lt;&gt;0,BE11=1),CONCATENATE(BE10,AS6),"")</f>
        <v/>
      </c>
      <c r="BG10" s="4" t="str">
        <f>IF(AT10&lt;&gt;0,IF(AND(BE10&lt;&gt;1,BE11=1),AP10,""),"")</f>
        <v/>
      </c>
      <c r="BH10" s="4" t="str">
        <f>IF(AT10&lt;&gt;0,IF(AND(BE10&lt;&gt;1,BE11=1),AM10,""),"")</f>
        <v/>
      </c>
      <c r="BI10" s="4" t="str">
        <f>IF(BG10&lt;&gt;"",MAX(BG7:BG10),"")</f>
        <v/>
      </c>
      <c r="BJ10" s="4" t="str">
        <f>IF(BG10&lt;&gt;"",IF(BG10=BI10,1,0),"")</f>
        <v/>
      </c>
      <c r="BK10" s="4" t="str">
        <f>IF(BH10&lt;&gt;"",MAX(BH7:BH10),"")</f>
        <v/>
      </c>
      <c r="BL10" s="4">
        <f>IF(BG10&lt;&gt;"",IF(BJ11=1,IF(AP10=BI10,2,0),IF(AM10=BK10,2,0)),0)</f>
        <v>0</v>
      </c>
      <c r="BM10" s="22" t="str">
        <f>IF(AND(BL10&lt;&gt;0,BL11=1),CONCATENATE(BL10,AS6),"")</f>
        <v/>
      </c>
      <c r="BN10" s="4" t="str">
        <f>IF(AT10&lt;&gt;0,IF(AT11=2,AP10,""),"")</f>
        <v/>
      </c>
      <c r="BO10" s="4" t="str">
        <f>IF(AT10&lt;&gt;0,IF(AT11=2,AM10,""),"")</f>
        <v/>
      </c>
      <c r="BP10" s="4" t="str">
        <f>IF(BN10&lt;&gt;"",MAX(BN7:BN10),"")</f>
        <v/>
      </c>
      <c r="BQ10" s="4" t="str">
        <f>IF(BN10&lt;&gt;"",IF(BN10=BP10,1,0),"")</f>
        <v/>
      </c>
      <c r="BR10" s="4" t="str">
        <f>IF(BO10&lt;&gt;"",MAX(BO7:BO10),"")</f>
        <v/>
      </c>
      <c r="BS10" s="4">
        <f>IF(BN10&lt;&gt;"",IF(BQ11=1,IF(AP10=BP10,1,2),IF(AM10=BR10,1,2)),0)</f>
        <v>0</v>
      </c>
      <c r="BT10" s="22" t="str">
        <f>IF(AND(BS10&lt;&gt;0,BS11=2),CONCATENATE(BS10,AS6),"")</f>
        <v/>
      </c>
      <c r="BU10" s="4" t="str">
        <f>IF(AX10&lt;&gt;0,IF(AX11=2,AP10,""),"")</f>
        <v/>
      </c>
      <c r="BV10" s="4" t="str">
        <f>IF(AX10&lt;&gt;0,IF(AX11=2,AM10,""),"")</f>
        <v/>
      </c>
      <c r="BW10" s="4" t="str">
        <f>IF(BU10&lt;&gt;"",MAX(BU7:BU10),"")</f>
        <v/>
      </c>
      <c r="BX10" s="4" t="str">
        <f>IF(BU10&lt;&gt;"",IF(BU10=BW10,1,0),"")</f>
        <v/>
      </c>
      <c r="BY10" s="4" t="str">
        <f>IF(BV10&lt;&gt;"",MAX(BV7:BV10),"")</f>
        <v/>
      </c>
      <c r="BZ10" s="4">
        <f>IF(BU10&lt;&gt;"",IF(BX11=1,IF(AP10=BW10,2,0),IF(AM10=BY10,2,0)),0)</f>
        <v>0</v>
      </c>
      <c r="CA10" s="22" t="str">
        <f>IF(AND(BZ10&lt;&gt;0,BZ11=1),CONCATENATE(BZ10,AS6),"")</f>
        <v/>
      </c>
      <c r="CB10" s="4" t="str">
        <f>IF(AX10&lt;&gt;0,IF(AX11=3,AP10,""),"")</f>
        <v/>
      </c>
      <c r="CC10" s="4" t="str">
        <f>IF(AX10&lt;&gt;0,IF(AX11=3,AM10,""),"")</f>
        <v/>
      </c>
      <c r="CD10" s="4" t="str">
        <f>IF(CB10&lt;&gt;"",MAX(CB7:CB10),"")</f>
        <v/>
      </c>
      <c r="CE10" s="4" t="str">
        <f>IF(CB10&lt;&gt;"",IF(CB10=CD10,1,0),"")</f>
        <v/>
      </c>
      <c r="CF10" s="4" t="str">
        <f>IF(CC10&lt;&gt;"",MAX(CC7:CC10),"")</f>
        <v/>
      </c>
      <c r="CG10" s="4">
        <f>IF(CB10&lt;&gt;"",IF(CE11=1,IF(AP10=CD10,2,0),IF(AM10=CF10,2,0)),0)</f>
        <v>0</v>
      </c>
      <c r="CH10" s="22" t="str">
        <f>IF(AND(CG10&lt;&gt;0,CG11=1),CONCATENATE(CG10,AS6),"")</f>
        <v/>
      </c>
      <c r="CI10" s="4"/>
      <c r="CJ10" s="4"/>
      <c r="CK10" s="4"/>
      <c r="CM10" s="69"/>
      <c r="DH10" s="233">
        <v>51</v>
      </c>
      <c r="DI10" s="354">
        <v>43282</v>
      </c>
      <c r="DJ10" s="225">
        <v>0.5</v>
      </c>
      <c r="DK10" s="288" t="str">
        <f>IF(AU75&lt;&gt;"",AU75,"1º  Grupo B")</f>
        <v>1º  Grupo B</v>
      </c>
      <c r="DL10" s="276"/>
      <c r="DM10" s="277"/>
      <c r="DN10" s="291" t="str">
        <f>IF(AV75&lt;&gt;"",AV75,"2º  Grupo A")</f>
        <v>2º  Grupo A</v>
      </c>
      <c r="DO10" s="273" t="str">
        <f t="shared" si="7"/>
        <v/>
      </c>
    </row>
    <row r="11" spans="1:977 1025:2030 2078:3052 3074:6125 6173:7147 7169:10220 10268:13312 13339:14315 14363:16384" ht="15.75" customHeight="1" x14ac:dyDescent="0.2">
      <c r="B11" s="364">
        <v>33</v>
      </c>
      <c r="C11" s="361">
        <v>43276</v>
      </c>
      <c r="D11" s="218">
        <v>0.45833333333333331</v>
      </c>
      <c r="E11" s="319" t="s">
        <v>91</v>
      </c>
      <c r="F11" s="276"/>
      <c r="G11" s="277"/>
      <c r="H11" s="322" t="s">
        <v>126</v>
      </c>
      <c r="I11" s="14" t="str">
        <f>IF('Resultados Reales'!J11=1,IF(W11='Resultados Reales'!S11,"Acierto","Error"),"")</f>
        <v/>
      </c>
      <c r="J11" s="14" t="str">
        <f>IF('Resultados Reales'!J11=1,IF(AND('Resultados Reales'!E11='Mi Prode'!F11,'Resultados Reales'!F11='Mi Prode'!G11),"Acierto","Error"),"")</f>
        <v/>
      </c>
      <c r="K11" s="60"/>
      <c r="L11" s="4" t="s">
        <v>124</v>
      </c>
      <c r="M11" s="4" t="s">
        <v>125</v>
      </c>
      <c r="U11" s="4">
        <f t="shared" si="0"/>
        <v>0</v>
      </c>
      <c r="V11" s="4">
        <f t="shared" si="6"/>
        <v>0</v>
      </c>
      <c r="W11" s="4" t="str">
        <f t="shared" si="1"/>
        <v/>
      </c>
      <c r="AA11" s="15" t="str">
        <f>IF(OR(F11&lt;&gt;"",G11&lt;&gt;""),IF(F11&gt;G11,"A",IF(F11=G11,"B","C")),"")</f>
        <v/>
      </c>
      <c r="AB11" s="15" t="str">
        <f>IF(OR(G11&lt;&gt;"",F11&lt;&gt;""),IF(G11&gt;F11,"A",IF(G11=F11,"B","C")),"")</f>
        <v/>
      </c>
      <c r="AC11" s="16" t="str">
        <f t="shared" si="2"/>
        <v/>
      </c>
      <c r="AD11" s="17" t="str">
        <f t="shared" si="3"/>
        <v/>
      </c>
      <c r="AE11" s="18" t="str">
        <f t="shared" si="4"/>
        <v/>
      </c>
      <c r="AF11" s="82" t="str">
        <f t="shared" si="5"/>
        <v/>
      </c>
      <c r="AG11" s="75"/>
      <c r="AH11" s="5"/>
      <c r="AI11" s="21"/>
      <c r="AJ11" s="21"/>
      <c r="AK11" s="21"/>
      <c r="AL11" s="21"/>
      <c r="AM11" s="21"/>
      <c r="AN11" s="21"/>
      <c r="AO11" s="21"/>
      <c r="AP11" s="21"/>
      <c r="AQ11" s="4"/>
      <c r="AR11" s="4">
        <f>SUM(AI7:AI10)</f>
        <v>0</v>
      </c>
      <c r="AS11" s="4"/>
      <c r="AT11" s="4">
        <f>COUNTIF(AT7:AT10,"&lt;&gt;0")</f>
        <v>4</v>
      </c>
      <c r="AU11" s="4"/>
      <c r="AV11" s="4"/>
      <c r="AW11" s="4"/>
      <c r="AX11" s="4">
        <f>COUNTIF(AX7:AX10,"&lt;&gt;0")</f>
        <v>0</v>
      </c>
      <c r="AY11" s="4"/>
      <c r="AZ11" s="4"/>
      <c r="BA11" s="4"/>
      <c r="BB11" s="4"/>
      <c r="BC11" s="4" t="str">
        <f>IF(AT11=3,SUM(BC7:BC10),"")</f>
        <v/>
      </c>
      <c r="BD11" s="4"/>
      <c r="BE11" s="4">
        <f>COUNTIF(BE7:BE10,"&lt;&gt;0")</f>
        <v>0</v>
      </c>
      <c r="BF11" s="4"/>
      <c r="BG11" s="4"/>
      <c r="BH11" s="4"/>
      <c r="BI11" s="4"/>
      <c r="BJ11" s="4" t="str">
        <f>IF(AT11=3,SUM(BJ7:BJ10),"")</f>
        <v/>
      </c>
      <c r="BK11" s="4"/>
      <c r="BL11" s="4">
        <f>COUNTIF(BL7:BL10,"&lt;&gt;0")</f>
        <v>0</v>
      </c>
      <c r="BM11" s="4"/>
      <c r="BN11" s="4"/>
      <c r="BO11" s="4"/>
      <c r="BP11" s="4"/>
      <c r="BQ11" s="4" t="str">
        <f>IF(AT11=2,SUM(BQ7:BQ10),"")</f>
        <v/>
      </c>
      <c r="BR11" s="4"/>
      <c r="BS11" s="4">
        <f>COUNTIF(BS7:BS10,"&lt;&gt;0")</f>
        <v>0</v>
      </c>
      <c r="BT11" s="4"/>
      <c r="BU11" s="4"/>
      <c r="BV11" s="4"/>
      <c r="BW11" s="4"/>
      <c r="BX11" s="4" t="str">
        <f>IF(AX11=2,SUM(BX7:BX10),"")</f>
        <v/>
      </c>
      <c r="BY11" s="4"/>
      <c r="BZ11" s="4">
        <f>COUNTIF(BZ7:BZ10,"&lt;&gt;0")</f>
        <v>0</v>
      </c>
      <c r="CA11" s="4"/>
      <c r="CB11" s="4"/>
      <c r="CC11" s="4"/>
      <c r="CD11" s="4"/>
      <c r="CE11" s="4" t="str">
        <f>IF(AX11=3,SUM(CE7:CE10),"")</f>
        <v/>
      </c>
      <c r="CF11" s="4"/>
      <c r="CG11" s="4">
        <f>COUNTIF(CG7:CG10,"&lt;&gt;0")</f>
        <v>0</v>
      </c>
      <c r="CH11" s="4"/>
      <c r="CI11" s="4"/>
      <c r="CJ11" s="4"/>
      <c r="CK11" s="4"/>
      <c r="CM11" s="69"/>
      <c r="DH11" s="233">
        <v>53</v>
      </c>
      <c r="DI11" s="354">
        <v>43283</v>
      </c>
      <c r="DJ11" s="225">
        <v>0.5</v>
      </c>
      <c r="DK11" s="288" t="str">
        <f>IF(AU76&lt;&gt;"",AU76,"1º  Grupo E")</f>
        <v>1º  Grupo E</v>
      </c>
      <c r="DL11" s="276"/>
      <c r="DM11" s="277"/>
      <c r="DN11" s="291" t="str">
        <f>IF(AV76&lt;&gt;"",AV76,"2º  Grupo F")</f>
        <v>2º  Grupo F</v>
      </c>
      <c r="DO11" s="273" t="str">
        <f t="shared" si="7"/>
        <v/>
      </c>
    </row>
    <row r="12" spans="1:977 1025:2030 2078:3052 3074:6125 6173:7147 7169:10220 10268:13312 13339:14315 14363:16384" ht="15" thickBot="1" x14ac:dyDescent="0.25">
      <c r="B12" s="365">
        <v>34</v>
      </c>
      <c r="C12" s="362">
        <v>43276</v>
      </c>
      <c r="D12" s="219">
        <v>0.45833333333333331</v>
      </c>
      <c r="E12" s="320" t="s">
        <v>191</v>
      </c>
      <c r="F12" s="278"/>
      <c r="G12" s="279"/>
      <c r="H12" s="323" t="s">
        <v>192</v>
      </c>
      <c r="I12" s="24" t="str">
        <f>IF('Resultados Reales'!J12=1,IF(W12='Resultados Reales'!S12,"Acierto","Error"),"")</f>
        <v/>
      </c>
      <c r="J12" s="24" t="str">
        <f>IF('Resultados Reales'!J12=1,IF(AND('Resultados Reales'!E12='Mi Prode'!F12,'Resultados Reales'!F12='Mi Prode'!G12),"Acierto","Error"),"")</f>
        <v/>
      </c>
      <c r="K12" s="60"/>
      <c r="L12" s="4" t="s">
        <v>124</v>
      </c>
      <c r="M12" s="4" t="s">
        <v>125</v>
      </c>
      <c r="U12" s="4">
        <f t="shared" si="0"/>
        <v>0</v>
      </c>
      <c r="V12" s="4">
        <f t="shared" si="6"/>
        <v>0</v>
      </c>
      <c r="W12" s="4" t="str">
        <f t="shared" si="1"/>
        <v/>
      </c>
      <c r="AA12" s="15" t="str">
        <f>IF(OR(F12&lt;&gt;"",G12&lt;&gt;""),IF(F12&gt;G12,"A",IF(F12=G12,"B","C")),"")</f>
        <v/>
      </c>
      <c r="AB12" s="15" t="str">
        <f>IF(OR(G12&lt;&gt;"",F12&lt;&gt;""),IF(G12&gt;F12,"A",IF(G12=F12,"B","C")),"")</f>
        <v/>
      </c>
      <c r="AC12" s="16" t="str">
        <f t="shared" si="2"/>
        <v/>
      </c>
      <c r="AD12" s="17" t="str">
        <f t="shared" si="3"/>
        <v/>
      </c>
      <c r="AE12" s="18" t="str">
        <f t="shared" si="4"/>
        <v/>
      </c>
      <c r="AF12" s="82" t="str">
        <f t="shared" si="5"/>
        <v/>
      </c>
      <c r="AG12" s="75"/>
      <c r="AH12" s="5"/>
      <c r="AI12" s="21"/>
      <c r="AJ12" s="21"/>
      <c r="AK12" s="21"/>
      <c r="AL12" s="21"/>
      <c r="AM12" s="21"/>
      <c r="AN12" s="21"/>
      <c r="AO12" s="21"/>
      <c r="AP12" s="21"/>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DH12" s="233">
        <v>54</v>
      </c>
      <c r="DI12" s="354">
        <v>43283</v>
      </c>
      <c r="DJ12" s="225">
        <v>0.625</v>
      </c>
      <c r="DK12" s="288" t="str">
        <f>IF(AU77&lt;&gt;"",AU77,"1º  Grupo G")</f>
        <v>1º  Grupo G</v>
      </c>
      <c r="DL12" s="276"/>
      <c r="DM12" s="277"/>
      <c r="DN12" s="291" t="str">
        <f>IF(AV77&lt;&gt;"",AV77,"2º  Grupo H")</f>
        <v>2º  Grupo H</v>
      </c>
      <c r="DO12" s="273" t="str">
        <f t="shared" si="7"/>
        <v/>
      </c>
    </row>
    <row r="13" spans="1:977 1025:2030 2078:3052 3074:6125 6173:7147 7169:10220 10268:13312 13339:14315 14363:16384" ht="15" thickBot="1" x14ac:dyDescent="0.25">
      <c r="B13" s="231"/>
      <c r="C13" s="21"/>
      <c r="D13" s="5"/>
      <c r="E13" s="6"/>
      <c r="F13" s="5"/>
      <c r="G13" s="5"/>
      <c r="H13" s="7"/>
      <c r="I13" s="21"/>
      <c r="J13" s="21"/>
      <c r="K13" s="21"/>
      <c r="AH13" s="5"/>
      <c r="AI13" s="21"/>
      <c r="AJ13" s="21"/>
      <c r="AK13" s="21"/>
      <c r="AL13" s="21"/>
      <c r="AM13" s="21"/>
      <c r="AN13" s="21"/>
      <c r="AO13" s="21"/>
      <c r="AP13" s="21"/>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DH13" s="233">
        <v>55</v>
      </c>
      <c r="DI13" s="354">
        <v>43284</v>
      </c>
      <c r="DJ13" s="225">
        <v>0.5</v>
      </c>
      <c r="DK13" s="288" t="str">
        <f>IF(AU78&lt;&gt;"",AU78,"1º  Grupo F")</f>
        <v>1º  Grupo F</v>
      </c>
      <c r="DL13" s="276"/>
      <c r="DM13" s="277"/>
      <c r="DN13" s="291" t="str">
        <f>IF(AV78&lt;&gt;"",AV78,"2º  Grupo E")</f>
        <v>2º  Grupo E</v>
      </c>
      <c r="DO13" s="273" t="str">
        <f t="shared" si="7"/>
        <v/>
      </c>
    </row>
    <row r="14" spans="1:977 1025:2030 2078:3052 3074:6125 6173:7147 7169:10220 10268:13312 13339:14315 14363:16384" ht="15" customHeight="1" thickBot="1" x14ac:dyDescent="0.25">
      <c r="B14" s="363" t="s">
        <v>72</v>
      </c>
      <c r="C14" s="229" t="s">
        <v>128</v>
      </c>
      <c r="D14" s="230" t="s">
        <v>54</v>
      </c>
      <c r="E14" s="433" t="s">
        <v>129</v>
      </c>
      <c r="F14" s="434"/>
      <c r="G14" s="434"/>
      <c r="H14" s="435"/>
      <c r="I14" s="102" t="s">
        <v>185</v>
      </c>
      <c r="J14" s="102" t="s">
        <v>189</v>
      </c>
      <c r="K14" s="13"/>
      <c r="AH14" s="11" t="s">
        <v>129</v>
      </c>
      <c r="AI14" s="12" t="s">
        <v>147</v>
      </c>
      <c r="AJ14" s="12" t="s">
        <v>148</v>
      </c>
      <c r="AK14" s="12" t="s">
        <v>149</v>
      </c>
      <c r="AL14" s="12" t="s">
        <v>150</v>
      </c>
      <c r="AM14" s="12" t="s">
        <v>151</v>
      </c>
      <c r="AN14" s="12" t="s">
        <v>152</v>
      </c>
      <c r="AO14" s="12" t="s">
        <v>153</v>
      </c>
      <c r="AP14" s="12" t="s">
        <v>154</v>
      </c>
      <c r="AQ14" s="4"/>
      <c r="AR14" s="4"/>
      <c r="AS14" s="63" t="s">
        <v>172</v>
      </c>
      <c r="AT14" s="436" t="s">
        <v>174</v>
      </c>
      <c r="AU14" s="436"/>
      <c r="AV14" s="436" t="s">
        <v>175</v>
      </c>
      <c r="AW14" s="436"/>
      <c r="AX14" s="436"/>
      <c r="AY14" s="436"/>
      <c r="AZ14" s="436" t="s">
        <v>173</v>
      </c>
      <c r="BA14" s="436"/>
      <c r="BB14" s="436"/>
      <c r="BC14" s="436"/>
      <c r="BD14" s="436"/>
      <c r="BE14" s="436"/>
      <c r="BF14" s="436"/>
      <c r="BG14" s="436" t="s">
        <v>176</v>
      </c>
      <c r="BH14" s="436"/>
      <c r="BI14" s="436"/>
      <c r="BJ14" s="436"/>
      <c r="BK14" s="436"/>
      <c r="BL14" s="436"/>
      <c r="BM14" s="436"/>
      <c r="BN14" s="436" t="s">
        <v>177</v>
      </c>
      <c r="BO14" s="436"/>
      <c r="BP14" s="436"/>
      <c r="BQ14" s="436"/>
      <c r="BR14" s="436"/>
      <c r="BS14" s="436"/>
      <c r="BT14" s="436"/>
      <c r="BU14" s="436" t="s">
        <v>178</v>
      </c>
      <c r="BV14" s="436"/>
      <c r="BW14" s="436"/>
      <c r="BX14" s="436"/>
      <c r="BY14" s="436"/>
      <c r="BZ14" s="436"/>
      <c r="CA14" s="436"/>
      <c r="CB14" s="436" t="s">
        <v>179</v>
      </c>
      <c r="CC14" s="436"/>
      <c r="CD14" s="436"/>
      <c r="CE14" s="436"/>
      <c r="CF14" s="436"/>
      <c r="CG14" s="436"/>
      <c r="CH14" s="436"/>
      <c r="CI14" s="4"/>
      <c r="CJ14" s="4"/>
      <c r="CK14" s="4"/>
      <c r="DH14" s="234">
        <v>56</v>
      </c>
      <c r="DI14" s="355">
        <v>43284</v>
      </c>
      <c r="DJ14" s="227">
        <v>0.625</v>
      </c>
      <c r="DK14" s="289" t="str">
        <f>IF(AU79&lt;&gt;"",AU79,"1º  Grupo H")</f>
        <v>1º  Grupo H</v>
      </c>
      <c r="DL14" s="278"/>
      <c r="DM14" s="279"/>
      <c r="DN14" s="292" t="str">
        <f>IF(AV79&lt;&gt;"",AV79,"2º  Grupo G")</f>
        <v>2º  Grupo G</v>
      </c>
      <c r="DO14" s="273" t="str">
        <f t="shared" si="7"/>
        <v/>
      </c>
    </row>
    <row r="15" spans="1:977 1025:2030 2078:3052 3074:6125 6173:7147 7169:10220 10268:13312 13339:14315 14363:16384" ht="17" thickBot="1" x14ac:dyDescent="0.25">
      <c r="B15" s="364">
        <v>3</v>
      </c>
      <c r="C15" s="361">
        <v>43266</v>
      </c>
      <c r="D15" s="218">
        <v>0.5</v>
      </c>
      <c r="E15" s="318" t="s">
        <v>193</v>
      </c>
      <c r="F15" s="274"/>
      <c r="G15" s="275"/>
      <c r="H15" s="321" t="s">
        <v>194</v>
      </c>
      <c r="I15" s="228" t="str">
        <f>IF('Resultados Reales'!J15=1,IF(W15='Resultados Reales'!S15,"Acierto","Error"),"")</f>
        <v/>
      </c>
      <c r="J15" s="228" t="str">
        <f>IF('Resultados Reales'!J15=1,IF(AND('Resultados Reales'!E15='Mi Prode'!F15,'Resultados Reales'!F15='Mi Prode'!G15),"Acierto","Error"),"")</f>
        <v/>
      </c>
      <c r="K15" s="60"/>
      <c r="L15" s="4" t="s">
        <v>124</v>
      </c>
      <c r="M15" s="4" t="s">
        <v>125</v>
      </c>
      <c r="U15" s="4">
        <f t="shared" ref="U15:V20" si="8">IF(I15="Acierto",1,0)</f>
        <v>0</v>
      </c>
      <c r="V15" s="4">
        <f>IF(J15="Acierto",1,0)</f>
        <v>0</v>
      </c>
      <c r="W15" s="4" t="str">
        <f>IF(AND(F15&lt;&gt;"",G15&lt;&gt;""),IF(F15&gt;G15,"L",IF(F15=G15,"E","V")),"")</f>
        <v/>
      </c>
      <c r="AA15" s="15" t="str">
        <f>IF(AND(F15&lt;&gt;"",G15&lt;&gt;""),IF(F15&gt;G15,"A",IF(F15=G15,"B","C")),"")</f>
        <v/>
      </c>
      <c r="AB15" s="15" t="str">
        <f>IF(AND(G15&lt;&gt;"",F15&lt;&gt;""),IF(G15&gt;F15,"A",IF(G15=F15,"B","C")),"")</f>
        <v/>
      </c>
      <c r="AC15" s="25" t="str">
        <f>IF($E15="Argentina",$AA15,IF($H15="Argentina",$AB15,""))</f>
        <v/>
      </c>
      <c r="AD15" s="26" t="str">
        <f>IF($E15="Nigeria",$AA15,IF($H15="Nigeria",$AB15,""))</f>
        <v/>
      </c>
      <c r="AE15" s="27" t="str">
        <f>IF($E15="Corea del Sur",$AA15,IF($H15="Corea del Sur",$AB15,""))</f>
        <v/>
      </c>
      <c r="AF15" s="83" t="str">
        <f>IF($E15="Grecia",$AA15,IF($H15="Grecia",$AB15,""))</f>
        <v/>
      </c>
      <c r="AG15" s="76"/>
      <c r="AH15" s="5" t="str">
        <f>B!F52</f>
        <v>Iran</v>
      </c>
      <c r="AI15" s="21">
        <f>B!G52</f>
        <v>0</v>
      </c>
      <c r="AJ15" s="21">
        <f>B!H52</f>
        <v>0</v>
      </c>
      <c r="AK15" s="21">
        <f>B!I52</f>
        <v>0</v>
      </c>
      <c r="AL15" s="21">
        <f>B!J52</f>
        <v>0</v>
      </c>
      <c r="AM15" s="21">
        <f>B!K52</f>
        <v>0</v>
      </c>
      <c r="AN15" s="21">
        <f>B!L52</f>
        <v>0</v>
      </c>
      <c r="AO15" s="21">
        <f>B!M52</f>
        <v>0</v>
      </c>
      <c r="AP15" s="21">
        <f>AM15-AN15</f>
        <v>0</v>
      </c>
      <c r="AQ15" s="4"/>
      <c r="AR15" s="4"/>
      <c r="AS15" s="4">
        <f>MAX(AO15:AO18)</f>
        <v>0</v>
      </c>
      <c r="AT15" s="4">
        <f>IF(AO15=AS15,1,0)</f>
        <v>1</v>
      </c>
      <c r="AU15" s="22" t="str">
        <f>IF(AND(AT15&lt;&gt;0,AT19=1),CONCATENATE(AT15,AS14),"")</f>
        <v/>
      </c>
      <c r="AV15" s="4" t="str">
        <f>IF(AND(AT15&lt;&gt;1,AT19=1),AO15,"")</f>
        <v/>
      </c>
      <c r="AW15" s="4" t="str">
        <f>IF(AV15&lt;&gt;"",MAX(AV15:AV18),"")</f>
        <v/>
      </c>
      <c r="AX15" s="4">
        <f>IF(AV15&lt;&gt;"",IF(AO15=AW15,2,0),0)</f>
        <v>0</v>
      </c>
      <c r="AY15" s="22" t="str">
        <f>IF(AND(AX15&lt;&gt;0,AX19=1),CONCATENATE(AX15,AS14),"")</f>
        <v/>
      </c>
      <c r="AZ15" s="4" t="str">
        <f>IF(AT15&lt;&gt;0,IF(AT19=3,AP15,""),"")</f>
        <v/>
      </c>
      <c r="BA15" s="4" t="str">
        <f>IF(AT15&lt;&gt;0,IF(AT19=3,AM15,""),"")</f>
        <v/>
      </c>
      <c r="BB15" s="4" t="str">
        <f>IF(AZ15&lt;&gt;"",MAX(AZ15:AZ18),"")</f>
        <v/>
      </c>
      <c r="BC15" s="4" t="str">
        <f>IF(AZ15&lt;&gt;"",IF(AZ15=BB15,1,0),"")</f>
        <v/>
      </c>
      <c r="BD15" s="4" t="str">
        <f>IF(BA15&lt;&gt;"",MAX(BA15:BA18),"")</f>
        <v/>
      </c>
      <c r="BE15" s="4">
        <f>IF(AZ15&lt;&gt;"",IF(BC19=1,IF(AP15=BB15,1,0),IF(AM15=BD15,1,0)),0)</f>
        <v>0</v>
      </c>
      <c r="BF15" s="22" t="str">
        <f>IF(AND(BE15&lt;&gt;0,BE19=1),CONCATENATE(BE15,AS14),"")</f>
        <v/>
      </c>
      <c r="BG15" s="4" t="str">
        <f>IF(AT15&lt;&gt;0,IF(AND(BE15&lt;&gt;1,BE19=1),AP15,""),"")</f>
        <v/>
      </c>
      <c r="BH15" s="4" t="str">
        <f>IF(AT15&lt;&gt;0,IF(AND(BE15&lt;&gt;1,BE19=1),AM15,""),"")</f>
        <v/>
      </c>
      <c r="BI15" s="4" t="str">
        <f>IF(BG15&lt;&gt;"",MAX(BG15:BG18),"")</f>
        <v/>
      </c>
      <c r="BJ15" s="4" t="str">
        <f>IF(BG15&lt;&gt;"",IF(BG15=BI15,1,0),"")</f>
        <v/>
      </c>
      <c r="BK15" s="4" t="str">
        <f>IF(BH15&lt;&gt;"",MAX(BH15:BH18),"")</f>
        <v/>
      </c>
      <c r="BL15" s="4">
        <f>IF(BG15&lt;&gt;"",IF(BJ19=1,IF(AP15=BI15,2,0),IF(AM15=BK15,2,0)),0)</f>
        <v>0</v>
      </c>
      <c r="BM15" s="22" t="str">
        <f>IF(AND(BL15&lt;&gt;0,BL19=1),CONCATENATE(BL15,AS14),"")</f>
        <v/>
      </c>
      <c r="BN15" s="4" t="str">
        <f>IF(AT15&lt;&gt;0,IF(AT19=2,AP15,""),"")</f>
        <v/>
      </c>
      <c r="BO15" s="4" t="str">
        <f>IF(AT15&lt;&gt;0,IF(AT19=2,AM15,""),"")</f>
        <v/>
      </c>
      <c r="BP15" s="4" t="str">
        <f>IF(BN15&lt;&gt;"",MAX(BN15:BN18),"")</f>
        <v/>
      </c>
      <c r="BQ15" s="4" t="str">
        <f>IF(BN15&lt;&gt;"",IF(BN15=BP15,1,0),"")</f>
        <v/>
      </c>
      <c r="BR15" s="4" t="str">
        <f>IF(BO15&lt;&gt;"",MAX(BO15:BO18),"")</f>
        <v/>
      </c>
      <c r="BS15" s="4">
        <f>IF(BN15&lt;&gt;"",IF(BQ19=1,IF(AP15=BP15,1,2),IF(AM15=BR15,1,2)),0)</f>
        <v>0</v>
      </c>
      <c r="BT15" s="22" t="str">
        <f>IF(AND(BS15&lt;&gt;0,BS19=2),CONCATENATE(BS15,AS14),"")</f>
        <v/>
      </c>
      <c r="BU15" s="4" t="str">
        <f>IF(AX15&lt;&gt;0,IF(AX19=2,AP15,""),"")</f>
        <v/>
      </c>
      <c r="BV15" s="4" t="str">
        <f>IF(AX15&lt;&gt;0,IF(AX19=2,AM15,""),"")</f>
        <v/>
      </c>
      <c r="BW15" s="4" t="str">
        <f>IF(BU15&lt;&gt;"",MAX(BU15:BU18),"")</f>
        <v/>
      </c>
      <c r="BX15" s="4" t="str">
        <f>IF(BU15&lt;&gt;"",IF(BU15=BW15,1,0),"")</f>
        <v/>
      </c>
      <c r="BY15" s="4" t="str">
        <f>IF(BV15&lt;&gt;"",MAX(BV15:BV18),"")</f>
        <v/>
      </c>
      <c r="BZ15" s="4">
        <f>IF(BU15&lt;&gt;"",IF(BX19=1,IF(AP15=BW15,2,0),IF(AM15=BY15,2,0)),0)</f>
        <v>0</v>
      </c>
      <c r="CA15" s="22" t="str">
        <f>IF(AND(BZ15&lt;&gt;0,BZ19=1),CONCATENATE(BZ15,AS14),"")</f>
        <v/>
      </c>
      <c r="CB15" s="4" t="str">
        <f>IF(AX15&lt;&gt;0,IF(AX19=3,AP15,""),"")</f>
        <v/>
      </c>
      <c r="CC15" s="4" t="str">
        <f>IF(AX15&lt;&gt;0,IF(AX19=3,AM15,""),"")</f>
        <v/>
      </c>
      <c r="CD15" s="4" t="str">
        <f>IF(CB15&lt;&gt;"",MAX(CB15:CB18),"")</f>
        <v/>
      </c>
      <c r="CE15" s="4" t="str">
        <f>IF(CB15&lt;&gt;"",IF(CB15=CD15,1,0),"")</f>
        <v/>
      </c>
      <c r="CF15" s="4" t="str">
        <f>IF(CC15&lt;&gt;"",MAX(CC15:CC18),"")</f>
        <v/>
      </c>
      <c r="CG15" s="4">
        <f>IF(CB15&lt;&gt;"",IF(CE19=1,IF(AP15=CD15,2,0),IF(AM15=CF15,2,0)),0)</f>
        <v>0</v>
      </c>
      <c r="CH15" s="22" t="str">
        <f>IF(AND(CG15&lt;&gt;0,CG19=1),CONCATENATE(CG15,AS14),"")</f>
        <v/>
      </c>
      <c r="CI15" s="4"/>
      <c r="CJ15" s="4"/>
      <c r="CK15" s="4"/>
      <c r="CL15" s="70"/>
      <c r="CM15" s="70"/>
      <c r="DH15" s="331" t="s">
        <v>34</v>
      </c>
      <c r="DI15" s="329"/>
      <c r="DJ15" s="329"/>
      <c r="DK15" s="329"/>
      <c r="DL15" s="443">
        <f>DE83</f>
        <v>0</v>
      </c>
      <c r="DM15" s="444"/>
      <c r="DN15" s="330"/>
      <c r="DO15" s="273" t="str">
        <f t="shared" si="7"/>
        <v/>
      </c>
    </row>
    <row r="16" spans="1:977 1025:2030 2078:3052 3074:6125 6173:7147 7169:10220 10268:13312 13339:14315 14363:16384" x14ac:dyDescent="0.2">
      <c r="B16" s="364">
        <v>4</v>
      </c>
      <c r="C16" s="361">
        <v>43266</v>
      </c>
      <c r="D16" s="218">
        <v>0.625</v>
      </c>
      <c r="E16" s="319" t="s">
        <v>143</v>
      </c>
      <c r="F16" s="276"/>
      <c r="G16" s="277"/>
      <c r="H16" s="322" t="s">
        <v>141</v>
      </c>
      <c r="I16" s="14" t="str">
        <f>IF('Resultados Reales'!J16=1,IF(W16='Resultados Reales'!S16,"Acierto","Error"),"")</f>
        <v/>
      </c>
      <c r="J16" s="14" t="str">
        <f>IF('Resultados Reales'!J16=1,IF(AND('Resultados Reales'!E16='Mi Prode'!F16,'Resultados Reales'!F16='Mi Prode'!G16),"Acierto","Error"),"")</f>
        <v/>
      </c>
      <c r="K16" s="60"/>
      <c r="L16" s="4" t="s">
        <v>124</v>
      </c>
      <c r="M16" s="4" t="s">
        <v>125</v>
      </c>
      <c r="U16" s="4">
        <f t="shared" si="8"/>
        <v>0</v>
      </c>
      <c r="V16" s="4">
        <f t="shared" si="8"/>
        <v>0</v>
      </c>
      <c r="W16" s="4" t="str">
        <f>IF(AND(F16&lt;&gt;"",G16&lt;&gt;""),IF(F16&gt;G16,"L",IF(F16=G16,"E","V")),"")</f>
        <v/>
      </c>
      <c r="AA16" s="15" t="str">
        <f>IF(OR(F16&lt;&gt;"",G16&lt;&gt;""),IF(F16&gt;G16,"A",IF(F16=G16,"B","C")),"")</f>
        <v/>
      </c>
      <c r="AB16" s="15" t="str">
        <f>IF(OR(G16&lt;&gt;"",F16&lt;&gt;""),IF(G16&gt;F16,"A",IF(G16=F16,"B","C")),"")</f>
        <v/>
      </c>
      <c r="AC16" s="25" t="str">
        <f>IF($E16="Argentina",$AA16,IF($H16="Argentina",$AB16,""))</f>
        <v/>
      </c>
      <c r="AD16" s="26" t="str">
        <f>IF($E16="Nigeria",$AA16,IF($H16="Nigeria",$AB16,""))</f>
        <v/>
      </c>
      <c r="AE16" s="27" t="str">
        <f>IF($E16="Corea del Sur",$AA16,IF($H16="Corea del Sur",$AB16,""))</f>
        <v/>
      </c>
      <c r="AF16" s="83" t="str">
        <f>IF($E16="Grecia",$AA16,IF($H16="Grecia",$AB16,""))</f>
        <v/>
      </c>
      <c r="AG16" s="76"/>
      <c r="AH16" s="20" t="str">
        <f>B!F53</f>
        <v>Marruecos</v>
      </c>
      <c r="AI16" s="23">
        <f>B!G53</f>
        <v>0</v>
      </c>
      <c r="AJ16" s="23">
        <f>B!H53</f>
        <v>0</v>
      </c>
      <c r="AK16" s="23">
        <f>B!I53</f>
        <v>0</v>
      </c>
      <c r="AL16" s="23">
        <f>B!J53</f>
        <v>0</v>
      </c>
      <c r="AM16" s="23">
        <f>B!K53</f>
        <v>0</v>
      </c>
      <c r="AN16" s="23">
        <f>B!L53</f>
        <v>0</v>
      </c>
      <c r="AO16" s="23">
        <f>B!M53</f>
        <v>0</v>
      </c>
      <c r="AP16" s="23">
        <f>AM16-AN16</f>
        <v>0</v>
      </c>
      <c r="AQ16" s="4"/>
      <c r="AR16" s="4"/>
      <c r="AS16" s="4">
        <f>MAX(AO15:AO18)</f>
        <v>0</v>
      </c>
      <c r="AT16" s="4">
        <f>IF(AO16=AS16,1,0)</f>
        <v>1</v>
      </c>
      <c r="AU16" s="22" t="str">
        <f>IF(AND(AT16&lt;&gt;0,AT19=1),CONCATENATE(AT16,AS14),"")</f>
        <v/>
      </c>
      <c r="AV16" s="4" t="str">
        <f>IF(AND(AT16&lt;&gt;1,AT19=1),AO16,"")</f>
        <v/>
      </c>
      <c r="AW16" s="4" t="str">
        <f>IF(AV16&lt;&gt;"",MAX(AV15:AV18),"")</f>
        <v/>
      </c>
      <c r="AX16" s="4">
        <f>IF(AV16&lt;&gt;"",IF(AO16=AW16,2,0),0)</f>
        <v>0</v>
      </c>
      <c r="AY16" s="22" t="str">
        <f>IF(AND(AX16&lt;&gt;0,AX19=1),CONCATENATE(AX16,AS14),"")</f>
        <v/>
      </c>
      <c r="AZ16" s="4" t="str">
        <f>IF(AT16&lt;&gt;0,IF(AT19=3,AP16,""),"")</f>
        <v/>
      </c>
      <c r="BA16" s="4" t="str">
        <f>IF(AT16&lt;&gt;0,IF(AT19=3,AM16,""),"")</f>
        <v/>
      </c>
      <c r="BB16" s="4" t="str">
        <f>IF(AZ16&lt;&gt;"",MAX(AZ15:AZ18),"")</f>
        <v/>
      </c>
      <c r="BC16" s="4" t="str">
        <f>IF(AZ16&lt;&gt;"",IF(AZ16=BB16,1,0),"")</f>
        <v/>
      </c>
      <c r="BD16" s="4" t="str">
        <f>IF(BA16&lt;&gt;"",MAX(BA15:BA18),"")</f>
        <v/>
      </c>
      <c r="BE16" s="4">
        <f>IF(AZ16&lt;&gt;"",IF(BC19=1,IF(AP16=BB16,1,0),IF(AM16=BD16,1,0)),0)</f>
        <v>0</v>
      </c>
      <c r="BF16" s="22" t="str">
        <f>IF(AND(BE16&lt;&gt;0,BE19=1),CONCATENATE(BE16,AS14),"")</f>
        <v/>
      </c>
      <c r="BG16" s="4" t="str">
        <f>IF(AT16&lt;&gt;0,IF(AND(BE16&lt;&gt;1,BE19=1),AP16,""),"")</f>
        <v/>
      </c>
      <c r="BH16" s="4" t="str">
        <f>IF(AT16&lt;&gt;0,IF(AND(BE16&lt;&gt;1,BE19=1),AM16,""),"")</f>
        <v/>
      </c>
      <c r="BI16" s="4" t="str">
        <f>IF(BG16&lt;&gt;"",MAX(BG15:BG18),"")</f>
        <v/>
      </c>
      <c r="BJ16" s="4" t="str">
        <f>IF(BG16&lt;&gt;"",IF(BG16=BI16,1,0),"")</f>
        <v/>
      </c>
      <c r="BK16" s="4" t="str">
        <f>IF(BH16&lt;&gt;"",MAX(BH15:BH18),"")</f>
        <v/>
      </c>
      <c r="BL16" s="4">
        <f>IF(BG16&lt;&gt;"",IF(BJ19=1,IF(AP16=BI16,2,0),IF(AM16=BK16,2,0)),0)</f>
        <v>0</v>
      </c>
      <c r="BM16" s="22" t="str">
        <f>IF(AND(BL16&lt;&gt;0,BL19=1),CONCATENATE(BL16,AS14),"")</f>
        <v/>
      </c>
      <c r="BN16" s="4" t="str">
        <f>IF(AT16&lt;&gt;0,IF(AT19=2,AP16,""),"")</f>
        <v/>
      </c>
      <c r="BO16" s="4" t="str">
        <f>IF(AT16&lt;&gt;0,IF(AT19=2,AM16,""),"")</f>
        <v/>
      </c>
      <c r="BP16" s="4" t="str">
        <f>IF(BN16&lt;&gt;"",MAX(BN15:BN18),"")</f>
        <v/>
      </c>
      <c r="BQ16" s="4" t="str">
        <f>IF(BN16&lt;&gt;"",IF(BN16=BP16,1,0),"")</f>
        <v/>
      </c>
      <c r="BR16" s="4" t="str">
        <f>IF(BO16&lt;&gt;"",MAX(BO15:BO18),"")</f>
        <v/>
      </c>
      <c r="BS16" s="4">
        <f>IF(BN16&lt;&gt;"",IF(BQ19=1,IF(AP16=BP16,1,2),IF(AM16=BR16,1,2)),0)</f>
        <v>0</v>
      </c>
      <c r="BT16" s="22" t="str">
        <f>IF(AND(BS16&lt;&gt;0,BS19=2),CONCATENATE(BS16,AS14),"")</f>
        <v/>
      </c>
      <c r="BU16" s="4" t="str">
        <f>IF(AX16&lt;&gt;0,IF(AX19=2,AP16,""),"")</f>
        <v/>
      </c>
      <c r="BV16" s="4" t="str">
        <f>IF(AX16&lt;&gt;0,IF(AX19=2,AM16,""),"")</f>
        <v/>
      </c>
      <c r="BW16" s="4" t="str">
        <f>IF(BU16&lt;&gt;"",MAX(BU15:BU18),"")</f>
        <v/>
      </c>
      <c r="BX16" s="4" t="str">
        <f>IF(BU16&lt;&gt;"",IF(BU16=BW16,1,0),"")</f>
        <v/>
      </c>
      <c r="BY16" s="4" t="str">
        <f>IF(BV16&lt;&gt;"",MAX(BV15:BV18),"")</f>
        <v/>
      </c>
      <c r="BZ16" s="4">
        <f>IF(BU16&lt;&gt;"",IF(BX19=1,IF(AP16=BW16,2,0),IF(AM16=BY16,2,0)),0)</f>
        <v>0</v>
      </c>
      <c r="CA16" s="22" t="str">
        <f>IF(AND(BZ16&lt;&gt;0,BZ19=1),CONCATENATE(BZ16,AS14),"")</f>
        <v/>
      </c>
      <c r="CB16" s="4" t="str">
        <f>IF(AX16&lt;&gt;0,IF(AX19=3,AP16,""),"")</f>
        <v/>
      </c>
      <c r="CC16" s="4" t="str">
        <f>IF(AX16&lt;&gt;0,IF(AX19=3,AM16,""),"")</f>
        <v/>
      </c>
      <c r="CD16" s="4" t="str">
        <f>IF(CB16&lt;&gt;"",MAX(CB15:CB18),"")</f>
        <v/>
      </c>
      <c r="CE16" s="4" t="str">
        <f>IF(CB16&lt;&gt;"",IF(CB16=CD16,1,0),"")</f>
        <v/>
      </c>
      <c r="CF16" s="4" t="str">
        <f>IF(CC16&lt;&gt;"",MAX(CC15:CC18),"")</f>
        <v/>
      </c>
      <c r="CG16" s="4">
        <f>IF(CB16&lt;&gt;"",IF(CE19=1,IF(AP16=CD16,2,0),IF(AM16=CF16,2,0)),0)</f>
        <v>0</v>
      </c>
      <c r="CH16" s="22" t="str">
        <f>IF(AND(CG16&lt;&gt;0,CG19=1),CONCATENATE(CG16,AS14),"")</f>
        <v/>
      </c>
      <c r="CI16" s="4"/>
      <c r="CJ16" s="4"/>
      <c r="CK16" s="4"/>
      <c r="CM16" s="69"/>
      <c r="DO16" s="273" t="str">
        <f t="shared" si="7"/>
        <v/>
      </c>
    </row>
    <row r="17" spans="2:119" ht="15" thickBot="1" x14ac:dyDescent="0.25">
      <c r="B17" s="364">
        <v>19</v>
      </c>
      <c r="C17" s="361">
        <v>43271</v>
      </c>
      <c r="D17" s="218">
        <v>0.375</v>
      </c>
      <c r="E17" s="319" t="s">
        <v>141</v>
      </c>
      <c r="F17" s="276"/>
      <c r="G17" s="277"/>
      <c r="H17" s="321" t="s">
        <v>194</v>
      </c>
      <c r="I17" s="14" t="str">
        <f>IF('Resultados Reales'!J17=1,IF(W17='Resultados Reales'!S17,"Acierto","Error"),"")</f>
        <v/>
      </c>
      <c r="J17" s="14" t="str">
        <f>IF('Resultados Reales'!J17=1,IF(AND('Resultados Reales'!E17='Mi Prode'!F17,'Resultados Reales'!F17='Mi Prode'!G17),"Acierto","Error"),"")</f>
        <v/>
      </c>
      <c r="K17" s="60"/>
      <c r="L17" s="4" t="s">
        <v>124</v>
      </c>
      <c r="M17" s="4" t="s">
        <v>125</v>
      </c>
      <c r="U17" s="4">
        <f t="shared" si="8"/>
        <v>0</v>
      </c>
      <c r="V17" s="4">
        <f t="shared" si="8"/>
        <v>0</v>
      </c>
      <c r="W17" s="4" t="str">
        <f>IF(AND(F17&lt;&gt;"",G17&lt;&gt;""),IF(F17&gt;G17,"L",IF(F17=G17,"E","V")),"")</f>
        <v/>
      </c>
      <c r="AA17" s="15" t="str">
        <f>IF(OR(F17&lt;&gt;"",G17&lt;&gt;""),IF(F17&gt;G17,"A",IF(F17=G17,"B","C")),"")</f>
        <v/>
      </c>
      <c r="AB17" s="15" t="str">
        <f>IF(OR(G17&lt;&gt;"",F17&lt;&gt;""),IF(G17&gt;F17,"A",IF(G17=F17,"B","C")),"")</f>
        <v/>
      </c>
      <c r="AC17" s="25" t="str">
        <f>IF($E17="Argentina",$AA17,IF($H17="Argentina",$AB17,""))</f>
        <v/>
      </c>
      <c r="AD17" s="26" t="str">
        <f>IF($E17="Nigeria",$AA17,IF($H17="Nigeria",$AB17,""))</f>
        <v/>
      </c>
      <c r="AE17" s="27" t="str">
        <f>IF($E17="Corea del Sur",$AA17,IF($H17="Corea del Sur",$AB17,""))</f>
        <v/>
      </c>
      <c r="AF17" s="83" t="str">
        <f>IF($E17="Grecia",$AA17,IF($H17="Grecia",$AB17,""))</f>
        <v/>
      </c>
      <c r="AG17" s="76"/>
      <c r="AH17" s="5" t="str">
        <f>B!F54</f>
        <v>España</v>
      </c>
      <c r="AI17" s="21">
        <f>B!G54</f>
        <v>0</v>
      </c>
      <c r="AJ17" s="21">
        <f>B!H54</f>
        <v>0</v>
      </c>
      <c r="AK17" s="21">
        <f>B!I54</f>
        <v>0</v>
      </c>
      <c r="AL17" s="21">
        <f>B!J54</f>
        <v>0</v>
      </c>
      <c r="AM17" s="21">
        <f>B!K54</f>
        <v>0</v>
      </c>
      <c r="AN17" s="21">
        <f>B!L54</f>
        <v>0</v>
      </c>
      <c r="AO17" s="21">
        <f>B!M54</f>
        <v>0</v>
      </c>
      <c r="AP17" s="21">
        <f>AM17-AN17</f>
        <v>0</v>
      </c>
      <c r="AQ17" s="4"/>
      <c r="AR17" s="4"/>
      <c r="AS17" s="4">
        <f>MAX(AO15:AO18)</f>
        <v>0</v>
      </c>
      <c r="AT17" s="4">
        <f>IF(AO17=AS17,1,0)</f>
        <v>1</v>
      </c>
      <c r="AU17" s="22" t="str">
        <f>IF(AND(AT17&lt;&gt;0,AT19=1),CONCATENATE(AT17,AS14),"")</f>
        <v/>
      </c>
      <c r="AV17" s="4" t="str">
        <f>IF(AND(AT17&lt;&gt;1,AT19=1),AO17,"")</f>
        <v/>
      </c>
      <c r="AW17" s="4" t="str">
        <f>IF(AV17&lt;&gt;"",MAX(AV15:AV18),"")</f>
        <v/>
      </c>
      <c r="AX17" s="4">
        <f>IF(AV17&lt;&gt;"",IF(AO17=AW17,2,0),0)</f>
        <v>0</v>
      </c>
      <c r="AY17" s="22" t="str">
        <f>IF(AND(AX17&lt;&gt;0,AX19=1),CONCATENATE(AX17,AS14),"")</f>
        <v/>
      </c>
      <c r="AZ17" s="4" t="str">
        <f>IF(AT17&lt;&gt;0,IF(AT19=3,AP17,""),"")</f>
        <v/>
      </c>
      <c r="BA17" s="4" t="str">
        <f>IF(AT17&lt;&gt;0,IF(AT19=3,AM17,""),"")</f>
        <v/>
      </c>
      <c r="BB17" s="4" t="str">
        <f>IF(AZ17&lt;&gt;"",MAX(AZ15:AZ18),"")</f>
        <v/>
      </c>
      <c r="BC17" s="4" t="str">
        <f>IF(AZ17&lt;&gt;"",IF(AZ17=BB17,1,0),"")</f>
        <v/>
      </c>
      <c r="BD17" s="4" t="str">
        <f>IF(BA17&lt;&gt;"",MAX(BA15:BA18),"")</f>
        <v/>
      </c>
      <c r="BE17" s="4">
        <f>IF(AZ17&lt;&gt;"",IF(BC19=1,IF(AP17=BB17,1,0),IF(AM17=BD17,1,0)),0)</f>
        <v>0</v>
      </c>
      <c r="BF17" s="22" t="str">
        <f>IF(AND(BE17&lt;&gt;0,BE19=1),CONCATENATE(BE17,AS14),"")</f>
        <v/>
      </c>
      <c r="BG17" s="4" t="str">
        <f>IF(AT17&lt;&gt;0,IF(AND(BE17&lt;&gt;1,BE19=1),AP17,""),"")</f>
        <v/>
      </c>
      <c r="BH17" s="4" t="str">
        <f>IF(AT17&lt;&gt;0,IF(AND(BE17&lt;&gt;1,BE19=1),AM17,""),"")</f>
        <v/>
      </c>
      <c r="BI17" s="4" t="str">
        <f>IF(BG17&lt;&gt;"",MAX(BG15:BG18),"")</f>
        <v/>
      </c>
      <c r="BJ17" s="4" t="str">
        <f>IF(BG17&lt;&gt;"",IF(BG17=BI17,1,0),"")</f>
        <v/>
      </c>
      <c r="BK17" s="4" t="str">
        <f>IF(BH17&lt;&gt;"",MAX(BH15:BH18),"")</f>
        <v/>
      </c>
      <c r="BL17" s="4">
        <f>IF(BG17&lt;&gt;"",IF(BJ19=1,IF(AP17=BI17,2,0),IF(AM17=BK17,2,0)),0)</f>
        <v>0</v>
      </c>
      <c r="BM17" s="22" t="str">
        <f>IF(AND(BL17&lt;&gt;0,BL19=1),CONCATENATE(BL17,AS14),"")</f>
        <v/>
      </c>
      <c r="BN17" s="4" t="str">
        <f>IF(AT17&lt;&gt;0,IF(AT19=2,AP17,""),"")</f>
        <v/>
      </c>
      <c r="BO17" s="4" t="str">
        <f>IF(AT17&lt;&gt;0,IF(AT19=2,AM17,""),"")</f>
        <v/>
      </c>
      <c r="BP17" s="4" t="str">
        <f>IF(BN17&lt;&gt;"",MAX(BN15:BN18),"")</f>
        <v/>
      </c>
      <c r="BQ17" s="4" t="str">
        <f>IF(BN17&lt;&gt;"",IF(BN17=BP17,1,0),"")</f>
        <v/>
      </c>
      <c r="BR17" s="4" t="str">
        <f>IF(BO17&lt;&gt;"",MAX(BO15:BO18),"")</f>
        <v/>
      </c>
      <c r="BS17" s="4">
        <f>IF(BN17&lt;&gt;"",IF(BQ19=1,IF(AP17=BP17,1,2),IF(AM17=BR17,1,2)),0)</f>
        <v>0</v>
      </c>
      <c r="BT17" s="22" t="str">
        <f>IF(AND(BS17&lt;&gt;0,BS19=2),CONCATENATE(BS17,AS14),"")</f>
        <v/>
      </c>
      <c r="BU17" s="4" t="str">
        <f>IF(AX17&lt;&gt;0,IF(AX19=2,AP17,""),"")</f>
        <v/>
      </c>
      <c r="BV17" s="4" t="str">
        <f>IF(AX17&lt;&gt;0,IF(AX19=2,AM17,""),"")</f>
        <v/>
      </c>
      <c r="BW17" s="4" t="str">
        <f>IF(BU17&lt;&gt;"",MAX(BU15:BU18),"")</f>
        <v/>
      </c>
      <c r="BX17" s="4" t="str">
        <f>IF(BU17&lt;&gt;"",IF(BU17=BW17,1,0),"")</f>
        <v/>
      </c>
      <c r="BY17" s="4" t="str">
        <f>IF(BV17&lt;&gt;"",MAX(BV15:BV18),"")</f>
        <v/>
      </c>
      <c r="BZ17" s="4">
        <f>IF(BU17&lt;&gt;"",IF(BX19=1,IF(AP17=BW17,2,0),IF(AM17=BY17,2,0)),0)</f>
        <v>0</v>
      </c>
      <c r="CA17" s="22" t="str">
        <f>IF(AND(BZ17&lt;&gt;0,BZ19=1),CONCATENATE(BZ17,AS14),"")</f>
        <v/>
      </c>
      <c r="CB17" s="4" t="str">
        <f>IF(AX17&lt;&gt;0,IF(AX19=3,AP17,""),"")</f>
        <v/>
      </c>
      <c r="CC17" s="4" t="str">
        <f>IF(AX17&lt;&gt;0,IF(AX19=3,AM17,""),"")</f>
        <v/>
      </c>
      <c r="CD17" s="4" t="str">
        <f>IF(CB17&lt;&gt;"",MAX(CB15:CB18),"")</f>
        <v/>
      </c>
      <c r="CE17" s="4" t="str">
        <f>IF(CB17&lt;&gt;"",IF(CB17=CD17,1,0),"")</f>
        <v/>
      </c>
      <c r="CF17" s="4" t="str">
        <f>IF(CC17&lt;&gt;"",MAX(CC15:CC18),"")</f>
        <v/>
      </c>
      <c r="CG17" s="4">
        <f>IF(CB17&lt;&gt;"",IF(CE19=1,IF(AP17=CD17,2,0),IF(AM17=CF17,2,0)),0)</f>
        <v>0</v>
      </c>
      <c r="CH17" s="22" t="str">
        <f>IF(AND(CG17&lt;&gt;0,CG19=1),CONCATENATE(CG17,AS14),"")</f>
        <v/>
      </c>
      <c r="CI17" s="4"/>
      <c r="CJ17" s="4"/>
      <c r="CK17" s="4"/>
      <c r="CM17" s="69"/>
      <c r="DO17" s="273" t="str">
        <f t="shared" si="7"/>
        <v/>
      </c>
    </row>
    <row r="18" spans="2:119" ht="17" thickBot="1" x14ac:dyDescent="0.25">
      <c r="B18" s="364">
        <v>20</v>
      </c>
      <c r="C18" s="361">
        <v>43271</v>
      </c>
      <c r="D18" s="218">
        <v>0.625</v>
      </c>
      <c r="E18" s="319" t="s">
        <v>193</v>
      </c>
      <c r="F18" s="276"/>
      <c r="G18" s="277"/>
      <c r="H18" s="322" t="s">
        <v>143</v>
      </c>
      <c r="I18" s="14" t="str">
        <f>IF('Resultados Reales'!J18=1,IF(W18='Resultados Reales'!S18,"Acierto","Error"),"")</f>
        <v/>
      </c>
      <c r="J18" s="14" t="str">
        <f>IF('Resultados Reales'!J18=1,IF(AND('Resultados Reales'!E18='Mi Prode'!F18,'Resultados Reales'!F18='Mi Prode'!G18),"Acierto","Error"),"")</f>
        <v/>
      </c>
      <c r="K18" s="60"/>
      <c r="L18" s="4" t="s">
        <v>124</v>
      </c>
      <c r="M18" s="4" t="s">
        <v>125</v>
      </c>
      <c r="U18" s="4">
        <f t="shared" si="8"/>
        <v>0</v>
      </c>
      <c r="V18" s="4">
        <f t="shared" si="8"/>
        <v>0</v>
      </c>
      <c r="W18" s="4" t="str">
        <f t="shared" ref="W18:W20" si="9">IF(AND(F18&lt;&gt;"",G18&lt;&gt;""),IF(F18&gt;G18,"L",IF(F18=G18,"E","V")),"")</f>
        <v/>
      </c>
      <c r="AA18" s="15" t="str">
        <f>IF(OR(F18&lt;&gt;"",G18&lt;&gt;""),IF(F18&gt;G18,"A",IF(F18=G18,"B","C")),"")</f>
        <v/>
      </c>
      <c r="AB18" s="15" t="str">
        <f>IF(OR(G18&lt;&gt;"",F18&lt;&gt;""),IF(G18&gt;F18,"A",IF(G18=F18,"B","C")),"")</f>
        <v/>
      </c>
      <c r="AC18" s="25" t="str">
        <f t="shared" ref="AC18:AC20" si="10">IF($E18="Argentina",$AA18,IF($H18="Argentina",$AB18,""))</f>
        <v/>
      </c>
      <c r="AD18" s="26" t="str">
        <f t="shared" ref="AD18:AD20" si="11">IF($E18="Nigeria",$AA18,IF($H18="Nigeria",$AB18,""))</f>
        <v/>
      </c>
      <c r="AE18" s="27" t="str">
        <f t="shared" ref="AE18:AE20" si="12">IF($E18="Corea del Sur",$AA18,IF($H18="Corea del Sur",$AB18,""))</f>
        <v/>
      </c>
      <c r="AF18" s="83" t="str">
        <f t="shared" ref="AF18:AF20" si="13">IF($E18="Grecia",$AA18,IF($H18="Grecia",$AB18,""))</f>
        <v/>
      </c>
      <c r="AG18" s="76"/>
      <c r="AH18" s="20" t="str">
        <f>B!F55</f>
        <v>Portugal</v>
      </c>
      <c r="AI18" s="23">
        <f>B!G55</f>
        <v>0</v>
      </c>
      <c r="AJ18" s="23">
        <f>B!H55</f>
        <v>0</v>
      </c>
      <c r="AK18" s="23">
        <f>B!I55</f>
        <v>0</v>
      </c>
      <c r="AL18" s="23">
        <f>B!J55</f>
        <v>0</v>
      </c>
      <c r="AM18" s="23">
        <f>B!K55</f>
        <v>0</v>
      </c>
      <c r="AN18" s="23">
        <f>B!L55</f>
        <v>0</v>
      </c>
      <c r="AO18" s="23">
        <f>B!M55</f>
        <v>0</v>
      </c>
      <c r="AP18" s="23">
        <f>AM18-AN18</f>
        <v>0</v>
      </c>
      <c r="AQ18" s="4"/>
      <c r="AR18" s="4"/>
      <c r="AS18" s="4">
        <f>MAX(AO15:AO18)</f>
        <v>0</v>
      </c>
      <c r="AT18" s="4">
        <f>IF(AO18=AS18,1,0)</f>
        <v>1</v>
      </c>
      <c r="AU18" s="22" t="str">
        <f>IF(AND(AT18&lt;&gt;0,AT19=1),CONCATENATE(AT18,AS14),"")</f>
        <v/>
      </c>
      <c r="AV18" s="4" t="str">
        <f>IF(AND(AT18&lt;&gt;1,AT19=1),AO18,"")</f>
        <v/>
      </c>
      <c r="AW18" s="4" t="str">
        <f>IF(AV18&lt;&gt;"",MAX(AV15:AV18),"")</f>
        <v/>
      </c>
      <c r="AX18" s="4">
        <f>IF(AV18&lt;&gt;"",IF(AO18=AW18,2,0),0)</f>
        <v>0</v>
      </c>
      <c r="AY18" s="22" t="str">
        <f>IF(AND(AX18&lt;&gt;0,AX19=1),CONCATENATE(AX18,AS14),"")</f>
        <v/>
      </c>
      <c r="AZ18" s="4" t="str">
        <f>IF(AT18&lt;&gt;0,IF(AT19=3,AP18,""),"")</f>
        <v/>
      </c>
      <c r="BA18" s="4" t="str">
        <f>IF(AT18&lt;&gt;0,IF(AT19=3,AM18,""),"")</f>
        <v/>
      </c>
      <c r="BB18" s="4" t="str">
        <f>IF(AZ18&lt;&gt;"",MAX(AZ15:AZ18),"")</f>
        <v/>
      </c>
      <c r="BC18" s="4" t="str">
        <f>IF(AZ18&lt;&gt;"",IF(AZ18=BB18,1,0),"")</f>
        <v/>
      </c>
      <c r="BD18" s="4" t="str">
        <f>IF(BA18&lt;&gt;"",MAX(BA15:BA18),"")</f>
        <v/>
      </c>
      <c r="BE18" s="4">
        <f>IF(AZ18&lt;&gt;"",IF(BC19=1,IF(AP18=BB18,1,0),IF(AM18=BD18,1,0)),0)</f>
        <v>0</v>
      </c>
      <c r="BF18" s="22" t="str">
        <f>IF(AND(BE18&lt;&gt;0,BE19=1),CONCATENATE(BE18,AS14),"")</f>
        <v/>
      </c>
      <c r="BG18" s="4" t="str">
        <f>IF(AT18&lt;&gt;0,IF(AND(BE18&lt;&gt;1,BE19=1),AP18,""),"")</f>
        <v/>
      </c>
      <c r="BH18" s="4" t="str">
        <f>IF(AT18&lt;&gt;0,IF(AND(BE18&lt;&gt;1,BE19=1),AM18,""),"")</f>
        <v/>
      </c>
      <c r="BI18" s="4" t="str">
        <f>IF(BG18&lt;&gt;"",MAX(BG15:BG18),"")</f>
        <v/>
      </c>
      <c r="BJ18" s="4" t="str">
        <f>IF(BG18&lt;&gt;"",IF(BG18=BI18,1,0),"")</f>
        <v/>
      </c>
      <c r="BK18" s="4" t="str">
        <f>IF(BH18&lt;&gt;"",MAX(BH15:BH18),"")</f>
        <v/>
      </c>
      <c r="BL18" s="4">
        <f>IF(BG18&lt;&gt;"",IF(BJ19=1,IF(AP18=BI18,2,0),IF(AM18=BK18,2,0)),0)</f>
        <v>0</v>
      </c>
      <c r="BM18" s="22" t="str">
        <f>IF(AND(BL18&lt;&gt;0,BL19=1),CONCATENATE(BL18,AS14),"")</f>
        <v/>
      </c>
      <c r="BN18" s="4" t="str">
        <f>IF(AT18&lt;&gt;0,IF(AT19=2,AP18,""),"")</f>
        <v/>
      </c>
      <c r="BO18" s="4" t="str">
        <f>IF(AT18&lt;&gt;0,IF(AT19=2,AM18,""),"")</f>
        <v/>
      </c>
      <c r="BP18" s="4" t="str">
        <f>IF(BN18&lt;&gt;"",MAX(BN15:BN18),"")</f>
        <v/>
      </c>
      <c r="BQ18" s="4" t="str">
        <f>IF(BN18&lt;&gt;"",IF(BN18=BP18,1,0),"")</f>
        <v/>
      </c>
      <c r="BR18" s="4" t="str">
        <f>IF(BO18&lt;&gt;"",MAX(BO15:BO18),"")</f>
        <v/>
      </c>
      <c r="BS18" s="4">
        <f>IF(BN18&lt;&gt;"",IF(BQ19=1,IF(AP18=BP18,1,2),IF(AM18=BR18,1,2)),0)</f>
        <v>0</v>
      </c>
      <c r="BT18" s="22" t="str">
        <f>IF(AND(BS18&lt;&gt;0,BS19=2),CONCATENATE(BS18,AS14),"")</f>
        <v/>
      </c>
      <c r="BU18" s="4" t="str">
        <f>IF(AX18&lt;&gt;0,IF(AX19=2,AP18,""),"")</f>
        <v/>
      </c>
      <c r="BV18" s="4" t="str">
        <f>IF(AX18&lt;&gt;0,IF(AX19=2,AM18,""),"")</f>
        <v/>
      </c>
      <c r="BW18" s="4" t="str">
        <f>IF(BU18&lt;&gt;"",MAX(BU15:BU18),"")</f>
        <v/>
      </c>
      <c r="BX18" s="4" t="str">
        <f>IF(BU18&lt;&gt;"",IF(BU18=BW18,1,0),"")</f>
        <v/>
      </c>
      <c r="BY18" s="4" t="str">
        <f>IF(BV18&lt;&gt;"",MAX(BV15:BV18),"")</f>
        <v/>
      </c>
      <c r="BZ18" s="4">
        <f>IF(BU18&lt;&gt;"",IF(BX19=1,IF(AP18=BW18,2,0),IF(AM18=BY18,2,0)),0)</f>
        <v>0</v>
      </c>
      <c r="CA18" s="22" t="str">
        <f>IF(AND(BZ18&lt;&gt;0,BZ19=1),CONCATENATE(BZ18,AS14),"")</f>
        <v/>
      </c>
      <c r="CB18" s="4" t="str">
        <f>IF(AX18&lt;&gt;0,IF(AX19=3,AP18,""),"")</f>
        <v/>
      </c>
      <c r="CC18" s="4" t="str">
        <f>IF(AX18&lt;&gt;0,IF(AX19=3,AM18,""),"")</f>
        <v/>
      </c>
      <c r="CD18" s="4" t="str">
        <f>IF(CB18&lt;&gt;"",MAX(CB15:CB18),"")</f>
        <v/>
      </c>
      <c r="CE18" s="4" t="str">
        <f>IF(CB18&lt;&gt;"",IF(CB18=CD18,1,0),"")</f>
        <v/>
      </c>
      <c r="CF18" s="4" t="str">
        <f>IF(CC18&lt;&gt;"",MAX(CC15:CC18),"")</f>
        <v/>
      </c>
      <c r="CG18" s="4">
        <f>IF(CB18&lt;&gt;"",IF(CE19=1,IF(AP18=CD18,2,0),IF(AM18=CF18,2,0)),0)</f>
        <v>0</v>
      </c>
      <c r="CH18" s="22" t="str">
        <f>IF(AND(CG18&lt;&gt;0,CG19=1),CONCATENATE(CG18,AS14),"")</f>
        <v/>
      </c>
      <c r="CI18" s="4"/>
      <c r="CJ18" s="4"/>
      <c r="CK18" s="4"/>
      <c r="CM18" s="69"/>
      <c r="DH18" s="235" t="s">
        <v>72</v>
      </c>
      <c r="DI18" s="221" t="s">
        <v>128</v>
      </c>
      <c r="DJ18" s="247" t="s">
        <v>54</v>
      </c>
      <c r="DK18" s="417" t="s">
        <v>180</v>
      </c>
      <c r="DL18" s="418"/>
      <c r="DM18" s="418"/>
      <c r="DN18" s="419"/>
      <c r="DO18" s="273" t="str">
        <f t="shared" si="7"/>
        <v/>
      </c>
    </row>
    <row r="19" spans="2:119" x14ac:dyDescent="0.2">
      <c r="B19" s="364">
        <v>35</v>
      </c>
      <c r="C19" s="361">
        <v>43276</v>
      </c>
      <c r="D19" s="218">
        <v>0.625</v>
      </c>
      <c r="E19" s="319" t="s">
        <v>143</v>
      </c>
      <c r="F19" s="276"/>
      <c r="G19" s="277"/>
      <c r="H19" s="322" t="s">
        <v>194</v>
      </c>
      <c r="I19" s="14" t="str">
        <f>IF('Resultados Reales'!J19=1,IF(W19='Resultados Reales'!S19,"Acierto","Error"),"")</f>
        <v/>
      </c>
      <c r="J19" s="14" t="str">
        <f>IF('Resultados Reales'!J19=1,IF(AND('Resultados Reales'!E19='Mi Prode'!F19,'Resultados Reales'!F19='Mi Prode'!G19),"Acierto","Error"),"")</f>
        <v/>
      </c>
      <c r="K19" s="60"/>
      <c r="L19" s="4" t="s">
        <v>124</v>
      </c>
      <c r="M19" s="4" t="s">
        <v>125</v>
      </c>
      <c r="U19" s="4">
        <f t="shared" si="8"/>
        <v>0</v>
      </c>
      <c r="V19" s="4">
        <f t="shared" si="8"/>
        <v>0</v>
      </c>
      <c r="W19" s="4" t="str">
        <f t="shared" si="9"/>
        <v/>
      </c>
      <c r="AA19" s="15" t="str">
        <f>IF(OR(F19&lt;&gt;"",G19&lt;&gt;""),IF(F19&gt;G19,"A",IF(F19=G19,"B","C")),"")</f>
        <v/>
      </c>
      <c r="AB19" s="15" t="str">
        <f>IF(OR(G19&lt;&gt;"",F19&lt;&gt;""),IF(G19&gt;F19,"A",IF(G19=F19,"B","C")),"")</f>
        <v/>
      </c>
      <c r="AC19" s="25" t="str">
        <f t="shared" si="10"/>
        <v/>
      </c>
      <c r="AD19" s="26" t="str">
        <f t="shared" si="11"/>
        <v/>
      </c>
      <c r="AE19" s="27" t="str">
        <f t="shared" si="12"/>
        <v/>
      </c>
      <c r="AF19" s="83" t="str">
        <f t="shared" si="13"/>
        <v/>
      </c>
      <c r="AG19" s="76"/>
      <c r="AH19" s="5"/>
      <c r="AI19" s="21"/>
      <c r="AJ19" s="21"/>
      <c r="AK19" s="21"/>
      <c r="AL19" s="21"/>
      <c r="AM19" s="21"/>
      <c r="AN19" s="21"/>
      <c r="AO19" s="21"/>
      <c r="AP19" s="21"/>
      <c r="AQ19" s="4"/>
      <c r="AR19" s="4">
        <f>SUM(AI15:AI18)</f>
        <v>0</v>
      </c>
      <c r="AS19" s="4"/>
      <c r="AT19" s="4">
        <f>COUNTIF(AT15:AT18,"&lt;&gt;0")</f>
        <v>4</v>
      </c>
      <c r="AU19" s="4"/>
      <c r="AV19" s="4"/>
      <c r="AW19" s="4"/>
      <c r="AX19" s="4">
        <f>COUNTIF(AX15:AX18,"&lt;&gt;0")</f>
        <v>0</v>
      </c>
      <c r="AY19" s="4"/>
      <c r="AZ19" s="4"/>
      <c r="BA19" s="4"/>
      <c r="BB19" s="4"/>
      <c r="BC19" s="4" t="str">
        <f>IF(AT19=3,SUM(BC15:BC18),"")</f>
        <v/>
      </c>
      <c r="BD19" s="4"/>
      <c r="BE19" s="4">
        <f>COUNTIF(BE15:BE18,"&lt;&gt;0")</f>
        <v>0</v>
      </c>
      <c r="BF19" s="4"/>
      <c r="BG19" s="4"/>
      <c r="BH19" s="4"/>
      <c r="BI19" s="4"/>
      <c r="BJ19" s="4" t="str">
        <f>IF(AT19=3,SUM(BJ15:BJ18),"")</f>
        <v/>
      </c>
      <c r="BK19" s="4"/>
      <c r="BL19" s="4">
        <f>COUNTIF(BL15:BL18,"&lt;&gt;0")</f>
        <v>0</v>
      </c>
      <c r="BM19" s="4"/>
      <c r="BN19" s="4"/>
      <c r="BO19" s="4"/>
      <c r="BP19" s="4"/>
      <c r="BQ19" s="4" t="str">
        <f>IF(AT19=2,SUM(BQ15:BQ18),"")</f>
        <v/>
      </c>
      <c r="BR19" s="4"/>
      <c r="BS19" s="4">
        <f>COUNTIF(BS15:BS18,"&lt;&gt;0")</f>
        <v>0</v>
      </c>
      <c r="BT19" s="4"/>
      <c r="BU19" s="4"/>
      <c r="BV19" s="4"/>
      <c r="BW19" s="4"/>
      <c r="BX19" s="4" t="str">
        <f>IF(AX19=2,SUM(BX15:BX18),"")</f>
        <v/>
      </c>
      <c r="BY19" s="4"/>
      <c r="BZ19" s="4">
        <f>COUNTIF(BZ15:BZ18,"&lt;&gt;0")</f>
        <v>0</v>
      </c>
      <c r="CA19" s="4"/>
      <c r="CB19" s="4"/>
      <c r="CC19" s="4"/>
      <c r="CD19" s="4"/>
      <c r="CE19" s="4" t="str">
        <f>IF(AX19=3,SUM(CE15:CE18),"")</f>
        <v/>
      </c>
      <c r="CF19" s="4"/>
      <c r="CG19" s="4">
        <f>COUNTIF(CG15:CG18,"&lt;&gt;0")</f>
        <v>0</v>
      </c>
      <c r="CH19" s="4"/>
      <c r="CI19" s="4"/>
      <c r="CJ19" s="4"/>
      <c r="CK19" s="4"/>
      <c r="CM19" s="69"/>
      <c r="DH19" s="257">
        <v>58</v>
      </c>
      <c r="DI19" s="352">
        <v>43287</v>
      </c>
      <c r="DJ19" s="222">
        <v>0.5</v>
      </c>
      <c r="DK19" s="284" t="str">
        <f>IF(S76="","Ganador 53",S76)</f>
        <v>Ganador 53</v>
      </c>
      <c r="DL19" s="281"/>
      <c r="DM19" s="275"/>
      <c r="DN19" s="284" t="str">
        <f>IF(S77="","Ganador 54",S77)</f>
        <v>Ganador 54</v>
      </c>
      <c r="DO19" s="273" t="str">
        <f t="shared" si="7"/>
        <v/>
      </c>
    </row>
    <row r="20" spans="2:119" ht="15" thickBot="1" x14ac:dyDescent="0.25">
      <c r="B20" s="365">
        <v>36</v>
      </c>
      <c r="C20" s="362">
        <v>43276</v>
      </c>
      <c r="D20" s="219">
        <v>0.625</v>
      </c>
      <c r="E20" s="320" t="s">
        <v>193</v>
      </c>
      <c r="F20" s="278"/>
      <c r="G20" s="279"/>
      <c r="H20" s="323" t="s">
        <v>141</v>
      </c>
      <c r="I20" s="24" t="str">
        <f>IF('Resultados Reales'!J20=1,IF(W20='Resultados Reales'!S20,"Acierto","Error"),"")</f>
        <v/>
      </c>
      <c r="J20" s="24" t="str">
        <f>IF('Resultados Reales'!J20=1,IF(AND('Resultados Reales'!E20='Mi Prode'!F20,'Resultados Reales'!F20='Mi Prode'!G20),"Acierto","Error"),"")</f>
        <v/>
      </c>
      <c r="K20" s="60"/>
      <c r="L20" s="4" t="s">
        <v>124</v>
      </c>
      <c r="M20" s="4" t="s">
        <v>125</v>
      </c>
      <c r="U20" s="4">
        <f t="shared" si="8"/>
        <v>0</v>
      </c>
      <c r="V20" s="4">
        <f t="shared" si="8"/>
        <v>0</v>
      </c>
      <c r="W20" s="4" t="str">
        <f t="shared" si="9"/>
        <v/>
      </c>
      <c r="AA20" s="15" t="str">
        <f>IF(OR(F20&lt;&gt;"",G20&lt;&gt;""),IF(F20&gt;G20,"A",IF(F20=G20,"B","C")),"")</f>
        <v/>
      </c>
      <c r="AB20" s="15" t="str">
        <f>IF(OR(G20&lt;&gt;"",F20&lt;&gt;""),IF(G20&gt;F20,"A",IF(G20=F20,"B","C")),"")</f>
        <v/>
      </c>
      <c r="AC20" s="25" t="str">
        <f t="shared" si="10"/>
        <v/>
      </c>
      <c r="AD20" s="26" t="str">
        <f t="shared" si="11"/>
        <v/>
      </c>
      <c r="AE20" s="27" t="str">
        <f t="shared" si="12"/>
        <v/>
      </c>
      <c r="AF20" s="83" t="str">
        <f t="shared" si="13"/>
        <v/>
      </c>
      <c r="AG20" s="76"/>
      <c r="AH20" s="5"/>
      <c r="AI20" s="21"/>
      <c r="AJ20" s="21"/>
      <c r="AK20" s="21"/>
      <c r="AL20" s="21"/>
      <c r="AM20" s="21"/>
      <c r="AN20" s="21"/>
      <c r="AO20" s="21"/>
      <c r="AP20" s="21"/>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DH20" s="257">
        <v>57</v>
      </c>
      <c r="DI20" s="352">
        <v>43287</v>
      </c>
      <c r="DJ20" s="222">
        <v>0.625</v>
      </c>
      <c r="DK20" s="285" t="str">
        <f>IF(S72="","Ganador 49",S72)</f>
        <v>Ganador 49</v>
      </c>
      <c r="DL20" s="282"/>
      <c r="DM20" s="277"/>
      <c r="DN20" s="285" t="str">
        <f>IF(S73="","Ganador 50",S73)</f>
        <v>Ganador 50</v>
      </c>
      <c r="DO20" s="273" t="str">
        <f t="shared" si="7"/>
        <v/>
      </c>
    </row>
    <row r="21" spans="2:119" ht="15" thickBot="1" x14ac:dyDescent="0.25">
      <c r="B21" s="366"/>
      <c r="C21" s="21"/>
      <c r="D21" s="5"/>
      <c r="E21" s="6"/>
      <c r="F21" s="5"/>
      <c r="G21" s="5"/>
      <c r="H21" s="7"/>
      <c r="I21" s="21"/>
      <c r="J21" s="21"/>
      <c r="K21" s="21"/>
      <c r="AH21" s="5"/>
      <c r="AI21" s="21"/>
      <c r="AJ21" s="21"/>
      <c r="AK21" s="21"/>
      <c r="AL21" s="21"/>
      <c r="AM21" s="21"/>
      <c r="AN21" s="21"/>
      <c r="AO21" s="21"/>
      <c r="AP21" s="21"/>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DH21" s="257">
        <v>59</v>
      </c>
      <c r="DI21" s="352">
        <v>43288</v>
      </c>
      <c r="DJ21" s="222">
        <v>0.625</v>
      </c>
      <c r="DK21" s="285" t="str">
        <f>IF(S75="","Ganador 51",S75)</f>
        <v>Ganador 51</v>
      </c>
      <c r="DL21" s="282"/>
      <c r="DM21" s="277"/>
      <c r="DN21" s="285" t="str">
        <f>IF(S74="","Ganador 52",S74)</f>
        <v>Ganador 52</v>
      </c>
      <c r="DO21" s="273" t="str">
        <f t="shared" si="7"/>
        <v/>
      </c>
    </row>
    <row r="22" spans="2:119" ht="15" customHeight="1" thickBot="1" x14ac:dyDescent="0.25">
      <c r="B22" s="363" t="s">
        <v>72</v>
      </c>
      <c r="C22" s="229" t="s">
        <v>128</v>
      </c>
      <c r="D22" s="230" t="s">
        <v>54</v>
      </c>
      <c r="E22" s="433" t="s">
        <v>132</v>
      </c>
      <c r="F22" s="434"/>
      <c r="G22" s="434"/>
      <c r="H22" s="435"/>
      <c r="I22" s="102" t="s">
        <v>185</v>
      </c>
      <c r="J22" s="102" t="s">
        <v>189</v>
      </c>
      <c r="K22" s="13"/>
      <c r="AH22" s="11" t="s">
        <v>132</v>
      </c>
      <c r="AI22" s="12" t="s">
        <v>147</v>
      </c>
      <c r="AJ22" s="12" t="s">
        <v>148</v>
      </c>
      <c r="AK22" s="12" t="s">
        <v>149</v>
      </c>
      <c r="AL22" s="12" t="s">
        <v>150</v>
      </c>
      <c r="AM22" s="12" t="s">
        <v>151</v>
      </c>
      <c r="AN22" s="12" t="s">
        <v>152</v>
      </c>
      <c r="AO22" s="12" t="s">
        <v>153</v>
      </c>
      <c r="AP22" s="12" t="s">
        <v>154</v>
      </c>
      <c r="AQ22" s="4"/>
      <c r="AR22" s="4"/>
      <c r="AS22" s="63" t="s">
        <v>172</v>
      </c>
      <c r="AT22" s="436" t="s">
        <v>174</v>
      </c>
      <c r="AU22" s="436"/>
      <c r="AV22" s="436" t="s">
        <v>175</v>
      </c>
      <c r="AW22" s="436"/>
      <c r="AX22" s="436"/>
      <c r="AY22" s="436"/>
      <c r="AZ22" s="436" t="s">
        <v>173</v>
      </c>
      <c r="BA22" s="436"/>
      <c r="BB22" s="436"/>
      <c r="BC22" s="436"/>
      <c r="BD22" s="436"/>
      <c r="BE22" s="436"/>
      <c r="BF22" s="436"/>
      <c r="BG22" s="436" t="s">
        <v>176</v>
      </c>
      <c r="BH22" s="436"/>
      <c r="BI22" s="436"/>
      <c r="BJ22" s="436"/>
      <c r="BK22" s="436"/>
      <c r="BL22" s="436"/>
      <c r="BM22" s="436"/>
      <c r="BN22" s="436" t="s">
        <v>177</v>
      </c>
      <c r="BO22" s="436"/>
      <c r="BP22" s="436"/>
      <c r="BQ22" s="436"/>
      <c r="BR22" s="436"/>
      <c r="BS22" s="436"/>
      <c r="BT22" s="436"/>
      <c r="BU22" s="436" t="s">
        <v>178</v>
      </c>
      <c r="BV22" s="436"/>
      <c r="BW22" s="436"/>
      <c r="BX22" s="436"/>
      <c r="BY22" s="436"/>
      <c r="BZ22" s="436"/>
      <c r="CA22" s="436"/>
      <c r="CB22" s="436" t="s">
        <v>179</v>
      </c>
      <c r="CC22" s="436"/>
      <c r="CD22" s="436"/>
      <c r="CE22" s="436"/>
      <c r="CF22" s="436"/>
      <c r="CG22" s="436"/>
      <c r="CH22" s="436"/>
      <c r="CI22" s="4"/>
      <c r="CJ22" s="4"/>
      <c r="CK22" s="4"/>
      <c r="DH22" s="258">
        <v>60</v>
      </c>
      <c r="DI22" s="353">
        <v>43288</v>
      </c>
      <c r="DJ22" s="280">
        <v>0.5</v>
      </c>
      <c r="DK22" s="286" t="str">
        <f>IF(S78="","Ganador 55",S78)</f>
        <v>Ganador 55</v>
      </c>
      <c r="DL22" s="283"/>
      <c r="DM22" s="279"/>
      <c r="DN22" s="286" t="str">
        <f>IF(S79="","Ganador 56",S79)</f>
        <v>Ganador 56</v>
      </c>
      <c r="DO22" s="273" t="str">
        <f t="shared" si="7"/>
        <v/>
      </c>
    </row>
    <row r="23" spans="2:119" ht="17" thickBot="1" x14ac:dyDescent="0.25">
      <c r="B23" s="364">
        <v>5</v>
      </c>
      <c r="C23" s="361">
        <v>43267</v>
      </c>
      <c r="D23" s="218">
        <v>0.29166666666666669</v>
      </c>
      <c r="E23" s="318" t="s">
        <v>127</v>
      </c>
      <c r="F23" s="274"/>
      <c r="G23" s="275"/>
      <c r="H23" s="321" t="s">
        <v>140</v>
      </c>
      <c r="I23" s="228" t="str">
        <f>IF('Resultados Reales'!J23=1,IF(W23='Resultados Reales'!S23,"Acierto","Error"),"")</f>
        <v/>
      </c>
      <c r="J23" s="228" t="str">
        <f>IF('Resultados Reales'!J23=1,IF(AND('Resultados Reales'!E23='Mi Prode'!F23,'Resultados Reales'!F23='Mi Prode'!G23),"Acierto","Error"),"")</f>
        <v/>
      </c>
      <c r="K23" s="60"/>
      <c r="L23" s="4" t="s">
        <v>124</v>
      </c>
      <c r="M23" s="4" t="s">
        <v>125</v>
      </c>
      <c r="U23" s="4">
        <f t="shared" ref="U23:V28" si="14">IF(I23="Acierto",1,0)</f>
        <v>0</v>
      </c>
      <c r="V23" s="4">
        <f>IF(J23="Acierto",1,0)</f>
        <v>0</v>
      </c>
      <c r="W23" s="4" t="str">
        <f t="shared" ref="W23:W28" si="15">IF(AND(F23&lt;&gt;"",G23&lt;&gt;""),IF(F23&gt;G23,"L",IF(F23=G23,"E","V")),"")</f>
        <v/>
      </c>
      <c r="AA23" s="15" t="str">
        <f>IF(AND(F23&lt;&gt;"",G23&lt;&gt;""),IF(F23&gt;G23,"A",IF(F23=G23,"B","C")),"")</f>
        <v/>
      </c>
      <c r="AB23" s="15" t="str">
        <f>IF(AND(G23&lt;&gt;"",F23&lt;&gt;""),IF(G23&gt;F23,"A",IF(G23=F23,"B","C")),"")</f>
        <v/>
      </c>
      <c r="AC23" s="27" t="str">
        <f t="shared" ref="AC23:AC28" si="16">IF($E23="Inglaterra",$AA23,IF($H23="Inglaterra",$AB23,""))</f>
        <v/>
      </c>
      <c r="AD23" s="30" t="str">
        <f t="shared" ref="AD23:AD28" si="17">IF($E23="Estados Unidos",$AA23,IF($H23="Estados Unidos",$AB23,""))</f>
        <v/>
      </c>
      <c r="AE23" s="31" t="str">
        <f t="shared" ref="AE23:AE28" si="18">IF($E23="Argelia",$AA23,IF($H23="Argelia",$AB23,""))</f>
        <v/>
      </c>
      <c r="AF23" s="84" t="str">
        <f t="shared" ref="AF23:AF28" si="19">IF($E23="Eslovenia",$AA23,IF($H23="Eslovenia",$AB23,""))</f>
        <v/>
      </c>
      <c r="AG23" s="77"/>
      <c r="AH23" s="20" t="str">
        <f>'C'!F52</f>
        <v>Francia</v>
      </c>
      <c r="AI23" s="21">
        <f>'C'!G52</f>
        <v>0</v>
      </c>
      <c r="AJ23" s="21">
        <f>'C'!H52</f>
        <v>0</v>
      </c>
      <c r="AK23" s="21">
        <f>'C'!I52</f>
        <v>0</v>
      </c>
      <c r="AL23" s="21">
        <f>'C'!J52</f>
        <v>0</v>
      </c>
      <c r="AM23" s="21">
        <f>'C'!K52</f>
        <v>0</v>
      </c>
      <c r="AN23" s="21">
        <f>'C'!L52</f>
        <v>0</v>
      </c>
      <c r="AO23" s="21">
        <f>'C'!M52</f>
        <v>0</v>
      </c>
      <c r="AP23" s="21">
        <f>AM23-AN23</f>
        <v>0</v>
      </c>
      <c r="AQ23" s="4"/>
      <c r="AR23" s="4"/>
      <c r="AS23" s="4">
        <f>MAX(AO23:AO26)</f>
        <v>0</v>
      </c>
      <c r="AT23" s="4">
        <f>IF(AO23=AS23,1,0)</f>
        <v>1</v>
      </c>
      <c r="AU23" s="22" t="str">
        <f>IF(AND(AT23&lt;&gt;0,AT27=1),CONCATENATE(AT23,AS22),"")</f>
        <v/>
      </c>
      <c r="AV23" s="4" t="str">
        <f>IF(AND(AT23&lt;&gt;1,AT27=1),AO23,"")</f>
        <v/>
      </c>
      <c r="AW23" s="4" t="str">
        <f>IF(AV23&lt;&gt;"",MAX(AV23:AV26),"")</f>
        <v/>
      </c>
      <c r="AX23" s="4">
        <f>IF(AV23&lt;&gt;"",IF(AO23=AW23,2,0),0)</f>
        <v>0</v>
      </c>
      <c r="AY23" s="22" t="str">
        <f>IF(AND(AX23&lt;&gt;0,AX27=1),CONCATENATE(AX23,AS22),"")</f>
        <v/>
      </c>
      <c r="AZ23" s="4" t="str">
        <f>IF(AT23&lt;&gt;0,IF(AT27=3,AP23,""),"")</f>
        <v/>
      </c>
      <c r="BA23" s="4" t="str">
        <f>IF(AT23&lt;&gt;0,IF(AT27=3,AM23,""),"")</f>
        <v/>
      </c>
      <c r="BB23" s="4" t="str">
        <f>IF(AZ23&lt;&gt;"",MAX(AZ23:AZ26),"")</f>
        <v/>
      </c>
      <c r="BC23" s="4" t="str">
        <f>IF(AZ23&lt;&gt;"",IF(AZ23=BB23,1,0),"")</f>
        <v/>
      </c>
      <c r="BD23" s="4" t="str">
        <f>IF(BA23&lt;&gt;"",MAX(BA23:BA26),"")</f>
        <v/>
      </c>
      <c r="BE23" s="4">
        <f>IF(AZ23&lt;&gt;"",IF(BC27=1,IF(AP23=BB23,1,0),IF(AM23=BD23,1,0)),0)</f>
        <v>0</v>
      </c>
      <c r="BF23" s="22" t="str">
        <f>IF(AND(BE23&lt;&gt;0,BE27=1),CONCATENATE(BE23,AS22),"")</f>
        <v/>
      </c>
      <c r="BG23" s="4" t="str">
        <f>IF(AT23&lt;&gt;0,IF(AND(BE23&lt;&gt;1,BE27=1),AP23,""),"")</f>
        <v/>
      </c>
      <c r="BH23" s="4" t="str">
        <f>IF(AT23&lt;&gt;0,IF(AND(BE23&lt;&gt;1,BE27=1),AM23,""),"")</f>
        <v/>
      </c>
      <c r="BI23" s="4" t="str">
        <f>IF(BG23&lt;&gt;"",MAX(BG23:BG26),"")</f>
        <v/>
      </c>
      <c r="BJ23" s="4" t="str">
        <f>IF(BG23&lt;&gt;"",IF(BG23=BI23,1,0),"")</f>
        <v/>
      </c>
      <c r="BK23" s="4" t="str">
        <f>IF(BH23&lt;&gt;"",MAX(BH23:BH26),"")</f>
        <v/>
      </c>
      <c r="BL23" s="4">
        <f>IF(BG23&lt;&gt;"",IF(BJ27=1,IF(AP23=BI23,2,0),IF(AM23=BK23,2,0)),0)</f>
        <v>0</v>
      </c>
      <c r="BM23" s="22" t="str">
        <f>IF(AND(BL23&lt;&gt;0,BL27=1),CONCATENATE(BL23,AS22),"")</f>
        <v/>
      </c>
      <c r="BN23" s="4" t="str">
        <f>IF(AT23&lt;&gt;0,IF(AT27=2,AP23,""),"")</f>
        <v/>
      </c>
      <c r="BO23" s="4" t="str">
        <f>IF(AT23&lt;&gt;0,IF(AT27=2,AM23,""),"")</f>
        <v/>
      </c>
      <c r="BP23" s="4" t="str">
        <f>IF(BN23&lt;&gt;"",MAX(BN23:BN26),"")</f>
        <v/>
      </c>
      <c r="BQ23" s="4" t="str">
        <f>IF(BN23&lt;&gt;"",IF(BN23=BP23,1,0),"")</f>
        <v/>
      </c>
      <c r="BR23" s="4" t="str">
        <f>IF(BO23&lt;&gt;"",MAX(BO23:BO26),"")</f>
        <v/>
      </c>
      <c r="BS23" s="4">
        <f>IF(BN23&lt;&gt;"",IF(BQ27=1,IF(AP23=BP23,1,2),IF(AM23=BR23,1,2)),0)</f>
        <v>0</v>
      </c>
      <c r="BT23" s="22" t="str">
        <f>IF(AND(BS23&lt;&gt;0,BS27=2),CONCATENATE(BS23,AS22),"")</f>
        <v/>
      </c>
      <c r="BU23" s="4" t="str">
        <f>IF(AX23&lt;&gt;0,IF(AX27=2,AP23,""),"")</f>
        <v/>
      </c>
      <c r="BV23" s="4" t="str">
        <f>IF(AX23&lt;&gt;0,IF(AX27=2,AM23,""),"")</f>
        <v/>
      </c>
      <c r="BW23" s="4" t="str">
        <f>IF(BU23&lt;&gt;"",MAX(BU23:BU26),"")</f>
        <v/>
      </c>
      <c r="BX23" s="4" t="str">
        <f>IF(BU23&lt;&gt;"",IF(BU23=BW23,1,0),"")</f>
        <v/>
      </c>
      <c r="BY23" s="4" t="str">
        <f>IF(BV23&lt;&gt;"",MAX(BV23:BV26),"")</f>
        <v/>
      </c>
      <c r="BZ23" s="4">
        <f>IF(BU23&lt;&gt;"",IF(BX27=1,IF(AP23=BW23,2,0),IF(AM23=BY23,2,0)),0)</f>
        <v>0</v>
      </c>
      <c r="CA23" s="22" t="str">
        <f>IF(AND(BZ23&lt;&gt;0,BZ27=1),CONCATENATE(BZ23,AS22),"")</f>
        <v/>
      </c>
      <c r="CB23" s="4" t="str">
        <f>IF(AX23&lt;&gt;0,IF(AX27=3,AP23,""),"")</f>
        <v/>
      </c>
      <c r="CC23" s="4" t="str">
        <f>IF(AX23&lt;&gt;0,IF(AX27=3,AM23,""),"")</f>
        <v/>
      </c>
      <c r="CD23" s="4" t="str">
        <f>IF(CB23&lt;&gt;"",MAX(CB23:CB26),"")</f>
        <v/>
      </c>
      <c r="CE23" s="4" t="str">
        <f>IF(CB23&lt;&gt;"",IF(CB23=CD23,1,0),"")</f>
        <v/>
      </c>
      <c r="CF23" s="4" t="str">
        <f>IF(CC23&lt;&gt;"",MAX(CC23:CC26),"")</f>
        <v/>
      </c>
      <c r="CG23" s="4">
        <f>IF(CB23&lt;&gt;"",IF(CE27=1,IF(AP23=CD23,2,0),IF(AM23=CF23,2,0)),0)</f>
        <v>0</v>
      </c>
      <c r="CH23" s="22" t="str">
        <f>IF(AND(CG23&lt;&gt;0,CG27=1),CONCATENATE(CG23,AS22),"")</f>
        <v/>
      </c>
      <c r="CI23" s="4"/>
      <c r="CJ23" s="4"/>
      <c r="CK23" s="4"/>
      <c r="CL23" s="70"/>
      <c r="CM23" s="70"/>
      <c r="DH23" s="331" t="s">
        <v>34</v>
      </c>
      <c r="DI23" s="329"/>
      <c r="DJ23" s="329"/>
      <c r="DK23" s="329"/>
      <c r="DL23" s="443">
        <f>DE99</f>
        <v>0</v>
      </c>
      <c r="DM23" s="444"/>
      <c r="DN23" s="330"/>
      <c r="DO23" s="273" t="str">
        <f t="shared" si="7"/>
        <v/>
      </c>
    </row>
    <row r="24" spans="2:119" x14ac:dyDescent="0.2">
      <c r="B24" s="364">
        <v>6</v>
      </c>
      <c r="C24" s="361">
        <v>43267</v>
      </c>
      <c r="D24" s="218">
        <v>0.54166666666666663</v>
      </c>
      <c r="E24" s="319" t="s">
        <v>195</v>
      </c>
      <c r="F24" s="276"/>
      <c r="G24" s="277"/>
      <c r="H24" s="322" t="s">
        <v>196</v>
      </c>
      <c r="I24" s="14" t="str">
        <f>IF('Resultados Reales'!J24=1,IF(W24='Resultados Reales'!S24,"Acierto","Error"),"")</f>
        <v/>
      </c>
      <c r="J24" s="14" t="str">
        <f>IF('Resultados Reales'!J24=1,IF(AND('Resultados Reales'!E24='Mi Prode'!F24,'Resultados Reales'!F24='Mi Prode'!G24),"Acierto","Error"),"")</f>
        <v/>
      </c>
      <c r="K24" s="60"/>
      <c r="L24" s="4" t="s">
        <v>124</v>
      </c>
      <c r="M24" s="4" t="s">
        <v>125</v>
      </c>
      <c r="U24" s="4">
        <f t="shared" si="14"/>
        <v>0</v>
      </c>
      <c r="V24" s="4">
        <f t="shared" si="14"/>
        <v>0</v>
      </c>
      <c r="W24" s="4" t="str">
        <f t="shared" si="15"/>
        <v/>
      </c>
      <c r="AA24" s="15" t="str">
        <f>IF(OR(F24&lt;&gt;"",G24&lt;&gt;""),IF(F24&gt;G24,"A",IF(F24=G24,"B","C")),"")</f>
        <v/>
      </c>
      <c r="AB24" s="15" t="str">
        <f>IF(OR(G24&lt;&gt;"",F24&lt;&gt;""),IF(G24&gt;F24,"A",IF(G24=F24,"B","C")),"")</f>
        <v/>
      </c>
      <c r="AC24" s="27" t="str">
        <f t="shared" si="16"/>
        <v/>
      </c>
      <c r="AD24" s="30" t="str">
        <f t="shared" si="17"/>
        <v/>
      </c>
      <c r="AE24" s="31" t="str">
        <f t="shared" si="18"/>
        <v/>
      </c>
      <c r="AF24" s="84" t="str">
        <f t="shared" si="19"/>
        <v/>
      </c>
      <c r="AG24" s="77"/>
      <c r="AH24" s="20" t="str">
        <f>'C'!F53</f>
        <v>Australia</v>
      </c>
      <c r="AI24" s="23">
        <f>'C'!G53</f>
        <v>0</v>
      </c>
      <c r="AJ24" s="23">
        <f>'C'!H53</f>
        <v>0</v>
      </c>
      <c r="AK24" s="23">
        <f>'C'!I53</f>
        <v>0</v>
      </c>
      <c r="AL24" s="23">
        <f>'C'!J53</f>
        <v>0</v>
      </c>
      <c r="AM24" s="23">
        <f>'C'!K53</f>
        <v>0</v>
      </c>
      <c r="AN24" s="23">
        <f>'C'!L53</f>
        <v>0</v>
      </c>
      <c r="AO24" s="23">
        <f>'C'!M53</f>
        <v>0</v>
      </c>
      <c r="AP24" s="23">
        <f>AM24-AN24</f>
        <v>0</v>
      </c>
      <c r="AQ24" s="4"/>
      <c r="AR24" s="4"/>
      <c r="AS24" s="4">
        <f>MAX(AO23:AO26)</f>
        <v>0</v>
      </c>
      <c r="AT24" s="4">
        <f>IF(AO24=AS24,1,0)</f>
        <v>1</v>
      </c>
      <c r="AU24" s="22" t="str">
        <f>IF(AND(AT24&lt;&gt;0,AT27=1),CONCATENATE(AT24,AS22),"")</f>
        <v/>
      </c>
      <c r="AV24" s="4" t="str">
        <f>IF(AND(AT24&lt;&gt;1,AT27=1),AO24,"")</f>
        <v/>
      </c>
      <c r="AW24" s="4" t="str">
        <f>IF(AV24&lt;&gt;"",MAX(AV23:AV26),"")</f>
        <v/>
      </c>
      <c r="AX24" s="4">
        <f>IF(AV24&lt;&gt;"",IF(AO24=AW24,2,0),0)</f>
        <v>0</v>
      </c>
      <c r="AY24" s="22" t="str">
        <f>IF(AND(AX24&lt;&gt;0,AX27=1),CONCATENATE(AX24,AS22),"")</f>
        <v/>
      </c>
      <c r="AZ24" s="4" t="str">
        <f>IF(AT24&lt;&gt;0,IF(AT27=3,AP24,""),"")</f>
        <v/>
      </c>
      <c r="BA24" s="4" t="str">
        <f>IF(AT24&lt;&gt;0,IF(AT27=3,AM24,""),"")</f>
        <v/>
      </c>
      <c r="BB24" s="4" t="str">
        <f>IF(AZ24&lt;&gt;"",MAX(AZ23:AZ26),"")</f>
        <v/>
      </c>
      <c r="BC24" s="4" t="str">
        <f>IF(AZ24&lt;&gt;"",IF(AZ24=BB24,1,0),"")</f>
        <v/>
      </c>
      <c r="BD24" s="4" t="str">
        <f>IF(BA24&lt;&gt;"",MAX(BA23:BA26),"")</f>
        <v/>
      </c>
      <c r="BE24" s="4">
        <f>IF(AZ24&lt;&gt;"",IF(BC27=1,IF(AP24=BB24,1,0),IF(AM24=BD24,1,0)),0)</f>
        <v>0</v>
      </c>
      <c r="BF24" s="22" t="str">
        <f>IF(AND(BE24&lt;&gt;0,BE27=1),CONCATENATE(BE24,AS22),"")</f>
        <v/>
      </c>
      <c r="BG24" s="4" t="str">
        <f>IF(AT24&lt;&gt;0,IF(AND(BE24&lt;&gt;1,BE27=1),AP24,""),"")</f>
        <v/>
      </c>
      <c r="BH24" s="4" t="str">
        <f>IF(AT24&lt;&gt;0,IF(AND(BE24&lt;&gt;1,BE27=1),AM24,""),"")</f>
        <v/>
      </c>
      <c r="BI24" s="4" t="str">
        <f>IF(BG24&lt;&gt;"",MAX(BG23:BG26),"")</f>
        <v/>
      </c>
      <c r="BJ24" s="4" t="str">
        <f>IF(BG24&lt;&gt;"",IF(BG24=BI24,1,0),"")</f>
        <v/>
      </c>
      <c r="BK24" s="4" t="str">
        <f>IF(BH24&lt;&gt;"",MAX(BH23:BH26),"")</f>
        <v/>
      </c>
      <c r="BL24" s="4">
        <f>IF(BG24&lt;&gt;"",IF(BJ27=1,IF(AP24=BI24,2,0),IF(AM24=BK24,2,0)),0)</f>
        <v>0</v>
      </c>
      <c r="BM24" s="22" t="str">
        <f>IF(AND(BL24&lt;&gt;0,BL27=1),CONCATENATE(BL24,AS22),"")</f>
        <v/>
      </c>
      <c r="BN24" s="4" t="str">
        <f>IF(AT24&lt;&gt;0,IF(AT27=2,AP24,""),"")</f>
        <v/>
      </c>
      <c r="BO24" s="4" t="str">
        <f>IF(AT24&lt;&gt;0,IF(AT27=2,AM24,""),"")</f>
        <v/>
      </c>
      <c r="BP24" s="4" t="str">
        <f>IF(BN24&lt;&gt;"",MAX(BN23:BN26),"")</f>
        <v/>
      </c>
      <c r="BQ24" s="4" t="str">
        <f>IF(BN24&lt;&gt;"",IF(BN24=BP24,1,0),"")</f>
        <v/>
      </c>
      <c r="BR24" s="4" t="str">
        <f>IF(BO24&lt;&gt;"",MAX(BO23:BO26),"")</f>
        <v/>
      </c>
      <c r="BS24" s="4">
        <f>IF(BN24&lt;&gt;"",IF(BQ27=1,IF(AP24=BP24,1,2),IF(AM24=BR24,1,2)),0)</f>
        <v>0</v>
      </c>
      <c r="BT24" s="22" t="str">
        <f>IF(AND(BS24&lt;&gt;0,BS27=2),CONCATENATE(BS24,AS22),"")</f>
        <v/>
      </c>
      <c r="BU24" s="4" t="str">
        <f>IF(AX24&lt;&gt;0,IF(AX27=2,AP24,""),"")</f>
        <v/>
      </c>
      <c r="BV24" s="4" t="str">
        <f>IF(AX24&lt;&gt;0,IF(AX27=2,AM24,""),"")</f>
        <v/>
      </c>
      <c r="BW24" s="4" t="str">
        <f>IF(BU24&lt;&gt;"",MAX(BU23:BU26),"")</f>
        <v/>
      </c>
      <c r="BX24" s="4" t="str">
        <f>IF(BU24&lt;&gt;"",IF(BU24=BW24,1,0),"")</f>
        <v/>
      </c>
      <c r="BY24" s="4" t="str">
        <f>IF(BV24&lt;&gt;"",MAX(BV23:BV26),"")</f>
        <v/>
      </c>
      <c r="BZ24" s="4">
        <f>IF(BU24&lt;&gt;"",IF(BX27=1,IF(AP24=BW24,2,0),IF(AM24=BY24,2,0)),0)</f>
        <v>0</v>
      </c>
      <c r="CA24" s="22" t="str">
        <f>IF(AND(BZ24&lt;&gt;0,BZ27=1),CONCATENATE(BZ24,AS22),"")</f>
        <v/>
      </c>
      <c r="CB24" s="4" t="str">
        <f>IF(AX24&lt;&gt;0,IF(AX27=3,AP24,""),"")</f>
        <v/>
      </c>
      <c r="CC24" s="4" t="str">
        <f>IF(AX24&lt;&gt;0,IF(AX27=3,AM24,""),"")</f>
        <v/>
      </c>
      <c r="CD24" s="4" t="str">
        <f>IF(CB24&lt;&gt;"",MAX(CB23:CB26),"")</f>
        <v/>
      </c>
      <c r="CE24" s="4" t="str">
        <f>IF(CB24&lt;&gt;"",IF(CB24=CD24,1,0),"")</f>
        <v/>
      </c>
      <c r="CF24" s="4" t="str">
        <f>IF(CC24&lt;&gt;"",MAX(CC23:CC26),"")</f>
        <v/>
      </c>
      <c r="CG24" s="4">
        <f>IF(CB24&lt;&gt;"",IF(CE27=1,IF(AP24=CD24,2,0),IF(AM24=CF24,2,0)),0)</f>
        <v>0</v>
      </c>
      <c r="CH24" s="22" t="str">
        <f>IF(AND(CG24&lt;&gt;0,CG27=1),CONCATENATE(CG24,AS22),"")</f>
        <v/>
      </c>
      <c r="CI24" s="4"/>
      <c r="CJ24" s="4"/>
      <c r="CK24" s="4"/>
      <c r="CM24" s="69"/>
      <c r="DO24" s="273" t="str">
        <f t="shared" si="7"/>
        <v/>
      </c>
    </row>
    <row r="25" spans="2:119" ht="15" thickBot="1" x14ac:dyDescent="0.25">
      <c r="B25" s="364">
        <v>21</v>
      </c>
      <c r="C25" s="361">
        <v>43272</v>
      </c>
      <c r="D25" s="218">
        <v>0.375</v>
      </c>
      <c r="E25" s="319" t="s">
        <v>196</v>
      </c>
      <c r="F25" s="276"/>
      <c r="G25" s="277"/>
      <c r="H25" s="322" t="s">
        <v>140</v>
      </c>
      <c r="I25" s="14" t="str">
        <f>IF('Resultados Reales'!J25=1,IF(W25='Resultados Reales'!S25,"Acierto","Error"),"")</f>
        <v/>
      </c>
      <c r="J25" s="14" t="str">
        <f>IF('Resultados Reales'!J25=1,IF(AND('Resultados Reales'!E25='Mi Prode'!F25,'Resultados Reales'!F25='Mi Prode'!G25),"Acierto","Error"),"")</f>
        <v/>
      </c>
      <c r="K25" s="60"/>
      <c r="L25" s="4" t="s">
        <v>124</v>
      </c>
      <c r="M25" s="4" t="s">
        <v>125</v>
      </c>
      <c r="U25" s="4">
        <f t="shared" si="14"/>
        <v>0</v>
      </c>
      <c r="V25" s="4">
        <f t="shared" si="14"/>
        <v>0</v>
      </c>
      <c r="W25" s="4" t="str">
        <f t="shared" si="15"/>
        <v/>
      </c>
      <c r="AA25" s="15" t="str">
        <f>IF(OR(F25&lt;&gt;"",G25&lt;&gt;""),IF(F25&gt;G25,"A",IF(F25=G25,"B","C")),"")</f>
        <v/>
      </c>
      <c r="AB25" s="15" t="str">
        <f>IF(OR(G25&lt;&gt;"",F25&lt;&gt;""),IF(G25&gt;F25,"A",IF(G25=F25,"B","C")),"")</f>
        <v/>
      </c>
      <c r="AC25" s="27" t="str">
        <f t="shared" si="16"/>
        <v/>
      </c>
      <c r="AD25" s="30" t="str">
        <f t="shared" si="17"/>
        <v/>
      </c>
      <c r="AE25" s="31" t="str">
        <f t="shared" si="18"/>
        <v/>
      </c>
      <c r="AF25" s="84" t="str">
        <f t="shared" si="19"/>
        <v/>
      </c>
      <c r="AG25" s="77"/>
      <c r="AH25" s="5" t="str">
        <f>'C'!F54</f>
        <v>Peru</v>
      </c>
      <c r="AI25" s="21">
        <f>'C'!G54</f>
        <v>0</v>
      </c>
      <c r="AJ25" s="21">
        <f>'C'!H54</f>
        <v>0</v>
      </c>
      <c r="AK25" s="21">
        <f>'C'!I54</f>
        <v>0</v>
      </c>
      <c r="AL25" s="21">
        <f>'C'!J54</f>
        <v>0</v>
      </c>
      <c r="AM25" s="21">
        <f>'C'!K54</f>
        <v>0</v>
      </c>
      <c r="AN25" s="21">
        <f>'C'!L54</f>
        <v>0</v>
      </c>
      <c r="AO25" s="21">
        <f>'C'!M54</f>
        <v>0</v>
      </c>
      <c r="AP25" s="21">
        <f>AM25-AN25</f>
        <v>0</v>
      </c>
      <c r="AQ25" s="4"/>
      <c r="AR25" s="4"/>
      <c r="AS25" s="4">
        <f>MAX(AO23:AO26)</f>
        <v>0</v>
      </c>
      <c r="AT25" s="4">
        <f>IF(AO25=AS25,1,0)</f>
        <v>1</v>
      </c>
      <c r="AU25" s="22" t="str">
        <f>IF(AND(AT25&lt;&gt;0,AT27=1),CONCATENATE(AT25,AS22),"")</f>
        <v/>
      </c>
      <c r="AV25" s="4" t="str">
        <f>IF(AND(AT25&lt;&gt;1,AT27=1),AO25,"")</f>
        <v/>
      </c>
      <c r="AW25" s="4" t="str">
        <f>IF(AV25&lt;&gt;"",MAX(AV23:AV26),"")</f>
        <v/>
      </c>
      <c r="AX25" s="4">
        <f>IF(AV25&lt;&gt;"",IF(AO25=AW25,2,0),0)</f>
        <v>0</v>
      </c>
      <c r="AY25" s="22" t="str">
        <f>IF(AND(AX25&lt;&gt;0,AX27=1),CONCATENATE(AX25,AS22),"")</f>
        <v/>
      </c>
      <c r="AZ25" s="4" t="str">
        <f>IF(AT25&lt;&gt;0,IF(AT27=3,AP25,""),"")</f>
        <v/>
      </c>
      <c r="BA25" s="4" t="str">
        <f>IF(AT25&lt;&gt;0,IF(AT27=3,AM25,""),"")</f>
        <v/>
      </c>
      <c r="BB25" s="4" t="str">
        <f>IF(AZ25&lt;&gt;"",MAX(AZ23:AZ26),"")</f>
        <v/>
      </c>
      <c r="BC25" s="4" t="str">
        <f>IF(AZ25&lt;&gt;"",IF(AZ25=BB25,1,0),"")</f>
        <v/>
      </c>
      <c r="BD25" s="4" t="str">
        <f>IF(BA25&lt;&gt;"",MAX(BA23:BA26),"")</f>
        <v/>
      </c>
      <c r="BE25" s="4">
        <f>IF(AZ25&lt;&gt;"",IF(BC27=1,IF(AP25=BB25,1,0),IF(AM25=BD25,1,0)),0)</f>
        <v>0</v>
      </c>
      <c r="BF25" s="22" t="str">
        <f>IF(AND(BE25&lt;&gt;0,BE27=1),CONCATENATE(BE25,AS22),"")</f>
        <v/>
      </c>
      <c r="BG25" s="4" t="str">
        <f>IF(AT25&lt;&gt;0,IF(AND(BE25&lt;&gt;1,BE27=1),AP25,""),"")</f>
        <v/>
      </c>
      <c r="BH25" s="4" t="str">
        <f>IF(AT25&lt;&gt;0,IF(AND(BE25&lt;&gt;1,BE27=1),AM25,""),"")</f>
        <v/>
      </c>
      <c r="BI25" s="4" t="str">
        <f>IF(BG25&lt;&gt;"",MAX(BG23:BG26),"")</f>
        <v/>
      </c>
      <c r="BJ25" s="4" t="str">
        <f>IF(BG25&lt;&gt;"",IF(BG25=BI25,1,0),"")</f>
        <v/>
      </c>
      <c r="BK25" s="4" t="str">
        <f>IF(BH25&lt;&gt;"",MAX(BH23:BH26),"")</f>
        <v/>
      </c>
      <c r="BL25" s="4">
        <f>IF(BG25&lt;&gt;"",IF(BJ27=1,IF(AP25=BI25,2,0),IF(AM25=BK25,2,0)),0)</f>
        <v>0</v>
      </c>
      <c r="BM25" s="22" t="str">
        <f>IF(AND(BL25&lt;&gt;0,BL27=1),CONCATENATE(BL25,AS22),"")</f>
        <v/>
      </c>
      <c r="BN25" s="4" t="str">
        <f>IF(AT25&lt;&gt;0,IF(AT27=2,AP25,""),"")</f>
        <v/>
      </c>
      <c r="BO25" s="4" t="str">
        <f>IF(AT25&lt;&gt;0,IF(AT27=2,AM25,""),"")</f>
        <v/>
      </c>
      <c r="BP25" s="4" t="str">
        <f>IF(BN25&lt;&gt;"",MAX(BN23:BN26),"")</f>
        <v/>
      </c>
      <c r="BQ25" s="4" t="str">
        <f>IF(BN25&lt;&gt;"",IF(BN25=BP25,1,0),"")</f>
        <v/>
      </c>
      <c r="BR25" s="4" t="str">
        <f>IF(BO25&lt;&gt;"",MAX(BO23:BO26),"")</f>
        <v/>
      </c>
      <c r="BS25" s="4">
        <f>IF(BN25&lt;&gt;"",IF(BQ27=1,IF(AP25=BP25,1,2),IF(AM25=BR25,1,2)),0)</f>
        <v>0</v>
      </c>
      <c r="BT25" s="22" t="str">
        <f>IF(AND(BS25&lt;&gt;0,BS27=2),CONCATENATE(BS25,AS22),"")</f>
        <v/>
      </c>
      <c r="BU25" s="4" t="str">
        <f>IF(AX25&lt;&gt;0,IF(AX27=2,AP25,""),"")</f>
        <v/>
      </c>
      <c r="BV25" s="4" t="str">
        <f>IF(AX25&lt;&gt;0,IF(AX27=2,AM25,""),"")</f>
        <v/>
      </c>
      <c r="BW25" s="4" t="str">
        <f>IF(BU25&lt;&gt;"",MAX(BU23:BU26),"")</f>
        <v/>
      </c>
      <c r="BX25" s="4" t="str">
        <f>IF(BU25&lt;&gt;"",IF(BU25=BW25,1,0),"")</f>
        <v/>
      </c>
      <c r="BY25" s="4" t="str">
        <f>IF(BV25&lt;&gt;"",MAX(BV23:BV26),"")</f>
        <v/>
      </c>
      <c r="BZ25" s="4">
        <f>IF(BU25&lt;&gt;"",IF(BX27=1,IF(AP25=BW25,2,0),IF(AM25=BY25,2,0)),0)</f>
        <v>0</v>
      </c>
      <c r="CA25" s="22" t="str">
        <f>IF(AND(BZ25&lt;&gt;0,BZ27=1),CONCATENATE(BZ25,AS22),"")</f>
        <v/>
      </c>
      <c r="CB25" s="4" t="str">
        <f>IF(AX25&lt;&gt;0,IF(AX27=3,AP25,""),"")</f>
        <v/>
      </c>
      <c r="CC25" s="4" t="str">
        <f>IF(AX25&lt;&gt;0,IF(AX27=3,AM25,""),"")</f>
        <v/>
      </c>
      <c r="CD25" s="4" t="str">
        <f>IF(CB25&lt;&gt;"",MAX(CB23:CB26),"")</f>
        <v/>
      </c>
      <c r="CE25" s="4" t="str">
        <f>IF(CB25&lt;&gt;"",IF(CB25=CD25,1,0),"")</f>
        <v/>
      </c>
      <c r="CF25" s="4" t="str">
        <f>IF(CC25&lt;&gt;"",MAX(CC23:CC26),"")</f>
        <v/>
      </c>
      <c r="CG25" s="4">
        <f>IF(CB25&lt;&gt;"",IF(CE27=1,IF(AP25=CD25,2,0),IF(AM25=CF25,2,0)),0)</f>
        <v>0</v>
      </c>
      <c r="CH25" s="22" t="str">
        <f>IF(AND(CG25&lt;&gt;0,CG27=1),CONCATENATE(CG25,AS22),"")</f>
        <v/>
      </c>
      <c r="CI25" s="4"/>
      <c r="CJ25" s="4"/>
      <c r="CK25" s="4"/>
      <c r="CM25" s="69"/>
      <c r="DO25" s="273" t="str">
        <f t="shared" si="7"/>
        <v/>
      </c>
    </row>
    <row r="26" spans="2:119" ht="17" thickBot="1" x14ac:dyDescent="0.25">
      <c r="B26" s="364">
        <v>22</v>
      </c>
      <c r="C26" s="361">
        <v>43272</v>
      </c>
      <c r="D26" s="218">
        <v>0.5</v>
      </c>
      <c r="E26" s="319" t="s">
        <v>195</v>
      </c>
      <c r="F26" s="276"/>
      <c r="G26" s="277"/>
      <c r="H26" s="322" t="s">
        <v>127</v>
      </c>
      <c r="I26" s="14" t="str">
        <f>IF('Resultados Reales'!J26=1,IF(W26='Resultados Reales'!S26,"Acierto","Error"),"")</f>
        <v/>
      </c>
      <c r="J26" s="14" t="str">
        <f>IF('Resultados Reales'!J26=1,IF(AND('Resultados Reales'!E26='Mi Prode'!F26,'Resultados Reales'!F26='Mi Prode'!G26),"Acierto","Error"),"")</f>
        <v/>
      </c>
      <c r="K26" s="60"/>
      <c r="L26" s="4" t="s">
        <v>124</v>
      </c>
      <c r="M26" s="4" t="s">
        <v>125</v>
      </c>
      <c r="U26" s="4">
        <f t="shared" si="14"/>
        <v>0</v>
      </c>
      <c r="V26" s="4">
        <f t="shared" si="14"/>
        <v>0</v>
      </c>
      <c r="W26" s="4" t="str">
        <f t="shared" si="15"/>
        <v/>
      </c>
      <c r="AA26" s="15" t="str">
        <f>IF(OR(F26&lt;&gt;"",G26&lt;&gt;""),IF(F26&gt;G26,"A",IF(F26=G26,"B","C")),"")</f>
        <v/>
      </c>
      <c r="AB26" s="15" t="str">
        <f>IF(OR(G26&lt;&gt;"",F26&lt;&gt;""),IF(G26&gt;F26,"A",IF(G26=F26,"B","C")),"")</f>
        <v/>
      </c>
      <c r="AC26" s="27" t="str">
        <f t="shared" si="16"/>
        <v/>
      </c>
      <c r="AD26" s="30" t="str">
        <f t="shared" si="17"/>
        <v/>
      </c>
      <c r="AE26" s="31" t="str">
        <f t="shared" si="18"/>
        <v/>
      </c>
      <c r="AF26" s="84" t="str">
        <f t="shared" si="19"/>
        <v/>
      </c>
      <c r="AG26" s="77"/>
      <c r="AH26" s="20" t="str">
        <f>'C'!F55</f>
        <v>Dinamarca</v>
      </c>
      <c r="AI26" s="23">
        <f>'C'!G55</f>
        <v>0</v>
      </c>
      <c r="AJ26" s="23">
        <f>'C'!H55</f>
        <v>0</v>
      </c>
      <c r="AK26" s="23">
        <f>'C'!I55</f>
        <v>0</v>
      </c>
      <c r="AL26" s="23">
        <f>'C'!J55</f>
        <v>0</v>
      </c>
      <c r="AM26" s="23">
        <f>'C'!K55</f>
        <v>0</v>
      </c>
      <c r="AN26" s="23">
        <f>'C'!L55</f>
        <v>0</v>
      </c>
      <c r="AO26" s="23">
        <f>'C'!M55</f>
        <v>0</v>
      </c>
      <c r="AP26" s="23">
        <f>AM26-AN26</f>
        <v>0</v>
      </c>
      <c r="AQ26" s="4"/>
      <c r="AR26" s="4"/>
      <c r="AS26" s="4">
        <f>MAX(AO23:AO26)</f>
        <v>0</v>
      </c>
      <c r="AT26" s="4">
        <f>IF(AO26=AS26,1,0)</f>
        <v>1</v>
      </c>
      <c r="AU26" s="22" t="str">
        <f>IF(AND(AT26&lt;&gt;0,AT27=1),CONCATENATE(AT26,AS22),"")</f>
        <v/>
      </c>
      <c r="AV26" s="4" t="str">
        <f>IF(AND(AT26&lt;&gt;1,AT27=1),AO26,"")</f>
        <v/>
      </c>
      <c r="AW26" s="4" t="str">
        <f>IF(AV26&lt;&gt;"",MAX(AV23:AV26),"")</f>
        <v/>
      </c>
      <c r="AX26" s="4">
        <f>IF(AV26&lt;&gt;"",IF(AO26=AW26,2,0),0)</f>
        <v>0</v>
      </c>
      <c r="AY26" s="22" t="str">
        <f>IF(AND(AX26&lt;&gt;0,AX27=1),CONCATENATE(AX26,AS22),"")</f>
        <v/>
      </c>
      <c r="AZ26" s="4" t="str">
        <f>IF(AT26&lt;&gt;0,IF(AT27=3,AP26,""),"")</f>
        <v/>
      </c>
      <c r="BA26" s="4" t="str">
        <f>IF(AT26&lt;&gt;0,IF(AT27=3,AM26,""),"")</f>
        <v/>
      </c>
      <c r="BB26" s="4" t="str">
        <f>IF(AZ26&lt;&gt;"",MAX(AZ23:AZ26),"")</f>
        <v/>
      </c>
      <c r="BC26" s="4" t="str">
        <f>IF(AZ26&lt;&gt;"",IF(AZ26=BB26,1,0),"")</f>
        <v/>
      </c>
      <c r="BD26" s="4" t="str">
        <f>IF(BA26&lt;&gt;"",MAX(BA23:BA26),"")</f>
        <v/>
      </c>
      <c r="BE26" s="4">
        <f>IF(AZ26&lt;&gt;"",IF(BC27=1,IF(AP26=BB26,1,0),IF(AM26=BD26,1,0)),0)</f>
        <v>0</v>
      </c>
      <c r="BF26" s="22" t="str">
        <f>IF(AND(BE26&lt;&gt;0,BE27=1),CONCATENATE(BE26,AS22),"")</f>
        <v/>
      </c>
      <c r="BG26" s="4" t="str">
        <f>IF(AT26&lt;&gt;0,IF(AND(BE26&lt;&gt;1,BE27=1),AP26,""),"")</f>
        <v/>
      </c>
      <c r="BH26" s="4" t="str">
        <f>IF(AT26&lt;&gt;0,IF(AND(BE26&lt;&gt;1,BE27=1),AM26,""),"")</f>
        <v/>
      </c>
      <c r="BI26" s="4" t="str">
        <f>IF(BG26&lt;&gt;"",MAX(BG23:BG26),"")</f>
        <v/>
      </c>
      <c r="BJ26" s="4" t="str">
        <f>IF(BG26&lt;&gt;"",IF(BG26=BI26,1,0),"")</f>
        <v/>
      </c>
      <c r="BK26" s="4" t="str">
        <f>IF(BH26&lt;&gt;"",MAX(BH23:BH26),"")</f>
        <v/>
      </c>
      <c r="BL26" s="4">
        <f>IF(BG26&lt;&gt;"",IF(BJ27=1,IF(AP26=BI26,2,0),IF(AM26=BK26,2,0)),0)</f>
        <v>0</v>
      </c>
      <c r="BM26" s="22" t="str">
        <f>IF(AND(BL26&lt;&gt;0,BL27=1),CONCATENATE(BL26,AS22),"")</f>
        <v/>
      </c>
      <c r="BN26" s="4" t="str">
        <f>IF(AT26&lt;&gt;0,IF(AT27=2,AP26,""),"")</f>
        <v/>
      </c>
      <c r="BO26" s="4" t="str">
        <f>IF(AT26&lt;&gt;0,IF(AT27=2,AM26,""),"")</f>
        <v/>
      </c>
      <c r="BP26" s="4" t="str">
        <f>IF(BN26&lt;&gt;"",MAX(BN23:BN26),"")</f>
        <v/>
      </c>
      <c r="BQ26" s="4" t="str">
        <f>IF(BN26&lt;&gt;"",IF(BN26=BP26,1,0),"")</f>
        <v/>
      </c>
      <c r="BR26" s="4" t="str">
        <f>IF(BO26&lt;&gt;"",MAX(BO23:BO26),"")</f>
        <v/>
      </c>
      <c r="BS26" s="4">
        <f>IF(BN26&lt;&gt;"",IF(BQ27=1,IF(AP26=BP26,1,2),IF(AM26=BR26,1,2)),0)</f>
        <v>0</v>
      </c>
      <c r="BT26" s="22" t="str">
        <f>IF(AND(BS26&lt;&gt;0,BS27=2),CONCATENATE(BS26,AS22),"")</f>
        <v/>
      </c>
      <c r="BU26" s="4" t="str">
        <f>IF(AX26&lt;&gt;0,IF(AX27=2,AP26,""),"")</f>
        <v/>
      </c>
      <c r="BV26" s="4" t="str">
        <f>IF(AX26&lt;&gt;0,IF(AX27=2,AM26,""),"")</f>
        <v/>
      </c>
      <c r="BW26" s="4" t="str">
        <f>IF(BU26&lt;&gt;"",MAX(BU23:BU26),"")</f>
        <v/>
      </c>
      <c r="BX26" s="4" t="str">
        <f>IF(BU26&lt;&gt;"",IF(BU26=BW26,1,0),"")</f>
        <v/>
      </c>
      <c r="BY26" s="4" t="str">
        <f>IF(BV26&lt;&gt;"",MAX(BV23:BV26),"")</f>
        <v/>
      </c>
      <c r="BZ26" s="4">
        <f>IF(BU26&lt;&gt;"",IF(BX27=1,IF(AP26=BW26,2,0),IF(AM26=BY26,2,0)),0)</f>
        <v>0</v>
      </c>
      <c r="CA26" s="22" t="str">
        <f>IF(AND(BZ26&lt;&gt;0,BZ27=1),CONCATENATE(BZ26,AS22),"")</f>
        <v/>
      </c>
      <c r="CB26" s="4" t="str">
        <f>IF(AX26&lt;&gt;0,IF(AX27=3,AP26,""),"")</f>
        <v/>
      </c>
      <c r="CC26" s="4" t="str">
        <f>IF(AX26&lt;&gt;0,IF(AX27=3,AM26,""),"")</f>
        <v/>
      </c>
      <c r="CD26" s="4" t="str">
        <f>IF(CB26&lt;&gt;"",MAX(CB23:CB26),"")</f>
        <v/>
      </c>
      <c r="CE26" s="4" t="str">
        <f>IF(CB26&lt;&gt;"",IF(CB26=CD26,1,0),"")</f>
        <v/>
      </c>
      <c r="CF26" s="4" t="str">
        <f>IF(CC26&lt;&gt;"",MAX(CC23:CC26),"")</f>
        <v/>
      </c>
      <c r="CG26" s="4">
        <f>IF(CB26&lt;&gt;"",IF(CE27=1,IF(AP26=CD26,2,0),IF(AM26=CF26,2,0)),0)</f>
        <v>0</v>
      </c>
      <c r="CH26" s="22" t="str">
        <f>IF(AND(CG26&lt;&gt;0,CG27=1),CONCATENATE(CG26,AS22),"")</f>
        <v/>
      </c>
      <c r="CI26" s="4"/>
      <c r="CJ26" s="4"/>
      <c r="CK26" s="4"/>
      <c r="CM26" s="69"/>
      <c r="DH26" s="244" t="s">
        <v>72</v>
      </c>
      <c r="DI26" s="245" t="s">
        <v>128</v>
      </c>
      <c r="DJ26" s="246" t="s">
        <v>54</v>
      </c>
      <c r="DK26" s="450" t="s">
        <v>182</v>
      </c>
      <c r="DL26" s="450"/>
      <c r="DM26" s="450"/>
      <c r="DN26" s="451"/>
      <c r="DO26" s="273" t="str">
        <f t="shared" si="7"/>
        <v/>
      </c>
    </row>
    <row r="27" spans="2:119" x14ac:dyDescent="0.2">
      <c r="B27" s="364">
        <v>37</v>
      </c>
      <c r="C27" s="361">
        <v>43277</v>
      </c>
      <c r="D27" s="218">
        <v>0.45833333333333331</v>
      </c>
      <c r="E27" s="319" t="s">
        <v>127</v>
      </c>
      <c r="F27" s="276"/>
      <c r="G27" s="277"/>
      <c r="H27" s="322" t="s">
        <v>196</v>
      </c>
      <c r="I27" s="14" t="str">
        <f>IF('Resultados Reales'!J27=1,IF(W27='Resultados Reales'!S27,"Acierto","Error"),"")</f>
        <v/>
      </c>
      <c r="J27" s="14" t="str">
        <f>IF('Resultados Reales'!J27=1,IF(AND('Resultados Reales'!E27='Mi Prode'!F27,'Resultados Reales'!F27='Mi Prode'!G27),"Acierto","Error"),"")</f>
        <v/>
      </c>
      <c r="K27" s="60"/>
      <c r="L27" s="4" t="s">
        <v>124</v>
      </c>
      <c r="M27" s="4" t="s">
        <v>125</v>
      </c>
      <c r="U27" s="4">
        <f t="shared" si="14"/>
        <v>0</v>
      </c>
      <c r="V27" s="4">
        <f t="shared" si="14"/>
        <v>0</v>
      </c>
      <c r="W27" s="4" t="str">
        <f t="shared" si="15"/>
        <v/>
      </c>
      <c r="AA27" s="15" t="str">
        <f>IF(OR(F27&lt;&gt;"",G27&lt;&gt;""),IF(F27&gt;G27,"A",IF(F27=G27,"B","C")),"")</f>
        <v/>
      </c>
      <c r="AB27" s="15" t="str">
        <f>IF(OR(G27&lt;&gt;"",F27&lt;&gt;""),IF(G27&gt;F27,"A",IF(G27=F27,"B","C")),"")</f>
        <v/>
      </c>
      <c r="AC27" s="27" t="str">
        <f t="shared" si="16"/>
        <v/>
      </c>
      <c r="AD27" s="30" t="str">
        <f t="shared" si="17"/>
        <v/>
      </c>
      <c r="AE27" s="31" t="str">
        <f t="shared" si="18"/>
        <v/>
      </c>
      <c r="AF27" s="84" t="str">
        <f t="shared" si="19"/>
        <v/>
      </c>
      <c r="AG27" s="77"/>
      <c r="AH27" s="5"/>
      <c r="AI27" s="21"/>
      <c r="AJ27" s="21"/>
      <c r="AK27" s="21"/>
      <c r="AL27" s="21"/>
      <c r="AM27" s="21"/>
      <c r="AN27" s="21"/>
      <c r="AO27" s="21"/>
      <c r="AP27" s="21"/>
      <c r="AQ27" s="4"/>
      <c r="AR27" s="4">
        <f>SUM(AI23:AI26)</f>
        <v>0</v>
      </c>
      <c r="AS27" s="4"/>
      <c r="AT27" s="4">
        <f>COUNTIF(AT23:AT26,"&lt;&gt;0")</f>
        <v>4</v>
      </c>
      <c r="AU27" s="4"/>
      <c r="AV27" s="4"/>
      <c r="AW27" s="4"/>
      <c r="AX27" s="4">
        <f>COUNTIF(AX23:AX26,"&lt;&gt;0")</f>
        <v>0</v>
      </c>
      <c r="AY27" s="4"/>
      <c r="AZ27" s="4"/>
      <c r="BA27" s="4"/>
      <c r="BB27" s="4"/>
      <c r="BC27" s="4" t="str">
        <f>IF(AT27=3,SUM(BC23:BC26),"")</f>
        <v/>
      </c>
      <c r="BD27" s="4"/>
      <c r="BE27" s="4">
        <f>COUNTIF(BE23:BE26,"&lt;&gt;0")</f>
        <v>0</v>
      </c>
      <c r="BF27" s="4"/>
      <c r="BG27" s="4"/>
      <c r="BH27" s="4"/>
      <c r="BI27" s="4"/>
      <c r="BJ27" s="4" t="str">
        <f>IF(AT27=3,SUM(BJ23:BJ26),"")</f>
        <v/>
      </c>
      <c r="BK27" s="4"/>
      <c r="BL27" s="4">
        <f>COUNTIF(BL23:BL26,"&lt;&gt;0")</f>
        <v>0</v>
      </c>
      <c r="BM27" s="4"/>
      <c r="BN27" s="4"/>
      <c r="BO27" s="4"/>
      <c r="BP27" s="4"/>
      <c r="BQ27" s="4" t="str">
        <f>IF(AT27=2,SUM(BQ23:BQ26),"")</f>
        <v/>
      </c>
      <c r="BR27" s="4"/>
      <c r="BS27" s="4">
        <f>COUNTIF(BS23:BS26,"&lt;&gt;0")</f>
        <v>0</v>
      </c>
      <c r="BT27" s="4"/>
      <c r="BU27" s="4"/>
      <c r="BV27" s="4"/>
      <c r="BW27" s="4"/>
      <c r="BX27" s="4" t="str">
        <f>IF(AX27=2,SUM(BX23:BX26),"")</f>
        <v/>
      </c>
      <c r="BY27" s="4"/>
      <c r="BZ27" s="4">
        <f>COUNTIF(BZ23:BZ26,"&lt;&gt;0")</f>
        <v>0</v>
      </c>
      <c r="CA27" s="4"/>
      <c r="CB27" s="4"/>
      <c r="CC27" s="4"/>
      <c r="CD27" s="4"/>
      <c r="CE27" s="4" t="str">
        <f>IF(AX27=3,SUM(CE23:CE26),"")</f>
        <v/>
      </c>
      <c r="CF27" s="4"/>
      <c r="CG27" s="4">
        <f>COUNTIF(CG23:CG26,"&lt;&gt;0")</f>
        <v>0</v>
      </c>
      <c r="CH27" s="4"/>
      <c r="CI27" s="4"/>
      <c r="CJ27" s="4"/>
      <c r="CK27" s="4"/>
      <c r="CM27" s="69"/>
      <c r="DH27" s="241">
        <v>61</v>
      </c>
      <c r="DI27" s="356">
        <v>43291</v>
      </c>
      <c r="DJ27" s="240">
        <v>0.625</v>
      </c>
      <c r="DK27" s="284" t="str">
        <f>IF(S83="","Ganador 57",S83)</f>
        <v>Ganador 57</v>
      </c>
      <c r="DL27" s="274"/>
      <c r="DM27" s="275"/>
      <c r="DN27" s="284" t="str">
        <f>IF(S82="","Ganador 58",S82)</f>
        <v>Ganador 58</v>
      </c>
      <c r="DO27" s="273" t="str">
        <f t="shared" si="7"/>
        <v/>
      </c>
    </row>
    <row r="28" spans="2:119" ht="15" thickBot="1" x14ac:dyDescent="0.25">
      <c r="B28" s="365">
        <v>38</v>
      </c>
      <c r="C28" s="362">
        <v>43277</v>
      </c>
      <c r="D28" s="219">
        <v>0.45833333333333331</v>
      </c>
      <c r="E28" s="320" t="s">
        <v>140</v>
      </c>
      <c r="F28" s="278"/>
      <c r="G28" s="279"/>
      <c r="H28" s="323" t="s">
        <v>195</v>
      </c>
      <c r="I28" s="24" t="str">
        <f>IF('Resultados Reales'!J28=1,IF(W28='Resultados Reales'!S28,"Acierto","Error"),"")</f>
        <v/>
      </c>
      <c r="J28" s="24" t="str">
        <f>IF('Resultados Reales'!J28=1,IF(AND('Resultados Reales'!E28='Mi Prode'!F28,'Resultados Reales'!F28='Mi Prode'!G28),"Acierto","Error"),"")</f>
        <v/>
      </c>
      <c r="K28" s="60"/>
      <c r="L28" s="4" t="s">
        <v>124</v>
      </c>
      <c r="M28" s="4" t="s">
        <v>125</v>
      </c>
      <c r="U28" s="4">
        <f t="shared" si="14"/>
        <v>0</v>
      </c>
      <c r="V28" s="4">
        <f t="shared" si="14"/>
        <v>0</v>
      </c>
      <c r="W28" s="4" t="str">
        <f t="shared" si="15"/>
        <v/>
      </c>
      <c r="AA28" s="15" t="str">
        <f>IF(OR(F28&lt;&gt;"",G28&lt;&gt;""),IF(F28&gt;G28,"A",IF(F28=G28,"B","C")),"")</f>
        <v/>
      </c>
      <c r="AB28" s="15" t="str">
        <f>IF(OR(G28&lt;&gt;"",F28&lt;&gt;""),IF(G28&gt;F28,"A",IF(G28=F28,"B","C")),"")</f>
        <v/>
      </c>
      <c r="AC28" s="27" t="str">
        <f t="shared" si="16"/>
        <v/>
      </c>
      <c r="AD28" s="30" t="str">
        <f t="shared" si="17"/>
        <v/>
      </c>
      <c r="AE28" s="31" t="str">
        <f t="shared" si="18"/>
        <v/>
      </c>
      <c r="AF28" s="84" t="str">
        <f t="shared" si="19"/>
        <v/>
      </c>
      <c r="AG28" s="77"/>
      <c r="AH28" s="5"/>
      <c r="AI28" s="21"/>
      <c r="AJ28" s="21"/>
      <c r="AK28" s="21"/>
      <c r="AL28" s="21"/>
      <c r="AM28" s="21"/>
      <c r="AN28" s="21"/>
      <c r="AO28" s="21"/>
      <c r="AP28" s="21"/>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DH28" s="242">
        <v>62</v>
      </c>
      <c r="DI28" s="357">
        <v>43292</v>
      </c>
      <c r="DJ28" s="243">
        <v>0.625</v>
      </c>
      <c r="DK28" s="286" t="str">
        <f>IF(S84="","Ganador 59",S84)</f>
        <v>Ganador 59</v>
      </c>
      <c r="DL28" s="278"/>
      <c r="DM28" s="279"/>
      <c r="DN28" s="286" t="str">
        <f>IF(S85="","Ganador 60",S85)</f>
        <v>Ganador 60</v>
      </c>
      <c r="DO28" s="273" t="str">
        <f t="shared" si="7"/>
        <v/>
      </c>
    </row>
    <row r="29" spans="2:119" ht="15" thickBot="1" x14ac:dyDescent="0.25">
      <c r="B29" s="366"/>
      <c r="C29" s="21"/>
      <c r="D29" s="5"/>
      <c r="E29" s="6"/>
      <c r="F29" s="5"/>
      <c r="G29" s="5"/>
      <c r="H29" s="7"/>
      <c r="I29" s="21"/>
      <c r="J29" s="21"/>
      <c r="K29" s="21"/>
      <c r="AH29" s="5"/>
      <c r="AI29" s="21"/>
      <c r="AJ29" s="21"/>
      <c r="AK29" s="21"/>
      <c r="AL29" s="21"/>
      <c r="AM29" s="21"/>
      <c r="AN29" s="21"/>
      <c r="AO29" s="21"/>
      <c r="AP29" s="21"/>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DH29" s="331" t="s">
        <v>34</v>
      </c>
      <c r="DI29" s="329"/>
      <c r="DJ29" s="329"/>
      <c r="DK29" s="329"/>
      <c r="DL29" s="443">
        <f>DE109</f>
        <v>0</v>
      </c>
      <c r="DM29" s="444"/>
      <c r="DN29" s="330"/>
      <c r="DO29" s="273" t="str">
        <f t="shared" si="7"/>
        <v/>
      </c>
    </row>
    <row r="30" spans="2:119" ht="15" customHeight="1" thickBot="1" x14ac:dyDescent="0.25">
      <c r="B30" s="363" t="s">
        <v>72</v>
      </c>
      <c r="C30" s="229" t="s">
        <v>128</v>
      </c>
      <c r="D30" s="230" t="s">
        <v>54</v>
      </c>
      <c r="E30" s="433" t="s">
        <v>133</v>
      </c>
      <c r="F30" s="434"/>
      <c r="G30" s="434"/>
      <c r="H30" s="435"/>
      <c r="I30" s="102" t="s">
        <v>185</v>
      </c>
      <c r="J30" s="102" t="s">
        <v>189</v>
      </c>
      <c r="K30" s="13"/>
      <c r="AH30" s="11" t="s">
        <v>133</v>
      </c>
      <c r="AI30" s="12" t="s">
        <v>147</v>
      </c>
      <c r="AJ30" s="12" t="s">
        <v>148</v>
      </c>
      <c r="AK30" s="12" t="s">
        <v>149</v>
      </c>
      <c r="AL30" s="12" t="s">
        <v>150</v>
      </c>
      <c r="AM30" s="12" t="s">
        <v>151</v>
      </c>
      <c r="AN30" s="12" t="s">
        <v>152</v>
      </c>
      <c r="AO30" s="12" t="s">
        <v>153</v>
      </c>
      <c r="AP30" s="12" t="s">
        <v>154</v>
      </c>
      <c r="AQ30" s="4"/>
      <c r="AR30" s="4"/>
      <c r="AS30" s="63" t="s">
        <v>172</v>
      </c>
      <c r="AT30" s="436" t="s">
        <v>174</v>
      </c>
      <c r="AU30" s="436"/>
      <c r="AV30" s="436" t="s">
        <v>175</v>
      </c>
      <c r="AW30" s="436"/>
      <c r="AX30" s="436"/>
      <c r="AY30" s="436"/>
      <c r="AZ30" s="436" t="s">
        <v>173</v>
      </c>
      <c r="BA30" s="436"/>
      <c r="BB30" s="436"/>
      <c r="BC30" s="436"/>
      <c r="BD30" s="436"/>
      <c r="BE30" s="436"/>
      <c r="BF30" s="436"/>
      <c r="BG30" s="436" t="s">
        <v>176</v>
      </c>
      <c r="BH30" s="436"/>
      <c r="BI30" s="436"/>
      <c r="BJ30" s="436"/>
      <c r="BK30" s="436"/>
      <c r="BL30" s="436"/>
      <c r="BM30" s="436"/>
      <c r="BN30" s="436" t="s">
        <v>177</v>
      </c>
      <c r="BO30" s="436"/>
      <c r="BP30" s="436"/>
      <c r="BQ30" s="436"/>
      <c r="BR30" s="436"/>
      <c r="BS30" s="436"/>
      <c r="BT30" s="436"/>
      <c r="BU30" s="436" t="s">
        <v>178</v>
      </c>
      <c r="BV30" s="436"/>
      <c r="BW30" s="436"/>
      <c r="BX30" s="436"/>
      <c r="BY30" s="436"/>
      <c r="BZ30" s="436"/>
      <c r="CA30" s="436"/>
      <c r="CB30" s="436" t="s">
        <v>179</v>
      </c>
      <c r="CC30" s="436"/>
      <c r="CD30" s="436"/>
      <c r="CE30" s="436"/>
      <c r="CF30" s="436"/>
      <c r="CG30" s="436"/>
      <c r="CH30" s="436"/>
      <c r="CI30" s="4"/>
      <c r="CJ30" s="4"/>
      <c r="CK30" s="4"/>
      <c r="DO30" s="273" t="str">
        <f t="shared" si="7"/>
        <v/>
      </c>
    </row>
    <row r="31" spans="2:119" ht="17" thickBot="1" x14ac:dyDescent="0.25">
      <c r="B31" s="364">
        <v>7</v>
      </c>
      <c r="C31" s="361">
        <v>43267</v>
      </c>
      <c r="D31" s="218">
        <v>0.41666666666666669</v>
      </c>
      <c r="E31" s="318" t="s">
        <v>130</v>
      </c>
      <c r="F31" s="274"/>
      <c r="G31" s="275"/>
      <c r="H31" s="321" t="s">
        <v>197</v>
      </c>
      <c r="I31" s="228" t="str">
        <f>IF('Resultados Reales'!J31=1,IF(W31='Resultados Reales'!S31,"Acierto","Error"),"")</f>
        <v/>
      </c>
      <c r="J31" s="228" t="str">
        <f>IF('Resultados Reales'!J31=1,IF(AND('Resultados Reales'!E31='Mi Prode'!F31,'Resultados Reales'!F31='Mi Prode'!G31),"Acierto","Error"),"")</f>
        <v/>
      </c>
      <c r="K31" s="60"/>
      <c r="L31" s="4" t="s">
        <v>124</v>
      </c>
      <c r="M31" s="4" t="s">
        <v>125</v>
      </c>
      <c r="U31" s="4">
        <f t="shared" ref="U31:V36" si="20">IF(I31="Acierto",1,0)</f>
        <v>0</v>
      </c>
      <c r="V31" s="4">
        <f>IF(J31="Acierto",1,0)</f>
        <v>0</v>
      </c>
      <c r="W31" s="4" t="str">
        <f t="shared" ref="W31:W36" si="21">IF(AND(F31&lt;&gt;"",G31&lt;&gt;""),IF(F31&gt;G31,"L",IF(F31=G31,"E","V")),"")</f>
        <v/>
      </c>
      <c r="AA31" s="15" t="str">
        <f>IF(AND(F31&lt;&gt;"",G31&lt;&gt;""),IF(F31&gt;G31,"A",IF(F31=G31,"B","C")),"")</f>
        <v/>
      </c>
      <c r="AB31" s="15" t="str">
        <f>IF(AND(G31&lt;&gt;"",F31&lt;&gt;""),IF(G31&gt;F31,"A",IF(G31=F31,"B","C")),"")</f>
        <v/>
      </c>
      <c r="AC31" s="33" t="str">
        <f t="shared" ref="AC31:AC36" si="22">IF($E31="Alemania",$AA31,IF($H31="Alemania",$AB31,""))</f>
        <v/>
      </c>
      <c r="AD31" s="34" t="str">
        <f t="shared" ref="AD31:AD36" si="23">IF($E31="Ghana",$AA31,IF($H31="Ghana",$AB31,""))</f>
        <v/>
      </c>
      <c r="AE31" s="32" t="str">
        <f t="shared" ref="AE31:AE36" si="24">IF($E31="Serbia",$AA31,IF($H31="Serbia",$AB31,""))</f>
        <v/>
      </c>
      <c r="AF31" s="85" t="str">
        <f t="shared" ref="AF31:AF36" si="25">IF($E31="Australia",$AA31,IF($H31="Australia",$AB31,""))</f>
        <v/>
      </c>
      <c r="AG31" s="78"/>
      <c r="AH31" s="5" t="str">
        <f>D!F52</f>
        <v>Argentina</v>
      </c>
      <c r="AI31" s="21">
        <f>D!G52</f>
        <v>0</v>
      </c>
      <c r="AJ31" s="21">
        <f>D!H52</f>
        <v>0</v>
      </c>
      <c r="AK31" s="21">
        <f>D!I52</f>
        <v>0</v>
      </c>
      <c r="AL31" s="21">
        <f>D!J52</f>
        <v>0</v>
      </c>
      <c r="AM31" s="21">
        <f>D!K52</f>
        <v>0</v>
      </c>
      <c r="AN31" s="21">
        <f>D!L52</f>
        <v>0</v>
      </c>
      <c r="AO31" s="21">
        <f>D!M52</f>
        <v>0</v>
      </c>
      <c r="AP31" s="21">
        <f>AM31-AN31</f>
        <v>0</v>
      </c>
      <c r="AQ31" s="4"/>
      <c r="AR31" s="4"/>
      <c r="AS31" s="4">
        <f>MAX(AO31:AO34)</f>
        <v>0</v>
      </c>
      <c r="AT31" s="4">
        <f>IF(AO31=AS31,1,0)</f>
        <v>1</v>
      </c>
      <c r="AU31" s="22" t="str">
        <f>IF(AND(AT31&lt;&gt;0,AT35=1),CONCATENATE(AT31,AS30),"")</f>
        <v/>
      </c>
      <c r="AV31" s="4" t="str">
        <f>IF(AND(AT31&lt;&gt;1,AT35=1),AO31,"")</f>
        <v/>
      </c>
      <c r="AW31" s="4" t="str">
        <f>IF(AV31&lt;&gt;"",MAX(AV31:AV34),"")</f>
        <v/>
      </c>
      <c r="AX31" s="4">
        <f>IF(AV31&lt;&gt;"",IF(AO31=AW31,2,0),0)</f>
        <v>0</v>
      </c>
      <c r="AY31" s="22" t="str">
        <f>IF(AND(AX31&lt;&gt;0,AX35=1),CONCATENATE(AX31,AS30),"")</f>
        <v/>
      </c>
      <c r="AZ31" s="4" t="str">
        <f>IF(AT31&lt;&gt;0,IF(AT35=3,AP31,""),"")</f>
        <v/>
      </c>
      <c r="BA31" s="4" t="str">
        <f>IF(AT31&lt;&gt;0,IF(AT35=3,AM31,""),"")</f>
        <v/>
      </c>
      <c r="BB31" s="4" t="str">
        <f>IF(AZ31&lt;&gt;"",MAX(AZ31:AZ34),"")</f>
        <v/>
      </c>
      <c r="BC31" s="4" t="str">
        <f>IF(AZ31&lt;&gt;"",IF(AZ31=BB31,1,0),"")</f>
        <v/>
      </c>
      <c r="BD31" s="4" t="str">
        <f>IF(BA31&lt;&gt;"",MAX(BA31:BA34),"")</f>
        <v/>
      </c>
      <c r="BE31" s="4">
        <f>IF(AZ31&lt;&gt;"",IF(BC35=1,IF(AP31=BB31,1,0),IF(AM31=BD31,1,0)),0)</f>
        <v>0</v>
      </c>
      <c r="BF31" s="22" t="str">
        <f>IF(AND(BE31&lt;&gt;0,BE35=1),CONCATENATE(BE31,AS30),"")</f>
        <v/>
      </c>
      <c r="BG31" s="4" t="str">
        <f>IF(AT31&lt;&gt;0,IF(AND(BE31&lt;&gt;1,BE35=1),AP31,""),"")</f>
        <v/>
      </c>
      <c r="BH31" s="4" t="str">
        <f>IF(AT31&lt;&gt;0,IF(AND(BE31&lt;&gt;1,BE35=1),AM31,""),"")</f>
        <v/>
      </c>
      <c r="BI31" s="4" t="str">
        <f>IF(BG31&lt;&gt;"",MAX(BG31:BG34),"")</f>
        <v/>
      </c>
      <c r="BJ31" s="4" t="str">
        <f>IF(BG31&lt;&gt;"",IF(BG31=BI31,1,0),"")</f>
        <v/>
      </c>
      <c r="BK31" s="4" t="str">
        <f>IF(BH31&lt;&gt;"",MAX(BH31:BH34),"")</f>
        <v/>
      </c>
      <c r="BL31" s="4">
        <f>IF(BG31&lt;&gt;"",IF(BJ35=1,IF(AP31=BI31,2,0),IF(AM31=BK31,2,0)),0)</f>
        <v>0</v>
      </c>
      <c r="BM31" s="22" t="str">
        <f>IF(AND(BL31&lt;&gt;0,BL35=1),CONCATENATE(BL31,AS30),"")</f>
        <v/>
      </c>
      <c r="BN31" s="4" t="str">
        <f>IF(AT31&lt;&gt;0,IF(AT35=2,AP31,""),"")</f>
        <v/>
      </c>
      <c r="BO31" s="4" t="str">
        <f>IF(AT31&lt;&gt;0,IF(AT35=2,AM31,""),"")</f>
        <v/>
      </c>
      <c r="BP31" s="4" t="str">
        <f>IF(BN31&lt;&gt;"",MAX(BN31:BN34),"")</f>
        <v/>
      </c>
      <c r="BQ31" s="4" t="str">
        <f>IF(BN31&lt;&gt;"",IF(BN31=BP31,1,0),"")</f>
        <v/>
      </c>
      <c r="BR31" s="4" t="str">
        <f>IF(BO31&lt;&gt;"",MAX(BO31:BO34),"")</f>
        <v/>
      </c>
      <c r="BS31" s="4">
        <f>IF(BN31&lt;&gt;"",IF(BQ35=1,IF(AP31=BP31,1,2),IF(AM31=BR31,1,2)),0)</f>
        <v>0</v>
      </c>
      <c r="BT31" s="22" t="str">
        <f>IF(AND(BS31&lt;&gt;0,BS35=2),CONCATENATE(BS31,AS30),"")</f>
        <v/>
      </c>
      <c r="BU31" s="4" t="str">
        <f>IF(AX31&lt;&gt;0,IF(AX35=2,AP31,""),"")</f>
        <v/>
      </c>
      <c r="BV31" s="4" t="str">
        <f>IF(AX31&lt;&gt;0,IF(AX35=2,AM31,""),"")</f>
        <v/>
      </c>
      <c r="BW31" s="4" t="str">
        <f>IF(BU31&lt;&gt;"",MAX(BU31:BU34),"")</f>
        <v/>
      </c>
      <c r="BX31" s="4" t="str">
        <f>IF(BU31&lt;&gt;"",IF(BU31=BW31,1,0),"")</f>
        <v/>
      </c>
      <c r="BY31" s="4" t="str">
        <f>IF(BV31&lt;&gt;"",MAX(BV31:BV34),"")</f>
        <v/>
      </c>
      <c r="BZ31" s="4">
        <f>IF(BU31&lt;&gt;"",IF(BX35=1,IF(AP31=BW31,2,0),IF(AM31=BY31,2,0)),0)</f>
        <v>0</v>
      </c>
      <c r="CA31" s="22" t="str">
        <f>IF(AND(BZ31&lt;&gt;0,BZ35=1),CONCATENATE(BZ31,AS30),"")</f>
        <v/>
      </c>
      <c r="CB31" s="4" t="str">
        <f>IF(AX31&lt;&gt;0,IF(AX35=3,AP31,""),"")</f>
        <v/>
      </c>
      <c r="CC31" s="4" t="str">
        <f>IF(AX31&lt;&gt;0,IF(AX35=3,AM31,""),"")</f>
        <v/>
      </c>
      <c r="CD31" s="4" t="str">
        <f>IF(CB31&lt;&gt;"",MAX(CB31:CB34),"")</f>
        <v/>
      </c>
      <c r="CE31" s="4" t="str">
        <f>IF(CB31&lt;&gt;"",IF(CB31=CD31,1,0),"")</f>
        <v/>
      </c>
      <c r="CF31" s="4" t="str">
        <f>IF(CC31&lt;&gt;"",MAX(CC31:CC34),"")</f>
        <v/>
      </c>
      <c r="CG31" s="4">
        <f>IF(CB31&lt;&gt;"",IF(CE35=1,IF(AP31=CD31,2,0),IF(AM31=CF31,2,0)),0)</f>
        <v>0</v>
      </c>
      <c r="CH31" s="22" t="str">
        <f>IF(AND(CG31&lt;&gt;0,CG35=1),CONCATENATE(CG31,AS30),"")</f>
        <v/>
      </c>
      <c r="CI31" s="4"/>
      <c r="CJ31" s="4"/>
      <c r="CK31" s="4"/>
      <c r="CL31" s="70"/>
      <c r="CM31" s="70"/>
      <c r="DO31" s="273" t="str">
        <f t="shared" si="7"/>
        <v/>
      </c>
    </row>
    <row r="32" spans="2:119" ht="17" thickBot="1" x14ac:dyDescent="0.25">
      <c r="B32" s="364">
        <v>8</v>
      </c>
      <c r="C32" s="361">
        <v>43267</v>
      </c>
      <c r="D32" s="218">
        <v>0.66666666666666663</v>
      </c>
      <c r="E32" s="319" t="s">
        <v>88</v>
      </c>
      <c r="F32" s="276"/>
      <c r="G32" s="277"/>
      <c r="H32" s="322" t="s">
        <v>131</v>
      </c>
      <c r="I32" s="14" t="str">
        <f>IF('Resultados Reales'!J32=1,IF(W32='Resultados Reales'!S32,"Acierto","Error"),"")</f>
        <v/>
      </c>
      <c r="J32" s="14" t="str">
        <f>IF('Resultados Reales'!J32=1,IF(AND('Resultados Reales'!E32='Mi Prode'!F32,'Resultados Reales'!F32='Mi Prode'!G32),"Acierto","Error"),"")</f>
        <v/>
      </c>
      <c r="K32" s="60"/>
      <c r="L32" s="4" t="s">
        <v>124</v>
      </c>
      <c r="M32" s="4" t="s">
        <v>125</v>
      </c>
      <c r="U32" s="4">
        <f t="shared" si="20"/>
        <v>0</v>
      </c>
      <c r="V32" s="4">
        <f t="shared" si="20"/>
        <v>0</v>
      </c>
      <c r="W32" s="4" t="str">
        <f t="shared" si="21"/>
        <v/>
      </c>
      <c r="AA32" s="15" t="str">
        <f>IF(OR(F32&lt;&gt;"",G32&lt;&gt;""),IF(F32&gt;G32,"A",IF(F32=G32,"B","C")),"")</f>
        <v/>
      </c>
      <c r="AB32" s="15" t="str">
        <f>IF(OR(G32&lt;&gt;"",F32&lt;&gt;""),IF(G32&gt;F32,"A",IF(G32=F32,"B","C")),"")</f>
        <v/>
      </c>
      <c r="AC32" s="33" t="str">
        <f t="shared" si="22"/>
        <v/>
      </c>
      <c r="AD32" s="34" t="str">
        <f t="shared" si="23"/>
        <v/>
      </c>
      <c r="AE32" s="32" t="str">
        <f t="shared" si="24"/>
        <v/>
      </c>
      <c r="AF32" s="85" t="str">
        <f t="shared" si="25"/>
        <v/>
      </c>
      <c r="AG32" s="78"/>
      <c r="AH32" s="20" t="str">
        <f>D!F53</f>
        <v>Islandia</v>
      </c>
      <c r="AI32" s="23">
        <f>D!G53</f>
        <v>0</v>
      </c>
      <c r="AJ32" s="23">
        <f>D!H53</f>
        <v>0</v>
      </c>
      <c r="AK32" s="23">
        <f>D!I53</f>
        <v>0</v>
      </c>
      <c r="AL32" s="23">
        <f>D!J53</f>
        <v>0</v>
      </c>
      <c r="AM32" s="23">
        <f>D!K53</f>
        <v>0</v>
      </c>
      <c r="AN32" s="23">
        <f>D!L53</f>
        <v>0</v>
      </c>
      <c r="AO32" s="23">
        <f>D!M53</f>
        <v>0</v>
      </c>
      <c r="AP32" s="23">
        <f>AM32-AN32</f>
        <v>0</v>
      </c>
      <c r="AQ32" s="4"/>
      <c r="AR32" s="4"/>
      <c r="AS32" s="4">
        <f>MAX(AO31:AO34)</f>
        <v>0</v>
      </c>
      <c r="AT32" s="4">
        <f>IF(AO32=AS32,1,0)</f>
        <v>1</v>
      </c>
      <c r="AU32" s="22" t="str">
        <f>IF(AND(AT32&lt;&gt;0,AT35=1),CONCATENATE(AT32,AS30),"")</f>
        <v/>
      </c>
      <c r="AV32" s="4" t="str">
        <f>IF(AND(AT32&lt;&gt;1,AT35=1),AO32,"")</f>
        <v/>
      </c>
      <c r="AW32" s="4" t="str">
        <f>IF(AV32&lt;&gt;"",MAX(AV31:AV34),"")</f>
        <v/>
      </c>
      <c r="AX32" s="4">
        <f>IF(AV32&lt;&gt;"",IF(AO32=AW32,2,0),0)</f>
        <v>0</v>
      </c>
      <c r="AY32" s="22" t="str">
        <f>IF(AND(AX32&lt;&gt;0,AX35=1),CONCATENATE(AX32,AS30),"")</f>
        <v/>
      </c>
      <c r="AZ32" s="4" t="str">
        <f>IF(AT32&lt;&gt;0,IF(AT35=3,AP32,""),"")</f>
        <v/>
      </c>
      <c r="BA32" s="4" t="str">
        <f>IF(AT32&lt;&gt;0,IF(AT35=3,AM32,""),"")</f>
        <v/>
      </c>
      <c r="BB32" s="4" t="str">
        <f>IF(AZ32&lt;&gt;"",MAX(AZ31:AZ34),"")</f>
        <v/>
      </c>
      <c r="BC32" s="4" t="str">
        <f>IF(AZ32&lt;&gt;"",IF(AZ32=BB32,1,0),"")</f>
        <v/>
      </c>
      <c r="BD32" s="4" t="str">
        <f>IF(BA32&lt;&gt;"",MAX(BA31:BA34),"")</f>
        <v/>
      </c>
      <c r="BE32" s="4">
        <f>IF(AZ32&lt;&gt;"",IF(BC35=1,IF(AP32=BB32,1,0),IF(AM32=BD32,1,0)),0)</f>
        <v>0</v>
      </c>
      <c r="BF32" s="22" t="str">
        <f>IF(AND(BE32&lt;&gt;0,BE35=1),CONCATENATE(BE32,AS30),"")</f>
        <v/>
      </c>
      <c r="BG32" s="4" t="str">
        <f>IF(AT32&lt;&gt;0,IF(AND(BE32&lt;&gt;1,BE35=1),AP32,""),"")</f>
        <v/>
      </c>
      <c r="BH32" s="4" t="str">
        <f>IF(AT32&lt;&gt;0,IF(AND(BE32&lt;&gt;1,BE35=1),AM32,""),"")</f>
        <v/>
      </c>
      <c r="BI32" s="4" t="str">
        <f>IF(BG32&lt;&gt;"",MAX(BG31:BG34),"")</f>
        <v/>
      </c>
      <c r="BJ32" s="4" t="str">
        <f>IF(BG32&lt;&gt;"",IF(BG32=BI32,1,0),"")</f>
        <v/>
      </c>
      <c r="BK32" s="4" t="str">
        <f>IF(BH32&lt;&gt;"",MAX(BH31:BH34),"")</f>
        <v/>
      </c>
      <c r="BL32" s="4">
        <f>IF(BG32&lt;&gt;"",IF(BJ35=1,IF(AP32=BI32,2,0),IF(AM32=BK32,2,0)),0)</f>
        <v>0</v>
      </c>
      <c r="BM32" s="22" t="str">
        <f>IF(AND(BL32&lt;&gt;0,BL35=1),CONCATENATE(BL32,AS30),"")</f>
        <v/>
      </c>
      <c r="BN32" s="4" t="str">
        <f>IF(AT32&lt;&gt;0,IF(AT35=2,AP32,""),"")</f>
        <v/>
      </c>
      <c r="BO32" s="4" t="str">
        <f>IF(AT32&lt;&gt;0,IF(AT35=2,AM32,""),"")</f>
        <v/>
      </c>
      <c r="BP32" s="4" t="str">
        <f>IF(BN32&lt;&gt;"",MAX(BN31:BN34),"")</f>
        <v/>
      </c>
      <c r="BQ32" s="4" t="str">
        <f>IF(BN32&lt;&gt;"",IF(BN32=BP32,1,0),"")</f>
        <v/>
      </c>
      <c r="BR32" s="4" t="str">
        <f>IF(BO32&lt;&gt;"",MAX(BO31:BO34),"")</f>
        <v/>
      </c>
      <c r="BS32" s="4">
        <f>IF(BN32&lt;&gt;"",IF(BQ35=1,IF(AP32=BP32,1,2),IF(AM32=BR32,1,2)),0)</f>
        <v>0</v>
      </c>
      <c r="BT32" s="22" t="str">
        <f>IF(AND(BS32&lt;&gt;0,BS35=2),CONCATENATE(BS32,AS30),"")</f>
        <v/>
      </c>
      <c r="BU32" s="4" t="str">
        <f>IF(AX32&lt;&gt;0,IF(AX35=2,AP32,""),"")</f>
        <v/>
      </c>
      <c r="BV32" s="4" t="str">
        <f>IF(AX32&lt;&gt;0,IF(AX35=2,AM32,""),"")</f>
        <v/>
      </c>
      <c r="BW32" s="4" t="str">
        <f>IF(BU32&lt;&gt;"",MAX(BU31:BU34),"")</f>
        <v/>
      </c>
      <c r="BX32" s="4" t="str">
        <f>IF(BU32&lt;&gt;"",IF(BU32=BW32,1,0),"")</f>
        <v/>
      </c>
      <c r="BY32" s="4" t="str">
        <f>IF(BV32&lt;&gt;"",MAX(BV31:BV34),"")</f>
        <v/>
      </c>
      <c r="BZ32" s="4">
        <f>IF(BU32&lt;&gt;"",IF(BX35=1,IF(AP32=BW32,2,0),IF(AM32=BY32,2,0)),0)</f>
        <v>0</v>
      </c>
      <c r="CA32" s="22" t="str">
        <f>IF(AND(BZ32&lt;&gt;0,BZ35=1),CONCATENATE(BZ32,AS30),"")</f>
        <v/>
      </c>
      <c r="CB32" s="4" t="str">
        <f>IF(AX32&lt;&gt;0,IF(AX35=3,AP32,""),"")</f>
        <v/>
      </c>
      <c r="CC32" s="4" t="str">
        <f>IF(AX32&lt;&gt;0,IF(AX35=3,AM32,""),"")</f>
        <v/>
      </c>
      <c r="CD32" s="4" t="str">
        <f>IF(CB32&lt;&gt;"",MAX(CB31:CB34),"")</f>
        <v/>
      </c>
      <c r="CE32" s="4" t="str">
        <f>IF(CB32&lt;&gt;"",IF(CB32=CD32,1,0),"")</f>
        <v/>
      </c>
      <c r="CF32" s="4" t="str">
        <f>IF(CC32&lt;&gt;"",MAX(CC31:CC34),"")</f>
        <v/>
      </c>
      <c r="CG32" s="4">
        <f>IF(CB32&lt;&gt;"",IF(CE35=1,IF(AP32=CD32,2,0),IF(AM32=CF32,2,0)),0)</f>
        <v>0</v>
      </c>
      <c r="CH32" s="22" t="str">
        <f>IF(AND(CG32&lt;&gt;0,CG35=1),CONCATENATE(CG32,AS30),"")</f>
        <v/>
      </c>
      <c r="CI32" s="4"/>
      <c r="CJ32" s="4"/>
      <c r="CK32" s="4"/>
      <c r="CM32" s="69"/>
      <c r="DH32" s="250" t="s">
        <v>72</v>
      </c>
      <c r="DI32" s="251" t="s">
        <v>128</v>
      </c>
      <c r="DJ32" s="252" t="s">
        <v>54</v>
      </c>
      <c r="DK32" s="448" t="s">
        <v>184</v>
      </c>
      <c r="DL32" s="448"/>
      <c r="DM32" s="448"/>
      <c r="DN32" s="449"/>
      <c r="DO32" s="273" t="str">
        <f t="shared" si="7"/>
        <v/>
      </c>
    </row>
    <row r="33" spans="2:119" ht="15" thickBot="1" x14ac:dyDescent="0.25">
      <c r="B33" s="364">
        <v>23</v>
      </c>
      <c r="C33" s="361">
        <v>43272</v>
      </c>
      <c r="D33" s="218">
        <v>0.625</v>
      </c>
      <c r="E33" s="318" t="s">
        <v>130</v>
      </c>
      <c r="F33" s="276"/>
      <c r="G33" s="277"/>
      <c r="H33" s="322" t="s">
        <v>88</v>
      </c>
      <c r="I33" s="14" t="str">
        <f>IF('Resultados Reales'!J33=1,IF(W33='Resultados Reales'!S33,"Acierto","Error"),"")</f>
        <v/>
      </c>
      <c r="J33" s="14" t="str">
        <f>IF('Resultados Reales'!J33=1,IF(AND('Resultados Reales'!E33='Mi Prode'!F33,'Resultados Reales'!F33='Mi Prode'!G33),"Acierto","Error"),"")</f>
        <v/>
      </c>
      <c r="K33" s="60"/>
      <c r="L33" s="4" t="s">
        <v>124</v>
      </c>
      <c r="M33" s="4" t="s">
        <v>125</v>
      </c>
      <c r="U33" s="4">
        <f t="shared" si="20"/>
        <v>0</v>
      </c>
      <c r="V33" s="4">
        <f t="shared" si="20"/>
        <v>0</v>
      </c>
      <c r="W33" s="4" t="str">
        <f t="shared" si="21"/>
        <v/>
      </c>
      <c r="AA33" s="15" t="str">
        <f>IF(OR(F33&lt;&gt;"",G33&lt;&gt;""),IF(F33&gt;G33,"A",IF(F33=G33,"B","C")),"")</f>
        <v/>
      </c>
      <c r="AB33" s="15" t="str">
        <f>IF(OR(G33&lt;&gt;"",F33&lt;&gt;""),IF(G33&gt;F33,"A",IF(G33=F33,"B","C")),"")</f>
        <v/>
      </c>
      <c r="AC33" s="33" t="str">
        <f t="shared" si="22"/>
        <v/>
      </c>
      <c r="AD33" s="34" t="str">
        <f t="shared" si="23"/>
        <v/>
      </c>
      <c r="AE33" s="32" t="str">
        <f t="shared" si="24"/>
        <v/>
      </c>
      <c r="AF33" s="85" t="str">
        <f t="shared" si="25"/>
        <v/>
      </c>
      <c r="AG33" s="78"/>
      <c r="AH33" s="5" t="str">
        <f>D!F54</f>
        <v>Croacia</v>
      </c>
      <c r="AI33" s="21">
        <f>D!G54</f>
        <v>0</v>
      </c>
      <c r="AJ33" s="21">
        <f>D!H54</f>
        <v>0</v>
      </c>
      <c r="AK33" s="21">
        <f>D!I54</f>
        <v>0</v>
      </c>
      <c r="AL33" s="21">
        <f>D!J54</f>
        <v>0</v>
      </c>
      <c r="AM33" s="21">
        <f>D!K54</f>
        <v>0</v>
      </c>
      <c r="AN33" s="21">
        <f>D!L54</f>
        <v>0</v>
      </c>
      <c r="AO33" s="21">
        <f>D!M54</f>
        <v>0</v>
      </c>
      <c r="AP33" s="21">
        <f>AM33-AN33</f>
        <v>0</v>
      </c>
      <c r="AQ33" s="4"/>
      <c r="AR33" s="4"/>
      <c r="AS33" s="4">
        <f>MAX(AO31:AO34)</f>
        <v>0</v>
      </c>
      <c r="AT33" s="4">
        <f>IF(AO33=AS33,1,0)</f>
        <v>1</v>
      </c>
      <c r="AU33" s="22" t="str">
        <f>IF(AND(AT33&lt;&gt;0,AT35=1),CONCATENATE(AT33,AS30),"")</f>
        <v/>
      </c>
      <c r="AV33" s="4" t="str">
        <f>IF(AND(AT33&lt;&gt;1,AT35=1),AO33,"")</f>
        <v/>
      </c>
      <c r="AW33" s="4" t="str">
        <f>IF(AV33&lt;&gt;"",MAX(AV31:AV34),"")</f>
        <v/>
      </c>
      <c r="AX33" s="4">
        <f>IF(AV33&lt;&gt;"",IF(AO33=AW33,2,0),0)</f>
        <v>0</v>
      </c>
      <c r="AY33" s="22" t="str">
        <f>IF(AND(AX33&lt;&gt;0,AX35=1),CONCATENATE(AX33,AS30),"")</f>
        <v/>
      </c>
      <c r="AZ33" s="4" t="str">
        <f>IF(AT33&lt;&gt;0,IF(AT35=3,AP33,""),"")</f>
        <v/>
      </c>
      <c r="BA33" s="4" t="str">
        <f>IF(AT33&lt;&gt;0,IF(AT35=3,AM33,""),"")</f>
        <v/>
      </c>
      <c r="BB33" s="4" t="str">
        <f>IF(AZ33&lt;&gt;"",MAX(AZ31:AZ34),"")</f>
        <v/>
      </c>
      <c r="BC33" s="4" t="str">
        <f>IF(AZ33&lt;&gt;"",IF(AZ33=BB33,1,0),"")</f>
        <v/>
      </c>
      <c r="BD33" s="4" t="str">
        <f>IF(BA33&lt;&gt;"",MAX(BA31:BA34),"")</f>
        <v/>
      </c>
      <c r="BE33" s="4">
        <f>IF(AZ33&lt;&gt;"",IF(BC35=1,IF(AP33=BB33,1,0),IF(AM33=BD33,1,0)),0)</f>
        <v>0</v>
      </c>
      <c r="BF33" s="22" t="str">
        <f>IF(AND(BE33&lt;&gt;0,BE35=1),CONCATENATE(BE33,AS30),"")</f>
        <v/>
      </c>
      <c r="BG33" s="4" t="str">
        <f>IF(AT33&lt;&gt;0,IF(AND(BE33&lt;&gt;1,BE35=1),AP33,""),"")</f>
        <v/>
      </c>
      <c r="BH33" s="4" t="str">
        <f>IF(AT33&lt;&gt;0,IF(AND(BE33&lt;&gt;1,BE35=1),AM33,""),"")</f>
        <v/>
      </c>
      <c r="BI33" s="4" t="str">
        <f>IF(BG33&lt;&gt;"",MAX(BG31:BG34),"")</f>
        <v/>
      </c>
      <c r="BJ33" s="4" t="str">
        <f>IF(BG33&lt;&gt;"",IF(BG33=BI33,1,0),"")</f>
        <v/>
      </c>
      <c r="BK33" s="4" t="str">
        <f>IF(BH33&lt;&gt;"",MAX(BH31:BH34),"")</f>
        <v/>
      </c>
      <c r="BL33" s="4">
        <f>IF(BG33&lt;&gt;"",IF(BJ35=1,IF(AP33=BI33,2,0),IF(AM33=BK33,2,0)),0)</f>
        <v>0</v>
      </c>
      <c r="BM33" s="22" t="str">
        <f>IF(AND(BL33&lt;&gt;0,BL35=1),CONCATENATE(BL33,AS30),"")</f>
        <v/>
      </c>
      <c r="BN33" s="4" t="str">
        <f>IF(AT33&lt;&gt;0,IF(AT35=2,AP33,""),"")</f>
        <v/>
      </c>
      <c r="BO33" s="4" t="str">
        <f>IF(AT33&lt;&gt;0,IF(AT35=2,AM33,""),"")</f>
        <v/>
      </c>
      <c r="BP33" s="4" t="str">
        <f>IF(BN33&lt;&gt;"",MAX(BN31:BN34),"")</f>
        <v/>
      </c>
      <c r="BQ33" s="4" t="str">
        <f>IF(BN33&lt;&gt;"",IF(BN33=BP33,1,0),"")</f>
        <v/>
      </c>
      <c r="BR33" s="4" t="str">
        <f>IF(BO33&lt;&gt;"",MAX(BO31:BO34),"")</f>
        <v/>
      </c>
      <c r="BS33" s="4">
        <f>IF(BN33&lt;&gt;"",IF(BQ35=1,IF(AP33=BP33,1,2),IF(AM33=BR33,1,2)),0)</f>
        <v>0</v>
      </c>
      <c r="BT33" s="22" t="str">
        <f>IF(AND(BS33&lt;&gt;0,BS35=2),CONCATENATE(BS33,AS30),"")</f>
        <v/>
      </c>
      <c r="BU33" s="4" t="str">
        <f>IF(AX33&lt;&gt;0,IF(AX35=2,AP33,""),"")</f>
        <v/>
      </c>
      <c r="BV33" s="4" t="str">
        <f>IF(AX33&lt;&gt;0,IF(AX35=2,AM33,""),"")</f>
        <v/>
      </c>
      <c r="BW33" s="4" t="str">
        <f>IF(BU33&lt;&gt;"",MAX(BU31:BU34),"")</f>
        <v/>
      </c>
      <c r="BX33" s="4" t="str">
        <f>IF(BU33&lt;&gt;"",IF(BU33=BW33,1,0),"")</f>
        <v/>
      </c>
      <c r="BY33" s="4" t="str">
        <f>IF(BV33&lt;&gt;"",MAX(BV31:BV34),"")</f>
        <v/>
      </c>
      <c r="BZ33" s="4">
        <f>IF(BU33&lt;&gt;"",IF(BX35=1,IF(AP33=BW33,2,0),IF(AM33=BY33,2,0)),0)</f>
        <v>0</v>
      </c>
      <c r="CA33" s="22" t="str">
        <f>IF(AND(BZ33&lt;&gt;0,BZ35=1),CONCATENATE(BZ33,AS30),"")</f>
        <v/>
      </c>
      <c r="CB33" s="4" t="str">
        <f>IF(AX33&lt;&gt;0,IF(AX35=3,AP33,""),"")</f>
        <v/>
      </c>
      <c r="CC33" s="4" t="str">
        <f>IF(AX33&lt;&gt;0,IF(AX35=3,AM33,""),"")</f>
        <v/>
      </c>
      <c r="CD33" s="4" t="str">
        <f>IF(CB33&lt;&gt;"",MAX(CB31:CB34),"")</f>
        <v/>
      </c>
      <c r="CE33" s="4" t="str">
        <f>IF(CB33&lt;&gt;"",IF(CB33=CD33,1,0),"")</f>
        <v/>
      </c>
      <c r="CF33" s="4" t="str">
        <f>IF(CC33&lt;&gt;"",MAX(CC31:CC34),"")</f>
        <v/>
      </c>
      <c r="CG33" s="4">
        <f>IF(CB33&lt;&gt;"",IF(CE35=1,IF(AP33=CD33,2,0),IF(AM33=CF33,2,0)),0)</f>
        <v>0</v>
      </c>
      <c r="CH33" s="22" t="str">
        <f>IF(AND(CG33&lt;&gt;0,CG35=1),CONCATENATE(CG33,AS30),"")</f>
        <v/>
      </c>
      <c r="CI33" s="4"/>
      <c r="CJ33" s="4"/>
      <c r="CK33" s="4"/>
      <c r="CM33" s="69"/>
      <c r="DH33" s="248">
        <v>63</v>
      </c>
      <c r="DI33" s="358">
        <v>43295</v>
      </c>
      <c r="DJ33" s="249">
        <v>0.5</v>
      </c>
      <c r="DK33" s="324" t="str">
        <f>IF(T88="","Perdedor 61",T88)</f>
        <v>Perdedor 61</v>
      </c>
      <c r="DL33" s="326"/>
      <c r="DM33" s="327"/>
      <c r="DN33" s="325" t="str">
        <f>IF(T89="","Perdedor 62",T89)</f>
        <v>Perdedor 62</v>
      </c>
      <c r="DO33" s="273" t="str">
        <f t="shared" si="7"/>
        <v/>
      </c>
    </row>
    <row r="34" spans="2:119" ht="15" thickBot="1" x14ac:dyDescent="0.25">
      <c r="B34" s="364">
        <v>24</v>
      </c>
      <c r="C34" s="361">
        <v>43273</v>
      </c>
      <c r="D34" s="218">
        <v>0.5</v>
      </c>
      <c r="E34" s="319" t="s">
        <v>131</v>
      </c>
      <c r="F34" s="276"/>
      <c r="G34" s="277"/>
      <c r="H34" s="322" t="s">
        <v>197</v>
      </c>
      <c r="I34" s="14" t="str">
        <f>IF('Resultados Reales'!J34=1,IF(W34='Resultados Reales'!S34,"Acierto","Error"),"")</f>
        <v/>
      </c>
      <c r="J34" s="14" t="str">
        <f>IF('Resultados Reales'!J34=1,IF(AND('Resultados Reales'!E34='Mi Prode'!F34,'Resultados Reales'!F34='Mi Prode'!G34),"Acierto","Error"),"")</f>
        <v/>
      </c>
      <c r="K34" s="60"/>
      <c r="L34" s="4" t="s">
        <v>124</v>
      </c>
      <c r="M34" s="4" t="s">
        <v>125</v>
      </c>
      <c r="U34" s="4">
        <f t="shared" si="20"/>
        <v>0</v>
      </c>
      <c r="V34" s="4">
        <f t="shared" si="20"/>
        <v>0</v>
      </c>
      <c r="W34" s="4" t="str">
        <f t="shared" si="21"/>
        <v/>
      </c>
      <c r="AA34" s="15" t="str">
        <f>IF(OR(F34&lt;&gt;"",G34&lt;&gt;""),IF(F34&gt;G34,"A",IF(F34=G34,"B","C")),"")</f>
        <v/>
      </c>
      <c r="AB34" s="15" t="str">
        <f>IF(OR(G34&lt;&gt;"",F34&lt;&gt;""),IF(G34&gt;F34,"A",IF(G34=F34,"B","C")),"")</f>
        <v/>
      </c>
      <c r="AC34" s="33" t="str">
        <f t="shared" si="22"/>
        <v/>
      </c>
      <c r="AD34" s="34" t="str">
        <f t="shared" si="23"/>
        <v/>
      </c>
      <c r="AE34" s="32" t="str">
        <f t="shared" si="24"/>
        <v/>
      </c>
      <c r="AF34" s="85" t="str">
        <f t="shared" si="25"/>
        <v/>
      </c>
      <c r="AG34" s="78"/>
      <c r="AH34" s="20" t="str">
        <f>D!F55</f>
        <v>Nigeria</v>
      </c>
      <c r="AI34" s="23">
        <f>D!G55</f>
        <v>0</v>
      </c>
      <c r="AJ34" s="23">
        <f>D!H55</f>
        <v>0</v>
      </c>
      <c r="AK34" s="23">
        <f>D!I55</f>
        <v>0</v>
      </c>
      <c r="AL34" s="23">
        <f>D!J55</f>
        <v>0</v>
      </c>
      <c r="AM34" s="23">
        <f>D!K55</f>
        <v>0</v>
      </c>
      <c r="AN34" s="23">
        <f>D!L55</f>
        <v>0</v>
      </c>
      <c r="AO34" s="23">
        <f>D!M55</f>
        <v>0</v>
      </c>
      <c r="AP34" s="23">
        <f>AM34-AN34</f>
        <v>0</v>
      </c>
      <c r="AQ34" s="4"/>
      <c r="AR34" s="4"/>
      <c r="AS34" s="4">
        <f>MAX(AO31:AO34)</f>
        <v>0</v>
      </c>
      <c r="AT34" s="4">
        <f>IF(AO34=AS34,1,0)</f>
        <v>1</v>
      </c>
      <c r="AU34" s="22" t="str">
        <f>IF(AND(AT34&lt;&gt;0,AT35=1),CONCATENATE(AT34,AS30),"")</f>
        <v/>
      </c>
      <c r="AV34" s="4" t="str">
        <f>IF(AND(AT34&lt;&gt;1,AT35=1),AO34,"")</f>
        <v/>
      </c>
      <c r="AW34" s="4" t="str">
        <f>IF(AV34&lt;&gt;"",MAX(AV31:AV34),"")</f>
        <v/>
      </c>
      <c r="AX34" s="4">
        <f>IF(AV34&lt;&gt;"",IF(AO34=AW34,2,0),0)</f>
        <v>0</v>
      </c>
      <c r="AY34" s="22" t="str">
        <f>IF(AND(AX34&lt;&gt;0,AX35=1),CONCATENATE(AX34,AS30),"")</f>
        <v/>
      </c>
      <c r="AZ34" s="4" t="str">
        <f>IF(AT34&lt;&gt;0,IF(AT35=3,AP34,""),"")</f>
        <v/>
      </c>
      <c r="BA34" s="4" t="str">
        <f>IF(AT34&lt;&gt;0,IF(AT35=3,AM34,""),"")</f>
        <v/>
      </c>
      <c r="BB34" s="4" t="str">
        <f>IF(AZ34&lt;&gt;"",MAX(AZ31:AZ34),"")</f>
        <v/>
      </c>
      <c r="BC34" s="4" t="str">
        <f>IF(AZ34&lt;&gt;"",IF(AZ34=BB34,1,0),"")</f>
        <v/>
      </c>
      <c r="BD34" s="4" t="str">
        <f>IF(BA34&lt;&gt;"",MAX(BA31:BA34),"")</f>
        <v/>
      </c>
      <c r="BE34" s="4">
        <f>IF(AZ34&lt;&gt;"",IF(BC35=1,IF(AP34=BB34,1,0),IF(AM34=BD34,1,0)),0)</f>
        <v>0</v>
      </c>
      <c r="BF34" s="22" t="str">
        <f>IF(AND(BE34&lt;&gt;0,BE35=1),CONCATENATE(BE34,AS30),"")</f>
        <v/>
      </c>
      <c r="BG34" s="4" t="str">
        <f>IF(AT34&lt;&gt;0,IF(AND(BE34&lt;&gt;1,BE35=1),AP34,""),"")</f>
        <v/>
      </c>
      <c r="BH34" s="4" t="str">
        <f>IF(AT34&lt;&gt;0,IF(AND(BE34&lt;&gt;1,BE35=1),AM34,""),"")</f>
        <v/>
      </c>
      <c r="BI34" s="4" t="str">
        <f>IF(BG34&lt;&gt;"",MAX(BG31:BG34),"")</f>
        <v/>
      </c>
      <c r="BJ34" s="4" t="str">
        <f>IF(BG34&lt;&gt;"",IF(BG34=BI34,1,0),"")</f>
        <v/>
      </c>
      <c r="BK34" s="4" t="str">
        <f>IF(BH34&lt;&gt;"",MAX(BH31:BH34),"")</f>
        <v/>
      </c>
      <c r="BL34" s="4">
        <f>IF(BG34&lt;&gt;"",IF(BJ35=1,IF(AP34=BI34,2,0),IF(AM34=BK34,2,0)),0)</f>
        <v>0</v>
      </c>
      <c r="BM34" s="22" t="str">
        <f>IF(AND(BL34&lt;&gt;0,BL35=1),CONCATENATE(BL34,AS30),"")</f>
        <v/>
      </c>
      <c r="BN34" s="4" t="str">
        <f>IF(AT34&lt;&gt;0,IF(AT35=2,AP34,""),"")</f>
        <v/>
      </c>
      <c r="BO34" s="4" t="str">
        <f>IF(AT34&lt;&gt;0,IF(AT35=2,AM34,""),"")</f>
        <v/>
      </c>
      <c r="BP34" s="4" t="str">
        <f>IF(BN34&lt;&gt;"",MAX(BN31:BN34),"")</f>
        <v/>
      </c>
      <c r="BQ34" s="4" t="str">
        <f>IF(BN34&lt;&gt;"",IF(BN34=BP34,1,0),"")</f>
        <v/>
      </c>
      <c r="BR34" s="4" t="str">
        <f>IF(BO34&lt;&gt;"",MAX(BO31:BO34),"")</f>
        <v/>
      </c>
      <c r="BS34" s="4">
        <f>IF(BN34&lt;&gt;"",IF(BQ35=1,IF(AP34=BP34,1,2),IF(AM34=BR34,1,2)),0)</f>
        <v>0</v>
      </c>
      <c r="BT34" s="22" t="str">
        <f>IF(AND(BS34&lt;&gt;0,BS35=2),CONCATENATE(BS34,AS30),"")</f>
        <v/>
      </c>
      <c r="BU34" s="4" t="str">
        <f>IF(AX34&lt;&gt;0,IF(AX35=2,AP34,""),"")</f>
        <v/>
      </c>
      <c r="BV34" s="4" t="str">
        <f>IF(AX34&lt;&gt;0,IF(AX35=2,AM34,""),"")</f>
        <v/>
      </c>
      <c r="BW34" s="4" t="str">
        <f>IF(BU34&lt;&gt;"",MAX(BU31:BU34),"")</f>
        <v/>
      </c>
      <c r="BX34" s="4" t="str">
        <f>IF(BU34&lt;&gt;"",IF(BU34=BW34,1,0),"")</f>
        <v/>
      </c>
      <c r="BY34" s="4" t="str">
        <f>IF(BV34&lt;&gt;"",MAX(BV31:BV34),"")</f>
        <v/>
      </c>
      <c r="BZ34" s="4">
        <f>IF(BU34&lt;&gt;"",IF(BX35=1,IF(AP34=BW34,2,0),IF(AM34=BY34,2,0)),0)</f>
        <v>0</v>
      </c>
      <c r="CA34" s="22" t="str">
        <f>IF(AND(BZ34&lt;&gt;0,BZ35=1),CONCATENATE(BZ34,AS30),"")</f>
        <v/>
      </c>
      <c r="CB34" s="4" t="str">
        <f>IF(AX34&lt;&gt;0,IF(AX35=3,AP34,""),"")</f>
        <v/>
      </c>
      <c r="CC34" s="4" t="str">
        <f>IF(AX34&lt;&gt;0,IF(AX35=3,AM34,""),"")</f>
        <v/>
      </c>
      <c r="CD34" s="4" t="str">
        <f>IF(CB34&lt;&gt;"",MAX(CB31:CB34),"")</f>
        <v/>
      </c>
      <c r="CE34" s="4" t="str">
        <f>IF(CB34&lt;&gt;"",IF(CB34=CD34,1,0),"")</f>
        <v/>
      </c>
      <c r="CF34" s="4" t="str">
        <f>IF(CC34&lt;&gt;"",MAX(CC31:CC34),"")</f>
        <v/>
      </c>
      <c r="CG34" s="4">
        <f>IF(CB34&lt;&gt;"",IF(CE35=1,IF(AP34=CD34,2,0),IF(AM34=CF34,2,0)),0)</f>
        <v>0</v>
      </c>
      <c r="CH34" s="22" t="str">
        <f>IF(AND(CG34&lt;&gt;0,CG35=1),CONCATENATE(CG34,AS30),"")</f>
        <v/>
      </c>
      <c r="CI34" s="4"/>
      <c r="CJ34" s="4"/>
      <c r="CK34" s="4"/>
      <c r="CM34" s="69"/>
      <c r="DH34" s="331" t="s">
        <v>34</v>
      </c>
      <c r="DI34" s="329"/>
      <c r="DJ34" s="329"/>
      <c r="DK34" s="329"/>
      <c r="DL34" s="443">
        <f>DE116</f>
        <v>0</v>
      </c>
      <c r="DM34" s="444"/>
      <c r="DN34" s="330"/>
      <c r="DO34" s="273" t="str">
        <f t="shared" si="7"/>
        <v/>
      </c>
    </row>
    <row r="35" spans="2:119" x14ac:dyDescent="0.2">
      <c r="B35" s="364">
        <v>39</v>
      </c>
      <c r="C35" s="361">
        <v>43277</v>
      </c>
      <c r="D35" s="218">
        <v>0.625</v>
      </c>
      <c r="E35" s="319" t="s">
        <v>130</v>
      </c>
      <c r="F35" s="276"/>
      <c r="G35" s="277"/>
      <c r="H35" s="322" t="s">
        <v>131</v>
      </c>
      <c r="I35" s="14" t="str">
        <f>IF('Resultados Reales'!J35=1,IF(W35='Resultados Reales'!S35,"Acierto","Error"),"")</f>
        <v/>
      </c>
      <c r="J35" s="14" t="str">
        <f>IF('Resultados Reales'!J35=1,IF(AND('Resultados Reales'!E35='Mi Prode'!F35,'Resultados Reales'!F35='Mi Prode'!G35),"Acierto","Error"),"")</f>
        <v/>
      </c>
      <c r="K35" s="60"/>
      <c r="L35" s="4" t="s">
        <v>124</v>
      </c>
      <c r="M35" s="4" t="s">
        <v>125</v>
      </c>
      <c r="U35" s="4">
        <f t="shared" si="20"/>
        <v>0</v>
      </c>
      <c r="V35" s="4">
        <f t="shared" si="20"/>
        <v>0</v>
      </c>
      <c r="W35" s="4" t="str">
        <f t="shared" si="21"/>
        <v/>
      </c>
      <c r="AA35" s="15" t="str">
        <f>IF(OR(F35&lt;&gt;"",G35&lt;&gt;""),IF(F35&gt;G35,"A",IF(F35=G35,"B","C")),"")</f>
        <v/>
      </c>
      <c r="AB35" s="15" t="str">
        <f>IF(OR(G35&lt;&gt;"",F35&lt;&gt;""),IF(G35&gt;F35,"A",IF(G35=F35,"B","C")),"")</f>
        <v/>
      </c>
      <c r="AC35" s="33" t="str">
        <f t="shared" si="22"/>
        <v/>
      </c>
      <c r="AD35" s="34" t="str">
        <f t="shared" si="23"/>
        <v/>
      </c>
      <c r="AE35" s="32" t="str">
        <f t="shared" si="24"/>
        <v/>
      </c>
      <c r="AF35" s="85" t="str">
        <f t="shared" si="25"/>
        <v/>
      </c>
      <c r="AG35" s="78"/>
      <c r="AH35" s="5"/>
      <c r="AI35" s="21"/>
      <c r="AJ35" s="21"/>
      <c r="AK35" s="21"/>
      <c r="AL35" s="21"/>
      <c r="AM35" s="21"/>
      <c r="AN35" s="21"/>
      <c r="AO35" s="21"/>
      <c r="AP35" s="21"/>
      <c r="AQ35" s="4"/>
      <c r="AR35" s="4">
        <f>SUM(AI31:AI34)</f>
        <v>0</v>
      </c>
      <c r="AS35" s="4"/>
      <c r="AT35" s="4">
        <f>COUNTIF(AT31:AT34,"&lt;&gt;0")</f>
        <v>4</v>
      </c>
      <c r="AU35" s="4"/>
      <c r="AV35" s="4"/>
      <c r="AW35" s="4"/>
      <c r="AX35" s="4">
        <f>COUNTIF(AX31:AX34,"&lt;&gt;0")</f>
        <v>0</v>
      </c>
      <c r="AY35" s="4"/>
      <c r="AZ35" s="4"/>
      <c r="BA35" s="4"/>
      <c r="BB35" s="4"/>
      <c r="BC35" s="4" t="str">
        <f>IF(AT35=3,SUM(BC31:BC34),"")</f>
        <v/>
      </c>
      <c r="BD35" s="4"/>
      <c r="BE35" s="4">
        <f>COUNTIF(BE31:BE34,"&lt;&gt;0")</f>
        <v>0</v>
      </c>
      <c r="BF35" s="4"/>
      <c r="BG35" s="4"/>
      <c r="BH35" s="4"/>
      <c r="BI35" s="4"/>
      <c r="BJ35" s="4" t="str">
        <f>IF(AT35=3,SUM(BJ31:BJ34),"")</f>
        <v/>
      </c>
      <c r="BK35" s="4"/>
      <c r="BL35" s="4">
        <f>COUNTIF(BL31:BL34,"&lt;&gt;0")</f>
        <v>0</v>
      </c>
      <c r="BM35" s="4"/>
      <c r="BN35" s="4"/>
      <c r="BO35" s="4"/>
      <c r="BP35" s="4"/>
      <c r="BQ35" s="4" t="str">
        <f>IF(AT35=2,SUM(BQ31:BQ34),"")</f>
        <v/>
      </c>
      <c r="BR35" s="4"/>
      <c r="BS35" s="4">
        <f>COUNTIF(BS31:BS34,"&lt;&gt;0")</f>
        <v>0</v>
      </c>
      <c r="BT35" s="4"/>
      <c r="BU35" s="4"/>
      <c r="BV35" s="4"/>
      <c r="BW35" s="4"/>
      <c r="BX35" s="4" t="str">
        <f>IF(AX35=2,SUM(BX31:BX34),"")</f>
        <v/>
      </c>
      <c r="BY35" s="4"/>
      <c r="BZ35" s="4">
        <f>COUNTIF(BZ31:BZ34,"&lt;&gt;0")</f>
        <v>0</v>
      </c>
      <c r="CA35" s="4"/>
      <c r="CB35" s="4"/>
      <c r="CC35" s="4"/>
      <c r="CD35" s="4"/>
      <c r="CE35" s="4" t="str">
        <f>IF(AX35=3,SUM(CE31:CE34),"")</f>
        <v/>
      </c>
      <c r="CF35" s="4"/>
      <c r="CG35" s="4">
        <f>COUNTIF(CG31:CG34,"&lt;&gt;0")</f>
        <v>0</v>
      </c>
      <c r="CH35" s="4"/>
      <c r="CI35" s="4"/>
      <c r="CJ35" s="4"/>
      <c r="CK35" s="4"/>
      <c r="CM35" s="69"/>
      <c r="DO35" s="273" t="str">
        <f t="shared" si="7"/>
        <v/>
      </c>
    </row>
    <row r="36" spans="2:119" ht="15" thickBot="1" x14ac:dyDescent="0.25">
      <c r="B36" s="365">
        <v>40</v>
      </c>
      <c r="C36" s="362">
        <v>43277</v>
      </c>
      <c r="D36" s="219">
        <v>0.625</v>
      </c>
      <c r="E36" s="320" t="s">
        <v>88</v>
      </c>
      <c r="F36" s="278"/>
      <c r="G36" s="279"/>
      <c r="H36" s="323" t="s">
        <v>197</v>
      </c>
      <c r="I36" s="24" t="str">
        <f>IF('Resultados Reales'!J36=1,IF(W36='Resultados Reales'!S36,"Acierto","Error"),"")</f>
        <v/>
      </c>
      <c r="J36" s="24" t="str">
        <f>IF('Resultados Reales'!J36=1,IF(AND('Resultados Reales'!E36='Mi Prode'!F36,'Resultados Reales'!F36='Mi Prode'!G36),"Acierto","Error"),"")</f>
        <v/>
      </c>
      <c r="K36" s="60"/>
      <c r="L36" s="4" t="s">
        <v>124</v>
      </c>
      <c r="M36" s="4" t="s">
        <v>125</v>
      </c>
      <c r="U36" s="4">
        <f t="shared" si="20"/>
        <v>0</v>
      </c>
      <c r="V36" s="4">
        <f t="shared" si="20"/>
        <v>0</v>
      </c>
      <c r="W36" s="4" t="str">
        <f t="shared" si="21"/>
        <v/>
      </c>
      <c r="AA36" s="15" t="str">
        <f>IF(OR(F36&lt;&gt;"",G36&lt;&gt;""),IF(F36&gt;G36,"A",IF(F36=G36,"B","C")),"")</f>
        <v/>
      </c>
      <c r="AB36" s="15" t="str">
        <f>IF(OR(G36&lt;&gt;"",F36&lt;&gt;""),IF(G36&gt;F36,"A",IF(G36=F36,"B","C")),"")</f>
        <v/>
      </c>
      <c r="AC36" s="33" t="str">
        <f t="shared" si="22"/>
        <v/>
      </c>
      <c r="AD36" s="34" t="str">
        <f t="shared" si="23"/>
        <v/>
      </c>
      <c r="AE36" s="32" t="str">
        <f t="shared" si="24"/>
        <v/>
      </c>
      <c r="AF36" s="85" t="str">
        <f t="shared" si="25"/>
        <v/>
      </c>
      <c r="AG36" s="78"/>
      <c r="AH36" s="5"/>
      <c r="AI36" s="21"/>
      <c r="AJ36" s="21"/>
      <c r="AK36" s="21"/>
      <c r="AL36" s="21"/>
      <c r="AM36" s="21"/>
      <c r="AN36" s="21"/>
      <c r="AO36" s="21"/>
      <c r="AP36" s="21"/>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DO36" s="273" t="str">
        <f t="shared" si="7"/>
        <v/>
      </c>
    </row>
    <row r="37" spans="2:119" ht="17" thickBot="1" x14ac:dyDescent="0.25">
      <c r="B37" s="366"/>
      <c r="C37" s="21"/>
      <c r="D37" s="5"/>
      <c r="E37" s="6"/>
      <c r="F37" s="5"/>
      <c r="G37" s="5"/>
      <c r="H37" s="7"/>
      <c r="I37" s="21"/>
      <c r="J37" s="21"/>
      <c r="K37" s="21"/>
      <c r="AH37" s="5"/>
      <c r="AI37" s="21"/>
      <c r="AJ37" s="21"/>
      <c r="AK37" s="21"/>
      <c r="AL37" s="21"/>
      <c r="AM37" s="21"/>
      <c r="AN37" s="21"/>
      <c r="AO37" s="21"/>
      <c r="AP37" s="21"/>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DH37" s="253" t="s">
        <v>72</v>
      </c>
      <c r="DI37" s="254" t="s">
        <v>128</v>
      </c>
      <c r="DJ37" s="255" t="s">
        <v>54</v>
      </c>
      <c r="DK37" s="446" t="s">
        <v>183</v>
      </c>
      <c r="DL37" s="446"/>
      <c r="DM37" s="446"/>
      <c r="DN37" s="447"/>
      <c r="DO37" s="273" t="str">
        <f t="shared" si="7"/>
        <v/>
      </c>
    </row>
    <row r="38" spans="2:119" ht="15" customHeight="1" thickBot="1" x14ac:dyDescent="0.25">
      <c r="B38" s="363" t="s">
        <v>72</v>
      </c>
      <c r="C38" s="229" t="s">
        <v>128</v>
      </c>
      <c r="D38" s="230" t="s">
        <v>54</v>
      </c>
      <c r="E38" s="433" t="s">
        <v>134</v>
      </c>
      <c r="F38" s="434"/>
      <c r="G38" s="434"/>
      <c r="H38" s="435"/>
      <c r="I38" s="102" t="s">
        <v>185</v>
      </c>
      <c r="J38" s="102" t="s">
        <v>189</v>
      </c>
      <c r="K38" s="13"/>
      <c r="AH38" s="11" t="s">
        <v>134</v>
      </c>
      <c r="AI38" s="12" t="s">
        <v>147</v>
      </c>
      <c r="AJ38" s="12" t="s">
        <v>148</v>
      </c>
      <c r="AK38" s="12" t="s">
        <v>149</v>
      </c>
      <c r="AL38" s="12" t="s">
        <v>150</v>
      </c>
      <c r="AM38" s="12" t="s">
        <v>151</v>
      </c>
      <c r="AN38" s="12" t="s">
        <v>152</v>
      </c>
      <c r="AO38" s="12" t="s">
        <v>153</v>
      </c>
      <c r="AP38" s="12" t="s">
        <v>154</v>
      </c>
      <c r="AQ38" s="4"/>
      <c r="AR38" s="4"/>
      <c r="AS38" s="63" t="s">
        <v>172</v>
      </c>
      <c r="AT38" s="436" t="s">
        <v>174</v>
      </c>
      <c r="AU38" s="436"/>
      <c r="AV38" s="436" t="s">
        <v>175</v>
      </c>
      <c r="AW38" s="436"/>
      <c r="AX38" s="436"/>
      <c r="AY38" s="436"/>
      <c r="AZ38" s="436" t="s">
        <v>173</v>
      </c>
      <c r="BA38" s="436"/>
      <c r="BB38" s="436"/>
      <c r="BC38" s="436"/>
      <c r="BD38" s="436"/>
      <c r="BE38" s="436"/>
      <c r="BF38" s="436"/>
      <c r="BG38" s="436" t="s">
        <v>176</v>
      </c>
      <c r="BH38" s="436"/>
      <c r="BI38" s="436"/>
      <c r="BJ38" s="436"/>
      <c r="BK38" s="436"/>
      <c r="BL38" s="436"/>
      <c r="BM38" s="436"/>
      <c r="BN38" s="436" t="s">
        <v>177</v>
      </c>
      <c r="BO38" s="436"/>
      <c r="BP38" s="436"/>
      <c r="BQ38" s="436"/>
      <c r="BR38" s="436"/>
      <c r="BS38" s="436"/>
      <c r="BT38" s="436"/>
      <c r="BU38" s="436" t="s">
        <v>178</v>
      </c>
      <c r="BV38" s="436"/>
      <c r="BW38" s="436"/>
      <c r="BX38" s="436"/>
      <c r="BY38" s="436"/>
      <c r="BZ38" s="436"/>
      <c r="CA38" s="436"/>
      <c r="CB38" s="436" t="s">
        <v>179</v>
      </c>
      <c r="CC38" s="436"/>
      <c r="CD38" s="436"/>
      <c r="CE38" s="436"/>
      <c r="CF38" s="436"/>
      <c r="CG38" s="436"/>
      <c r="CH38" s="436"/>
      <c r="CI38" s="4"/>
      <c r="CJ38" s="4"/>
      <c r="CK38" s="4"/>
      <c r="DH38" s="256">
        <v>64</v>
      </c>
      <c r="DI38" s="359">
        <v>43296</v>
      </c>
      <c r="DJ38" s="220">
        <v>0.5</v>
      </c>
      <c r="DK38" s="324" t="str">
        <f>IF(S88="","Ganador 61",S88)</f>
        <v>Ganador 61</v>
      </c>
      <c r="DL38" s="326"/>
      <c r="DM38" s="327"/>
      <c r="DN38" s="325" t="str">
        <f>IF(S89="","Ganador 62",S89)</f>
        <v>Ganador 62</v>
      </c>
      <c r="DO38" s="273" t="str">
        <f t="shared" si="7"/>
        <v/>
      </c>
    </row>
    <row r="39" spans="2:119" ht="17" thickBot="1" x14ac:dyDescent="0.25">
      <c r="B39" s="364">
        <v>9</v>
      </c>
      <c r="C39" s="361">
        <v>43268</v>
      </c>
      <c r="D39" s="218">
        <v>0.375</v>
      </c>
      <c r="E39" s="318" t="s">
        <v>90</v>
      </c>
      <c r="F39" s="274"/>
      <c r="G39" s="275"/>
      <c r="H39" s="321" t="s">
        <v>198</v>
      </c>
      <c r="I39" s="228" t="str">
        <f>IF('Resultados Reales'!J39=1,IF(W39='Resultados Reales'!S39,"Acierto","Error"),"")</f>
        <v/>
      </c>
      <c r="J39" s="228" t="str">
        <f>IF('Resultados Reales'!J39=1,IF(AND('Resultados Reales'!E39='Mi Prode'!F39,'Resultados Reales'!F39='Mi Prode'!G39),"Acierto","Error"),"")</f>
        <v/>
      </c>
      <c r="K39" s="60"/>
      <c r="L39" s="4" t="s">
        <v>124</v>
      </c>
      <c r="M39" s="4" t="s">
        <v>125</v>
      </c>
      <c r="U39" s="4">
        <f t="shared" ref="U39:V44" si="26">IF(I39="Acierto",1,0)</f>
        <v>0</v>
      </c>
      <c r="V39" s="4">
        <f>IF(J39="Acierto",1,0)</f>
        <v>0</v>
      </c>
      <c r="W39" s="4" t="str">
        <f t="shared" ref="W39:W44" si="27">IF(AND(F39&lt;&gt;"",G39&lt;&gt;""),IF(F39&gt;G39,"L",IF(F39=G39,"E","V")),"")</f>
        <v/>
      </c>
      <c r="AA39" s="15" t="str">
        <f>IF(AND(F39&lt;&gt;"",G39&lt;&gt;""),IF(F39&gt;G39,"A",IF(F39=G39,"B","C")),"")</f>
        <v/>
      </c>
      <c r="AB39" s="15" t="str">
        <f>IF(AND(G39&lt;&gt;"",F39&lt;&gt;""),IF(G39&gt;F39,"A",IF(G39=F39,"B","C")),"")</f>
        <v/>
      </c>
      <c r="AC39" s="36" t="str">
        <f t="shared" ref="AC39:AC44" si="28">IF($E39="Holanda",$AA39,IF($H39="Holanda",$AB39,""))</f>
        <v/>
      </c>
      <c r="AD39" s="34" t="str">
        <f t="shared" ref="AD39:AD44" si="29">IF($E39="Camerún",$AA39,IF($H39="Camerún",$AB39,""))</f>
        <v/>
      </c>
      <c r="AE39" s="27" t="str">
        <f t="shared" ref="AE39:AE44" si="30">IF($E39="Japón",$AA39,IF($H39="Japón",$AB39,""))</f>
        <v/>
      </c>
      <c r="AF39" s="86" t="str">
        <f t="shared" ref="AF39:AF44" si="31">IF($E39="Dinamarca",$AA39,IF($H39="Dinamarca",$AB39,""))</f>
        <v/>
      </c>
      <c r="AG39" s="79"/>
      <c r="AH39" s="5" t="str">
        <f>E!F52</f>
        <v>Costa Rica</v>
      </c>
      <c r="AI39" s="21">
        <f>E!G52</f>
        <v>0</v>
      </c>
      <c r="AJ39" s="21">
        <f>E!H52</f>
        <v>0</v>
      </c>
      <c r="AK39" s="21">
        <f>E!I52</f>
        <v>0</v>
      </c>
      <c r="AL39" s="21">
        <f>E!J52</f>
        <v>0</v>
      </c>
      <c r="AM39" s="21">
        <f>E!K52</f>
        <v>0</v>
      </c>
      <c r="AN39" s="21">
        <f>E!L52</f>
        <v>0</v>
      </c>
      <c r="AO39" s="21">
        <f>E!M52</f>
        <v>0</v>
      </c>
      <c r="AP39" s="21">
        <f>AM39-AN39</f>
        <v>0</v>
      </c>
      <c r="AQ39" s="4"/>
      <c r="AR39" s="4"/>
      <c r="AS39" s="4">
        <f>MAX(AO39:AO42)</f>
        <v>0</v>
      </c>
      <c r="AT39" s="4">
        <f>IF(AO39=AS39,1,0)</f>
        <v>1</v>
      </c>
      <c r="AU39" s="22" t="str">
        <f>IF(AND(AT39&lt;&gt;0,AT43=1),CONCATENATE(AT39,AS38),"")</f>
        <v/>
      </c>
      <c r="AV39" s="4" t="str">
        <f>IF(AND(AT39&lt;&gt;1,AT43=1),AO39,"")</f>
        <v/>
      </c>
      <c r="AW39" s="4" t="str">
        <f>IF(AV39&lt;&gt;"",MAX(AV39:AV42),"")</f>
        <v/>
      </c>
      <c r="AX39" s="4">
        <f>IF(AV39&lt;&gt;"",IF(AO39=AW39,2,0),0)</f>
        <v>0</v>
      </c>
      <c r="AY39" s="22" t="str">
        <f>IF(AND(AX39&lt;&gt;0,AX43=1),CONCATENATE(AX39,AS38),"")</f>
        <v/>
      </c>
      <c r="AZ39" s="4" t="str">
        <f>IF(AT39&lt;&gt;0,IF(AT43=3,AP39,""),"")</f>
        <v/>
      </c>
      <c r="BA39" s="4" t="str">
        <f>IF(AT39&lt;&gt;0,IF(AT43=3,AM39,""),"")</f>
        <v/>
      </c>
      <c r="BB39" s="4" t="str">
        <f>IF(AZ39&lt;&gt;"",MAX(AZ39:AZ42),"")</f>
        <v/>
      </c>
      <c r="BC39" s="4" t="str">
        <f>IF(AZ39&lt;&gt;"",IF(AZ39=BB39,1,0),"")</f>
        <v/>
      </c>
      <c r="BD39" s="4" t="str">
        <f>IF(BA39&lt;&gt;"",MAX(BA39:BA42),"")</f>
        <v/>
      </c>
      <c r="BE39" s="4">
        <f>IF(AZ39&lt;&gt;"",IF(BC43=1,IF(AP39=BB39,1,0),IF(AM39=BD39,1,0)),0)</f>
        <v>0</v>
      </c>
      <c r="BF39" s="22" t="str">
        <f>IF(AND(BE39&lt;&gt;0,BE43=1),CONCATENATE(BE39,AS38),"")</f>
        <v/>
      </c>
      <c r="BG39" s="4" t="str">
        <f>IF(AT39&lt;&gt;0,IF(AND(BE39&lt;&gt;1,BE43=1),AP39,""),"")</f>
        <v/>
      </c>
      <c r="BH39" s="4" t="str">
        <f>IF(AT39&lt;&gt;0,IF(AND(BE39&lt;&gt;1,BE43=1),AM39,""),"")</f>
        <v/>
      </c>
      <c r="BI39" s="4" t="str">
        <f>IF(BG39&lt;&gt;"",MAX(BG39:BG42),"")</f>
        <v/>
      </c>
      <c r="BJ39" s="4" t="str">
        <f>IF(BG39&lt;&gt;"",IF(BG39=BI39,1,0),"")</f>
        <v/>
      </c>
      <c r="BK39" s="4" t="str">
        <f>IF(BH39&lt;&gt;"",MAX(BH39:BH42),"")</f>
        <v/>
      </c>
      <c r="BL39" s="4">
        <f>IF(BG39&lt;&gt;"",IF(BJ43=1,IF(AP39=BI39,2,0),IF(AM39=BK39,2,0)),0)</f>
        <v>0</v>
      </c>
      <c r="BM39" s="22" t="str">
        <f>IF(AND(BL39&lt;&gt;0,BL43=1),CONCATENATE(BL39,AS38),"")</f>
        <v/>
      </c>
      <c r="BN39" s="4" t="str">
        <f>IF(AT39&lt;&gt;0,IF(AT43=2,AP39,""),"")</f>
        <v/>
      </c>
      <c r="BO39" s="4" t="str">
        <f>IF(AT39&lt;&gt;0,IF(AT43=2,AM39,""),"")</f>
        <v/>
      </c>
      <c r="BP39" s="4" t="str">
        <f>IF(BN39&lt;&gt;"",MAX(BN39:BN42),"")</f>
        <v/>
      </c>
      <c r="BQ39" s="4" t="str">
        <f>IF(BN39&lt;&gt;"",IF(BN39=BP39,1,0),"")</f>
        <v/>
      </c>
      <c r="BR39" s="4" t="str">
        <f>IF(BO39&lt;&gt;"",MAX(BO39:BO42),"")</f>
        <v/>
      </c>
      <c r="BS39" s="4">
        <f>IF(BN39&lt;&gt;"",IF(BQ43=1,IF(AP39=BP39,1,2),IF(AM39=BR39,1,2)),0)</f>
        <v>0</v>
      </c>
      <c r="BT39" s="22" t="str">
        <f>IF(AND(BS39&lt;&gt;0,BS43=2),CONCATENATE(BS39,AS38),"")</f>
        <v/>
      </c>
      <c r="BU39" s="4" t="str">
        <f>IF(AX39&lt;&gt;0,IF(AX43=2,AP39,""),"")</f>
        <v/>
      </c>
      <c r="BV39" s="4" t="str">
        <f>IF(AX39&lt;&gt;0,IF(AX43=2,AM39,""),"")</f>
        <v/>
      </c>
      <c r="BW39" s="4" t="str">
        <f>IF(BU39&lt;&gt;"",MAX(BU39:BU42),"")</f>
        <v/>
      </c>
      <c r="BX39" s="4" t="str">
        <f>IF(BU39&lt;&gt;"",IF(BU39=BW39,1,0),"")</f>
        <v/>
      </c>
      <c r="BY39" s="4" t="str">
        <f>IF(BV39&lt;&gt;"",MAX(BV39:BV42),"")</f>
        <v/>
      </c>
      <c r="BZ39" s="4">
        <f>IF(BU39&lt;&gt;"",IF(BX43=1,IF(AP39=BW39,2,0),IF(AM39=BY39,2,0)),0)</f>
        <v>0</v>
      </c>
      <c r="CA39" s="22" t="str">
        <f>IF(AND(BZ39&lt;&gt;0,BZ43=1),CONCATENATE(BZ39,AS38),"")</f>
        <v/>
      </c>
      <c r="CB39" s="4" t="str">
        <f>IF(AX39&lt;&gt;0,IF(AX43=3,AP39,""),"")</f>
        <v/>
      </c>
      <c r="CC39" s="4" t="str">
        <f>IF(AX39&lt;&gt;0,IF(AX43=3,AM39,""),"")</f>
        <v/>
      </c>
      <c r="CD39" s="4" t="str">
        <f>IF(CB39&lt;&gt;"",MAX(CB39:CB42),"")</f>
        <v/>
      </c>
      <c r="CE39" s="4" t="str">
        <f>IF(CB39&lt;&gt;"",IF(CB39=CD39,1,0),"")</f>
        <v/>
      </c>
      <c r="CF39" s="4" t="str">
        <f>IF(CC39&lt;&gt;"",MAX(CC39:CC42),"")</f>
        <v/>
      </c>
      <c r="CG39" s="4">
        <f>IF(CB39&lt;&gt;"",IF(CE43=1,IF(AP39=CD39,2,0),IF(AM39=CF39,2,0)),0)</f>
        <v>0</v>
      </c>
      <c r="CH39" s="22" t="str">
        <f>IF(AND(CG39&lt;&gt;0,CG43=1),CONCATENATE(CG39,AS38),"")</f>
        <v/>
      </c>
      <c r="CI39" s="4"/>
      <c r="CJ39" s="4"/>
      <c r="CK39" s="4"/>
      <c r="CL39" s="70"/>
      <c r="CM39" s="70"/>
      <c r="DH39" s="331" t="s">
        <v>34</v>
      </c>
      <c r="DI39" s="329"/>
      <c r="DJ39" s="329"/>
      <c r="DK39" s="329"/>
      <c r="DL39" s="443">
        <f>DE121</f>
        <v>0</v>
      </c>
      <c r="DM39" s="444"/>
      <c r="DN39" s="330"/>
    </row>
    <row r="40" spans="2:119" x14ac:dyDescent="0.2">
      <c r="B40" s="364">
        <v>10</v>
      </c>
      <c r="C40" s="361">
        <v>43268</v>
      </c>
      <c r="D40" s="218">
        <v>0.625</v>
      </c>
      <c r="E40" s="318" t="s">
        <v>142</v>
      </c>
      <c r="F40" s="276"/>
      <c r="G40" s="277"/>
      <c r="H40" s="321" t="s">
        <v>144</v>
      </c>
      <c r="I40" s="14" t="str">
        <f>IF('Resultados Reales'!J40=1,IF(W40='Resultados Reales'!S40,"Acierto","Error"),"")</f>
        <v/>
      </c>
      <c r="J40" s="14" t="str">
        <f>IF('Resultados Reales'!J40=1,IF(AND('Resultados Reales'!E40='Mi Prode'!F40,'Resultados Reales'!F40='Mi Prode'!G40),"Acierto","Error"),"")</f>
        <v/>
      </c>
      <c r="K40" s="60"/>
      <c r="L40" s="4" t="s">
        <v>124</v>
      </c>
      <c r="M40" s="4" t="s">
        <v>125</v>
      </c>
      <c r="U40" s="4">
        <f t="shared" si="26"/>
        <v>0</v>
      </c>
      <c r="V40" s="4">
        <f t="shared" si="26"/>
        <v>0</v>
      </c>
      <c r="W40" s="4" t="str">
        <f t="shared" si="27"/>
        <v/>
      </c>
      <c r="AA40" s="15" t="str">
        <f>IF(OR(F40&lt;&gt;"",G40&lt;&gt;""),IF(F40&gt;G40,"A",IF(F40=G40,"B","C")),"")</f>
        <v/>
      </c>
      <c r="AB40" s="15" t="str">
        <f>IF(OR(G40&lt;&gt;"",F40&lt;&gt;""),IF(G40&gt;F40,"A",IF(G40=F40,"B","C")),"")</f>
        <v/>
      </c>
      <c r="AC40" s="36" t="str">
        <f t="shared" si="28"/>
        <v/>
      </c>
      <c r="AD40" s="34" t="str">
        <f t="shared" si="29"/>
        <v/>
      </c>
      <c r="AE40" s="27" t="str">
        <f t="shared" si="30"/>
        <v/>
      </c>
      <c r="AF40" s="86" t="str">
        <f t="shared" si="31"/>
        <v/>
      </c>
      <c r="AG40" s="79"/>
      <c r="AH40" s="20" t="str">
        <f>E!F53</f>
        <v>Serbia</v>
      </c>
      <c r="AI40" s="23">
        <f>E!G53</f>
        <v>0</v>
      </c>
      <c r="AJ40" s="23">
        <f>E!H53</f>
        <v>0</v>
      </c>
      <c r="AK40" s="23">
        <f>E!I53</f>
        <v>0</v>
      </c>
      <c r="AL40" s="23">
        <f>E!J53</f>
        <v>0</v>
      </c>
      <c r="AM40" s="23">
        <f>E!K53</f>
        <v>0</v>
      </c>
      <c r="AN40" s="23">
        <f>E!L53</f>
        <v>0</v>
      </c>
      <c r="AO40" s="23">
        <f>E!M53</f>
        <v>0</v>
      </c>
      <c r="AP40" s="23">
        <f>AM40-AN40</f>
        <v>0</v>
      </c>
      <c r="AQ40" s="4"/>
      <c r="AR40" s="4"/>
      <c r="AS40" s="4">
        <f>MAX(AO39:AO42)</f>
        <v>0</v>
      </c>
      <c r="AT40" s="4">
        <f>IF(AO40=AS40,1,0)</f>
        <v>1</v>
      </c>
      <c r="AU40" s="22" t="str">
        <f>IF(AND(AT40&lt;&gt;0,AT43=1),CONCATENATE(AT40,AS38),"")</f>
        <v/>
      </c>
      <c r="AV40" s="4" t="str">
        <f>IF(AND(AT40&lt;&gt;1,AT43=1),AO40,"")</f>
        <v/>
      </c>
      <c r="AW40" s="4" t="str">
        <f>IF(AV40&lt;&gt;"",MAX(AV39:AV42),"")</f>
        <v/>
      </c>
      <c r="AX40" s="4">
        <f>IF(AV40&lt;&gt;"",IF(AO40=AW40,2,0),0)</f>
        <v>0</v>
      </c>
      <c r="AY40" s="22" t="str">
        <f>IF(AND(AX40&lt;&gt;0,AX43=1),CONCATENATE(AX40,AS38),"")</f>
        <v/>
      </c>
      <c r="AZ40" s="4" t="str">
        <f>IF(AT40&lt;&gt;0,IF(AT43=3,AP40,""),"")</f>
        <v/>
      </c>
      <c r="BA40" s="4" t="str">
        <f>IF(AT40&lt;&gt;0,IF(AT43=3,AM40,""),"")</f>
        <v/>
      </c>
      <c r="BB40" s="4" t="str">
        <f>IF(AZ40&lt;&gt;"",MAX(AZ39:AZ42),"")</f>
        <v/>
      </c>
      <c r="BC40" s="4" t="str">
        <f>IF(AZ40&lt;&gt;"",IF(AZ40=BB40,1,0),"")</f>
        <v/>
      </c>
      <c r="BD40" s="4" t="str">
        <f>IF(BA40&lt;&gt;"",MAX(BA39:BA42),"")</f>
        <v/>
      </c>
      <c r="BE40" s="4">
        <f>IF(AZ40&lt;&gt;"",IF(BC43=1,IF(AP40=BB40,1,0),IF(AM40=BD40,1,0)),0)</f>
        <v>0</v>
      </c>
      <c r="BF40" s="22" t="str">
        <f>IF(AND(BE40&lt;&gt;0,BE43=1),CONCATENATE(BE40,AS38),"")</f>
        <v/>
      </c>
      <c r="BG40" s="4" t="str">
        <f>IF(AT40&lt;&gt;0,IF(AND(BE40&lt;&gt;1,BE43=1),AP40,""),"")</f>
        <v/>
      </c>
      <c r="BH40" s="4" t="str">
        <f>IF(AT40&lt;&gt;0,IF(AND(BE40&lt;&gt;1,BE43=1),AM40,""),"")</f>
        <v/>
      </c>
      <c r="BI40" s="4" t="str">
        <f>IF(BG40&lt;&gt;"",MAX(BG39:BG42),"")</f>
        <v/>
      </c>
      <c r="BJ40" s="4" t="str">
        <f>IF(BG40&lt;&gt;"",IF(BG40=BI40,1,0),"")</f>
        <v/>
      </c>
      <c r="BK40" s="4" t="str">
        <f>IF(BH40&lt;&gt;"",MAX(BH39:BH42),"")</f>
        <v/>
      </c>
      <c r="BL40" s="4">
        <f>IF(BG40&lt;&gt;"",IF(BJ43=1,IF(AP40=BI40,2,0),IF(AM40=BK40,2,0)),0)</f>
        <v>0</v>
      </c>
      <c r="BM40" s="22" t="str">
        <f>IF(AND(BL40&lt;&gt;0,BL43=1),CONCATENATE(BL40,AS38),"")</f>
        <v/>
      </c>
      <c r="BN40" s="4" t="str">
        <f>IF(AT40&lt;&gt;0,IF(AT43=2,AP40,""),"")</f>
        <v/>
      </c>
      <c r="BO40" s="4" t="str">
        <f>IF(AT40&lt;&gt;0,IF(AT43=2,AM40,""),"")</f>
        <v/>
      </c>
      <c r="BP40" s="4" t="str">
        <f>IF(BN40&lt;&gt;"",MAX(BN39:BN42),"")</f>
        <v/>
      </c>
      <c r="BQ40" s="4" t="str">
        <f>IF(BN40&lt;&gt;"",IF(BN40=BP40,1,0),"")</f>
        <v/>
      </c>
      <c r="BR40" s="4" t="str">
        <f>IF(BO40&lt;&gt;"",MAX(BO39:BO42),"")</f>
        <v/>
      </c>
      <c r="BS40" s="4">
        <f>IF(BN40&lt;&gt;"",IF(BQ43=1,IF(AP40=BP40,1,2),IF(AM40=BR40,1,2)),0)</f>
        <v>0</v>
      </c>
      <c r="BT40" s="22" t="str">
        <f>IF(AND(BS40&lt;&gt;0,BS43=2),CONCATENATE(BS40,AS38),"")</f>
        <v/>
      </c>
      <c r="BU40" s="4" t="str">
        <f>IF(AX40&lt;&gt;0,IF(AX43=2,AP40,""),"")</f>
        <v/>
      </c>
      <c r="BV40" s="4" t="str">
        <f>IF(AX40&lt;&gt;0,IF(AX43=2,AM40,""),"")</f>
        <v/>
      </c>
      <c r="BW40" s="4" t="str">
        <f>IF(BU40&lt;&gt;"",MAX(BU39:BU42),"")</f>
        <v/>
      </c>
      <c r="BX40" s="4" t="str">
        <f>IF(BU40&lt;&gt;"",IF(BU40=BW40,1,0),"")</f>
        <v/>
      </c>
      <c r="BY40" s="4" t="str">
        <f>IF(BV40&lt;&gt;"",MAX(BV39:BV42),"")</f>
        <v/>
      </c>
      <c r="BZ40" s="4">
        <f>IF(BU40&lt;&gt;"",IF(BX43=1,IF(AP40=BW40,2,0),IF(AM40=BY40,2,0)),0)</f>
        <v>0</v>
      </c>
      <c r="CA40" s="22" t="str">
        <f>IF(AND(BZ40&lt;&gt;0,BZ43=1),CONCATENATE(BZ40,AS38),"")</f>
        <v/>
      </c>
      <c r="CB40" s="4" t="str">
        <f>IF(AX40&lt;&gt;0,IF(AX43=3,AP40,""),"")</f>
        <v/>
      </c>
      <c r="CC40" s="4" t="str">
        <f>IF(AX40&lt;&gt;0,IF(AX43=3,AM40,""),"")</f>
        <v/>
      </c>
      <c r="CD40" s="4" t="str">
        <f>IF(CB40&lt;&gt;"",MAX(CB39:CB42),"")</f>
        <v/>
      </c>
      <c r="CE40" s="4" t="str">
        <f>IF(CB40&lt;&gt;"",IF(CB40=CD40,1,0),"")</f>
        <v/>
      </c>
      <c r="CF40" s="4" t="str">
        <f>IF(CC40&lt;&gt;"",MAX(CC39:CC42),"")</f>
        <v/>
      </c>
      <c r="CG40" s="4">
        <f>IF(CB40&lt;&gt;"",IF(CE43=1,IF(AP40=CD40,2,0),IF(AM40=CF40,2,0)),0)</f>
        <v>0</v>
      </c>
      <c r="CH40" s="22" t="str">
        <f>IF(AND(CG40&lt;&gt;0,CG43=1),CONCATENATE(CG40,AS38),"")</f>
        <v/>
      </c>
      <c r="CI40" s="4"/>
      <c r="CJ40" s="4"/>
      <c r="CK40" s="4"/>
      <c r="CM40" s="69"/>
    </row>
    <row r="41" spans="2:119" ht="15" thickBot="1" x14ac:dyDescent="0.25">
      <c r="B41" s="364">
        <v>25</v>
      </c>
      <c r="C41" s="361">
        <v>43273</v>
      </c>
      <c r="D41" s="218">
        <v>0.375</v>
      </c>
      <c r="E41" s="318" t="s">
        <v>142</v>
      </c>
      <c r="F41" s="276"/>
      <c r="G41" s="277"/>
      <c r="H41" s="321" t="s">
        <v>90</v>
      </c>
      <c r="I41" s="14" t="str">
        <f>IF('Resultados Reales'!J41=1,IF(W41='Resultados Reales'!S41,"Acierto","Error"),"")</f>
        <v/>
      </c>
      <c r="J41" s="14" t="str">
        <f>IF('Resultados Reales'!J41=1,IF(AND('Resultados Reales'!E41='Mi Prode'!F41,'Resultados Reales'!F41='Mi Prode'!G41),"Acierto","Error"),"")</f>
        <v/>
      </c>
      <c r="K41" s="60"/>
      <c r="L41" s="4" t="s">
        <v>124</v>
      </c>
      <c r="M41" s="4" t="s">
        <v>125</v>
      </c>
      <c r="U41" s="4">
        <f t="shared" si="26"/>
        <v>0</v>
      </c>
      <c r="V41" s="4">
        <f t="shared" si="26"/>
        <v>0</v>
      </c>
      <c r="W41" s="4" t="str">
        <f t="shared" si="27"/>
        <v/>
      </c>
      <c r="AA41" s="15" t="str">
        <f>IF(OR(F41&lt;&gt;"",G41&lt;&gt;""),IF(F41&gt;G41,"A",IF(F41=G41,"B","C")),"")</f>
        <v/>
      </c>
      <c r="AB41" s="15" t="str">
        <f>IF(OR(G41&lt;&gt;"",F41&lt;&gt;""),IF(G41&gt;F41,"A",IF(G41=F41,"B","C")),"")</f>
        <v/>
      </c>
      <c r="AC41" s="36" t="str">
        <f t="shared" si="28"/>
        <v/>
      </c>
      <c r="AD41" s="34" t="str">
        <f t="shared" si="29"/>
        <v/>
      </c>
      <c r="AE41" s="27" t="str">
        <f t="shared" si="30"/>
        <v/>
      </c>
      <c r="AF41" s="86" t="str">
        <f t="shared" si="31"/>
        <v/>
      </c>
      <c r="AG41" s="79"/>
      <c r="AH41" s="5" t="str">
        <f>E!F54</f>
        <v>Brasil</v>
      </c>
      <c r="AI41" s="21">
        <f>E!G54</f>
        <v>0</v>
      </c>
      <c r="AJ41" s="21">
        <f>E!H54</f>
        <v>0</v>
      </c>
      <c r="AK41" s="21">
        <f>E!I54</f>
        <v>0</v>
      </c>
      <c r="AL41" s="21">
        <f>E!J54</f>
        <v>0</v>
      </c>
      <c r="AM41" s="21">
        <f>E!K54</f>
        <v>0</v>
      </c>
      <c r="AN41" s="21">
        <f>E!L54</f>
        <v>0</v>
      </c>
      <c r="AO41" s="21">
        <f>E!M54</f>
        <v>0</v>
      </c>
      <c r="AP41" s="21">
        <f>AM41-AN41</f>
        <v>0</v>
      </c>
      <c r="AQ41" s="4"/>
      <c r="AR41" s="4"/>
      <c r="AS41" s="4">
        <f>MAX(AO39:AO42)</f>
        <v>0</v>
      </c>
      <c r="AT41" s="4">
        <f>IF(AO41=AS41,1,0)</f>
        <v>1</v>
      </c>
      <c r="AU41" s="22" t="str">
        <f>IF(AND(AT41&lt;&gt;0,AT43=1),CONCATENATE(AT41,AS38),"")</f>
        <v/>
      </c>
      <c r="AV41" s="4" t="str">
        <f>IF(AND(AT41&lt;&gt;1,AT43=1),AO41,"")</f>
        <v/>
      </c>
      <c r="AW41" s="4" t="str">
        <f>IF(AV41&lt;&gt;"",MAX(AV39:AV42),"")</f>
        <v/>
      </c>
      <c r="AX41" s="4">
        <f>IF(AV41&lt;&gt;"",IF(AO41=AW41,2,0),0)</f>
        <v>0</v>
      </c>
      <c r="AY41" s="22" t="str">
        <f>IF(AND(AX41&lt;&gt;0,AX43=1),CONCATENATE(AX41,AS38),"")</f>
        <v/>
      </c>
      <c r="AZ41" s="4" t="str">
        <f>IF(AT41&lt;&gt;0,IF(AT43=3,AP41,""),"")</f>
        <v/>
      </c>
      <c r="BA41" s="4" t="str">
        <f>IF(AT41&lt;&gt;0,IF(AT43=3,AM41,""),"")</f>
        <v/>
      </c>
      <c r="BB41" s="4" t="str">
        <f>IF(AZ41&lt;&gt;"",MAX(AZ39:AZ42),"")</f>
        <v/>
      </c>
      <c r="BC41" s="4" t="str">
        <f>IF(AZ41&lt;&gt;"",IF(AZ41=BB41,1,0),"")</f>
        <v/>
      </c>
      <c r="BD41" s="4" t="str">
        <f>IF(BA41&lt;&gt;"",MAX(BA39:BA42),"")</f>
        <v/>
      </c>
      <c r="BE41" s="4">
        <f>IF(AZ41&lt;&gt;"",IF(BC43=1,IF(AP41=BB41,1,0),IF(AM41=BD41,1,0)),0)</f>
        <v>0</v>
      </c>
      <c r="BF41" s="22" t="str">
        <f>IF(AND(BE41&lt;&gt;0,BE43=1),CONCATENATE(BE41,AS38),"")</f>
        <v/>
      </c>
      <c r="BG41" s="4" t="str">
        <f>IF(AT41&lt;&gt;0,IF(AND(BE41&lt;&gt;1,BE43=1),AP41,""),"")</f>
        <v/>
      </c>
      <c r="BH41" s="4" t="str">
        <f>IF(AT41&lt;&gt;0,IF(AND(BE41&lt;&gt;1,BE43=1),AM41,""),"")</f>
        <v/>
      </c>
      <c r="BI41" s="4" t="str">
        <f>IF(BG41&lt;&gt;"",MAX(BG39:BG42),"")</f>
        <v/>
      </c>
      <c r="BJ41" s="4" t="str">
        <f>IF(BG41&lt;&gt;"",IF(BG41=BI41,1,0),"")</f>
        <v/>
      </c>
      <c r="BK41" s="4" t="str">
        <f>IF(BH41&lt;&gt;"",MAX(BH39:BH42),"")</f>
        <v/>
      </c>
      <c r="BL41" s="4">
        <f>IF(BG41&lt;&gt;"",IF(BJ43=1,IF(AP41=BI41,2,0),IF(AM41=BK41,2,0)),0)</f>
        <v>0</v>
      </c>
      <c r="BM41" s="22" t="str">
        <f>IF(AND(BL41&lt;&gt;0,BL43=1),CONCATENATE(BL41,AS38),"")</f>
        <v/>
      </c>
      <c r="BN41" s="4" t="str">
        <f>IF(AT41&lt;&gt;0,IF(AT43=2,AP41,""),"")</f>
        <v/>
      </c>
      <c r="BO41" s="4" t="str">
        <f>IF(AT41&lt;&gt;0,IF(AT43=2,AM41,""),"")</f>
        <v/>
      </c>
      <c r="BP41" s="4" t="str">
        <f>IF(BN41&lt;&gt;"",MAX(BN39:BN42),"")</f>
        <v/>
      </c>
      <c r="BQ41" s="4" t="str">
        <f>IF(BN41&lt;&gt;"",IF(BN41=BP41,1,0),"")</f>
        <v/>
      </c>
      <c r="BR41" s="4" t="str">
        <f>IF(BO41&lt;&gt;"",MAX(BO39:BO42),"")</f>
        <v/>
      </c>
      <c r="BS41" s="4">
        <f>IF(BN41&lt;&gt;"",IF(BQ43=1,IF(AP41=BP41,1,2),IF(AM41=BR41,1,2)),0)</f>
        <v>0</v>
      </c>
      <c r="BT41" s="22" t="str">
        <f>IF(AND(BS41&lt;&gt;0,BS43=2),CONCATENATE(BS41,AS38),"")</f>
        <v/>
      </c>
      <c r="BU41" s="4" t="str">
        <f>IF(AX41&lt;&gt;0,IF(AX43=2,AP41,""),"")</f>
        <v/>
      </c>
      <c r="BV41" s="4" t="str">
        <f>IF(AX41&lt;&gt;0,IF(AX43=2,AM41,""),"")</f>
        <v/>
      </c>
      <c r="BW41" s="4" t="str">
        <f>IF(BU41&lt;&gt;"",MAX(BU39:BU42),"")</f>
        <v/>
      </c>
      <c r="BX41" s="4" t="str">
        <f>IF(BU41&lt;&gt;"",IF(BU41=BW41,1,0),"")</f>
        <v/>
      </c>
      <c r="BY41" s="4" t="str">
        <f>IF(BV41&lt;&gt;"",MAX(BV39:BV42),"")</f>
        <v/>
      </c>
      <c r="BZ41" s="4">
        <f>IF(BU41&lt;&gt;"",IF(BX43=1,IF(AP41=BW41,2,0),IF(AM41=BY41,2,0)),0)</f>
        <v>0</v>
      </c>
      <c r="CA41" s="22" t="str">
        <f>IF(AND(BZ41&lt;&gt;0,BZ43=1),CONCATENATE(BZ41,AS38),"")</f>
        <v/>
      </c>
      <c r="CB41" s="4" t="str">
        <f>IF(AX41&lt;&gt;0,IF(AX43=3,AP41,""),"")</f>
        <v/>
      </c>
      <c r="CC41" s="4" t="str">
        <f>IF(AX41&lt;&gt;0,IF(AX43=3,AM41,""),"")</f>
        <v/>
      </c>
      <c r="CD41" s="4" t="str">
        <f>IF(CB41&lt;&gt;"",MAX(CB39:CB42),"")</f>
        <v/>
      </c>
      <c r="CE41" s="4" t="str">
        <f>IF(CB41&lt;&gt;"",IF(CB41=CD41,1,0),"")</f>
        <v/>
      </c>
      <c r="CF41" s="4" t="str">
        <f>IF(CC41&lt;&gt;"",MAX(CC39:CC42),"")</f>
        <v/>
      </c>
      <c r="CG41" s="4">
        <f>IF(CB41&lt;&gt;"",IF(CE43=1,IF(AP41=CD41,2,0),IF(AM41=CF41,2,0)),0)</f>
        <v>0</v>
      </c>
      <c r="CH41" s="22" t="str">
        <f>IF(AND(CG41&lt;&gt;0,CG43=1),CONCATENATE(CG41,AS38),"")</f>
        <v/>
      </c>
      <c r="CI41" s="4"/>
      <c r="CJ41" s="4"/>
      <c r="CK41" s="4"/>
      <c r="CM41" s="69"/>
      <c r="DH41" s="5"/>
      <c r="DI41" s="5"/>
      <c r="DJ41" s="5"/>
      <c r="DK41" s="6"/>
      <c r="DL41" s="5"/>
      <c r="DM41" s="5"/>
      <c r="DN41" s="7"/>
    </row>
    <row r="42" spans="2:119" ht="16.5" customHeight="1" x14ac:dyDescent="0.25">
      <c r="B42" s="364">
        <v>26</v>
      </c>
      <c r="C42" s="361">
        <v>43273</v>
      </c>
      <c r="D42" s="218">
        <v>0.625</v>
      </c>
      <c r="E42" s="319" t="s">
        <v>198</v>
      </c>
      <c r="F42" s="276"/>
      <c r="G42" s="277"/>
      <c r="H42" s="322" t="s">
        <v>144</v>
      </c>
      <c r="I42" s="14" t="str">
        <f>IF('Resultados Reales'!J42=1,IF(W42='Resultados Reales'!S42,"Acierto","Error"),"")</f>
        <v/>
      </c>
      <c r="J42" s="14" t="str">
        <f>IF('Resultados Reales'!J42=1,IF(AND('Resultados Reales'!E42='Mi Prode'!F42,'Resultados Reales'!F42='Mi Prode'!G42),"Acierto","Error"),"")</f>
        <v/>
      </c>
      <c r="K42" s="60"/>
      <c r="L42" s="4" t="s">
        <v>124</v>
      </c>
      <c r="M42" s="4" t="s">
        <v>125</v>
      </c>
      <c r="U42" s="4">
        <f t="shared" si="26"/>
        <v>0</v>
      </c>
      <c r="V42" s="4">
        <f t="shared" si="26"/>
        <v>0</v>
      </c>
      <c r="W42" s="4" t="str">
        <f t="shared" si="27"/>
        <v/>
      </c>
      <c r="AA42" s="15" t="str">
        <f>IF(OR(F42&lt;&gt;"",G42&lt;&gt;""),IF(F42&gt;G42,"A",IF(F42=G42,"B","C")),"")</f>
        <v/>
      </c>
      <c r="AB42" s="15" t="str">
        <f>IF(OR(G42&lt;&gt;"",F42&lt;&gt;""),IF(G42&gt;F42,"A",IF(G42=F42,"B","C")),"")</f>
        <v/>
      </c>
      <c r="AC42" s="36" t="str">
        <f t="shared" si="28"/>
        <v/>
      </c>
      <c r="AD42" s="34" t="str">
        <f t="shared" si="29"/>
        <v/>
      </c>
      <c r="AE42" s="27" t="str">
        <f t="shared" si="30"/>
        <v/>
      </c>
      <c r="AF42" s="86" t="str">
        <f t="shared" si="31"/>
        <v/>
      </c>
      <c r="AG42" s="79"/>
      <c r="AH42" s="20" t="str">
        <f>E!F55</f>
        <v>Suiza</v>
      </c>
      <c r="AI42" s="23">
        <f>E!G55</f>
        <v>0</v>
      </c>
      <c r="AJ42" s="23">
        <f>E!H55</f>
        <v>0</v>
      </c>
      <c r="AK42" s="23">
        <f>E!I55</f>
        <v>0</v>
      </c>
      <c r="AL42" s="23">
        <f>E!J55</f>
        <v>0</v>
      </c>
      <c r="AM42" s="23">
        <f>E!K55</f>
        <v>0</v>
      </c>
      <c r="AN42" s="23">
        <f>E!L55</f>
        <v>0</v>
      </c>
      <c r="AO42" s="23">
        <f>E!M55</f>
        <v>0</v>
      </c>
      <c r="AP42" s="23">
        <f>AM42-AN42</f>
        <v>0</v>
      </c>
      <c r="AQ42" s="4"/>
      <c r="AR42" s="4"/>
      <c r="AS42" s="4">
        <f>MAX(AO39:AO42)</f>
        <v>0</v>
      </c>
      <c r="AT42" s="4">
        <f>IF(AO42=AS42,1,0)</f>
        <v>1</v>
      </c>
      <c r="AU42" s="22" t="str">
        <f>IF(AND(AT42&lt;&gt;0,AT43=1),CONCATENATE(AT42,AS38),"")</f>
        <v/>
      </c>
      <c r="AV42" s="4" t="str">
        <f>IF(AND(AT42&lt;&gt;1,AT43=1),AO42,"")</f>
        <v/>
      </c>
      <c r="AW42" s="4" t="str">
        <f>IF(AV42&lt;&gt;"",MAX(AV39:AV42),"")</f>
        <v/>
      </c>
      <c r="AX42" s="4">
        <f>IF(AV42&lt;&gt;"",IF(AO42=AW42,2,0),0)</f>
        <v>0</v>
      </c>
      <c r="AY42" s="22" t="str">
        <f>IF(AND(AX42&lt;&gt;0,AX43=1),CONCATENATE(AX42,AS38),"")</f>
        <v/>
      </c>
      <c r="AZ42" s="4" t="str">
        <f>IF(AT42&lt;&gt;0,IF(AT43=3,AP42,""),"")</f>
        <v/>
      </c>
      <c r="BA42" s="4" t="str">
        <f>IF(AT42&lt;&gt;0,IF(AT43=3,AM42,""),"")</f>
        <v/>
      </c>
      <c r="BB42" s="4" t="str">
        <f>IF(AZ42&lt;&gt;"",MAX(AZ39:AZ42),"")</f>
        <v/>
      </c>
      <c r="BC42" s="4" t="str">
        <f>IF(AZ42&lt;&gt;"",IF(AZ42=BB42,1,0),"")</f>
        <v/>
      </c>
      <c r="BD42" s="4" t="str">
        <f>IF(BA42&lt;&gt;"",MAX(BA39:BA42),"")</f>
        <v/>
      </c>
      <c r="BE42" s="4">
        <f>IF(AZ42&lt;&gt;"",IF(BC43=1,IF(AP42=BB42,1,0),IF(AM42=BD42,1,0)),0)</f>
        <v>0</v>
      </c>
      <c r="BF42" s="22" t="str">
        <f>IF(AND(BE42&lt;&gt;0,BE43=1),CONCATENATE(BE42,AS38),"")</f>
        <v/>
      </c>
      <c r="BG42" s="4" t="str">
        <f>IF(AT42&lt;&gt;0,IF(AND(BE42&lt;&gt;1,BE43=1),AP42,""),"")</f>
        <v/>
      </c>
      <c r="BH42" s="4" t="str">
        <f>IF(AT42&lt;&gt;0,IF(AND(BE42&lt;&gt;1,BE43=1),AM42,""),"")</f>
        <v/>
      </c>
      <c r="BI42" s="4" t="str">
        <f>IF(BG42&lt;&gt;"",MAX(BG39:BG42),"")</f>
        <v/>
      </c>
      <c r="BJ42" s="4" t="str">
        <f>IF(BG42&lt;&gt;"",IF(BG42=BI42,1,0),"")</f>
        <v/>
      </c>
      <c r="BK42" s="4" t="str">
        <f>IF(BH42&lt;&gt;"",MAX(BH39:BH42),"")</f>
        <v/>
      </c>
      <c r="BL42" s="4">
        <f>IF(BG42&lt;&gt;"",IF(BJ43=1,IF(AP42=BI42,2,0),IF(AM42=BK42,2,0)),0)</f>
        <v>0</v>
      </c>
      <c r="BM42" s="22" t="str">
        <f>IF(AND(BL42&lt;&gt;0,BL43=1),CONCATENATE(BL42,AS38),"")</f>
        <v/>
      </c>
      <c r="BN42" s="4" t="str">
        <f>IF(AT42&lt;&gt;0,IF(AT43=2,AP42,""),"")</f>
        <v/>
      </c>
      <c r="BO42" s="4" t="str">
        <f>IF(AT42&lt;&gt;0,IF(AT43=2,AM42,""),"")</f>
        <v/>
      </c>
      <c r="BP42" s="4" t="str">
        <f>IF(BN42&lt;&gt;"",MAX(BN39:BN42),"")</f>
        <v/>
      </c>
      <c r="BQ42" s="4" t="str">
        <f>IF(BN42&lt;&gt;"",IF(BN42=BP42,1,0),"")</f>
        <v/>
      </c>
      <c r="BR42" s="4" t="str">
        <f>IF(BO42&lt;&gt;"",MAX(BO39:BO42),"")</f>
        <v/>
      </c>
      <c r="BS42" s="4">
        <f>IF(BN42&lt;&gt;"",IF(BQ43=1,IF(AP42=BP42,1,2),IF(AM42=BR42,1,2)),0)</f>
        <v>0</v>
      </c>
      <c r="BT42" s="22" t="str">
        <f>IF(AND(BS42&lt;&gt;0,BS43=2),CONCATENATE(BS42,AS38),"")</f>
        <v/>
      </c>
      <c r="BU42" s="4" t="str">
        <f>IF(AX42&lt;&gt;0,IF(AX43=2,AP42,""),"")</f>
        <v/>
      </c>
      <c r="BV42" s="4" t="str">
        <f>IF(AX42&lt;&gt;0,IF(AX43=2,AM42,""),"")</f>
        <v/>
      </c>
      <c r="BW42" s="4" t="str">
        <f>IF(BU42&lt;&gt;"",MAX(BU39:BU42),"")</f>
        <v/>
      </c>
      <c r="BX42" s="4" t="str">
        <f>IF(BU42&lt;&gt;"",IF(BU42=BW42,1,0),"")</f>
        <v/>
      </c>
      <c r="BY42" s="4" t="str">
        <f>IF(BV42&lt;&gt;"",MAX(BV39:BV42),"")</f>
        <v/>
      </c>
      <c r="BZ42" s="4">
        <f>IF(BU42&lt;&gt;"",IF(BX43=1,IF(AP42=BW42,2,0),IF(AM42=BY42,2,0)),0)</f>
        <v>0</v>
      </c>
      <c r="CA42" s="22" t="str">
        <f>IF(AND(BZ42&lt;&gt;0,BZ43=1),CONCATENATE(BZ42,AS38),"")</f>
        <v/>
      </c>
      <c r="CB42" s="4" t="str">
        <f>IF(AX42&lt;&gt;0,IF(AX43=3,AP42,""),"")</f>
        <v/>
      </c>
      <c r="CC42" s="4" t="str">
        <f>IF(AX42&lt;&gt;0,IF(AX43=3,AM42,""),"")</f>
        <v/>
      </c>
      <c r="CD42" s="4" t="str">
        <f>IF(CB42&lt;&gt;"",MAX(CB39:CB42),"")</f>
        <v/>
      </c>
      <c r="CE42" s="4" t="str">
        <f>IF(CB42&lt;&gt;"",IF(CB42=CD42,1,0),"")</f>
        <v/>
      </c>
      <c r="CF42" s="4" t="str">
        <f>IF(CC42&lt;&gt;"",MAX(CC39:CC42),"")</f>
        <v/>
      </c>
      <c r="CG42" s="4">
        <f>IF(CB42&lt;&gt;"",IF(CE43=1,IF(AP42=CD42,2,0),IF(AM42=CF42,2,0)),0)</f>
        <v>0</v>
      </c>
      <c r="CH42" s="22" t="str">
        <f>IF(AND(CG42&lt;&gt;0,CG43=1),CONCATENATE(CG42,AS38),"")</f>
        <v/>
      </c>
      <c r="CI42" s="4"/>
      <c r="CJ42" s="4"/>
      <c r="CK42" s="4"/>
      <c r="CM42" s="69"/>
      <c r="DH42" s="308" t="s">
        <v>206</v>
      </c>
      <c r="DI42" s="309"/>
      <c r="DJ42" s="311"/>
      <c r="DK42" s="311"/>
      <c r="DL42" s="310"/>
      <c r="DM42" s="310"/>
      <c r="DN42" s="315" t="str">
        <f>S99</f>
        <v/>
      </c>
    </row>
    <row r="43" spans="2:119" ht="16.5" customHeight="1" x14ac:dyDescent="0.25">
      <c r="B43" s="364">
        <v>41</v>
      </c>
      <c r="C43" s="361">
        <v>43278</v>
      </c>
      <c r="D43" s="218">
        <v>0.45833333333333331</v>
      </c>
      <c r="E43" s="319" t="s">
        <v>198</v>
      </c>
      <c r="F43" s="276"/>
      <c r="G43" s="277"/>
      <c r="H43" s="322" t="s">
        <v>142</v>
      </c>
      <c r="I43" s="14" t="str">
        <f>IF('Resultados Reales'!J43=1,IF(W43='Resultados Reales'!S43,"Acierto","Error"),"")</f>
        <v/>
      </c>
      <c r="J43" s="14" t="str">
        <f>IF('Resultados Reales'!J43=1,IF(AND('Resultados Reales'!E43='Mi Prode'!F43,'Resultados Reales'!F43='Mi Prode'!G43),"Acierto","Error"),"")</f>
        <v/>
      </c>
      <c r="K43" s="60"/>
      <c r="L43" s="4" t="s">
        <v>124</v>
      </c>
      <c r="M43" s="4" t="s">
        <v>125</v>
      </c>
      <c r="U43" s="4">
        <f t="shared" si="26"/>
        <v>0</v>
      </c>
      <c r="V43" s="4">
        <f t="shared" si="26"/>
        <v>0</v>
      </c>
      <c r="W43" s="4" t="str">
        <f t="shared" si="27"/>
        <v/>
      </c>
      <c r="AA43" s="15" t="str">
        <f>IF(OR(F43&lt;&gt;"",G43&lt;&gt;""),IF(F43&gt;G43,"A",IF(F43=G43,"B","C")),"")</f>
        <v/>
      </c>
      <c r="AB43" s="15" t="str">
        <f>IF(OR(G43&lt;&gt;"",F43&lt;&gt;""),IF(G43&gt;F43,"A",IF(G43=F43,"B","C")),"")</f>
        <v/>
      </c>
      <c r="AC43" s="36" t="str">
        <f t="shared" si="28"/>
        <v/>
      </c>
      <c r="AD43" s="34" t="str">
        <f t="shared" si="29"/>
        <v/>
      </c>
      <c r="AE43" s="27" t="str">
        <f t="shared" si="30"/>
        <v/>
      </c>
      <c r="AF43" s="86" t="str">
        <f t="shared" si="31"/>
        <v/>
      </c>
      <c r="AG43" s="79"/>
      <c r="AH43" s="5"/>
      <c r="AI43" s="21"/>
      <c r="AJ43" s="21"/>
      <c r="AK43" s="21"/>
      <c r="AL43" s="21"/>
      <c r="AM43" s="21"/>
      <c r="AN43" s="21"/>
      <c r="AO43" s="21"/>
      <c r="AP43" s="21"/>
      <c r="AQ43" s="4"/>
      <c r="AR43" s="4">
        <f>SUM(AI39:AI42)</f>
        <v>0</v>
      </c>
      <c r="AS43" s="4"/>
      <c r="AT43" s="4">
        <f>COUNTIF(AT39:AT42,"&lt;&gt;0")</f>
        <v>4</v>
      </c>
      <c r="AU43" s="4"/>
      <c r="AV43" s="4"/>
      <c r="AW43" s="4"/>
      <c r="AX43" s="4">
        <f>COUNTIF(AX39:AX42,"&lt;&gt;0")</f>
        <v>0</v>
      </c>
      <c r="AY43" s="4"/>
      <c r="AZ43" s="4"/>
      <c r="BA43" s="4"/>
      <c r="BB43" s="4"/>
      <c r="BC43" s="4" t="str">
        <f>IF(AT43=3,SUM(BC39:BC42),"")</f>
        <v/>
      </c>
      <c r="BD43" s="4"/>
      <c r="BE43" s="4">
        <f>COUNTIF(BE39:BE42,"&lt;&gt;0")</f>
        <v>0</v>
      </c>
      <c r="BF43" s="4"/>
      <c r="BG43" s="4"/>
      <c r="BH43" s="4"/>
      <c r="BI43" s="4"/>
      <c r="BJ43" s="4" t="str">
        <f>IF(AT43=3,SUM(BJ39:BJ42),"")</f>
        <v/>
      </c>
      <c r="BK43" s="4"/>
      <c r="BL43" s="4">
        <f>COUNTIF(BL39:BL42,"&lt;&gt;0")</f>
        <v>0</v>
      </c>
      <c r="BM43" s="4"/>
      <c r="BN43" s="4"/>
      <c r="BO43" s="4"/>
      <c r="BP43" s="4"/>
      <c r="BQ43" s="4" t="str">
        <f>IF(AT43=2,SUM(BQ39:BQ42),"")</f>
        <v/>
      </c>
      <c r="BR43" s="4"/>
      <c r="BS43" s="4">
        <f>COUNTIF(BS39:BS42,"&lt;&gt;0")</f>
        <v>0</v>
      </c>
      <c r="BT43" s="4"/>
      <c r="BU43" s="4"/>
      <c r="BV43" s="4"/>
      <c r="BW43" s="4"/>
      <c r="BX43" s="4" t="str">
        <f>IF(AX43=2,SUM(BX39:BX42),"")</f>
        <v/>
      </c>
      <c r="BY43" s="4"/>
      <c r="BZ43" s="4">
        <f>COUNTIF(BZ39:BZ42,"&lt;&gt;0")</f>
        <v>0</v>
      </c>
      <c r="CA43" s="4"/>
      <c r="CB43" s="4"/>
      <c r="CC43" s="4"/>
      <c r="CD43" s="4"/>
      <c r="CE43" s="4" t="str">
        <f>IF(AX43=3,SUM(CE39:CE42),"")</f>
        <v/>
      </c>
      <c r="CF43" s="4"/>
      <c r="CG43" s="4">
        <f>COUNTIF(CG39:CG42,"&lt;&gt;0")</f>
        <v>0</v>
      </c>
      <c r="CH43" s="4"/>
      <c r="CI43" s="4"/>
      <c r="CJ43" s="4"/>
      <c r="CK43" s="4"/>
      <c r="CM43" s="69"/>
      <c r="DH43" s="305" t="s">
        <v>84</v>
      </c>
      <c r="DI43" s="306"/>
      <c r="DJ43" s="312"/>
      <c r="DK43" s="312"/>
      <c r="DL43" s="307"/>
      <c r="DM43" s="307"/>
      <c r="DN43" s="316" t="str">
        <f>S100</f>
        <v/>
      </c>
    </row>
    <row r="44" spans="2:119" ht="16.5" customHeight="1" thickBot="1" x14ac:dyDescent="0.3">
      <c r="B44" s="365">
        <v>42</v>
      </c>
      <c r="C44" s="362">
        <v>43278</v>
      </c>
      <c r="D44" s="219">
        <v>0.45833333333333331</v>
      </c>
      <c r="E44" s="320" t="s">
        <v>144</v>
      </c>
      <c r="F44" s="278"/>
      <c r="G44" s="279"/>
      <c r="H44" s="323" t="s">
        <v>90</v>
      </c>
      <c r="I44" s="24" t="str">
        <f>IF('Resultados Reales'!J44=1,IF(W44='Resultados Reales'!S44,"Acierto","Error"),"")</f>
        <v/>
      </c>
      <c r="J44" s="24" t="str">
        <f>IF('Resultados Reales'!J44=1,IF(AND('Resultados Reales'!E44='Mi Prode'!F44,'Resultados Reales'!F44='Mi Prode'!G44),"Acierto","Error"),"")</f>
        <v/>
      </c>
      <c r="K44" s="60"/>
      <c r="L44" s="4" t="s">
        <v>124</v>
      </c>
      <c r="M44" s="4" t="s">
        <v>125</v>
      </c>
      <c r="U44" s="4">
        <f t="shared" si="26"/>
        <v>0</v>
      </c>
      <c r="V44" s="4">
        <f t="shared" si="26"/>
        <v>0</v>
      </c>
      <c r="W44" s="4" t="str">
        <f t="shared" si="27"/>
        <v/>
      </c>
      <c r="AA44" s="15" t="str">
        <f>IF(OR(F44&lt;&gt;"",G44&lt;&gt;""),IF(F44&gt;G44,"A",IF(F44=G44,"B","C")),"")</f>
        <v/>
      </c>
      <c r="AB44" s="15" t="str">
        <f>IF(OR(G44&lt;&gt;"",F44&lt;&gt;""),IF(G44&gt;F44,"A",IF(G44=F44,"B","C")),"")</f>
        <v/>
      </c>
      <c r="AC44" s="36" t="str">
        <f t="shared" si="28"/>
        <v/>
      </c>
      <c r="AD44" s="34" t="str">
        <f t="shared" si="29"/>
        <v/>
      </c>
      <c r="AE44" s="27" t="str">
        <f t="shared" si="30"/>
        <v/>
      </c>
      <c r="AF44" s="86" t="str">
        <f t="shared" si="31"/>
        <v/>
      </c>
      <c r="AG44" s="79"/>
      <c r="AH44" s="5"/>
      <c r="AI44" s="21"/>
      <c r="AJ44" s="21"/>
      <c r="AK44" s="21"/>
      <c r="AL44" s="21"/>
      <c r="AM44" s="21"/>
      <c r="AN44" s="21"/>
      <c r="AO44" s="21"/>
      <c r="AP44" s="21"/>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DH44" s="302" t="s">
        <v>100</v>
      </c>
      <c r="DI44" s="303"/>
      <c r="DJ44" s="313"/>
      <c r="DK44" s="313"/>
      <c r="DL44" s="304"/>
      <c r="DM44" s="304"/>
      <c r="DN44" s="317" t="str">
        <f>S94</f>
        <v/>
      </c>
    </row>
    <row r="45" spans="2:119" ht="15" thickBot="1" x14ac:dyDescent="0.25">
      <c r="B45" s="366"/>
      <c r="C45" s="21"/>
      <c r="D45" s="5"/>
      <c r="E45" s="6"/>
      <c r="F45" s="5"/>
      <c r="G45" s="5"/>
      <c r="H45" s="7"/>
      <c r="I45" s="21"/>
      <c r="J45" s="21"/>
      <c r="K45" s="21"/>
      <c r="AH45" s="5"/>
      <c r="AI45" s="21"/>
      <c r="AJ45" s="21"/>
      <c r="AK45" s="21"/>
      <c r="AL45" s="21"/>
      <c r="AM45" s="21"/>
      <c r="AN45" s="21"/>
      <c r="AO45" s="21"/>
      <c r="AP45" s="21"/>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DH45" s="331" t="s">
        <v>36</v>
      </c>
      <c r="DI45" s="329"/>
      <c r="DJ45" s="329"/>
      <c r="DK45" s="329"/>
      <c r="DL45" s="445">
        <f>SUM(DE123:DE125)</f>
        <v>0</v>
      </c>
      <c r="DM45" s="444"/>
      <c r="DN45" s="330"/>
    </row>
    <row r="46" spans="2:119" ht="15" customHeight="1" thickBot="1" x14ac:dyDescent="0.25">
      <c r="B46" s="363" t="s">
        <v>72</v>
      </c>
      <c r="C46" s="229" t="s">
        <v>128</v>
      </c>
      <c r="D46" s="230" t="s">
        <v>54</v>
      </c>
      <c r="E46" s="433" t="s">
        <v>135</v>
      </c>
      <c r="F46" s="434"/>
      <c r="G46" s="434"/>
      <c r="H46" s="435"/>
      <c r="I46" s="102" t="s">
        <v>185</v>
      </c>
      <c r="J46" s="102" t="s">
        <v>189</v>
      </c>
      <c r="K46" s="13"/>
      <c r="AH46" s="11" t="s">
        <v>135</v>
      </c>
      <c r="AI46" s="12" t="s">
        <v>147</v>
      </c>
      <c r="AJ46" s="12" t="s">
        <v>148</v>
      </c>
      <c r="AK46" s="12" t="s">
        <v>149</v>
      </c>
      <c r="AL46" s="12" t="s">
        <v>150</v>
      </c>
      <c r="AM46" s="12" t="s">
        <v>151</v>
      </c>
      <c r="AN46" s="12" t="s">
        <v>152</v>
      </c>
      <c r="AO46" s="12" t="s">
        <v>153</v>
      </c>
      <c r="AP46" s="12" t="s">
        <v>154</v>
      </c>
      <c r="AQ46" s="4"/>
      <c r="AR46" s="4"/>
      <c r="AS46" s="63" t="s">
        <v>172</v>
      </c>
      <c r="AT46" s="436" t="s">
        <v>174</v>
      </c>
      <c r="AU46" s="436"/>
      <c r="AV46" s="436" t="s">
        <v>175</v>
      </c>
      <c r="AW46" s="436"/>
      <c r="AX46" s="436"/>
      <c r="AY46" s="436"/>
      <c r="AZ46" s="436" t="s">
        <v>173</v>
      </c>
      <c r="BA46" s="436"/>
      <c r="BB46" s="436"/>
      <c r="BC46" s="436"/>
      <c r="BD46" s="436"/>
      <c r="BE46" s="436"/>
      <c r="BF46" s="436"/>
      <c r="BG46" s="436" t="s">
        <v>176</v>
      </c>
      <c r="BH46" s="436"/>
      <c r="BI46" s="436"/>
      <c r="BJ46" s="436"/>
      <c r="BK46" s="436"/>
      <c r="BL46" s="436"/>
      <c r="BM46" s="436"/>
      <c r="BN46" s="436" t="s">
        <v>177</v>
      </c>
      <c r="BO46" s="436"/>
      <c r="BP46" s="436"/>
      <c r="BQ46" s="436"/>
      <c r="BR46" s="436"/>
      <c r="BS46" s="436"/>
      <c r="BT46" s="436"/>
      <c r="BU46" s="436" t="s">
        <v>178</v>
      </c>
      <c r="BV46" s="436"/>
      <c r="BW46" s="436"/>
      <c r="BX46" s="436"/>
      <c r="BY46" s="436"/>
      <c r="BZ46" s="436"/>
      <c r="CA46" s="436"/>
      <c r="CB46" s="436" t="s">
        <v>179</v>
      </c>
      <c r="CC46" s="436"/>
      <c r="CD46" s="436"/>
      <c r="CE46" s="436"/>
      <c r="CF46" s="436"/>
      <c r="CG46" s="436"/>
      <c r="CH46" s="436"/>
      <c r="CI46" s="4"/>
      <c r="CJ46" s="4"/>
      <c r="CK46" s="4"/>
      <c r="DH46" s="5"/>
      <c r="DI46" s="5"/>
      <c r="DJ46" s="43"/>
      <c r="DK46" s="6"/>
      <c r="DL46" s="21"/>
      <c r="DM46" s="21"/>
      <c r="DN46" s="7"/>
    </row>
    <row r="47" spans="2:119" ht="15" customHeight="1" x14ac:dyDescent="0.2">
      <c r="B47" s="364">
        <v>11</v>
      </c>
      <c r="C47" s="361">
        <v>43268</v>
      </c>
      <c r="D47" s="218">
        <v>0.5</v>
      </c>
      <c r="E47" s="319" t="s">
        <v>139</v>
      </c>
      <c r="F47" s="276"/>
      <c r="G47" s="277"/>
      <c r="H47" s="322" t="s">
        <v>17</v>
      </c>
      <c r="I47" s="228" t="str">
        <f>IF('Resultados Reales'!J47=1,IF(W47='Resultados Reales'!S47,"Acierto","Error"),"")</f>
        <v/>
      </c>
      <c r="J47" s="228" t="str">
        <f>IF('Resultados Reales'!J47=1,IF(AND('Resultados Reales'!E47='Mi Prode'!F47,'Resultados Reales'!F47='Mi Prode'!G47),"Acierto","Error"),"")</f>
        <v/>
      </c>
      <c r="K47" s="60"/>
      <c r="L47" s="4" t="s">
        <v>124</v>
      </c>
      <c r="M47" s="4" t="s">
        <v>125</v>
      </c>
      <c r="U47" s="4">
        <f t="shared" ref="U47:V52" si="32">IF(I47="Acierto",1,0)</f>
        <v>0</v>
      </c>
      <c r="V47" s="4">
        <f>IF(J47="Acierto",1,0)</f>
        <v>0</v>
      </c>
      <c r="W47" s="4" t="str">
        <f t="shared" ref="W47:W52" si="33">IF(AND(F47&lt;&gt;"",G47&lt;&gt;""),IF(F47&gt;G47,"L",IF(F47=G47,"E","V")),"")</f>
        <v/>
      </c>
      <c r="AA47" s="15" t="str">
        <f>IF(AND(F47&lt;&gt;"",G47&lt;&gt;""),IF(F47&gt;G47,"A",IF(F47=G47,"B","C")),"")</f>
        <v/>
      </c>
      <c r="AB47" s="15" t="str">
        <f>IF(AND(G47&lt;&gt;"",F47&lt;&gt;""),IF(G47&gt;F47,"A",IF(G47=F47,"B","C")),"")</f>
        <v/>
      </c>
      <c r="AC47" s="38" t="str">
        <f t="shared" ref="AC47:AC52" si="34">IF($E47="Italia",$AA47,IF($H47="Italia",$AB47,""))</f>
        <v/>
      </c>
      <c r="AD47" s="37" t="str">
        <f t="shared" ref="AD47:AD52" si="35">IF($E47="Paraguay",$AA47,IF($H47="Paraguay",$AB47,""))</f>
        <v/>
      </c>
      <c r="AE47" s="39" t="str">
        <f t="shared" ref="AE47:AE52" si="36">IF($E47="Nueva Zelanda",$AA47,IF($H47="Nueva Zelanda",$AB47,""))</f>
        <v/>
      </c>
      <c r="AF47" s="87" t="str">
        <f t="shared" ref="AF47:AF52" si="37">IF($E47="Eslovaquia",$AA47,IF($H47="Eslovaquia",$AB47,""))</f>
        <v/>
      </c>
      <c r="AG47" s="80"/>
      <c r="AH47" s="5" t="str">
        <f>F!F52</f>
        <v>Alemania</v>
      </c>
      <c r="AI47" s="21">
        <f>F!G52</f>
        <v>0</v>
      </c>
      <c r="AJ47" s="21">
        <f>F!H52</f>
        <v>0</v>
      </c>
      <c r="AK47" s="21">
        <f>F!I52</f>
        <v>0</v>
      </c>
      <c r="AL47" s="21">
        <f>F!J52</f>
        <v>0</v>
      </c>
      <c r="AM47" s="21">
        <f>F!K52</f>
        <v>0</v>
      </c>
      <c r="AN47" s="21">
        <f>F!L52</f>
        <v>0</v>
      </c>
      <c r="AO47" s="21">
        <f>F!M52</f>
        <v>0</v>
      </c>
      <c r="AP47" s="21">
        <f>AM47-AN47</f>
        <v>0</v>
      </c>
      <c r="AQ47" s="4"/>
      <c r="AR47" s="4"/>
      <c r="AS47" s="4">
        <f>MAX(AO47:AO50)</f>
        <v>0</v>
      </c>
      <c r="AT47" s="4">
        <f>IF(AO47=AS47,1,0)</f>
        <v>1</v>
      </c>
      <c r="AU47" s="22" t="str">
        <f>IF(AND(AT47&lt;&gt;0,AT51=1),CONCATENATE(AT47,AS46),"")</f>
        <v/>
      </c>
      <c r="AV47" s="4" t="str">
        <f>IF(AND(AT47&lt;&gt;1,AT51=1),AO47,"")</f>
        <v/>
      </c>
      <c r="AW47" s="4" t="str">
        <f>IF(AV47&lt;&gt;"",MAX(AV47:AV50),"")</f>
        <v/>
      </c>
      <c r="AX47" s="4">
        <f>IF(AV47&lt;&gt;"",IF(AO47=AW47,2,0),0)</f>
        <v>0</v>
      </c>
      <c r="AY47" s="22" t="str">
        <f>IF(AND(AX47&lt;&gt;0,AX51=1),CONCATENATE(AX47,AS46),"")</f>
        <v/>
      </c>
      <c r="AZ47" s="4" t="str">
        <f>IF(AT47&lt;&gt;0,IF(AT51=3,AP47,""),"")</f>
        <v/>
      </c>
      <c r="BA47" s="4" t="str">
        <f>IF(AT47&lt;&gt;0,IF(AT51=3,AM47,""),"")</f>
        <v/>
      </c>
      <c r="BB47" s="4" t="str">
        <f>IF(AZ47&lt;&gt;"",MAX(AZ47:AZ50),"")</f>
        <v/>
      </c>
      <c r="BC47" s="4" t="str">
        <f>IF(AZ47&lt;&gt;"",IF(AZ47=BB47,1,0),"")</f>
        <v/>
      </c>
      <c r="BD47" s="4" t="str">
        <f>IF(BA47&lt;&gt;"",MAX(BA47:BA50),"")</f>
        <v/>
      </c>
      <c r="BE47" s="4">
        <f>IF(AZ47&lt;&gt;"",IF(BC51=1,IF(AP47=BB47,1,0),IF(AM47=BD47,1,0)),0)</f>
        <v>0</v>
      </c>
      <c r="BF47" s="22" t="str">
        <f>IF(AND(BE47&lt;&gt;0,BE51=1),CONCATENATE(BE47,AS46),"")</f>
        <v/>
      </c>
      <c r="BG47" s="4" t="str">
        <f>IF(AT47&lt;&gt;0,IF(AND(BE47&lt;&gt;1,BE51=1),AP47,""),"")</f>
        <v/>
      </c>
      <c r="BH47" s="4" t="str">
        <f>IF(AT47&lt;&gt;0,IF(AND(BE47&lt;&gt;1,BE51=1),AM47,""),"")</f>
        <v/>
      </c>
      <c r="BI47" s="4" t="str">
        <f>IF(BG47&lt;&gt;"",MAX(BG47:BG50),"")</f>
        <v/>
      </c>
      <c r="BJ47" s="4" t="str">
        <f>IF(BG47&lt;&gt;"",IF(BG47=BI47,1,0),"")</f>
        <v/>
      </c>
      <c r="BK47" s="4" t="str">
        <f>IF(BH47&lt;&gt;"",MAX(BH47:BH50),"")</f>
        <v/>
      </c>
      <c r="BL47" s="4">
        <f>IF(BG47&lt;&gt;"",IF(BJ51=1,IF(AP47=BI47,2,0),IF(AM47=BK47,2,0)),0)</f>
        <v>0</v>
      </c>
      <c r="BM47" s="22" t="str">
        <f>IF(AND(BL47&lt;&gt;0,BL51=1),CONCATENATE(BL47,AS46),"")</f>
        <v/>
      </c>
      <c r="BN47" s="4" t="str">
        <f>IF(AT47&lt;&gt;0,IF(AT51=2,AP47,""),"")</f>
        <v/>
      </c>
      <c r="BO47" s="4" t="str">
        <f>IF(AT47&lt;&gt;0,IF(AT51=2,AM47,""),"")</f>
        <v/>
      </c>
      <c r="BP47" s="4" t="str">
        <f>IF(BN47&lt;&gt;"",MAX(BN47:BN50),"")</f>
        <v/>
      </c>
      <c r="BQ47" s="4" t="str">
        <f>IF(BN47&lt;&gt;"",IF(BN47=BP47,1,0),"")</f>
        <v/>
      </c>
      <c r="BR47" s="4" t="str">
        <f>IF(BO47&lt;&gt;"",MAX(BO47:BO50),"")</f>
        <v/>
      </c>
      <c r="BS47" s="4">
        <f>IF(BN47&lt;&gt;"",IF(BQ51=1,IF(AP47=BP47,1,2),IF(AM47=BR47,1,2)),0)</f>
        <v>0</v>
      </c>
      <c r="BT47" s="22" t="str">
        <f>IF(AND(BS47&lt;&gt;0,BS51=2),CONCATENATE(BS47,AS46),"")</f>
        <v/>
      </c>
      <c r="BU47" s="4" t="str">
        <f>IF(AX47&lt;&gt;0,IF(AX51=2,AP47,""),"")</f>
        <v/>
      </c>
      <c r="BV47" s="4" t="str">
        <f>IF(AX47&lt;&gt;0,IF(AX51=2,AM47,""),"")</f>
        <v/>
      </c>
      <c r="BW47" s="4" t="str">
        <f>IF(BU47&lt;&gt;"",MAX(BU47:BU50),"")</f>
        <v/>
      </c>
      <c r="BX47" s="4" t="str">
        <f>IF(BU47&lt;&gt;"",IF(BU47=BW47,1,0),"")</f>
        <v/>
      </c>
      <c r="BY47" s="4" t="str">
        <f>IF(BV47&lt;&gt;"",MAX(BV47:BV50),"")</f>
        <v/>
      </c>
      <c r="BZ47" s="4">
        <f>IF(BU47&lt;&gt;"",IF(BX51=1,IF(AP47=BW47,2,0),IF(AM47=BY47,2,0)),0)</f>
        <v>0</v>
      </c>
      <c r="CA47" s="22" t="str">
        <f>IF(AND(BZ47&lt;&gt;0,BZ51=1),CONCATENATE(BZ47,AS46),"")</f>
        <v/>
      </c>
      <c r="CB47" s="4" t="str">
        <f>IF(AX47&lt;&gt;0,IF(AX51=3,AP47,""),"")</f>
        <v/>
      </c>
      <c r="CC47" s="4" t="str">
        <f>IF(AX47&lt;&gt;0,IF(AX51=3,AM47,""),"")</f>
        <v/>
      </c>
      <c r="CD47" s="4" t="str">
        <f>IF(CB47&lt;&gt;"",MAX(CB47:CB50),"")</f>
        <v/>
      </c>
      <c r="CE47" s="4" t="str">
        <f>IF(CB47&lt;&gt;"",IF(CB47=CD47,1,0),"")</f>
        <v/>
      </c>
      <c r="CF47" s="4" t="str">
        <f>IF(CC47&lt;&gt;"",MAX(CC47:CC50),"")</f>
        <v/>
      </c>
      <c r="CG47" s="4">
        <f>IF(CB47&lt;&gt;"",IF(CE51=1,IF(AP47=CD47,2,0),IF(AM47=CF47,2,0)),0)</f>
        <v>0</v>
      </c>
      <c r="CH47" s="22" t="str">
        <f>IF(AND(CG47&lt;&gt;0,CG51=1),CONCATENATE(CG47,AS46),"")</f>
        <v/>
      </c>
      <c r="CI47" s="4"/>
      <c r="CJ47" s="4"/>
      <c r="CK47" s="4"/>
      <c r="CL47" s="70"/>
      <c r="CM47" s="70"/>
    </row>
    <row r="48" spans="2:119" ht="15" customHeight="1" x14ac:dyDescent="0.2">
      <c r="B48" s="364">
        <v>12</v>
      </c>
      <c r="C48" s="361">
        <v>43269</v>
      </c>
      <c r="D48" s="218">
        <v>0.375</v>
      </c>
      <c r="E48" s="319" t="s">
        <v>199</v>
      </c>
      <c r="F48" s="276"/>
      <c r="G48" s="277"/>
      <c r="H48" s="322" t="s">
        <v>55</v>
      </c>
      <c r="I48" s="14" t="str">
        <f>IF('Resultados Reales'!J48=1,IF(W48='Resultados Reales'!S48,"Acierto","Error"),"")</f>
        <v/>
      </c>
      <c r="J48" s="14" t="str">
        <f>IF('Resultados Reales'!J48=1,IF(AND('Resultados Reales'!E48='Mi Prode'!F48,'Resultados Reales'!F48='Mi Prode'!G48),"Acierto","Error"),"")</f>
        <v/>
      </c>
      <c r="K48" s="60"/>
      <c r="L48" s="4" t="s">
        <v>124</v>
      </c>
      <c r="M48" s="4" t="s">
        <v>125</v>
      </c>
      <c r="U48" s="4">
        <f t="shared" si="32"/>
        <v>0</v>
      </c>
      <c r="V48" s="4">
        <f t="shared" si="32"/>
        <v>0</v>
      </c>
      <c r="W48" s="4" t="str">
        <f t="shared" si="33"/>
        <v/>
      </c>
      <c r="AA48" s="15" t="str">
        <f>IF(OR(F48&lt;&gt;"",G48&lt;&gt;""),IF(F48&gt;G48,"A",IF(F48=G48,"B","C")),"")</f>
        <v/>
      </c>
      <c r="AB48" s="15" t="str">
        <f>IF(OR(G48&lt;&gt;"",F48&lt;&gt;""),IF(G48&gt;F48,"A",IF(G48=F48,"B","C")),"")</f>
        <v/>
      </c>
      <c r="AC48" s="38" t="str">
        <f t="shared" si="34"/>
        <v/>
      </c>
      <c r="AD48" s="37" t="str">
        <f t="shared" si="35"/>
        <v/>
      </c>
      <c r="AE48" s="39" t="str">
        <f t="shared" si="36"/>
        <v/>
      </c>
      <c r="AF48" s="87" t="str">
        <f t="shared" si="37"/>
        <v/>
      </c>
      <c r="AG48" s="80"/>
      <c r="AH48" s="20" t="str">
        <f>F!F53</f>
        <v>Mexico</v>
      </c>
      <c r="AI48" s="23">
        <f>F!G53</f>
        <v>0</v>
      </c>
      <c r="AJ48" s="23">
        <f>F!H53</f>
        <v>0</v>
      </c>
      <c r="AK48" s="23">
        <f>F!I53</f>
        <v>0</v>
      </c>
      <c r="AL48" s="23">
        <f>F!J53</f>
        <v>0</v>
      </c>
      <c r="AM48" s="23">
        <f>F!K53</f>
        <v>0</v>
      </c>
      <c r="AN48" s="23">
        <f>F!L53</f>
        <v>0</v>
      </c>
      <c r="AO48" s="23">
        <f>F!M53</f>
        <v>0</v>
      </c>
      <c r="AP48" s="23">
        <f>AM48-AN48</f>
        <v>0</v>
      </c>
      <c r="AQ48" s="4"/>
      <c r="AR48" s="4"/>
      <c r="AS48" s="4">
        <f>MAX(AO47:AO50)</f>
        <v>0</v>
      </c>
      <c r="AT48" s="4">
        <f>IF(AO48=AS48,1,0)</f>
        <v>1</v>
      </c>
      <c r="AU48" s="22" t="str">
        <f>IF(AND(AT48&lt;&gt;0,AT51=1),CONCATENATE(AT48,AS46),"")</f>
        <v/>
      </c>
      <c r="AV48" s="4" t="str">
        <f>IF(AND(AT48&lt;&gt;1,AT51=1),AO48,"")</f>
        <v/>
      </c>
      <c r="AW48" s="4" t="str">
        <f>IF(AV48&lt;&gt;"",MAX(AV47:AV50),"")</f>
        <v/>
      </c>
      <c r="AX48" s="4">
        <f>IF(AV48&lt;&gt;"",IF(AO48=AW48,2,0),0)</f>
        <v>0</v>
      </c>
      <c r="AY48" s="22" t="str">
        <f>IF(AND(AX48&lt;&gt;0,AX51=1),CONCATENATE(AX48,AS46),"")</f>
        <v/>
      </c>
      <c r="AZ48" s="4" t="str">
        <f>IF(AT48&lt;&gt;0,IF(AT51=3,AP48,""),"")</f>
        <v/>
      </c>
      <c r="BA48" s="4" t="str">
        <f>IF(AT48&lt;&gt;0,IF(AT51=3,AM48,""),"")</f>
        <v/>
      </c>
      <c r="BB48" s="4" t="str">
        <f>IF(AZ48&lt;&gt;"",MAX(AZ47:AZ50),"")</f>
        <v/>
      </c>
      <c r="BC48" s="4" t="str">
        <f>IF(AZ48&lt;&gt;"",IF(AZ48=BB48,1,0),"")</f>
        <v/>
      </c>
      <c r="BD48" s="4" t="str">
        <f>IF(BA48&lt;&gt;"",MAX(BA47:BA50),"")</f>
        <v/>
      </c>
      <c r="BE48" s="4">
        <f>IF(AZ48&lt;&gt;"",IF(BC51=1,IF(AP48=BB48,1,0),IF(AM48=BD48,1,0)),0)</f>
        <v>0</v>
      </c>
      <c r="BF48" s="22" t="str">
        <f>IF(AND(BE48&lt;&gt;0,BE51=1),CONCATENATE(BE48,AS46),"")</f>
        <v/>
      </c>
      <c r="BG48" s="4" t="str">
        <f>IF(AT48&lt;&gt;0,IF(AND(BE48&lt;&gt;1,BE51=1),AP48,""),"")</f>
        <v/>
      </c>
      <c r="BH48" s="4" t="str">
        <f>IF(AT48&lt;&gt;0,IF(AND(BE48&lt;&gt;1,BE51=1),AM48,""),"")</f>
        <v/>
      </c>
      <c r="BI48" s="4" t="str">
        <f>IF(BG48&lt;&gt;"",MAX(BG47:BG50),"")</f>
        <v/>
      </c>
      <c r="BJ48" s="4" t="str">
        <f>IF(BG48&lt;&gt;"",IF(BG48=BI48,1,0),"")</f>
        <v/>
      </c>
      <c r="BK48" s="4" t="str">
        <f>IF(BH48&lt;&gt;"",MAX(BH47:BH50),"")</f>
        <v/>
      </c>
      <c r="BL48" s="4">
        <f>IF(BG48&lt;&gt;"",IF(BJ51=1,IF(AP48=BI48,2,0),IF(AM48=BK48,2,0)),0)</f>
        <v>0</v>
      </c>
      <c r="BM48" s="22" t="str">
        <f>IF(AND(BL48&lt;&gt;0,BL51=1),CONCATENATE(BL48,AS46),"")</f>
        <v/>
      </c>
      <c r="BN48" s="4" t="str">
        <f>IF(AT48&lt;&gt;0,IF(AT51=2,AP48,""),"")</f>
        <v/>
      </c>
      <c r="BO48" s="4" t="str">
        <f>IF(AT48&lt;&gt;0,IF(AT51=2,AM48,""),"")</f>
        <v/>
      </c>
      <c r="BP48" s="4" t="str">
        <f>IF(BN48&lt;&gt;"",MAX(BN47:BN50),"")</f>
        <v/>
      </c>
      <c r="BQ48" s="4" t="str">
        <f>IF(BN48&lt;&gt;"",IF(BN48=BP48,1,0),"")</f>
        <v/>
      </c>
      <c r="BR48" s="4" t="str">
        <f>IF(BO48&lt;&gt;"",MAX(BO47:BO50),"")</f>
        <v/>
      </c>
      <c r="BS48" s="4">
        <f>IF(BN48&lt;&gt;"",IF(BQ51=1,IF(AP48=BP48,1,2),IF(AM48=BR48,1,2)),0)</f>
        <v>0</v>
      </c>
      <c r="BT48" s="22" t="str">
        <f>IF(AND(BS48&lt;&gt;0,BS51=2),CONCATENATE(BS48,AS46),"")</f>
        <v/>
      </c>
      <c r="BU48" s="4" t="str">
        <f>IF(AX48&lt;&gt;0,IF(AX51=2,AP48,""),"")</f>
        <v/>
      </c>
      <c r="BV48" s="4" t="str">
        <f>IF(AX48&lt;&gt;0,IF(AX51=2,AM48,""),"")</f>
        <v/>
      </c>
      <c r="BW48" s="4" t="str">
        <f>IF(BU48&lt;&gt;"",MAX(BU47:BU50),"")</f>
        <v/>
      </c>
      <c r="BX48" s="4" t="str">
        <f>IF(BU48&lt;&gt;"",IF(BU48=BW48,1,0),"")</f>
        <v/>
      </c>
      <c r="BY48" s="4" t="str">
        <f>IF(BV48&lt;&gt;"",MAX(BV47:BV50),"")</f>
        <v/>
      </c>
      <c r="BZ48" s="4">
        <f>IF(BU48&lt;&gt;"",IF(BX51=1,IF(AP48=BW48,2,0),IF(AM48=BY48,2,0)),0)</f>
        <v>0</v>
      </c>
      <c r="CA48" s="22" t="str">
        <f>IF(AND(BZ48&lt;&gt;0,BZ51=1),CONCATENATE(BZ48,AS46),"")</f>
        <v/>
      </c>
      <c r="CB48" s="4" t="str">
        <f>IF(AX48&lt;&gt;0,IF(AX51=3,AP48,""),"")</f>
        <v/>
      </c>
      <c r="CC48" s="4" t="str">
        <f>IF(AX48&lt;&gt;0,IF(AX51=3,AM48,""),"")</f>
        <v/>
      </c>
      <c r="CD48" s="4" t="str">
        <f>IF(CB48&lt;&gt;"",MAX(CB47:CB50),"")</f>
        <v/>
      </c>
      <c r="CE48" s="4" t="str">
        <f>IF(CB48&lt;&gt;"",IF(CB48=CD48,1,0),"")</f>
        <v/>
      </c>
      <c r="CF48" s="4" t="str">
        <f>IF(CC48&lt;&gt;"",MAX(CC47:CC50),"")</f>
        <v/>
      </c>
      <c r="CG48" s="4">
        <f>IF(CB48&lt;&gt;"",IF(CE51=1,IF(AP48=CD48,2,0),IF(AM48=CF48,2,0)),0)</f>
        <v>0</v>
      </c>
      <c r="CH48" s="22" t="str">
        <f>IF(AND(CG48&lt;&gt;0,CG51=1),CONCATENATE(CG48,AS46),"")</f>
        <v/>
      </c>
      <c r="CI48" s="4"/>
      <c r="CJ48" s="4"/>
      <c r="CK48" s="4"/>
      <c r="CM48" s="69"/>
    </row>
    <row r="49" spans="2:91" ht="15" customHeight="1" x14ac:dyDescent="0.2">
      <c r="B49" s="364">
        <v>27</v>
      </c>
      <c r="C49" s="361">
        <v>43274</v>
      </c>
      <c r="D49" s="218">
        <v>0.625</v>
      </c>
      <c r="E49" s="319" t="s">
        <v>139</v>
      </c>
      <c r="F49" s="276"/>
      <c r="G49" s="277"/>
      <c r="H49" s="322" t="s">
        <v>199</v>
      </c>
      <c r="I49" s="14" t="str">
        <f>IF('Resultados Reales'!J49=1,IF(W49='Resultados Reales'!S49,"Acierto","Error"),"")</f>
        <v/>
      </c>
      <c r="J49" s="14" t="str">
        <f>IF('Resultados Reales'!J49=1,IF(AND('Resultados Reales'!E49='Mi Prode'!F49,'Resultados Reales'!F49='Mi Prode'!G49),"Acierto","Error"),"")</f>
        <v/>
      </c>
      <c r="K49" s="60"/>
      <c r="L49" s="4" t="s">
        <v>124</v>
      </c>
      <c r="M49" s="4" t="s">
        <v>125</v>
      </c>
      <c r="U49" s="4">
        <f t="shared" si="32"/>
        <v>0</v>
      </c>
      <c r="V49" s="4">
        <f t="shared" si="32"/>
        <v>0</v>
      </c>
      <c r="W49" s="4" t="str">
        <f t="shared" si="33"/>
        <v/>
      </c>
      <c r="AA49" s="15" t="str">
        <f>IF(OR(F49&lt;&gt;"",G49&lt;&gt;""),IF(F49&gt;G49,"A",IF(F49=G49,"B","C")),"")</f>
        <v/>
      </c>
      <c r="AB49" s="15" t="str">
        <f>IF(OR(G49&lt;&gt;"",F49&lt;&gt;""),IF(G49&gt;F49,"A",IF(G49=F49,"B","C")),"")</f>
        <v/>
      </c>
      <c r="AC49" s="38" t="str">
        <f t="shared" si="34"/>
        <v/>
      </c>
      <c r="AD49" s="37" t="str">
        <f t="shared" si="35"/>
        <v/>
      </c>
      <c r="AE49" s="39" t="str">
        <f t="shared" si="36"/>
        <v/>
      </c>
      <c r="AF49" s="87" t="str">
        <f t="shared" si="37"/>
        <v/>
      </c>
      <c r="AG49" s="80"/>
      <c r="AH49" s="5" t="str">
        <f>F!F54</f>
        <v>Suecia</v>
      </c>
      <c r="AI49" s="21">
        <f>F!G54</f>
        <v>0</v>
      </c>
      <c r="AJ49" s="21">
        <f>F!H54</f>
        <v>0</v>
      </c>
      <c r="AK49" s="21">
        <f>F!I54</f>
        <v>0</v>
      </c>
      <c r="AL49" s="21">
        <f>F!J54</f>
        <v>0</v>
      </c>
      <c r="AM49" s="21">
        <f>F!K54</f>
        <v>0</v>
      </c>
      <c r="AN49" s="21">
        <f>F!L54</f>
        <v>0</v>
      </c>
      <c r="AO49" s="21">
        <f>F!M54</f>
        <v>0</v>
      </c>
      <c r="AP49" s="21">
        <f>AM49-AN49</f>
        <v>0</v>
      </c>
      <c r="AQ49" s="4"/>
      <c r="AR49" s="4"/>
      <c r="AS49" s="4">
        <f>MAX(AO47:AO50)</f>
        <v>0</v>
      </c>
      <c r="AT49" s="4">
        <f>IF(AO49=AS49,1,0)</f>
        <v>1</v>
      </c>
      <c r="AU49" s="22" t="str">
        <f>IF(AND(AT49&lt;&gt;0,AT51=1),CONCATENATE(AT49,AS46),"")</f>
        <v/>
      </c>
      <c r="AV49" s="4" t="str">
        <f>IF(AND(AT49&lt;&gt;1,AT51=1),AO49,"")</f>
        <v/>
      </c>
      <c r="AW49" s="4" t="str">
        <f>IF(AV49&lt;&gt;"",MAX(AV47:AV50),"")</f>
        <v/>
      </c>
      <c r="AX49" s="4">
        <f>IF(AV49&lt;&gt;"",IF(AO49=AW49,2,0),0)</f>
        <v>0</v>
      </c>
      <c r="AY49" s="22" t="str">
        <f>IF(AND(AX49&lt;&gt;0,AX51=1),CONCATENATE(AX49,AS46),"")</f>
        <v/>
      </c>
      <c r="AZ49" s="4" t="str">
        <f>IF(AT49&lt;&gt;0,IF(AT51=3,AP49,""),"")</f>
        <v/>
      </c>
      <c r="BA49" s="4" t="str">
        <f>IF(AT49&lt;&gt;0,IF(AT51=3,AM49,""),"")</f>
        <v/>
      </c>
      <c r="BB49" s="4" t="str">
        <f>IF(AZ49&lt;&gt;"",MAX(AZ47:AZ50),"")</f>
        <v/>
      </c>
      <c r="BC49" s="4" t="str">
        <f>IF(AZ49&lt;&gt;"",IF(AZ49=BB49,1,0),"")</f>
        <v/>
      </c>
      <c r="BD49" s="4" t="str">
        <f>IF(BA49&lt;&gt;"",MAX(BA47:BA50),"")</f>
        <v/>
      </c>
      <c r="BE49" s="4">
        <f>IF(AZ49&lt;&gt;"",IF(BC51=1,IF(AP49=BB49,1,0),IF(AM49=BD49,1,0)),0)</f>
        <v>0</v>
      </c>
      <c r="BF49" s="22" t="str">
        <f>IF(AND(BE49&lt;&gt;0,BE51=1),CONCATENATE(BE49,AS46),"")</f>
        <v/>
      </c>
      <c r="BG49" s="4" t="str">
        <f>IF(AT49&lt;&gt;0,IF(AND(BE49&lt;&gt;1,BE51=1),AP49,""),"")</f>
        <v/>
      </c>
      <c r="BH49" s="4" t="str">
        <f>IF(AT49&lt;&gt;0,IF(AND(BE49&lt;&gt;1,BE51=1),AM49,""),"")</f>
        <v/>
      </c>
      <c r="BI49" s="4" t="str">
        <f>IF(BG49&lt;&gt;"",MAX(BG47:BG50),"")</f>
        <v/>
      </c>
      <c r="BJ49" s="4" t="str">
        <f>IF(BG49&lt;&gt;"",IF(BG49=BI49,1,0),"")</f>
        <v/>
      </c>
      <c r="BK49" s="4" t="str">
        <f>IF(BH49&lt;&gt;"",MAX(BH47:BH50),"")</f>
        <v/>
      </c>
      <c r="BL49" s="4">
        <f>IF(BG49&lt;&gt;"",IF(BJ51=1,IF(AP49=BI49,2,0),IF(AM49=BK49,2,0)),0)</f>
        <v>0</v>
      </c>
      <c r="BM49" s="22" t="str">
        <f>IF(AND(BL49&lt;&gt;0,BL51=1),CONCATENATE(BL49,AS46),"")</f>
        <v/>
      </c>
      <c r="BN49" s="4" t="str">
        <f>IF(AT49&lt;&gt;0,IF(AT51=2,AP49,""),"")</f>
        <v/>
      </c>
      <c r="BO49" s="4" t="str">
        <f>IF(AT49&lt;&gt;0,IF(AT51=2,AM49,""),"")</f>
        <v/>
      </c>
      <c r="BP49" s="4" t="str">
        <f>IF(BN49&lt;&gt;"",MAX(BN47:BN50),"")</f>
        <v/>
      </c>
      <c r="BQ49" s="4" t="str">
        <f>IF(BN49&lt;&gt;"",IF(BN49=BP49,1,0),"")</f>
        <v/>
      </c>
      <c r="BR49" s="4" t="str">
        <f>IF(BO49&lt;&gt;"",MAX(BO47:BO50),"")</f>
        <v/>
      </c>
      <c r="BS49" s="4">
        <f>IF(BN49&lt;&gt;"",IF(BQ51=1,IF(AP49=BP49,1,2),IF(AM49=BR49,1,2)),0)</f>
        <v>0</v>
      </c>
      <c r="BT49" s="22" t="str">
        <f>IF(AND(BS49&lt;&gt;0,BS51=2),CONCATENATE(BS49,AS46),"")</f>
        <v/>
      </c>
      <c r="BU49" s="4" t="str">
        <f>IF(AX49&lt;&gt;0,IF(AX51=2,AP49,""),"")</f>
        <v/>
      </c>
      <c r="BV49" s="4" t="str">
        <f>IF(AX49&lt;&gt;0,IF(AX51=2,AM49,""),"")</f>
        <v/>
      </c>
      <c r="BW49" s="4" t="str">
        <f>IF(BU49&lt;&gt;"",MAX(BU47:BU50),"")</f>
        <v/>
      </c>
      <c r="BX49" s="4" t="str">
        <f>IF(BU49&lt;&gt;"",IF(BU49=BW49,1,0),"")</f>
        <v/>
      </c>
      <c r="BY49" s="4" t="str">
        <f>IF(BV49&lt;&gt;"",MAX(BV47:BV50),"")</f>
        <v/>
      </c>
      <c r="BZ49" s="4">
        <f>IF(BU49&lt;&gt;"",IF(BX51=1,IF(AP49=BW49,2,0),IF(AM49=BY49,2,0)),0)</f>
        <v>0</v>
      </c>
      <c r="CA49" s="22" t="str">
        <f>IF(AND(BZ49&lt;&gt;0,BZ51=1),CONCATENATE(BZ49,AS46),"")</f>
        <v/>
      </c>
      <c r="CB49" s="4" t="str">
        <f>IF(AX49&lt;&gt;0,IF(AX51=3,AP49,""),"")</f>
        <v/>
      </c>
      <c r="CC49" s="4" t="str">
        <f>IF(AX49&lt;&gt;0,IF(AX51=3,AM49,""),"")</f>
        <v/>
      </c>
      <c r="CD49" s="4" t="str">
        <f>IF(CB49&lt;&gt;"",MAX(CB47:CB50),"")</f>
        <v/>
      </c>
      <c r="CE49" s="4" t="str">
        <f>IF(CB49&lt;&gt;"",IF(CB49=CD49,1,0),"")</f>
        <v/>
      </c>
      <c r="CF49" s="4" t="str">
        <f>IF(CC49&lt;&gt;"",MAX(CC47:CC50),"")</f>
        <v/>
      </c>
      <c r="CG49" s="4">
        <f>IF(CB49&lt;&gt;"",IF(CE51=1,IF(AP49=CD49,2,0),IF(AM49=CF49,2,0)),0)</f>
        <v>0</v>
      </c>
      <c r="CH49" s="22" t="str">
        <f>IF(AND(CG49&lt;&gt;0,CG51=1),CONCATENATE(CG49,AS46),"")</f>
        <v/>
      </c>
      <c r="CI49" s="4"/>
      <c r="CJ49" s="4"/>
      <c r="CK49" s="4"/>
      <c r="CM49" s="69"/>
    </row>
    <row r="50" spans="2:91" ht="15" customHeight="1" x14ac:dyDescent="0.2">
      <c r="B50" s="364">
        <v>28</v>
      </c>
      <c r="C50" s="361">
        <v>43274</v>
      </c>
      <c r="D50" s="218">
        <v>0.5</v>
      </c>
      <c r="E50" s="319" t="s">
        <v>17</v>
      </c>
      <c r="F50" s="276"/>
      <c r="G50" s="277"/>
      <c r="H50" s="322" t="s">
        <v>55</v>
      </c>
      <c r="I50" s="14" t="str">
        <f>IF('Resultados Reales'!J50=1,IF(W50='Resultados Reales'!S50,"Acierto","Error"),"")</f>
        <v/>
      </c>
      <c r="J50" s="14" t="str">
        <f>IF('Resultados Reales'!J50=1,IF(AND('Resultados Reales'!E50='Mi Prode'!F50,'Resultados Reales'!F50='Mi Prode'!G50),"Acierto","Error"),"")</f>
        <v/>
      </c>
      <c r="K50" s="60"/>
      <c r="L50" s="4" t="s">
        <v>124</v>
      </c>
      <c r="M50" s="4" t="s">
        <v>125</v>
      </c>
      <c r="U50" s="4">
        <f t="shared" si="32"/>
        <v>0</v>
      </c>
      <c r="V50" s="4">
        <f t="shared" si="32"/>
        <v>0</v>
      </c>
      <c r="W50" s="4" t="str">
        <f t="shared" si="33"/>
        <v/>
      </c>
      <c r="AA50" s="15" t="str">
        <f>IF(OR(F50&lt;&gt;"",G50&lt;&gt;""),IF(F50&gt;G50,"A",IF(F50=G50,"B","C")),"")</f>
        <v/>
      </c>
      <c r="AB50" s="15" t="str">
        <f>IF(OR(G50&lt;&gt;"",F50&lt;&gt;""),IF(G50&gt;F50,"A",IF(G50=F50,"B","C")),"")</f>
        <v/>
      </c>
      <c r="AC50" s="38" t="str">
        <f t="shared" si="34"/>
        <v/>
      </c>
      <c r="AD50" s="37" t="str">
        <f t="shared" si="35"/>
        <v/>
      </c>
      <c r="AE50" s="39" t="str">
        <f t="shared" si="36"/>
        <v/>
      </c>
      <c r="AF50" s="87" t="str">
        <f t="shared" si="37"/>
        <v/>
      </c>
      <c r="AG50" s="80"/>
      <c r="AH50" s="20" t="str">
        <f>F!F55</f>
        <v>Corea del Sur</v>
      </c>
      <c r="AI50" s="23">
        <f>F!G55</f>
        <v>0</v>
      </c>
      <c r="AJ50" s="23">
        <f>F!H55</f>
        <v>0</v>
      </c>
      <c r="AK50" s="23">
        <f>F!I55</f>
        <v>0</v>
      </c>
      <c r="AL50" s="23">
        <f>F!J55</f>
        <v>0</v>
      </c>
      <c r="AM50" s="23">
        <f>F!K55</f>
        <v>0</v>
      </c>
      <c r="AN50" s="23">
        <f>F!L55</f>
        <v>0</v>
      </c>
      <c r="AO50" s="23">
        <f>F!M55</f>
        <v>0</v>
      </c>
      <c r="AP50" s="23">
        <f>AM50-AN50</f>
        <v>0</v>
      </c>
      <c r="AQ50" s="4"/>
      <c r="AR50" s="4"/>
      <c r="AS50" s="4">
        <f>MAX(AO47:AO50)</f>
        <v>0</v>
      </c>
      <c r="AT50" s="4">
        <f>IF(AO50=AS50,1,0)</f>
        <v>1</v>
      </c>
      <c r="AU50" s="22" t="str">
        <f>IF(AND(AT50&lt;&gt;0,AT51=1),CONCATENATE(AT50,AS46),"")</f>
        <v/>
      </c>
      <c r="AV50" s="4" t="str">
        <f>IF(AND(AT50&lt;&gt;1,AT51=1),AO50,"")</f>
        <v/>
      </c>
      <c r="AW50" s="4" t="str">
        <f>IF(AV50&lt;&gt;"",MAX(AV47:AV50),"")</f>
        <v/>
      </c>
      <c r="AX50" s="4">
        <f>IF(AV50&lt;&gt;"",IF(AO50=AW50,2,0),0)</f>
        <v>0</v>
      </c>
      <c r="AY50" s="22" t="str">
        <f>IF(AND(AX50&lt;&gt;0,AX51=1),CONCATENATE(AX50,AS46),"")</f>
        <v/>
      </c>
      <c r="AZ50" s="4" t="str">
        <f>IF(AT50&lt;&gt;0,IF(AT51=3,AP50,""),"")</f>
        <v/>
      </c>
      <c r="BA50" s="4" t="str">
        <f>IF(AT50&lt;&gt;0,IF(AT51=3,AM50,""),"")</f>
        <v/>
      </c>
      <c r="BB50" s="4" t="str">
        <f>IF(AZ50&lt;&gt;"",MAX(AZ47:AZ50),"")</f>
        <v/>
      </c>
      <c r="BC50" s="4" t="str">
        <f>IF(AZ50&lt;&gt;"",IF(AZ50=BB50,1,0),"")</f>
        <v/>
      </c>
      <c r="BD50" s="4" t="str">
        <f>IF(BA50&lt;&gt;"",MAX(BA47:BA50),"")</f>
        <v/>
      </c>
      <c r="BE50" s="4">
        <f>IF(AZ50&lt;&gt;"",IF(BC51=1,IF(AP50=BB50,1,0),IF(AM50=BD50,1,0)),0)</f>
        <v>0</v>
      </c>
      <c r="BF50" s="22" t="str">
        <f>IF(AND(BE50&lt;&gt;0,BE51=1),CONCATENATE(BE50,AS46),"")</f>
        <v/>
      </c>
      <c r="BG50" s="4" t="str">
        <f>IF(AT50&lt;&gt;0,IF(AND(BE50&lt;&gt;1,BE51=1),AP50,""),"")</f>
        <v/>
      </c>
      <c r="BH50" s="4" t="str">
        <f>IF(AT50&lt;&gt;0,IF(AND(BE50&lt;&gt;1,BE51=1),AM50,""),"")</f>
        <v/>
      </c>
      <c r="BI50" s="4" t="str">
        <f>IF(BG50&lt;&gt;"",MAX(BG47:BG50),"")</f>
        <v/>
      </c>
      <c r="BJ50" s="4" t="str">
        <f>IF(BG50&lt;&gt;"",IF(BG50=BI50,1,0),"")</f>
        <v/>
      </c>
      <c r="BK50" s="4" t="str">
        <f>IF(BH50&lt;&gt;"",MAX(BH47:BH50),"")</f>
        <v/>
      </c>
      <c r="BL50" s="4">
        <f>IF(BG50&lt;&gt;"",IF(BJ51=1,IF(AP50=BI50,2,0),IF(AM50=BK50,2,0)),0)</f>
        <v>0</v>
      </c>
      <c r="BM50" s="22" t="str">
        <f>IF(AND(BL50&lt;&gt;0,BL51=1),CONCATENATE(BL50,AS46),"")</f>
        <v/>
      </c>
      <c r="BN50" s="4" t="str">
        <f>IF(AT50&lt;&gt;0,IF(AT51=2,AP50,""),"")</f>
        <v/>
      </c>
      <c r="BO50" s="4" t="str">
        <f>IF(AT50&lt;&gt;0,IF(AT51=2,AM50,""),"")</f>
        <v/>
      </c>
      <c r="BP50" s="4" t="str">
        <f>IF(BN50&lt;&gt;"",MAX(BN47:BN50),"")</f>
        <v/>
      </c>
      <c r="BQ50" s="4" t="str">
        <f>IF(BN50&lt;&gt;"",IF(BN50=BP50,1,0),"")</f>
        <v/>
      </c>
      <c r="BR50" s="4" t="str">
        <f>IF(BO50&lt;&gt;"",MAX(BO47:BO50),"")</f>
        <v/>
      </c>
      <c r="BS50" s="4">
        <f>IF(BN50&lt;&gt;"",IF(BQ51=1,IF(AP50=BP50,1,2),IF(AM50=BR50,1,2)),0)</f>
        <v>0</v>
      </c>
      <c r="BT50" s="22" t="str">
        <f>IF(AND(BS50&lt;&gt;0,BS51=2),CONCATENATE(BS50,AS46),"")</f>
        <v/>
      </c>
      <c r="BU50" s="4" t="str">
        <f>IF(AX50&lt;&gt;0,IF(AX51=2,AP50,""),"")</f>
        <v/>
      </c>
      <c r="BV50" s="4" t="str">
        <f>IF(AX50&lt;&gt;0,IF(AX51=2,AM50,""),"")</f>
        <v/>
      </c>
      <c r="BW50" s="4" t="str">
        <f>IF(BU50&lt;&gt;"",MAX(BU47:BU50),"")</f>
        <v/>
      </c>
      <c r="BX50" s="4" t="str">
        <f>IF(BU50&lt;&gt;"",IF(BU50=BW50,1,0),"")</f>
        <v/>
      </c>
      <c r="BY50" s="4" t="str">
        <f>IF(BV50&lt;&gt;"",MAX(BV47:BV50),"")</f>
        <v/>
      </c>
      <c r="BZ50" s="4">
        <f>IF(BU50&lt;&gt;"",IF(BX51=1,IF(AP50=BW50,2,0),IF(AM50=BY50,2,0)),0)</f>
        <v>0</v>
      </c>
      <c r="CA50" s="22" t="str">
        <f>IF(AND(BZ50&lt;&gt;0,BZ51=1),CONCATENATE(BZ50,AS46),"")</f>
        <v/>
      </c>
      <c r="CB50" s="4" t="str">
        <f>IF(AX50&lt;&gt;0,IF(AX51=3,AP50,""),"")</f>
        <v/>
      </c>
      <c r="CC50" s="4" t="str">
        <f>IF(AX50&lt;&gt;0,IF(AX51=3,AM50,""),"")</f>
        <v/>
      </c>
      <c r="CD50" s="4" t="str">
        <f>IF(CB50&lt;&gt;"",MAX(CB47:CB50),"")</f>
        <v/>
      </c>
      <c r="CE50" s="4" t="str">
        <f>IF(CB50&lt;&gt;"",IF(CB50=CD50,1,0),"")</f>
        <v/>
      </c>
      <c r="CF50" s="4" t="str">
        <f>IF(CC50&lt;&gt;"",MAX(CC47:CC50),"")</f>
        <v/>
      </c>
      <c r="CG50" s="4">
        <f>IF(CB50&lt;&gt;"",IF(CE51=1,IF(AP50=CD50,2,0),IF(AM50=CF50,2,0)),0)</f>
        <v>0</v>
      </c>
      <c r="CH50" s="22" t="str">
        <f>IF(AND(CG50&lt;&gt;0,CG51=1),CONCATENATE(CG50,AS46),"")</f>
        <v/>
      </c>
      <c r="CI50" s="4"/>
      <c r="CJ50" s="4"/>
      <c r="CK50" s="4"/>
      <c r="CM50" s="69"/>
    </row>
    <row r="51" spans="2:91" ht="15" customHeight="1" x14ac:dyDescent="0.2">
      <c r="B51" s="364">
        <v>43</v>
      </c>
      <c r="C51" s="361">
        <v>43278</v>
      </c>
      <c r="D51" s="218">
        <v>0.625</v>
      </c>
      <c r="E51" s="319" t="s">
        <v>139</v>
      </c>
      <c r="F51" s="276"/>
      <c r="G51" s="277"/>
      <c r="H51" s="322" t="s">
        <v>55</v>
      </c>
      <c r="I51" s="14" t="str">
        <f>IF('Resultados Reales'!J51=1,IF(W51='Resultados Reales'!S51,"Acierto","Error"),"")</f>
        <v/>
      </c>
      <c r="J51" s="14" t="str">
        <f>IF('Resultados Reales'!J51=1,IF(AND('Resultados Reales'!E51='Mi Prode'!F51,'Resultados Reales'!F51='Mi Prode'!G51),"Acierto","Error"),"")</f>
        <v/>
      </c>
      <c r="K51" s="60"/>
      <c r="L51" s="4" t="s">
        <v>124</v>
      </c>
      <c r="M51" s="4" t="s">
        <v>125</v>
      </c>
      <c r="U51" s="4">
        <f t="shared" si="32"/>
        <v>0</v>
      </c>
      <c r="V51" s="4">
        <f t="shared" si="32"/>
        <v>0</v>
      </c>
      <c r="W51" s="4" t="str">
        <f t="shared" si="33"/>
        <v/>
      </c>
      <c r="AA51" s="15" t="str">
        <f>IF(OR(F51&lt;&gt;"",G51&lt;&gt;""),IF(F51&gt;G51,"A",IF(F51=G51,"B","C")),"")</f>
        <v/>
      </c>
      <c r="AB51" s="15" t="str">
        <f>IF(OR(G51&lt;&gt;"",F51&lt;&gt;""),IF(G51&gt;F51,"A",IF(G51=F51,"B","C")),"")</f>
        <v/>
      </c>
      <c r="AC51" s="38" t="str">
        <f t="shared" si="34"/>
        <v/>
      </c>
      <c r="AD51" s="37" t="str">
        <f t="shared" si="35"/>
        <v/>
      </c>
      <c r="AE51" s="39" t="str">
        <f t="shared" si="36"/>
        <v/>
      </c>
      <c r="AF51" s="87" t="str">
        <f t="shared" si="37"/>
        <v/>
      </c>
      <c r="AG51" s="80"/>
      <c r="AH51" s="5"/>
      <c r="AI51" s="21"/>
      <c r="AJ51" s="21"/>
      <c r="AK51" s="21"/>
      <c r="AL51" s="21"/>
      <c r="AM51" s="21"/>
      <c r="AN51" s="21"/>
      <c r="AO51" s="21"/>
      <c r="AP51" s="21"/>
      <c r="AQ51" s="4"/>
      <c r="AR51" s="4">
        <f>SUM(AI47:AI50)</f>
        <v>0</v>
      </c>
      <c r="AS51" s="4"/>
      <c r="AT51" s="4">
        <f>COUNTIF(AT47:AT50,"&lt;&gt;0")</f>
        <v>4</v>
      </c>
      <c r="AU51" s="4"/>
      <c r="AV51" s="4"/>
      <c r="AW51" s="4"/>
      <c r="AX51" s="4">
        <f>COUNTIF(AX47:AX50,"&lt;&gt;0")</f>
        <v>0</v>
      </c>
      <c r="AY51" s="4"/>
      <c r="AZ51" s="4"/>
      <c r="BA51" s="4"/>
      <c r="BB51" s="4"/>
      <c r="BC51" s="4" t="str">
        <f>IF(AT51=3,SUM(BC47:BC50),"")</f>
        <v/>
      </c>
      <c r="BD51" s="4"/>
      <c r="BE51" s="4">
        <f>COUNTIF(BE47:BE50,"&lt;&gt;0")</f>
        <v>0</v>
      </c>
      <c r="BF51" s="4"/>
      <c r="BG51" s="4"/>
      <c r="BH51" s="4"/>
      <c r="BI51" s="4"/>
      <c r="BJ51" s="4" t="str">
        <f>IF(AT51=3,SUM(BJ47:BJ50),"")</f>
        <v/>
      </c>
      <c r="BK51" s="4"/>
      <c r="BL51" s="4">
        <f>COUNTIF(BL47:BL50,"&lt;&gt;0")</f>
        <v>0</v>
      </c>
      <c r="BM51" s="4"/>
      <c r="BN51" s="4"/>
      <c r="BO51" s="4"/>
      <c r="BP51" s="4"/>
      <c r="BQ51" s="4" t="str">
        <f>IF(AT51=2,SUM(BQ47:BQ50),"")</f>
        <v/>
      </c>
      <c r="BR51" s="4"/>
      <c r="BS51" s="4">
        <f>COUNTIF(BS47:BS50,"&lt;&gt;0")</f>
        <v>0</v>
      </c>
      <c r="BT51" s="4"/>
      <c r="BU51" s="4"/>
      <c r="BV51" s="4"/>
      <c r="BW51" s="4"/>
      <c r="BX51" s="4" t="str">
        <f>IF(AX51=2,SUM(BX47:BX50),"")</f>
        <v/>
      </c>
      <c r="BY51" s="4"/>
      <c r="BZ51" s="4">
        <f>COUNTIF(BZ47:BZ50,"&lt;&gt;0")</f>
        <v>0</v>
      </c>
      <c r="CA51" s="4"/>
      <c r="CB51" s="4"/>
      <c r="CC51" s="4"/>
      <c r="CD51" s="4"/>
      <c r="CE51" s="4" t="str">
        <f>IF(AX51=3,SUM(CE47:CE50),"")</f>
        <v/>
      </c>
      <c r="CF51" s="4"/>
      <c r="CG51" s="4">
        <f>COUNTIF(CG47:CG50,"&lt;&gt;0")</f>
        <v>0</v>
      </c>
      <c r="CH51" s="4"/>
      <c r="CI51" s="4"/>
      <c r="CJ51" s="4"/>
      <c r="CK51" s="4"/>
      <c r="CM51" s="69"/>
    </row>
    <row r="52" spans="2:91" ht="15" customHeight="1" thickBot="1" x14ac:dyDescent="0.25">
      <c r="B52" s="365">
        <v>44</v>
      </c>
      <c r="C52" s="362">
        <v>43278</v>
      </c>
      <c r="D52" s="219">
        <v>0.625</v>
      </c>
      <c r="E52" s="320" t="s">
        <v>17</v>
      </c>
      <c r="F52" s="278"/>
      <c r="G52" s="279"/>
      <c r="H52" s="323" t="s">
        <v>199</v>
      </c>
      <c r="I52" s="24" t="str">
        <f>IF('Resultados Reales'!J52=1,IF(W52='Resultados Reales'!S52,"Acierto","Error"),"")</f>
        <v/>
      </c>
      <c r="J52" s="24" t="str">
        <f>IF('Resultados Reales'!J52=1,IF(AND('Resultados Reales'!E52='Mi Prode'!F52,'Resultados Reales'!F52='Mi Prode'!G52),"Acierto","Error"),"")</f>
        <v/>
      </c>
      <c r="K52" s="60"/>
      <c r="L52" s="4" t="s">
        <v>124</v>
      </c>
      <c r="M52" s="4" t="s">
        <v>125</v>
      </c>
      <c r="U52" s="4">
        <f t="shared" si="32"/>
        <v>0</v>
      </c>
      <c r="V52" s="4">
        <f t="shared" si="32"/>
        <v>0</v>
      </c>
      <c r="W52" s="4" t="str">
        <f t="shared" si="33"/>
        <v/>
      </c>
      <c r="AA52" s="15" t="str">
        <f>IF(OR(F52&lt;&gt;"",G52&lt;&gt;""),IF(F52&gt;G52,"A",IF(F52=G52,"B","C")),"")</f>
        <v/>
      </c>
      <c r="AB52" s="15" t="str">
        <f>IF(OR(G52&lt;&gt;"",F52&lt;&gt;""),IF(G52&gt;F52,"A",IF(G52=F52,"B","C")),"")</f>
        <v/>
      </c>
      <c r="AC52" s="38" t="str">
        <f t="shared" si="34"/>
        <v/>
      </c>
      <c r="AD52" s="37" t="str">
        <f t="shared" si="35"/>
        <v/>
      </c>
      <c r="AE52" s="39" t="str">
        <f t="shared" si="36"/>
        <v/>
      </c>
      <c r="AF52" s="87" t="str">
        <f t="shared" si="37"/>
        <v/>
      </c>
      <c r="AG52" s="80"/>
      <c r="AH52" s="5"/>
      <c r="AI52" s="21"/>
      <c r="AJ52" s="21"/>
      <c r="AK52" s="21"/>
      <c r="AL52" s="21"/>
      <c r="AM52" s="21"/>
      <c r="AN52" s="21"/>
      <c r="AO52" s="21"/>
      <c r="AP52" s="21"/>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row>
    <row r="53" spans="2:91" ht="15" thickBot="1" x14ac:dyDescent="0.25">
      <c r="B53" s="366"/>
      <c r="C53" s="21"/>
      <c r="D53" s="5"/>
      <c r="E53" s="6"/>
      <c r="F53" s="5"/>
      <c r="G53" s="5"/>
      <c r="H53" s="7"/>
      <c r="I53" s="21"/>
      <c r="J53" s="21"/>
      <c r="K53" s="21"/>
      <c r="AH53" s="5"/>
      <c r="AI53" s="21"/>
      <c r="AJ53" s="21"/>
      <c r="AK53" s="21"/>
      <c r="AL53" s="21"/>
      <c r="AM53" s="21"/>
      <c r="AN53" s="21"/>
      <c r="AO53" s="21"/>
      <c r="AP53" s="21"/>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row>
    <row r="54" spans="2:91" ht="15" customHeight="1" thickBot="1" x14ac:dyDescent="0.25">
      <c r="B54" s="363" t="s">
        <v>72</v>
      </c>
      <c r="C54" s="229" t="s">
        <v>128</v>
      </c>
      <c r="D54" s="230" t="s">
        <v>54</v>
      </c>
      <c r="E54" s="433" t="s">
        <v>136</v>
      </c>
      <c r="F54" s="434"/>
      <c r="G54" s="434"/>
      <c r="H54" s="435"/>
      <c r="I54" s="102" t="s">
        <v>185</v>
      </c>
      <c r="J54" s="102" t="s">
        <v>189</v>
      </c>
      <c r="K54" s="13"/>
      <c r="AH54" s="11" t="s">
        <v>136</v>
      </c>
      <c r="AI54" s="12" t="s">
        <v>147</v>
      </c>
      <c r="AJ54" s="12" t="s">
        <v>148</v>
      </c>
      <c r="AK54" s="12" t="s">
        <v>149</v>
      </c>
      <c r="AL54" s="12" t="s">
        <v>150</v>
      </c>
      <c r="AM54" s="12" t="s">
        <v>151</v>
      </c>
      <c r="AN54" s="12" t="s">
        <v>152</v>
      </c>
      <c r="AO54" s="12" t="s">
        <v>153</v>
      </c>
      <c r="AP54" s="12" t="s">
        <v>154</v>
      </c>
      <c r="AQ54" s="4"/>
      <c r="AR54" s="4"/>
      <c r="AS54" s="63" t="s">
        <v>172</v>
      </c>
      <c r="AT54" s="436" t="s">
        <v>174</v>
      </c>
      <c r="AU54" s="436"/>
      <c r="AV54" s="436" t="s">
        <v>175</v>
      </c>
      <c r="AW54" s="436"/>
      <c r="AX54" s="436"/>
      <c r="AY54" s="436"/>
      <c r="AZ54" s="436" t="s">
        <v>173</v>
      </c>
      <c r="BA54" s="436"/>
      <c r="BB54" s="436"/>
      <c r="BC54" s="436"/>
      <c r="BD54" s="436"/>
      <c r="BE54" s="436"/>
      <c r="BF54" s="436"/>
      <c r="BG54" s="436" t="s">
        <v>176</v>
      </c>
      <c r="BH54" s="436"/>
      <c r="BI54" s="436"/>
      <c r="BJ54" s="436"/>
      <c r="BK54" s="436"/>
      <c r="BL54" s="436"/>
      <c r="BM54" s="436"/>
      <c r="BN54" s="436" t="s">
        <v>177</v>
      </c>
      <c r="BO54" s="436"/>
      <c r="BP54" s="436"/>
      <c r="BQ54" s="436"/>
      <c r="BR54" s="436"/>
      <c r="BS54" s="436"/>
      <c r="BT54" s="436"/>
      <c r="BU54" s="436" t="s">
        <v>178</v>
      </c>
      <c r="BV54" s="436"/>
      <c r="BW54" s="436"/>
      <c r="BX54" s="436"/>
      <c r="BY54" s="436"/>
      <c r="BZ54" s="436"/>
      <c r="CA54" s="436"/>
      <c r="CB54" s="436" t="s">
        <v>179</v>
      </c>
      <c r="CC54" s="436"/>
      <c r="CD54" s="436"/>
      <c r="CE54" s="436"/>
      <c r="CF54" s="436"/>
      <c r="CG54" s="436"/>
      <c r="CH54" s="436"/>
      <c r="CI54" s="4"/>
      <c r="CJ54" s="4"/>
      <c r="CK54" s="4"/>
    </row>
    <row r="55" spans="2:91" ht="16" x14ac:dyDescent="0.2">
      <c r="B55" s="364">
        <v>13</v>
      </c>
      <c r="C55" s="361">
        <v>43269</v>
      </c>
      <c r="D55" s="218">
        <v>0.5</v>
      </c>
      <c r="E55" s="318" t="s">
        <v>200</v>
      </c>
      <c r="F55" s="274"/>
      <c r="G55" s="275"/>
      <c r="H55" s="321" t="s">
        <v>201</v>
      </c>
      <c r="I55" s="228" t="str">
        <f>IF('Resultados Reales'!J55=1,IF(W55='Resultados Reales'!S55,"Acierto","Error"),"")</f>
        <v/>
      </c>
      <c r="J55" s="228" t="str">
        <f>IF('Resultados Reales'!J55=1,IF(AND('Resultados Reales'!E55='Mi Prode'!F55,'Resultados Reales'!F55='Mi Prode'!G55),"Acierto","Error"),"")</f>
        <v/>
      </c>
      <c r="K55" s="60"/>
      <c r="L55" s="4" t="s">
        <v>124</v>
      </c>
      <c r="M55" s="4" t="s">
        <v>125</v>
      </c>
      <c r="U55" s="4">
        <f t="shared" ref="U55:V60" si="38">IF(I55="Acierto",1,0)</f>
        <v>0</v>
      </c>
      <c r="V55" s="4">
        <f>IF(J55="Acierto",1,0)</f>
        <v>0</v>
      </c>
      <c r="W55" s="4" t="str">
        <f t="shared" ref="W55:W60" si="39">IF(AND(F55&lt;&gt;"",G55&lt;&gt;""),IF(F55&gt;G55,"L",IF(F55=G55,"E","V")),"")</f>
        <v/>
      </c>
      <c r="AA55" s="15" t="str">
        <f>IF(AND(F55&lt;&gt;"",G55&lt;&gt;""),IF(F55&gt;G55,"A",IF(F55=G55,"B","C")),"")</f>
        <v/>
      </c>
      <c r="AB55" s="15" t="str">
        <f>IF(AND(G55&lt;&gt;"",F55&lt;&gt;""),IF(G55&gt;F55,"A",IF(G55=F55,"B","C")),"")</f>
        <v/>
      </c>
      <c r="AC55" s="36" t="str">
        <f t="shared" ref="AC55:AC60" si="40">IF($E55="Costa de Marfil",$AA55,IF($H55="Costa de Marfil",$AB55,""))</f>
        <v/>
      </c>
      <c r="AD55" s="40" t="str">
        <f t="shared" ref="AD55:AD60" si="41">IF($E55="Corea del Norte",$AA55,IF($H55="Corea del Norte",$AB55,""))</f>
        <v/>
      </c>
      <c r="AE55" s="41" t="str">
        <f t="shared" ref="AE55:AE60" si="42">IF($E55="Brasil",$AA55,IF($H55="Brasil",$AB55,""))</f>
        <v/>
      </c>
      <c r="AF55" s="88" t="str">
        <f t="shared" ref="AF55:AF60" si="43">IF($E55="Portugal",$AA55,IF($H55="Portugal",$AB55,""))</f>
        <v/>
      </c>
      <c r="AG55" s="81"/>
      <c r="AH55" s="5" t="str">
        <f>G!F52</f>
        <v>Belgica</v>
      </c>
      <c r="AI55" s="21">
        <f>G!G52</f>
        <v>0</v>
      </c>
      <c r="AJ55" s="21">
        <f>G!H52</f>
        <v>0</v>
      </c>
      <c r="AK55" s="21">
        <f>G!I52</f>
        <v>0</v>
      </c>
      <c r="AL55" s="21">
        <f>G!J52</f>
        <v>0</v>
      </c>
      <c r="AM55" s="21">
        <f>G!K52</f>
        <v>0</v>
      </c>
      <c r="AN55" s="21">
        <f>G!L52</f>
        <v>0</v>
      </c>
      <c r="AO55" s="21">
        <f>G!M52</f>
        <v>0</v>
      </c>
      <c r="AP55" s="21">
        <f>AM55-AN55</f>
        <v>0</v>
      </c>
      <c r="AQ55" s="4"/>
      <c r="AR55" s="4"/>
      <c r="AS55" s="4">
        <f>MAX(AO55:AO58)</f>
        <v>0</v>
      </c>
      <c r="AT55" s="4">
        <f>IF(AO55=AS55,1,0)</f>
        <v>1</v>
      </c>
      <c r="AU55" s="22" t="str">
        <f>IF(AND(AT55&lt;&gt;0,AT59=1),CONCATENATE(AT55,AS54),"")</f>
        <v/>
      </c>
      <c r="AV55" s="4" t="str">
        <f>IF(AND(AT55&lt;&gt;1,AT59=1),AO55,"")</f>
        <v/>
      </c>
      <c r="AW55" s="4" t="str">
        <f>IF(AV55&lt;&gt;"",MAX(AV55:AV58),"")</f>
        <v/>
      </c>
      <c r="AX55" s="4">
        <f>IF(AV55&lt;&gt;"",IF(AO55=AW55,2,0),0)</f>
        <v>0</v>
      </c>
      <c r="AY55" s="22" t="str">
        <f>IF(AND(AX55&lt;&gt;0,AX59=1),CONCATENATE(AX55,AS54),"")</f>
        <v/>
      </c>
      <c r="AZ55" s="4" t="str">
        <f>IF(AT55&lt;&gt;0,IF(AT59=3,AP55,""),"")</f>
        <v/>
      </c>
      <c r="BA55" s="4" t="str">
        <f>IF(AT55&lt;&gt;0,IF(AT59=3,AM55,""),"")</f>
        <v/>
      </c>
      <c r="BB55" s="4" t="str">
        <f>IF(AZ55&lt;&gt;"",MAX(AZ55:AZ58),"")</f>
        <v/>
      </c>
      <c r="BC55" s="4" t="str">
        <f>IF(AZ55&lt;&gt;"",IF(AZ55=BB55,1,0),"")</f>
        <v/>
      </c>
      <c r="BD55" s="4" t="str">
        <f>IF(BA55&lt;&gt;"",MAX(BA55:BA58),"")</f>
        <v/>
      </c>
      <c r="BE55" s="4">
        <f>IF(AZ55&lt;&gt;"",IF(BC59=1,IF(AP55=BB55,1,0),IF(AM55=BD55,1,0)),0)</f>
        <v>0</v>
      </c>
      <c r="BF55" s="22" t="str">
        <f>IF(AND(BE55&lt;&gt;0,BE59=1),CONCATENATE(BE55,AS54),"")</f>
        <v/>
      </c>
      <c r="BG55" s="4" t="str">
        <f>IF(AT55&lt;&gt;0,IF(AND(BE55&lt;&gt;1,BE59=1),AP55,""),"")</f>
        <v/>
      </c>
      <c r="BH55" s="4" t="str">
        <f>IF(AT55&lt;&gt;0,IF(AND(BE55&lt;&gt;1,BE59=1),AM55,""),"")</f>
        <v/>
      </c>
      <c r="BI55" s="4" t="str">
        <f>IF(BG55&lt;&gt;"",MAX(BG55:BG58),"")</f>
        <v/>
      </c>
      <c r="BJ55" s="4" t="str">
        <f>IF(BG55&lt;&gt;"",IF(BG55=BI55,1,0),"")</f>
        <v/>
      </c>
      <c r="BK55" s="4" t="str">
        <f>IF(BH55&lt;&gt;"",MAX(BH55:BH58),"")</f>
        <v/>
      </c>
      <c r="BL55" s="4">
        <f>IF(BG55&lt;&gt;"",IF(BJ59=1,IF(AP55=BI55,2,0),IF(AM55=BK55,2,0)),0)</f>
        <v>0</v>
      </c>
      <c r="BM55" s="22" t="str">
        <f>IF(AND(BL55&lt;&gt;0,BL59=1),CONCATENATE(BL55,AS54),"")</f>
        <v/>
      </c>
      <c r="BN55" s="4" t="str">
        <f>IF(AT55&lt;&gt;0,IF(AT59=2,AP55,""),"")</f>
        <v/>
      </c>
      <c r="BO55" s="4" t="str">
        <f>IF(AT55&lt;&gt;0,IF(AT59=2,AM55,""),"")</f>
        <v/>
      </c>
      <c r="BP55" s="4" t="str">
        <f>IF(BN55&lt;&gt;"",MAX(BN55:BN58),"")</f>
        <v/>
      </c>
      <c r="BQ55" s="4" t="str">
        <f>IF(BN55&lt;&gt;"",IF(BN55=BP55,1,0),"")</f>
        <v/>
      </c>
      <c r="BR55" s="4" t="str">
        <f>IF(BO55&lt;&gt;"",MAX(BO55:BO58),"")</f>
        <v/>
      </c>
      <c r="BS55" s="4">
        <f>IF(BN55&lt;&gt;"",IF(BQ59=1,IF(AP55=BP55,1,2),IF(AM55=BR55,1,2)),0)</f>
        <v>0</v>
      </c>
      <c r="BT55" s="22" t="str">
        <f>IF(AND(BS55&lt;&gt;0,BS59=2),CONCATENATE(BS55,AS54),"")</f>
        <v/>
      </c>
      <c r="BU55" s="4" t="str">
        <f>IF(AX55&lt;&gt;0,IF(AX59=2,AP55,""),"")</f>
        <v/>
      </c>
      <c r="BV55" s="4" t="str">
        <f>IF(AX55&lt;&gt;0,IF(AX59=2,AM55,""),"")</f>
        <v/>
      </c>
      <c r="BW55" s="4" t="str">
        <f>IF(BU55&lt;&gt;"",MAX(BU55:BU58),"")</f>
        <v/>
      </c>
      <c r="BX55" s="4" t="str">
        <f>IF(BU55&lt;&gt;"",IF(BU55=BW55,1,0),"")</f>
        <v/>
      </c>
      <c r="BY55" s="4" t="str">
        <f>IF(BV55&lt;&gt;"",MAX(BV55:BV58),"")</f>
        <v/>
      </c>
      <c r="BZ55" s="4">
        <f>IF(BU55&lt;&gt;"",IF(BX59=1,IF(AP55=BW55,2,0),IF(AM55=BY55,2,0)),0)</f>
        <v>0</v>
      </c>
      <c r="CA55" s="22" t="str">
        <f>IF(AND(BZ55&lt;&gt;0,BZ59=1),CONCATENATE(BZ55,AS54),"")</f>
        <v/>
      </c>
      <c r="CB55" s="4" t="str">
        <f>IF(AX55&lt;&gt;0,IF(AX59=3,AP55,""),"")</f>
        <v/>
      </c>
      <c r="CC55" s="4" t="str">
        <f>IF(AX55&lt;&gt;0,IF(AX59=3,AM55,""),"")</f>
        <v/>
      </c>
      <c r="CD55" s="4" t="str">
        <f>IF(CB55&lt;&gt;"",MAX(CB55:CB58),"")</f>
        <v/>
      </c>
      <c r="CE55" s="4" t="str">
        <f>IF(CB55&lt;&gt;"",IF(CB55=CD55,1,0),"")</f>
        <v/>
      </c>
      <c r="CF55" s="4" t="str">
        <f>IF(CC55&lt;&gt;"",MAX(CC55:CC58),"")</f>
        <v/>
      </c>
      <c r="CG55" s="4">
        <f>IF(CB55&lt;&gt;"",IF(CE59=1,IF(AP55=CD55,2,0),IF(AM55=CF55,2,0)),0)</f>
        <v>0</v>
      </c>
      <c r="CH55" s="22" t="str">
        <f>IF(AND(CG55&lt;&gt;0,CG59=1),CONCATENATE(CG55,AS54),"")</f>
        <v/>
      </c>
      <c r="CI55" s="4"/>
      <c r="CJ55" s="4"/>
      <c r="CK55" s="4"/>
      <c r="CL55" s="70"/>
      <c r="CM55" s="70"/>
    </row>
    <row r="56" spans="2:91" x14ac:dyDescent="0.2">
      <c r="B56" s="364">
        <v>14</v>
      </c>
      <c r="C56" s="361">
        <v>43269</v>
      </c>
      <c r="D56" s="218">
        <v>0.625</v>
      </c>
      <c r="E56" s="319" t="s">
        <v>202</v>
      </c>
      <c r="F56" s="276"/>
      <c r="G56" s="277"/>
      <c r="H56" s="322" t="s">
        <v>138</v>
      </c>
      <c r="I56" s="14" t="str">
        <f>IF('Resultados Reales'!J56=1,IF(W56='Resultados Reales'!S56,"Acierto","Error"),"")</f>
        <v/>
      </c>
      <c r="J56" s="14" t="str">
        <f>IF('Resultados Reales'!J56=1,IF(AND('Resultados Reales'!E56='Mi Prode'!F56,'Resultados Reales'!F56='Mi Prode'!G56),"Acierto","Error"),"")</f>
        <v/>
      </c>
      <c r="K56" s="60"/>
      <c r="L56" s="4" t="s">
        <v>124</v>
      </c>
      <c r="M56" s="4" t="s">
        <v>125</v>
      </c>
      <c r="U56" s="4">
        <f t="shared" si="38"/>
        <v>0</v>
      </c>
      <c r="V56" s="4">
        <f t="shared" si="38"/>
        <v>0</v>
      </c>
      <c r="W56" s="4" t="str">
        <f t="shared" si="39"/>
        <v/>
      </c>
      <c r="AA56" s="15" t="str">
        <f>IF(OR(F56&lt;&gt;"",G56&lt;&gt;""),IF(F56&gt;G56,"A",IF(F56=G56,"B","C")),"")</f>
        <v/>
      </c>
      <c r="AB56" s="15" t="str">
        <f>IF(OR(G56&lt;&gt;"",F56&lt;&gt;""),IF(G56&gt;F56,"A",IF(G56=F56,"B","C")),"")</f>
        <v/>
      </c>
      <c r="AC56" s="36" t="str">
        <f t="shared" si="40"/>
        <v/>
      </c>
      <c r="AD56" s="40" t="str">
        <f t="shared" si="41"/>
        <v/>
      </c>
      <c r="AE56" s="41" t="str">
        <f t="shared" si="42"/>
        <v/>
      </c>
      <c r="AF56" s="88" t="str">
        <f t="shared" si="43"/>
        <v/>
      </c>
      <c r="AG56" s="81"/>
      <c r="AH56" s="20" t="str">
        <f>G!F53</f>
        <v>Panama</v>
      </c>
      <c r="AI56" s="23">
        <f>G!G53</f>
        <v>0</v>
      </c>
      <c r="AJ56" s="23">
        <f>G!H53</f>
        <v>0</v>
      </c>
      <c r="AK56" s="23">
        <f>G!I53</f>
        <v>0</v>
      </c>
      <c r="AL56" s="23">
        <f>G!J53</f>
        <v>0</v>
      </c>
      <c r="AM56" s="23">
        <f>G!K53</f>
        <v>0</v>
      </c>
      <c r="AN56" s="23">
        <f>G!L53</f>
        <v>0</v>
      </c>
      <c r="AO56" s="23">
        <f>G!M53</f>
        <v>0</v>
      </c>
      <c r="AP56" s="23">
        <f>AM56-AN56</f>
        <v>0</v>
      </c>
      <c r="AQ56" s="4"/>
      <c r="AR56" s="4"/>
      <c r="AS56" s="4">
        <f>MAX(AO55:AO58)</f>
        <v>0</v>
      </c>
      <c r="AT56" s="4">
        <f>IF(AO56=AS56,1,0)</f>
        <v>1</v>
      </c>
      <c r="AU56" s="22" t="str">
        <f>IF(AND(AT56&lt;&gt;0,AT59=1),CONCATENATE(AT56,AS54),"")</f>
        <v/>
      </c>
      <c r="AV56" s="4" t="str">
        <f>IF(AND(AT56&lt;&gt;1,AT59=1),AO56,"")</f>
        <v/>
      </c>
      <c r="AW56" s="4" t="str">
        <f>IF(AV56&lt;&gt;"",MAX(AV55:AV58),"")</f>
        <v/>
      </c>
      <c r="AX56" s="4">
        <f>IF(AV56&lt;&gt;"",IF(AO56=AW56,2,0),0)</f>
        <v>0</v>
      </c>
      <c r="AY56" s="22" t="str">
        <f>IF(AND(AX56&lt;&gt;0,AX59=1),CONCATENATE(AX56,AS54),"")</f>
        <v/>
      </c>
      <c r="AZ56" s="4" t="str">
        <f>IF(AT56&lt;&gt;0,IF(AT59=3,AP56,""),"")</f>
        <v/>
      </c>
      <c r="BA56" s="4" t="str">
        <f>IF(AT56&lt;&gt;0,IF(AT59=3,AM56,""),"")</f>
        <v/>
      </c>
      <c r="BB56" s="4" t="str">
        <f>IF(AZ56&lt;&gt;"",MAX(AZ55:AZ58),"")</f>
        <v/>
      </c>
      <c r="BC56" s="4" t="str">
        <f>IF(AZ56&lt;&gt;"",IF(AZ56=BB56,1,0),"")</f>
        <v/>
      </c>
      <c r="BD56" s="4" t="str">
        <f>IF(BA56&lt;&gt;"",MAX(BA55:BA58),"")</f>
        <v/>
      </c>
      <c r="BE56" s="4">
        <f>IF(AZ56&lt;&gt;"",IF(BC59=1,IF(AP56=BB56,1,0),IF(AM56=BD56,1,0)),0)</f>
        <v>0</v>
      </c>
      <c r="BF56" s="22" t="str">
        <f>IF(AND(BE56&lt;&gt;0,BE59=1),CONCATENATE(BE56,AS54),"")</f>
        <v/>
      </c>
      <c r="BG56" s="4" t="str">
        <f>IF(AT56&lt;&gt;0,IF(AND(BE56&lt;&gt;1,BE59=1),AP56,""),"")</f>
        <v/>
      </c>
      <c r="BH56" s="4" t="str">
        <f>IF(AT56&lt;&gt;0,IF(AND(BE56&lt;&gt;1,BE59=1),AM56,""),"")</f>
        <v/>
      </c>
      <c r="BI56" s="4" t="str">
        <f>IF(BG56&lt;&gt;"",MAX(BG55:BG58),"")</f>
        <v/>
      </c>
      <c r="BJ56" s="4" t="str">
        <f>IF(BG56&lt;&gt;"",IF(BG56=BI56,1,0),"")</f>
        <v/>
      </c>
      <c r="BK56" s="4" t="str">
        <f>IF(BH56&lt;&gt;"",MAX(BH55:BH58),"")</f>
        <v/>
      </c>
      <c r="BL56" s="4">
        <f>IF(BG56&lt;&gt;"",IF(BJ59=1,IF(AP56=BI56,2,0),IF(AM56=BK56,2,0)),0)</f>
        <v>0</v>
      </c>
      <c r="BM56" s="22" t="str">
        <f>IF(AND(BL56&lt;&gt;0,BL59=1),CONCATENATE(BL56,AS54),"")</f>
        <v/>
      </c>
      <c r="BN56" s="4" t="str">
        <f>IF(AT56&lt;&gt;0,IF(AT59=2,AP56,""),"")</f>
        <v/>
      </c>
      <c r="BO56" s="4" t="str">
        <f>IF(AT56&lt;&gt;0,IF(AT59=2,AM56,""),"")</f>
        <v/>
      </c>
      <c r="BP56" s="4" t="str">
        <f>IF(BN56&lt;&gt;"",MAX(BN55:BN58),"")</f>
        <v/>
      </c>
      <c r="BQ56" s="4" t="str">
        <f>IF(BN56&lt;&gt;"",IF(BN56=BP56,1,0),"")</f>
        <v/>
      </c>
      <c r="BR56" s="4" t="str">
        <f>IF(BO56&lt;&gt;"",MAX(BO55:BO58),"")</f>
        <v/>
      </c>
      <c r="BS56" s="4">
        <f>IF(BN56&lt;&gt;"",IF(BQ59=1,IF(AP56=BP56,1,2),IF(AM56=BR56,1,2)),0)</f>
        <v>0</v>
      </c>
      <c r="BT56" s="22" t="str">
        <f>IF(AND(BS56&lt;&gt;0,BS59=2),CONCATENATE(BS56,AS54),"")</f>
        <v/>
      </c>
      <c r="BU56" s="4" t="str">
        <f>IF(AX56&lt;&gt;0,IF(AX59=2,AP56,""),"")</f>
        <v/>
      </c>
      <c r="BV56" s="4" t="str">
        <f>IF(AX56&lt;&gt;0,IF(AX59=2,AM56,""),"")</f>
        <v/>
      </c>
      <c r="BW56" s="4" t="str">
        <f>IF(BU56&lt;&gt;"",MAX(BU55:BU58),"")</f>
        <v/>
      </c>
      <c r="BX56" s="4" t="str">
        <f>IF(BU56&lt;&gt;"",IF(BU56=BW56,1,0),"")</f>
        <v/>
      </c>
      <c r="BY56" s="4" t="str">
        <f>IF(BV56&lt;&gt;"",MAX(BV55:BV58),"")</f>
        <v/>
      </c>
      <c r="BZ56" s="4">
        <f>IF(BU56&lt;&gt;"",IF(BX59=1,IF(AP56=BW56,2,0),IF(AM56=BY56,2,0)),0)</f>
        <v>0</v>
      </c>
      <c r="CA56" s="22" t="str">
        <f>IF(AND(BZ56&lt;&gt;0,BZ59=1),CONCATENATE(BZ56,AS54),"")</f>
        <v/>
      </c>
      <c r="CB56" s="4" t="str">
        <f>IF(AX56&lt;&gt;0,IF(AX59=3,AP56,""),"")</f>
        <v/>
      </c>
      <c r="CC56" s="4" t="str">
        <f>IF(AX56&lt;&gt;0,IF(AX59=3,AM56,""),"")</f>
        <v/>
      </c>
      <c r="CD56" s="4" t="str">
        <f>IF(CB56&lt;&gt;"",MAX(CB55:CB58),"")</f>
        <v/>
      </c>
      <c r="CE56" s="4" t="str">
        <f>IF(CB56&lt;&gt;"",IF(CB56=CD56,1,0),"")</f>
        <v/>
      </c>
      <c r="CF56" s="4" t="str">
        <f>IF(CC56&lt;&gt;"",MAX(CC55:CC58),"")</f>
        <v/>
      </c>
      <c r="CG56" s="4">
        <f>IF(CB56&lt;&gt;"",IF(CE59=1,IF(AP56=CD56,2,0),IF(AM56=CF56,2,0)),0)</f>
        <v>0</v>
      </c>
      <c r="CH56" s="22" t="str">
        <f>IF(AND(CG56&lt;&gt;0,CG59=1),CONCATENATE(CG56,AS54),"")</f>
        <v/>
      </c>
      <c r="CI56" s="4"/>
      <c r="CJ56" s="4"/>
      <c r="CK56" s="4"/>
      <c r="CM56" s="69"/>
    </row>
    <row r="57" spans="2:91" x14ac:dyDescent="0.2">
      <c r="B57" s="364">
        <v>29</v>
      </c>
      <c r="C57" s="361">
        <v>43274</v>
      </c>
      <c r="D57" s="218">
        <v>0.375</v>
      </c>
      <c r="E57" s="319" t="s">
        <v>200</v>
      </c>
      <c r="F57" s="276"/>
      <c r="G57" s="277"/>
      <c r="H57" s="322" t="s">
        <v>202</v>
      </c>
      <c r="I57" s="14" t="str">
        <f>IF('Resultados Reales'!J57=1,IF(W57='Resultados Reales'!S57,"Acierto","Error"),"")</f>
        <v/>
      </c>
      <c r="J57" s="14" t="str">
        <f>IF('Resultados Reales'!J57=1,IF(AND('Resultados Reales'!E57='Mi Prode'!F57,'Resultados Reales'!F57='Mi Prode'!G57),"Acierto","Error"),"")</f>
        <v/>
      </c>
      <c r="K57" s="60"/>
      <c r="L57" s="4" t="s">
        <v>124</v>
      </c>
      <c r="M57" s="4" t="s">
        <v>125</v>
      </c>
      <c r="U57" s="4">
        <f t="shared" si="38"/>
        <v>0</v>
      </c>
      <c r="V57" s="4">
        <f t="shared" si="38"/>
        <v>0</v>
      </c>
      <c r="W57" s="4" t="str">
        <f t="shared" si="39"/>
        <v/>
      </c>
      <c r="AA57" s="15" t="str">
        <f>IF(OR(F57&lt;&gt;"",G57&lt;&gt;""),IF(F57&gt;G57,"A",IF(F57=G57,"B","C")),"")</f>
        <v/>
      </c>
      <c r="AB57" s="15" t="str">
        <f>IF(OR(G57&lt;&gt;"",F57&lt;&gt;""),IF(G57&gt;F57,"A",IF(G57=F57,"B","C")),"")</f>
        <v/>
      </c>
      <c r="AC57" s="36" t="str">
        <f t="shared" si="40"/>
        <v/>
      </c>
      <c r="AD57" s="40" t="str">
        <f t="shared" si="41"/>
        <v/>
      </c>
      <c r="AE57" s="41" t="str">
        <f t="shared" si="42"/>
        <v/>
      </c>
      <c r="AF57" s="88" t="str">
        <f t="shared" si="43"/>
        <v/>
      </c>
      <c r="AG57" s="81"/>
      <c r="AH57" s="5" t="str">
        <f>G!F54</f>
        <v>Tunez</v>
      </c>
      <c r="AI57" s="21">
        <f>G!G54</f>
        <v>0</v>
      </c>
      <c r="AJ57" s="21">
        <f>G!H54</f>
        <v>0</v>
      </c>
      <c r="AK57" s="21">
        <f>G!I54</f>
        <v>0</v>
      </c>
      <c r="AL57" s="21">
        <f>G!J54</f>
        <v>0</v>
      </c>
      <c r="AM57" s="21">
        <f>G!K54</f>
        <v>0</v>
      </c>
      <c r="AN57" s="21">
        <f>G!L54</f>
        <v>0</v>
      </c>
      <c r="AO57" s="21">
        <f>G!M54</f>
        <v>0</v>
      </c>
      <c r="AP57" s="21">
        <f>AM57-AN57</f>
        <v>0</v>
      </c>
      <c r="AQ57" s="4"/>
      <c r="AR57" s="4"/>
      <c r="AS57" s="4">
        <f>MAX(AO55:AO58)</f>
        <v>0</v>
      </c>
      <c r="AT57" s="4">
        <f>IF(AO57=AS57,1,0)</f>
        <v>1</v>
      </c>
      <c r="AU57" s="22" t="str">
        <f>IF(AND(AT57&lt;&gt;0,AT59=1),CONCATENATE(AT57,AS54),"")</f>
        <v/>
      </c>
      <c r="AV57" s="4" t="str">
        <f>IF(AND(AT57&lt;&gt;1,AT59=1),AO57,"")</f>
        <v/>
      </c>
      <c r="AW57" s="4" t="str">
        <f>IF(AV57&lt;&gt;"",MAX(AV55:AV58),"")</f>
        <v/>
      </c>
      <c r="AX57" s="4">
        <f>IF(AV57&lt;&gt;"",IF(AO57=AW57,2,0),0)</f>
        <v>0</v>
      </c>
      <c r="AY57" s="22" t="str">
        <f>IF(AND(AX57&lt;&gt;0,AX59=1),CONCATENATE(AX57,AS54),"")</f>
        <v/>
      </c>
      <c r="AZ57" s="4" t="str">
        <f>IF(AT57&lt;&gt;0,IF(AT59=3,AP57,""),"")</f>
        <v/>
      </c>
      <c r="BA57" s="4" t="str">
        <f>IF(AT57&lt;&gt;0,IF(AT59=3,AM57,""),"")</f>
        <v/>
      </c>
      <c r="BB57" s="4" t="str">
        <f>IF(AZ57&lt;&gt;"",MAX(AZ55:AZ58),"")</f>
        <v/>
      </c>
      <c r="BC57" s="4" t="str">
        <f>IF(AZ57&lt;&gt;"",IF(AZ57=BB57,1,0),"")</f>
        <v/>
      </c>
      <c r="BD57" s="4" t="str">
        <f>IF(BA57&lt;&gt;"",MAX(BA55:BA58),"")</f>
        <v/>
      </c>
      <c r="BE57" s="4">
        <f>IF(AZ57&lt;&gt;"",IF(BC59=1,IF(AP57=BB57,1,0),IF(AM57=BD57,1,0)),0)</f>
        <v>0</v>
      </c>
      <c r="BF57" s="22" t="str">
        <f>IF(AND(BE57&lt;&gt;0,BE59=1),CONCATENATE(BE57,AS54),"")</f>
        <v/>
      </c>
      <c r="BG57" s="4" t="str">
        <f>IF(AT57&lt;&gt;0,IF(AND(BE57&lt;&gt;1,BE59=1),AP57,""),"")</f>
        <v/>
      </c>
      <c r="BH57" s="4" t="str">
        <f>IF(AT57&lt;&gt;0,IF(AND(BE57&lt;&gt;1,BE59=1),AM57,""),"")</f>
        <v/>
      </c>
      <c r="BI57" s="4" t="str">
        <f>IF(BG57&lt;&gt;"",MAX(BG55:BG58),"")</f>
        <v/>
      </c>
      <c r="BJ57" s="4" t="str">
        <f>IF(BG57&lt;&gt;"",IF(BG57=BI57,1,0),"")</f>
        <v/>
      </c>
      <c r="BK57" s="4" t="str">
        <f>IF(BH57&lt;&gt;"",MAX(BH55:BH58),"")</f>
        <v/>
      </c>
      <c r="BL57" s="4">
        <f>IF(BG57&lt;&gt;"",IF(BJ59=1,IF(AP57=BI57,2,0),IF(AM57=BK57,2,0)),0)</f>
        <v>0</v>
      </c>
      <c r="BM57" s="22" t="str">
        <f>IF(AND(BL57&lt;&gt;0,BL59=1),CONCATENATE(BL57,AS54),"")</f>
        <v/>
      </c>
      <c r="BN57" s="4" t="str">
        <f>IF(AT57&lt;&gt;0,IF(AT59=2,AP57,""),"")</f>
        <v/>
      </c>
      <c r="BO57" s="4" t="str">
        <f>IF(AT57&lt;&gt;0,IF(AT59=2,AM57,""),"")</f>
        <v/>
      </c>
      <c r="BP57" s="4" t="str">
        <f>IF(BN57&lt;&gt;"",MAX(BN55:BN58),"")</f>
        <v/>
      </c>
      <c r="BQ57" s="4" t="str">
        <f>IF(BN57&lt;&gt;"",IF(BN57=BP57,1,0),"")</f>
        <v/>
      </c>
      <c r="BR57" s="4" t="str">
        <f>IF(BO57&lt;&gt;"",MAX(BO55:BO58),"")</f>
        <v/>
      </c>
      <c r="BS57" s="4">
        <f>IF(BN57&lt;&gt;"",IF(BQ59=1,IF(AP57=BP57,1,2),IF(AM57=BR57,1,2)),0)</f>
        <v>0</v>
      </c>
      <c r="BT57" s="22" t="str">
        <f>IF(AND(BS57&lt;&gt;0,BS59=2),CONCATENATE(BS57,AS54),"")</f>
        <v/>
      </c>
      <c r="BU57" s="4" t="str">
        <f>IF(AX57&lt;&gt;0,IF(AX59=2,AP57,""),"")</f>
        <v/>
      </c>
      <c r="BV57" s="4" t="str">
        <f>IF(AX57&lt;&gt;0,IF(AX59=2,AM57,""),"")</f>
        <v/>
      </c>
      <c r="BW57" s="4" t="str">
        <f>IF(BU57&lt;&gt;"",MAX(BU55:BU58),"")</f>
        <v/>
      </c>
      <c r="BX57" s="4" t="str">
        <f>IF(BU57&lt;&gt;"",IF(BU57=BW57,1,0),"")</f>
        <v/>
      </c>
      <c r="BY57" s="4" t="str">
        <f>IF(BV57&lt;&gt;"",MAX(BV55:BV58),"")</f>
        <v/>
      </c>
      <c r="BZ57" s="4">
        <f>IF(BU57&lt;&gt;"",IF(BX59=1,IF(AP57=BW57,2,0),IF(AM57=BY57,2,0)),0)</f>
        <v>0</v>
      </c>
      <c r="CA57" s="22" t="str">
        <f>IF(AND(BZ57&lt;&gt;0,BZ59=1),CONCATENATE(BZ57,AS54),"")</f>
        <v/>
      </c>
      <c r="CB57" s="4" t="str">
        <f>IF(AX57&lt;&gt;0,IF(AX59=3,AP57,""),"")</f>
        <v/>
      </c>
      <c r="CC57" s="4" t="str">
        <f>IF(AX57&lt;&gt;0,IF(AX59=3,AM57,""),"")</f>
        <v/>
      </c>
      <c r="CD57" s="4" t="str">
        <f>IF(CB57&lt;&gt;"",MAX(CB55:CB58),"")</f>
        <v/>
      </c>
      <c r="CE57" s="4" t="str">
        <f>IF(CB57&lt;&gt;"",IF(CB57=CD57,1,0),"")</f>
        <v/>
      </c>
      <c r="CF57" s="4" t="str">
        <f>IF(CC57&lt;&gt;"",MAX(CC55:CC58),"")</f>
        <v/>
      </c>
      <c r="CG57" s="4">
        <f>IF(CB57&lt;&gt;"",IF(CE59=1,IF(AP57=CD57,2,0),IF(AM57=CF57,2,0)),0)</f>
        <v>0</v>
      </c>
      <c r="CH57" s="22" t="str">
        <f>IF(AND(CG57&lt;&gt;0,CG59=1),CONCATENATE(CG57,AS54),"")</f>
        <v/>
      </c>
      <c r="CI57" s="4"/>
      <c r="CJ57" s="4"/>
      <c r="CK57" s="4"/>
      <c r="CM57" s="69"/>
    </row>
    <row r="58" spans="2:91" x14ac:dyDescent="0.2">
      <c r="B58" s="364">
        <v>30</v>
      </c>
      <c r="C58" s="361">
        <v>43275</v>
      </c>
      <c r="D58" s="218">
        <v>0.375</v>
      </c>
      <c r="E58" s="319" t="s">
        <v>138</v>
      </c>
      <c r="F58" s="276"/>
      <c r="G58" s="277"/>
      <c r="H58" s="322" t="s">
        <v>201</v>
      </c>
      <c r="I58" s="14" t="str">
        <f>IF('Resultados Reales'!J58=1,IF(W58='Resultados Reales'!S58,"Acierto","Error"),"")</f>
        <v/>
      </c>
      <c r="J58" s="14" t="str">
        <f>IF('Resultados Reales'!J58=1,IF(AND('Resultados Reales'!E58='Mi Prode'!F58,'Resultados Reales'!F58='Mi Prode'!G58),"Acierto","Error"),"")</f>
        <v/>
      </c>
      <c r="K58" s="60"/>
      <c r="L58" s="4" t="s">
        <v>124</v>
      </c>
      <c r="M58" s="4" t="s">
        <v>125</v>
      </c>
      <c r="U58" s="4">
        <f t="shared" si="38"/>
        <v>0</v>
      </c>
      <c r="V58" s="4">
        <f t="shared" si="38"/>
        <v>0</v>
      </c>
      <c r="W58" s="4" t="str">
        <f t="shared" si="39"/>
        <v/>
      </c>
      <c r="AA58" s="15" t="str">
        <f>IF(OR(F58&lt;&gt;"",G58&lt;&gt;""),IF(F58&gt;G58,"A",IF(F58=G58,"B","C")),"")</f>
        <v/>
      </c>
      <c r="AB58" s="15" t="str">
        <f>IF(OR(G58&lt;&gt;"",F58&lt;&gt;""),IF(G58&gt;F58,"A",IF(G58=F58,"B","C")),"")</f>
        <v/>
      </c>
      <c r="AC58" s="36" t="str">
        <f>IF($E58="Costa de Marfil",$AA58,IF($H58="Costa de Marfil",$AB58,""))</f>
        <v/>
      </c>
      <c r="AD58" s="40" t="str">
        <f>IF($E58="Corea del Norte",$AA58,IF($H58="Corea del Norte",$AB58,""))</f>
        <v/>
      </c>
      <c r="AE58" s="41" t="str">
        <f>IF($E58="Brasil",$AA58,IF($H58="Brasil",$AB58,""))</f>
        <v/>
      </c>
      <c r="AF58" s="88" t="str">
        <f>IF($E58="Portugal",$AA58,IF($H58="Portugal",$AB58,""))</f>
        <v/>
      </c>
      <c r="AG58" s="81"/>
      <c r="AH58" s="20" t="str">
        <f>G!F55</f>
        <v>Inglaterra</v>
      </c>
      <c r="AI58" s="23">
        <f>G!G55</f>
        <v>0</v>
      </c>
      <c r="AJ58" s="23">
        <f>G!H55</f>
        <v>0</v>
      </c>
      <c r="AK58" s="23">
        <f>G!I55</f>
        <v>0</v>
      </c>
      <c r="AL58" s="23">
        <f>G!J55</f>
        <v>0</v>
      </c>
      <c r="AM58" s="23">
        <f>G!K55</f>
        <v>0</v>
      </c>
      <c r="AN58" s="23">
        <f>G!L55</f>
        <v>0</v>
      </c>
      <c r="AO58" s="23">
        <f>G!M55</f>
        <v>0</v>
      </c>
      <c r="AP58" s="23">
        <f>AM58-AN58</f>
        <v>0</v>
      </c>
      <c r="AQ58" s="4"/>
      <c r="AR58" s="4"/>
      <c r="AS58" s="4">
        <f>MAX(AO55:AO58)</f>
        <v>0</v>
      </c>
      <c r="AT58" s="4">
        <f>IF(AO58=AS58,1,0)</f>
        <v>1</v>
      </c>
      <c r="AU58" s="22" t="str">
        <f>IF(AND(AT58&lt;&gt;0,AT59=1),CONCATENATE(AT58,AS54),"")</f>
        <v/>
      </c>
      <c r="AV58" s="4" t="str">
        <f>IF(AND(AT58&lt;&gt;1,AT59=1),AO58,"")</f>
        <v/>
      </c>
      <c r="AW58" s="4" t="str">
        <f>IF(AV58&lt;&gt;"",MAX(AV55:AV58),"")</f>
        <v/>
      </c>
      <c r="AX58" s="4">
        <f>IF(AV58&lt;&gt;"",IF(AO58=AW58,2,0),0)</f>
        <v>0</v>
      </c>
      <c r="AY58" s="22" t="str">
        <f>IF(AND(AX58&lt;&gt;0,AX59=1),CONCATENATE(AX58,AS54),"")</f>
        <v/>
      </c>
      <c r="AZ58" s="4" t="str">
        <f>IF(AT58&lt;&gt;0,IF(AT59=3,AP58,""),"")</f>
        <v/>
      </c>
      <c r="BA58" s="4" t="str">
        <f>IF(AT58&lt;&gt;0,IF(AT59=3,AM58,""),"")</f>
        <v/>
      </c>
      <c r="BB58" s="4" t="str">
        <f>IF(AZ58&lt;&gt;"",MAX(AZ55:AZ58),"")</f>
        <v/>
      </c>
      <c r="BC58" s="4" t="str">
        <f>IF(AZ58&lt;&gt;"",IF(AZ58=BB58,1,0),"")</f>
        <v/>
      </c>
      <c r="BD58" s="4" t="str">
        <f>IF(BA58&lt;&gt;"",MAX(BA55:BA58),"")</f>
        <v/>
      </c>
      <c r="BE58" s="4">
        <f>IF(AZ58&lt;&gt;"",IF(BC59=1,IF(AP58=BB58,1,0),IF(AM58=BD58,1,0)),0)</f>
        <v>0</v>
      </c>
      <c r="BF58" s="22" t="str">
        <f>IF(AND(BE58&lt;&gt;0,BE59=1),CONCATENATE(BE58,AS54),"")</f>
        <v/>
      </c>
      <c r="BG58" s="4" t="str">
        <f>IF(AT58&lt;&gt;0,IF(AND(BE58&lt;&gt;1,BE59=1),AP58,""),"")</f>
        <v/>
      </c>
      <c r="BH58" s="4" t="str">
        <f>IF(AT58&lt;&gt;0,IF(AND(BE58&lt;&gt;1,BE59=1),AM58,""),"")</f>
        <v/>
      </c>
      <c r="BI58" s="4" t="str">
        <f>IF(BG58&lt;&gt;"",MAX(BG55:BG58),"")</f>
        <v/>
      </c>
      <c r="BJ58" s="4" t="str">
        <f>IF(BG58&lt;&gt;"",IF(BG58=BI58,1,0),"")</f>
        <v/>
      </c>
      <c r="BK58" s="4" t="str">
        <f>IF(BH58&lt;&gt;"",MAX(BH55:BH58),"")</f>
        <v/>
      </c>
      <c r="BL58" s="4">
        <f>IF(BG58&lt;&gt;"",IF(BJ59=1,IF(AP58=BI58,2,0),IF(AM58=BK58,2,0)),0)</f>
        <v>0</v>
      </c>
      <c r="BM58" s="22" t="str">
        <f>IF(AND(BL58&lt;&gt;0,BL59=1),CONCATENATE(BL58,AS54),"")</f>
        <v/>
      </c>
      <c r="BN58" s="4" t="str">
        <f>IF(AT58&lt;&gt;0,IF(AT59=2,AP58,""),"")</f>
        <v/>
      </c>
      <c r="BO58" s="4" t="str">
        <f>IF(AT58&lt;&gt;0,IF(AT59=2,AM58,""),"")</f>
        <v/>
      </c>
      <c r="BP58" s="4" t="str">
        <f>IF(BN58&lt;&gt;"",MAX(BN55:BN58),"")</f>
        <v/>
      </c>
      <c r="BQ58" s="4" t="str">
        <f>IF(BN58&lt;&gt;"",IF(BN58=BP58,1,0),"")</f>
        <v/>
      </c>
      <c r="BR58" s="4" t="str">
        <f>IF(BO58&lt;&gt;"",MAX(BO55:BO58),"")</f>
        <v/>
      </c>
      <c r="BS58" s="4">
        <f>IF(BN58&lt;&gt;"",IF(BQ59=1,IF(AP58=BP58,1,2),IF(AM58=BR58,1,2)),0)</f>
        <v>0</v>
      </c>
      <c r="BT58" s="22" t="str">
        <f>IF(AND(BS58&lt;&gt;0,BS59=2),CONCATENATE(BS58,AS54),"")</f>
        <v/>
      </c>
      <c r="BU58" s="4" t="str">
        <f>IF(AX58&lt;&gt;0,IF(AX59=2,AP58,""),"")</f>
        <v/>
      </c>
      <c r="BV58" s="4" t="str">
        <f>IF(AX58&lt;&gt;0,IF(AX59=2,AM58,""),"")</f>
        <v/>
      </c>
      <c r="BW58" s="4" t="str">
        <f>IF(BU58&lt;&gt;"",MAX(BU55:BU58),"")</f>
        <v/>
      </c>
      <c r="BX58" s="4" t="str">
        <f>IF(BU58&lt;&gt;"",IF(BU58=BW58,1,0),"")</f>
        <v/>
      </c>
      <c r="BY58" s="4" t="str">
        <f>IF(BV58&lt;&gt;"",MAX(BV55:BV58),"")</f>
        <v/>
      </c>
      <c r="BZ58" s="4">
        <f>IF(BU58&lt;&gt;"",IF(BX59=1,IF(AP58=BW58,2,0),IF(AM58=BY58,2,0)),0)</f>
        <v>0</v>
      </c>
      <c r="CA58" s="22" t="str">
        <f>IF(AND(BZ58&lt;&gt;0,BZ59=1),CONCATENATE(BZ58,AS54),"")</f>
        <v/>
      </c>
      <c r="CB58" s="4" t="str">
        <f>IF(AX58&lt;&gt;0,IF(AX59=3,AP58,""),"")</f>
        <v/>
      </c>
      <c r="CC58" s="4" t="str">
        <f>IF(AX58&lt;&gt;0,IF(AX59=3,AM58,""),"")</f>
        <v/>
      </c>
      <c r="CD58" s="4" t="str">
        <f>IF(CB58&lt;&gt;"",MAX(CB55:CB58),"")</f>
        <v/>
      </c>
      <c r="CE58" s="4" t="str">
        <f>IF(CB58&lt;&gt;"",IF(CB58=CD58,1,0),"")</f>
        <v/>
      </c>
      <c r="CF58" s="4" t="str">
        <f>IF(CC58&lt;&gt;"",MAX(CC55:CC58),"")</f>
        <v/>
      </c>
      <c r="CG58" s="4">
        <f>IF(CB58&lt;&gt;"",IF(CE59=1,IF(AP58=CD58,2,0),IF(AM58=CF58,2,0)),0)</f>
        <v>0</v>
      </c>
      <c r="CH58" s="22" t="str">
        <f>IF(AND(CG58&lt;&gt;0,CG59=1),CONCATENATE(CG58,AS54),"")</f>
        <v/>
      </c>
      <c r="CI58" s="4"/>
      <c r="CJ58" s="4"/>
      <c r="CK58" s="4"/>
      <c r="CM58" s="69"/>
    </row>
    <row r="59" spans="2:91" x14ac:dyDescent="0.2">
      <c r="B59" s="364">
        <v>45</v>
      </c>
      <c r="C59" s="361">
        <v>43279</v>
      </c>
      <c r="D59" s="218">
        <v>0.45833333333333331</v>
      </c>
      <c r="E59" s="319" t="s">
        <v>200</v>
      </c>
      <c r="F59" s="276"/>
      <c r="G59" s="277"/>
      <c r="H59" s="322" t="s">
        <v>138</v>
      </c>
      <c r="I59" s="14" t="str">
        <f>IF('Resultados Reales'!J59=1,IF(W59='Resultados Reales'!S59,"Acierto","Error"),"")</f>
        <v/>
      </c>
      <c r="J59" s="14" t="str">
        <f>IF('Resultados Reales'!J59=1,IF(AND('Resultados Reales'!E59='Mi Prode'!F59,'Resultados Reales'!F59='Mi Prode'!G59),"Acierto","Error"),"")</f>
        <v/>
      </c>
      <c r="K59" s="60"/>
      <c r="L59" s="4" t="s">
        <v>124</v>
      </c>
      <c r="M59" s="4" t="s">
        <v>125</v>
      </c>
      <c r="U59" s="4">
        <f t="shared" si="38"/>
        <v>0</v>
      </c>
      <c r="V59" s="4">
        <f t="shared" si="38"/>
        <v>0</v>
      </c>
      <c r="W59" s="4" t="str">
        <f t="shared" si="39"/>
        <v/>
      </c>
      <c r="AA59" s="15" t="str">
        <f>IF(OR(F59&lt;&gt;"",G59&lt;&gt;""),IF(F59&gt;G59,"A",IF(F59=G59,"B","C")),"")</f>
        <v/>
      </c>
      <c r="AB59" s="15" t="str">
        <f>IF(OR(G59&lt;&gt;"",F59&lt;&gt;""),IF(G59&gt;F59,"A",IF(G59=F59,"B","C")),"")</f>
        <v/>
      </c>
      <c r="AC59" s="36" t="str">
        <f t="shared" si="40"/>
        <v/>
      </c>
      <c r="AD59" s="40" t="str">
        <f t="shared" si="41"/>
        <v/>
      </c>
      <c r="AE59" s="41" t="str">
        <f t="shared" si="42"/>
        <v/>
      </c>
      <c r="AF59" s="88" t="str">
        <f t="shared" si="43"/>
        <v/>
      </c>
      <c r="AG59" s="81"/>
      <c r="AH59" s="5"/>
      <c r="AI59" s="21"/>
      <c r="AJ59" s="21"/>
      <c r="AK59" s="21"/>
      <c r="AL59" s="21"/>
      <c r="AM59" s="21"/>
      <c r="AN59" s="21"/>
      <c r="AO59" s="21"/>
      <c r="AP59" s="21"/>
      <c r="AQ59" s="4"/>
      <c r="AR59" s="4">
        <f>SUM(AI55:AI58)</f>
        <v>0</v>
      </c>
      <c r="AS59" s="4"/>
      <c r="AT59" s="4">
        <f>COUNTIF(AT55:AT58,"&lt;&gt;0")</f>
        <v>4</v>
      </c>
      <c r="AU59" s="4"/>
      <c r="AV59" s="4"/>
      <c r="AW59" s="4"/>
      <c r="AX59" s="4">
        <f>COUNTIF(AX55:AX58,"&lt;&gt;0")</f>
        <v>0</v>
      </c>
      <c r="AY59" s="4"/>
      <c r="AZ59" s="4"/>
      <c r="BA59" s="4"/>
      <c r="BB59" s="4"/>
      <c r="BC59" s="4" t="str">
        <f>IF(AT59=3,SUM(BC55:BC58),"")</f>
        <v/>
      </c>
      <c r="BD59" s="4"/>
      <c r="BE59" s="4">
        <f>COUNTIF(BE55:BE58,"&lt;&gt;0")</f>
        <v>0</v>
      </c>
      <c r="BF59" s="4"/>
      <c r="BG59" s="4"/>
      <c r="BH59" s="4"/>
      <c r="BI59" s="4"/>
      <c r="BJ59" s="4" t="str">
        <f>IF(AT59=3,SUM(BJ55:BJ58),"")</f>
        <v/>
      </c>
      <c r="BK59" s="4"/>
      <c r="BL59" s="4">
        <f>COUNTIF(BL55:BL58,"&lt;&gt;0")</f>
        <v>0</v>
      </c>
      <c r="BM59" s="4"/>
      <c r="BN59" s="4"/>
      <c r="BO59" s="4"/>
      <c r="BP59" s="4"/>
      <c r="BQ59" s="4" t="str">
        <f>IF(AT59=2,SUM(BQ55:BQ58),"")</f>
        <v/>
      </c>
      <c r="BR59" s="4"/>
      <c r="BS59" s="4">
        <f>COUNTIF(BS55:BS58,"&lt;&gt;0")</f>
        <v>0</v>
      </c>
      <c r="BT59" s="4"/>
      <c r="BU59" s="4"/>
      <c r="BV59" s="4"/>
      <c r="BW59" s="4"/>
      <c r="BX59" s="4" t="str">
        <f>IF(AX59=2,SUM(BX55:BX58),"")</f>
        <v/>
      </c>
      <c r="BY59" s="4"/>
      <c r="BZ59" s="4">
        <f>COUNTIF(BZ55:BZ58,"&lt;&gt;0")</f>
        <v>0</v>
      </c>
      <c r="CA59" s="4"/>
      <c r="CB59" s="4"/>
      <c r="CC59" s="4"/>
      <c r="CD59" s="4"/>
      <c r="CE59" s="4" t="str">
        <f>IF(AX59=3,SUM(CE55:CE58),"")</f>
        <v/>
      </c>
      <c r="CF59" s="4"/>
      <c r="CG59" s="4">
        <f>COUNTIF(CG55:CG58,"&lt;&gt;0")</f>
        <v>0</v>
      </c>
      <c r="CH59" s="4"/>
      <c r="CI59" s="4"/>
      <c r="CJ59" s="4"/>
      <c r="CK59" s="4"/>
      <c r="CM59" s="69"/>
    </row>
    <row r="60" spans="2:91" ht="15" thickBot="1" x14ac:dyDescent="0.25">
      <c r="B60" s="365">
        <v>46</v>
      </c>
      <c r="C60" s="362">
        <v>43279</v>
      </c>
      <c r="D60" s="219">
        <v>0.45833333333333331</v>
      </c>
      <c r="E60" s="320" t="s">
        <v>202</v>
      </c>
      <c r="F60" s="278"/>
      <c r="G60" s="279"/>
      <c r="H60" s="323" t="s">
        <v>201</v>
      </c>
      <c r="I60" s="24" t="str">
        <f>IF('Resultados Reales'!J60=1,IF(W60='Resultados Reales'!S60,"Acierto","Error"),"")</f>
        <v/>
      </c>
      <c r="J60" s="24" t="str">
        <f>IF('Resultados Reales'!J60=1,IF(AND('Resultados Reales'!E60='Mi Prode'!F60,'Resultados Reales'!F60='Mi Prode'!G60),"Acierto","Error"),"")</f>
        <v/>
      </c>
      <c r="K60" s="60"/>
      <c r="L60" s="4" t="s">
        <v>124</v>
      </c>
      <c r="M60" s="4" t="s">
        <v>125</v>
      </c>
      <c r="U60" s="4">
        <f t="shared" si="38"/>
        <v>0</v>
      </c>
      <c r="V60" s="4">
        <f t="shared" si="38"/>
        <v>0</v>
      </c>
      <c r="W60" s="4" t="str">
        <f t="shared" si="39"/>
        <v/>
      </c>
      <c r="AA60" s="15" t="str">
        <f>IF(OR(F60&lt;&gt;"",G60&lt;&gt;""),IF(F60&gt;G60,"A",IF(F60=G60,"B","C")),"")</f>
        <v/>
      </c>
      <c r="AB60" s="15" t="str">
        <f>IF(OR(G60&lt;&gt;"",F60&lt;&gt;""),IF(G60&gt;F60,"A",IF(G60=F60,"B","C")),"")</f>
        <v/>
      </c>
      <c r="AC60" s="36" t="str">
        <f t="shared" si="40"/>
        <v/>
      </c>
      <c r="AD60" s="40" t="str">
        <f t="shared" si="41"/>
        <v/>
      </c>
      <c r="AE60" s="41" t="str">
        <f t="shared" si="42"/>
        <v/>
      </c>
      <c r="AF60" s="88" t="str">
        <f t="shared" si="43"/>
        <v/>
      </c>
      <c r="AG60" s="81"/>
      <c r="AH60" s="5"/>
      <c r="AI60" s="21"/>
      <c r="AJ60" s="21"/>
      <c r="AK60" s="21"/>
      <c r="AL60" s="21"/>
      <c r="AM60" s="21"/>
      <c r="AN60" s="21"/>
      <c r="AO60" s="21"/>
      <c r="AP60" s="21"/>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row>
    <row r="61" spans="2:91" ht="15" thickBot="1" x14ac:dyDescent="0.25">
      <c r="B61" s="366"/>
      <c r="C61" s="21"/>
      <c r="D61" s="43"/>
      <c r="E61" s="6"/>
      <c r="F61" s="21"/>
      <c r="G61" s="21"/>
      <c r="H61" s="7"/>
      <c r="I61" s="21"/>
      <c r="J61" s="21"/>
      <c r="K61" s="21"/>
      <c r="AH61" s="5"/>
      <c r="AI61" s="21"/>
      <c r="AJ61" s="21"/>
      <c r="AK61" s="21"/>
      <c r="AL61" s="21"/>
      <c r="AM61" s="21"/>
      <c r="AN61" s="21"/>
      <c r="AO61" s="21"/>
      <c r="AP61" s="21"/>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row>
    <row r="62" spans="2:91" ht="15" customHeight="1" thickBot="1" x14ac:dyDescent="0.25">
      <c r="B62" s="363" t="s">
        <v>72</v>
      </c>
      <c r="C62" s="229" t="s">
        <v>128</v>
      </c>
      <c r="D62" s="230" t="s">
        <v>54</v>
      </c>
      <c r="E62" s="433" t="s">
        <v>137</v>
      </c>
      <c r="F62" s="434"/>
      <c r="G62" s="434"/>
      <c r="H62" s="435"/>
      <c r="I62" s="102" t="s">
        <v>185</v>
      </c>
      <c r="J62" s="102" t="s">
        <v>189</v>
      </c>
      <c r="K62" s="13"/>
      <c r="AH62" s="11" t="s">
        <v>137</v>
      </c>
      <c r="AI62" s="12" t="s">
        <v>147</v>
      </c>
      <c r="AJ62" s="12" t="s">
        <v>148</v>
      </c>
      <c r="AK62" s="12" t="s">
        <v>149</v>
      </c>
      <c r="AL62" s="12" t="s">
        <v>150</v>
      </c>
      <c r="AM62" s="12" t="s">
        <v>151</v>
      </c>
      <c r="AN62" s="12" t="s">
        <v>152</v>
      </c>
      <c r="AO62" s="12" t="s">
        <v>153</v>
      </c>
      <c r="AP62" s="12" t="s">
        <v>154</v>
      </c>
      <c r="AQ62" s="4"/>
      <c r="AR62" s="4"/>
      <c r="AS62" s="63" t="s">
        <v>172</v>
      </c>
      <c r="AT62" s="436" t="s">
        <v>174</v>
      </c>
      <c r="AU62" s="436"/>
      <c r="AV62" s="436" t="s">
        <v>175</v>
      </c>
      <c r="AW62" s="436"/>
      <c r="AX62" s="436"/>
      <c r="AY62" s="436"/>
      <c r="AZ62" s="436" t="s">
        <v>173</v>
      </c>
      <c r="BA62" s="436"/>
      <c r="BB62" s="436"/>
      <c r="BC62" s="436"/>
      <c r="BD62" s="436"/>
      <c r="BE62" s="436"/>
      <c r="BF62" s="436"/>
      <c r="BG62" s="436" t="s">
        <v>176</v>
      </c>
      <c r="BH62" s="436"/>
      <c r="BI62" s="436"/>
      <c r="BJ62" s="436"/>
      <c r="BK62" s="436"/>
      <c r="BL62" s="436"/>
      <c r="BM62" s="436"/>
      <c r="BN62" s="436" t="s">
        <v>177</v>
      </c>
      <c r="BO62" s="436"/>
      <c r="BP62" s="436"/>
      <c r="BQ62" s="436"/>
      <c r="BR62" s="436"/>
      <c r="BS62" s="436"/>
      <c r="BT62" s="436"/>
      <c r="BU62" s="436" t="s">
        <v>178</v>
      </c>
      <c r="BV62" s="436"/>
      <c r="BW62" s="436"/>
      <c r="BX62" s="436"/>
      <c r="BY62" s="436"/>
      <c r="BZ62" s="436"/>
      <c r="CA62" s="436"/>
      <c r="CB62" s="436" t="s">
        <v>179</v>
      </c>
      <c r="CC62" s="436"/>
      <c r="CD62" s="436"/>
      <c r="CE62" s="436"/>
      <c r="CF62" s="436"/>
      <c r="CG62" s="436"/>
      <c r="CH62" s="436"/>
      <c r="CI62" s="4"/>
      <c r="CJ62" s="4"/>
      <c r="CK62" s="4"/>
    </row>
    <row r="63" spans="2:91" ht="16" x14ac:dyDescent="0.2">
      <c r="B63" s="364">
        <v>15</v>
      </c>
      <c r="C63" s="361">
        <v>43270</v>
      </c>
      <c r="D63" s="218">
        <v>0.375</v>
      </c>
      <c r="E63" s="318" t="s">
        <v>89</v>
      </c>
      <c r="F63" s="274"/>
      <c r="G63" s="275"/>
      <c r="H63" s="321" t="s">
        <v>203</v>
      </c>
      <c r="I63" s="228" t="str">
        <f>IF('Resultados Reales'!J63=1,IF(W63='Resultados Reales'!S63,"Acierto","Error"),"")</f>
        <v/>
      </c>
      <c r="J63" s="228" t="str">
        <f>IF('Resultados Reales'!J63=1,IF(AND('Resultados Reales'!E63='Mi Prode'!F63,'Resultados Reales'!F63='Mi Prode'!G63),"Acierto","Error"),"")</f>
        <v/>
      </c>
      <c r="K63" s="60"/>
      <c r="L63" s="4" t="s">
        <v>124</v>
      </c>
      <c r="M63" s="4" t="s">
        <v>125</v>
      </c>
      <c r="U63" s="4">
        <f t="shared" ref="U63:V68" si="44">IF(I63="Acierto",1,0)</f>
        <v>0</v>
      </c>
      <c r="V63" s="4">
        <f>IF(J63="Acierto",1,0)</f>
        <v>0</v>
      </c>
      <c r="W63" s="4" t="str">
        <f t="shared" ref="W63:W68" si="45">IF(AND(F63&lt;&gt;"",G63&lt;&gt;""),IF(F63&gt;G63,"L",IF(F63=G63,"E","V")),"")</f>
        <v/>
      </c>
      <c r="AA63" s="15" t="str">
        <f>IF(AND(F63&lt;&gt;"",G63&lt;&gt;""),IF(F63&gt;G63,"A",IF(F63=G63,"B","C")),"")</f>
        <v/>
      </c>
      <c r="AB63" s="15" t="str">
        <f>IF(AND(G63&lt;&gt;"",F63&lt;&gt;""),IF(G63&gt;F63,"A",IF(G63=F63,"B","C")),"")</f>
        <v/>
      </c>
      <c r="AC63" s="44" t="str">
        <f t="shared" ref="AC63:AC68" si="46">IF($E63="Honduras",$AA63,IF($H63="Honduras",$AB63,""))</f>
        <v/>
      </c>
      <c r="AD63" s="37" t="str">
        <f t="shared" ref="AD63:AD68" si="47">IF($E63="Suiza",$AA63,IF($H63="Suiza",$AB63,""))</f>
        <v/>
      </c>
      <c r="AE63" s="45" t="str">
        <f t="shared" ref="AE63:AE68" si="48">IF($E63="España",$AA63,IF($H63="España",$AB63,""))</f>
        <v/>
      </c>
      <c r="AF63" s="89" t="str">
        <f t="shared" ref="AF63:AF68" si="49">IF($E63="Chile",$AA63,IF($H63="Chile",$AB63,""))</f>
        <v/>
      </c>
      <c r="AG63" s="80"/>
      <c r="AH63" s="5" t="str">
        <f>H!F52</f>
        <v>Colombia</v>
      </c>
      <c r="AI63" s="21">
        <f>H!G52</f>
        <v>0</v>
      </c>
      <c r="AJ63" s="21">
        <f>H!H52</f>
        <v>0</v>
      </c>
      <c r="AK63" s="21">
        <f>H!I52</f>
        <v>0</v>
      </c>
      <c r="AL63" s="21">
        <f>H!J52</f>
        <v>0</v>
      </c>
      <c r="AM63" s="21">
        <f>H!K52</f>
        <v>0</v>
      </c>
      <c r="AN63" s="21">
        <f>H!L52</f>
        <v>0</v>
      </c>
      <c r="AO63" s="21">
        <f>H!M52</f>
        <v>0</v>
      </c>
      <c r="AP63" s="21">
        <f>AM63-AN63</f>
        <v>0</v>
      </c>
      <c r="AQ63" s="4"/>
      <c r="AR63" s="4"/>
      <c r="AS63" s="4">
        <f>MAX(AO63:AO66)</f>
        <v>0</v>
      </c>
      <c r="AT63" s="4">
        <f>IF(AO63=AS63,1,0)</f>
        <v>1</v>
      </c>
      <c r="AU63" s="22" t="str">
        <f>IF(AND(AT63&lt;&gt;0,AT67=1),CONCATENATE(AT63,AS62),"")</f>
        <v/>
      </c>
      <c r="AV63" s="4" t="str">
        <f>IF(AND(AT63&lt;&gt;1,AT67=1),AO63,"")</f>
        <v/>
      </c>
      <c r="AW63" s="4" t="str">
        <f>IF(AV63&lt;&gt;"",MAX(AV63:AV66),"")</f>
        <v/>
      </c>
      <c r="AX63" s="4">
        <f>IF(AV63&lt;&gt;"",IF(AO63=AW63,2,0),0)</f>
        <v>0</v>
      </c>
      <c r="AY63" s="22" t="str">
        <f>IF(AND(AX63&lt;&gt;0,AX67=1),CONCATENATE(AX63,AS62),"")</f>
        <v/>
      </c>
      <c r="AZ63" s="4" t="str">
        <f>IF(AT63&lt;&gt;0,IF(AT67=3,AP63,""),"")</f>
        <v/>
      </c>
      <c r="BA63" s="4" t="str">
        <f>IF(AT63&lt;&gt;0,IF(AT67=3,AM63,""),"")</f>
        <v/>
      </c>
      <c r="BB63" s="4" t="str">
        <f>IF(AZ63&lt;&gt;"",MAX(AZ63:AZ66),"")</f>
        <v/>
      </c>
      <c r="BC63" s="4" t="str">
        <f>IF(AZ63&lt;&gt;"",IF(AZ63=BB63,1,0),"")</f>
        <v/>
      </c>
      <c r="BD63" s="4" t="str">
        <f>IF(BA63&lt;&gt;"",MAX(BA63:BA66),"")</f>
        <v/>
      </c>
      <c r="BE63" s="4">
        <f>IF(AZ63&lt;&gt;"",IF(BC67=1,IF(AP63=BB63,1,0),IF(AM63=BD63,1,0)),0)</f>
        <v>0</v>
      </c>
      <c r="BF63" s="22" t="str">
        <f>IF(AND(BE63&lt;&gt;0,BE67=1),CONCATENATE(BE63,AS62),"")</f>
        <v/>
      </c>
      <c r="BG63" s="4" t="str">
        <f>IF(AT63&lt;&gt;0,IF(AND(BE63&lt;&gt;1,BE67=1),AP63,""),"")</f>
        <v/>
      </c>
      <c r="BH63" s="4" t="str">
        <f>IF(AT63&lt;&gt;0,IF(AND(BE63&lt;&gt;1,BE67=1),AM63,""),"")</f>
        <v/>
      </c>
      <c r="BI63" s="4" t="str">
        <f>IF(BG63&lt;&gt;"",MAX(BG63:BG66),"")</f>
        <v/>
      </c>
      <c r="BJ63" s="4" t="str">
        <f>IF(BG63&lt;&gt;"",IF(BG63=BI63,1,0),"")</f>
        <v/>
      </c>
      <c r="BK63" s="4" t="str">
        <f>IF(BH63&lt;&gt;"",MAX(BH63:BH66),"")</f>
        <v/>
      </c>
      <c r="BL63" s="4">
        <f>IF(BG63&lt;&gt;"",IF(BJ67=1,IF(AP63=BI63,2,0),IF(AM63=BK63,2,0)),0)</f>
        <v>0</v>
      </c>
      <c r="BM63" s="22" t="str">
        <f>IF(AND(BL63&lt;&gt;0,BL67=1),CONCATENATE(BL63,AS62),"")</f>
        <v/>
      </c>
      <c r="BN63" s="4" t="str">
        <f>IF(AT63&lt;&gt;0,IF(AT67=2,AP63,""),"")</f>
        <v/>
      </c>
      <c r="BO63" s="4" t="str">
        <f>IF(AT63&lt;&gt;0,IF(AT67=2,AM63,""),"")</f>
        <v/>
      </c>
      <c r="BP63" s="4" t="str">
        <f>IF(BN63&lt;&gt;"",MAX(BN63:BN66),"")</f>
        <v/>
      </c>
      <c r="BQ63" s="4" t="str">
        <f>IF(BN63&lt;&gt;"",IF(BN63=BP63,1,0),"")</f>
        <v/>
      </c>
      <c r="BR63" s="4" t="str">
        <f>IF(BO63&lt;&gt;"",MAX(BO63:BO66),"")</f>
        <v/>
      </c>
      <c r="BS63" s="4">
        <f>IF(BN63&lt;&gt;"",IF(BQ67=1,IF(AP63=BP63,1,2),IF(AM63=BR63,1,2)),0)</f>
        <v>0</v>
      </c>
      <c r="BT63" s="22" t="str">
        <f>IF(AND(BS63&lt;&gt;0,BS67=2),CONCATENATE(BS63,AS62),"")</f>
        <v/>
      </c>
      <c r="BU63" s="4" t="str">
        <f>IF(AX63&lt;&gt;0,IF(AX67=2,AP63,""),"")</f>
        <v/>
      </c>
      <c r="BV63" s="4" t="str">
        <f>IF(AX63&lt;&gt;0,IF(AX67=2,AM63,""),"")</f>
        <v/>
      </c>
      <c r="BW63" s="4" t="str">
        <f>IF(BU63&lt;&gt;"",MAX(BU63:BU66),"")</f>
        <v/>
      </c>
      <c r="BX63" s="4" t="str">
        <f>IF(BU63&lt;&gt;"",IF(BU63=BW63,1,0),"")</f>
        <v/>
      </c>
      <c r="BY63" s="4" t="str">
        <f>IF(BV63&lt;&gt;"",MAX(BV63:BV66),"")</f>
        <v/>
      </c>
      <c r="BZ63" s="4">
        <f>IF(BU63&lt;&gt;"",IF(BX67=1,IF(AP63=BW63,2,0),IF(AM63=BY63,2,0)),0)</f>
        <v>0</v>
      </c>
      <c r="CA63" s="22" t="str">
        <f>IF(AND(BZ63&lt;&gt;0,BZ67=1),CONCATENATE(BZ63,AS62),"")</f>
        <v/>
      </c>
      <c r="CB63" s="4" t="str">
        <f>IF(AX63&lt;&gt;0,IF(AX67=3,AP63,""),"")</f>
        <v/>
      </c>
      <c r="CC63" s="4" t="str">
        <f>IF(AX63&lt;&gt;0,IF(AX67=3,AM63,""),"")</f>
        <v/>
      </c>
      <c r="CD63" s="4" t="str">
        <f>IF(CB63&lt;&gt;"",MAX(CB63:CB66),"")</f>
        <v/>
      </c>
      <c r="CE63" s="4" t="str">
        <f>IF(CB63&lt;&gt;"",IF(CB63=CD63,1,0),"")</f>
        <v/>
      </c>
      <c r="CF63" s="4" t="str">
        <f>IF(CC63&lt;&gt;"",MAX(CC63:CC66),"")</f>
        <v/>
      </c>
      <c r="CG63" s="4">
        <f>IF(CB63&lt;&gt;"",IF(CE67=1,IF(AP63=CD63,2,0),IF(AM63=CF63,2,0)),0)</f>
        <v>0</v>
      </c>
      <c r="CH63" s="22" t="str">
        <f>IF(AND(CG63&lt;&gt;0,CG67=1),CONCATENATE(CG63,AS62),"")</f>
        <v/>
      </c>
      <c r="CI63" s="4"/>
      <c r="CJ63" s="4"/>
      <c r="CK63" s="4"/>
      <c r="CL63" s="70"/>
      <c r="CM63" s="70"/>
    </row>
    <row r="64" spans="2:91" x14ac:dyDescent="0.2">
      <c r="B64" s="364">
        <v>16</v>
      </c>
      <c r="C64" s="361">
        <v>43270</v>
      </c>
      <c r="D64" s="218">
        <v>0.5</v>
      </c>
      <c r="E64" s="319" t="s">
        <v>204</v>
      </c>
      <c r="F64" s="276"/>
      <c r="G64" s="277"/>
      <c r="H64" s="322" t="s">
        <v>205</v>
      </c>
      <c r="I64" s="14" t="str">
        <f>IF('Resultados Reales'!J64=1,IF(W64='Resultados Reales'!S64,"Acierto","Error"),"")</f>
        <v/>
      </c>
      <c r="J64" s="14" t="str">
        <f>IF('Resultados Reales'!J64=1,IF(AND('Resultados Reales'!E64='Mi Prode'!F64,'Resultados Reales'!F64='Mi Prode'!G64),"Acierto","Error"),"")</f>
        <v/>
      </c>
      <c r="K64" s="60"/>
      <c r="L64" s="4" t="s">
        <v>124</v>
      </c>
      <c r="M64" s="4" t="s">
        <v>125</v>
      </c>
      <c r="U64" s="4">
        <f t="shared" si="44"/>
        <v>0</v>
      </c>
      <c r="V64" s="4">
        <f t="shared" si="44"/>
        <v>0</v>
      </c>
      <c r="W64" s="4" t="str">
        <f t="shared" si="45"/>
        <v/>
      </c>
      <c r="AA64" s="15" t="str">
        <f>IF(OR(F64&lt;&gt;"",G64&lt;&gt;""),IF(F64&gt;G64,"A",IF(F64=G64,"B","C")),"")</f>
        <v/>
      </c>
      <c r="AB64" s="15" t="str">
        <f>IF(OR(G64&lt;&gt;"",F64&lt;&gt;""),IF(G64&gt;F64,"A",IF(G64=F64,"B","C")),"")</f>
        <v/>
      </c>
      <c r="AC64" s="44" t="str">
        <f t="shared" si="46"/>
        <v/>
      </c>
      <c r="AD64" s="37" t="str">
        <f t="shared" si="47"/>
        <v/>
      </c>
      <c r="AE64" s="45" t="str">
        <f t="shared" si="48"/>
        <v/>
      </c>
      <c r="AF64" s="89" t="str">
        <f t="shared" si="49"/>
        <v/>
      </c>
      <c r="AG64" s="80"/>
      <c r="AH64" s="20" t="str">
        <f>H!F53</f>
        <v>Japon</v>
      </c>
      <c r="AI64" s="23">
        <f>H!G53</f>
        <v>0</v>
      </c>
      <c r="AJ64" s="23">
        <f>H!H53</f>
        <v>0</v>
      </c>
      <c r="AK64" s="23">
        <f>H!I53</f>
        <v>0</v>
      </c>
      <c r="AL64" s="23">
        <f>H!J53</f>
        <v>0</v>
      </c>
      <c r="AM64" s="23">
        <f>H!K53</f>
        <v>0</v>
      </c>
      <c r="AN64" s="23">
        <f>H!L53</f>
        <v>0</v>
      </c>
      <c r="AO64" s="23">
        <f>H!M53</f>
        <v>0</v>
      </c>
      <c r="AP64" s="23">
        <f>AM64-AN64</f>
        <v>0</v>
      </c>
      <c r="AQ64" s="4"/>
      <c r="AR64" s="4"/>
      <c r="AS64" s="4">
        <f>MAX(AO63:AO66)</f>
        <v>0</v>
      </c>
      <c r="AT64" s="4">
        <f>IF(AO64=AS64,1,0)</f>
        <v>1</v>
      </c>
      <c r="AU64" s="22" t="str">
        <f>IF(AND(AT64&lt;&gt;0,AT67=1),CONCATENATE(AT64,AS62),"")</f>
        <v/>
      </c>
      <c r="AV64" s="4" t="str">
        <f>IF(AND(AT64&lt;&gt;1,AT67=1),AO64,"")</f>
        <v/>
      </c>
      <c r="AW64" s="4" t="str">
        <f>IF(AV64&lt;&gt;"",MAX(AV63:AV66),"")</f>
        <v/>
      </c>
      <c r="AX64" s="4">
        <f>IF(AV64&lt;&gt;"",IF(AO64=AW64,2,0),0)</f>
        <v>0</v>
      </c>
      <c r="AY64" s="22" t="str">
        <f>IF(AND(AX64&lt;&gt;0,AX67=1),CONCATENATE(AX64,AS62),"")</f>
        <v/>
      </c>
      <c r="AZ64" s="4" t="str">
        <f>IF(AT64&lt;&gt;0,IF(AT67=3,AP64,""),"")</f>
        <v/>
      </c>
      <c r="BA64" s="4" t="str">
        <f>IF(AT64&lt;&gt;0,IF(AT67=3,AM64,""),"")</f>
        <v/>
      </c>
      <c r="BB64" s="4" t="str">
        <f>IF(AZ64&lt;&gt;"",MAX(AZ63:AZ66),"")</f>
        <v/>
      </c>
      <c r="BC64" s="4" t="str">
        <f>IF(AZ64&lt;&gt;"",IF(AZ64=BB64,1,0),"")</f>
        <v/>
      </c>
      <c r="BD64" s="4" t="str">
        <f>IF(BA64&lt;&gt;"",MAX(BA63:BA66),"")</f>
        <v/>
      </c>
      <c r="BE64" s="4">
        <f>IF(AZ64&lt;&gt;"",IF(BC67=1,IF(AP64=BB64,1,0),IF(AM64=BD64,1,0)),0)</f>
        <v>0</v>
      </c>
      <c r="BF64" s="22" t="str">
        <f>IF(AND(BE64&lt;&gt;0,BE67=1),CONCATENATE(BE64,AS62),"")</f>
        <v/>
      </c>
      <c r="BG64" s="4" t="str">
        <f>IF(AT64&lt;&gt;0,IF(AND(BE64&lt;&gt;1,BE67=1),AP64,""),"")</f>
        <v/>
      </c>
      <c r="BH64" s="4" t="str">
        <f>IF(AT64&lt;&gt;0,IF(AND(BE64&lt;&gt;1,BE67=1),AM64,""),"")</f>
        <v/>
      </c>
      <c r="BI64" s="4" t="str">
        <f>IF(BG64&lt;&gt;"",MAX(BG63:BG66),"")</f>
        <v/>
      </c>
      <c r="BJ64" s="4" t="str">
        <f>IF(BG64&lt;&gt;"",IF(BG64=BI64,1,0),"")</f>
        <v/>
      </c>
      <c r="BK64" s="4" t="str">
        <f>IF(BH64&lt;&gt;"",MAX(BH63:BH66),"")</f>
        <v/>
      </c>
      <c r="BL64" s="4">
        <f>IF(BG64&lt;&gt;"",IF(BJ67=1,IF(AP64=BI64,2,0),IF(AM64=BK64,2,0)),0)</f>
        <v>0</v>
      </c>
      <c r="BM64" s="22" t="str">
        <f>IF(AND(BL64&lt;&gt;0,BL67=1),CONCATENATE(BL64,AS62),"")</f>
        <v/>
      </c>
      <c r="BN64" s="4" t="str">
        <f>IF(AT64&lt;&gt;0,IF(AT67=2,AP64,""),"")</f>
        <v/>
      </c>
      <c r="BO64" s="4" t="str">
        <f>IF(AT64&lt;&gt;0,IF(AT67=2,AM64,""),"")</f>
        <v/>
      </c>
      <c r="BP64" s="4" t="str">
        <f>IF(BN64&lt;&gt;"",MAX(BN63:BN66),"")</f>
        <v/>
      </c>
      <c r="BQ64" s="4" t="str">
        <f>IF(BN64&lt;&gt;"",IF(BN64=BP64,1,0),"")</f>
        <v/>
      </c>
      <c r="BR64" s="4" t="str">
        <f>IF(BO64&lt;&gt;"",MAX(BO63:BO66),"")</f>
        <v/>
      </c>
      <c r="BS64" s="4">
        <f>IF(BN64&lt;&gt;"",IF(BQ67=1,IF(AP64=BP64,1,2),IF(AM64=BR64,1,2)),0)</f>
        <v>0</v>
      </c>
      <c r="BT64" s="22" t="str">
        <f>IF(AND(BS64&lt;&gt;0,BS67=2),CONCATENATE(BS64,AS62),"")</f>
        <v/>
      </c>
      <c r="BU64" s="4" t="str">
        <f>IF(AX64&lt;&gt;0,IF(AX67=2,AP64,""),"")</f>
        <v/>
      </c>
      <c r="BV64" s="4" t="str">
        <f>IF(AX64&lt;&gt;0,IF(AX67=2,AM64,""),"")</f>
        <v/>
      </c>
      <c r="BW64" s="4" t="str">
        <f>IF(BU64&lt;&gt;"",MAX(BU63:BU66),"")</f>
        <v/>
      </c>
      <c r="BX64" s="4" t="str">
        <f>IF(BU64&lt;&gt;"",IF(BU64=BW64,1,0),"")</f>
        <v/>
      </c>
      <c r="BY64" s="4" t="str">
        <f>IF(BV64&lt;&gt;"",MAX(BV63:BV66),"")</f>
        <v/>
      </c>
      <c r="BZ64" s="4">
        <f>IF(BU64&lt;&gt;"",IF(BX67=1,IF(AP64=BW64,2,0),IF(AM64=BY64,2,0)),0)</f>
        <v>0</v>
      </c>
      <c r="CA64" s="22" t="str">
        <f>IF(AND(BZ64&lt;&gt;0,BZ67=1),CONCATENATE(BZ64,AS62),"")</f>
        <v/>
      </c>
      <c r="CB64" s="4" t="str">
        <f>IF(AX64&lt;&gt;0,IF(AX67=3,AP64,""),"")</f>
        <v/>
      </c>
      <c r="CC64" s="4" t="str">
        <f>IF(AX64&lt;&gt;0,IF(AX67=3,AM64,""),"")</f>
        <v/>
      </c>
      <c r="CD64" s="4" t="str">
        <f>IF(CB64&lt;&gt;"",MAX(CB63:CB66),"")</f>
        <v/>
      </c>
      <c r="CE64" s="4" t="str">
        <f>IF(CB64&lt;&gt;"",IF(CB64=CD64,1,0),"")</f>
        <v/>
      </c>
      <c r="CF64" s="4" t="str">
        <f>IF(CC64&lt;&gt;"",MAX(CC63:CC66),"")</f>
        <v/>
      </c>
      <c r="CG64" s="4">
        <f>IF(CB64&lt;&gt;"",IF(CE67=1,IF(AP64=CD64,2,0),IF(AM64=CF64,2,0)),0)</f>
        <v>0</v>
      </c>
      <c r="CH64" s="22" t="str">
        <f>IF(AND(CG64&lt;&gt;0,CG67=1),CONCATENATE(CG64,AS62),"")</f>
        <v/>
      </c>
      <c r="CI64" s="4"/>
      <c r="CJ64" s="4"/>
      <c r="CK64" s="4"/>
      <c r="CM64" s="69"/>
    </row>
    <row r="65" spans="2:108" x14ac:dyDescent="0.2">
      <c r="B65" s="364">
        <v>31</v>
      </c>
      <c r="C65" s="361">
        <v>43275</v>
      </c>
      <c r="D65" s="218">
        <v>0.5</v>
      </c>
      <c r="E65" s="319" t="s">
        <v>203</v>
      </c>
      <c r="F65" s="276"/>
      <c r="G65" s="277"/>
      <c r="H65" s="322" t="s">
        <v>205</v>
      </c>
      <c r="I65" s="14" t="str">
        <f>IF('Resultados Reales'!J65=1,IF(W65='Resultados Reales'!S65,"Acierto","Error"),"")</f>
        <v/>
      </c>
      <c r="J65" s="14" t="str">
        <f>IF('Resultados Reales'!J65=1,IF(AND('Resultados Reales'!E65='Mi Prode'!F65,'Resultados Reales'!F65='Mi Prode'!G65),"Acierto","Error"),"")</f>
        <v/>
      </c>
      <c r="K65" s="60"/>
      <c r="L65" s="4" t="s">
        <v>124</v>
      </c>
      <c r="M65" s="4" t="s">
        <v>125</v>
      </c>
      <c r="U65" s="4">
        <f t="shared" si="44"/>
        <v>0</v>
      </c>
      <c r="V65" s="4">
        <f t="shared" si="44"/>
        <v>0</v>
      </c>
      <c r="W65" s="4" t="str">
        <f t="shared" si="45"/>
        <v/>
      </c>
      <c r="AA65" s="15" t="str">
        <f>IF(OR(F65&lt;&gt;"",G65&lt;&gt;""),IF(F65&gt;G65,"A",IF(F65=G65,"B","C")),"")</f>
        <v/>
      </c>
      <c r="AB65" s="15" t="str">
        <f>IF(OR(G65&lt;&gt;"",F65&lt;&gt;""),IF(G65&gt;F65,"A",IF(G65=F65,"B","C")),"")</f>
        <v/>
      </c>
      <c r="AC65" s="44" t="str">
        <f t="shared" si="46"/>
        <v/>
      </c>
      <c r="AD65" s="37" t="str">
        <f t="shared" si="47"/>
        <v/>
      </c>
      <c r="AE65" s="45" t="str">
        <f t="shared" si="48"/>
        <v/>
      </c>
      <c r="AF65" s="89" t="str">
        <f t="shared" si="49"/>
        <v/>
      </c>
      <c r="AG65" s="80"/>
      <c r="AH65" s="5" t="str">
        <f>H!F54</f>
        <v>Polonia</v>
      </c>
      <c r="AI65" s="21">
        <f>H!G54</f>
        <v>0</v>
      </c>
      <c r="AJ65" s="21">
        <f>H!H54</f>
        <v>0</v>
      </c>
      <c r="AK65" s="21">
        <f>H!I54</f>
        <v>0</v>
      </c>
      <c r="AL65" s="21">
        <f>H!J54</f>
        <v>0</v>
      </c>
      <c r="AM65" s="21">
        <f>H!K54</f>
        <v>0</v>
      </c>
      <c r="AN65" s="21">
        <f>H!L54</f>
        <v>0</v>
      </c>
      <c r="AO65" s="21">
        <f>H!M54</f>
        <v>0</v>
      </c>
      <c r="AP65" s="21">
        <f>AM65-AN65</f>
        <v>0</v>
      </c>
      <c r="AQ65" s="4"/>
      <c r="AR65" s="4"/>
      <c r="AS65" s="4">
        <f>MAX(AO63:AO66)</f>
        <v>0</v>
      </c>
      <c r="AT65" s="4">
        <f>IF(AO65=AS65,1,0)</f>
        <v>1</v>
      </c>
      <c r="AU65" s="22" t="str">
        <f>IF(AND(AT65&lt;&gt;0,AT67=1),CONCATENATE(AT65,AS62),"")</f>
        <v/>
      </c>
      <c r="AV65" s="4" t="str">
        <f>IF(AND(AT65&lt;&gt;1,AT67=1),AO65,"")</f>
        <v/>
      </c>
      <c r="AW65" s="4" t="str">
        <f>IF(AV65&lt;&gt;"",MAX(AV63:AV66),"")</f>
        <v/>
      </c>
      <c r="AX65" s="4">
        <f>IF(AV65&lt;&gt;"",IF(AO65=AW65,2,0),0)</f>
        <v>0</v>
      </c>
      <c r="AY65" s="22" t="str">
        <f>IF(AND(AX65&lt;&gt;0,AX67=1),CONCATENATE(AX65,AS62),"")</f>
        <v/>
      </c>
      <c r="AZ65" s="4" t="str">
        <f>IF(AT65&lt;&gt;0,IF(AT67=3,AP65,""),"")</f>
        <v/>
      </c>
      <c r="BA65" s="4" t="str">
        <f>IF(AT65&lt;&gt;0,IF(AT67=3,AM65,""),"")</f>
        <v/>
      </c>
      <c r="BB65" s="4" t="str">
        <f>IF(AZ65&lt;&gt;"",MAX(AZ63:AZ66),"")</f>
        <v/>
      </c>
      <c r="BC65" s="4" t="str">
        <f>IF(AZ65&lt;&gt;"",IF(AZ65=BB65,1,0),"")</f>
        <v/>
      </c>
      <c r="BD65" s="4" t="str">
        <f>IF(BA65&lt;&gt;"",MAX(BA63:BA66),"")</f>
        <v/>
      </c>
      <c r="BE65" s="4">
        <f>IF(AZ65&lt;&gt;"",IF(BC67=1,IF(AP65=BB65,1,0),IF(AM65=BD65,1,0)),0)</f>
        <v>0</v>
      </c>
      <c r="BF65" s="22" t="str">
        <f>IF(AND(BE65&lt;&gt;0,BE67=1),CONCATENATE(BE65,AS62),"")</f>
        <v/>
      </c>
      <c r="BG65" s="4" t="str">
        <f>IF(AT65&lt;&gt;0,IF(AND(BE65&lt;&gt;1,BE67=1),AP65,""),"")</f>
        <v/>
      </c>
      <c r="BH65" s="4" t="str">
        <f>IF(AT65&lt;&gt;0,IF(AND(BE65&lt;&gt;1,BE67=1),AM65,""),"")</f>
        <v/>
      </c>
      <c r="BI65" s="4" t="str">
        <f>IF(BG65&lt;&gt;"",MAX(BG63:BG66),"")</f>
        <v/>
      </c>
      <c r="BJ65" s="4" t="str">
        <f>IF(BG65&lt;&gt;"",IF(BG65=BI65,1,0),"")</f>
        <v/>
      </c>
      <c r="BK65" s="4" t="str">
        <f>IF(BH65&lt;&gt;"",MAX(BH63:BH66),"")</f>
        <v/>
      </c>
      <c r="BL65" s="4">
        <f>IF(BG65&lt;&gt;"",IF(BJ67=1,IF(AP65=BI65,2,0),IF(AM65=BK65,2,0)),0)</f>
        <v>0</v>
      </c>
      <c r="BM65" s="22" t="str">
        <f>IF(AND(BL65&lt;&gt;0,BL67=1),CONCATENATE(BL65,AS62),"")</f>
        <v/>
      </c>
      <c r="BN65" s="4" t="str">
        <f>IF(AT65&lt;&gt;0,IF(AT67=2,AP65,""),"")</f>
        <v/>
      </c>
      <c r="BO65" s="4" t="str">
        <f>IF(AT65&lt;&gt;0,IF(AT67=2,AM65,""),"")</f>
        <v/>
      </c>
      <c r="BP65" s="4" t="str">
        <f>IF(BN65&lt;&gt;"",MAX(BN63:BN66),"")</f>
        <v/>
      </c>
      <c r="BQ65" s="4" t="str">
        <f>IF(BN65&lt;&gt;"",IF(BN65=BP65,1,0),"")</f>
        <v/>
      </c>
      <c r="BR65" s="4" t="str">
        <f>IF(BO65&lt;&gt;"",MAX(BO63:BO66),"")</f>
        <v/>
      </c>
      <c r="BS65" s="4">
        <f>IF(BN65&lt;&gt;"",IF(BQ67=1,IF(AP65=BP65,1,2),IF(AM65=BR65,1,2)),0)</f>
        <v>0</v>
      </c>
      <c r="BT65" s="22" t="str">
        <f>IF(AND(BS65&lt;&gt;0,BS67=2),CONCATENATE(BS65,AS62),"")</f>
        <v/>
      </c>
      <c r="BU65" s="4" t="str">
        <f>IF(AX65&lt;&gt;0,IF(AX67=2,AP65,""),"")</f>
        <v/>
      </c>
      <c r="BV65" s="4" t="str">
        <f>IF(AX65&lt;&gt;0,IF(AX67=2,AM65,""),"")</f>
        <v/>
      </c>
      <c r="BW65" s="4" t="str">
        <f>IF(BU65&lt;&gt;"",MAX(BU63:BU66),"")</f>
        <v/>
      </c>
      <c r="BX65" s="4" t="str">
        <f>IF(BU65&lt;&gt;"",IF(BU65=BW65,1,0),"")</f>
        <v/>
      </c>
      <c r="BY65" s="4" t="str">
        <f>IF(BV65&lt;&gt;"",MAX(BV63:BV66),"")</f>
        <v/>
      </c>
      <c r="BZ65" s="4">
        <f>IF(BU65&lt;&gt;"",IF(BX67=1,IF(AP65=BW65,2,0),IF(AM65=BY65,2,0)),0)</f>
        <v>0</v>
      </c>
      <c r="CA65" s="22" t="str">
        <f>IF(AND(BZ65&lt;&gt;0,BZ67=1),CONCATENATE(BZ65,AS62),"")</f>
        <v/>
      </c>
      <c r="CB65" s="4" t="str">
        <f>IF(AX65&lt;&gt;0,IF(AX67=3,AP65,""),"")</f>
        <v/>
      </c>
      <c r="CC65" s="4" t="str">
        <f>IF(AX65&lt;&gt;0,IF(AX67=3,AM65,""),"")</f>
        <v/>
      </c>
      <c r="CD65" s="4" t="str">
        <f>IF(CB65&lt;&gt;"",MAX(CB63:CB66),"")</f>
        <v/>
      </c>
      <c r="CE65" s="4" t="str">
        <f>IF(CB65&lt;&gt;"",IF(CB65=CD65,1,0),"")</f>
        <v/>
      </c>
      <c r="CF65" s="4" t="str">
        <f>IF(CC65&lt;&gt;"",MAX(CC63:CC66),"")</f>
        <v/>
      </c>
      <c r="CG65" s="4">
        <f>IF(CB65&lt;&gt;"",IF(CE67=1,IF(AP65=CD65,2,0),IF(AM65=CF65,2,0)),0)</f>
        <v>0</v>
      </c>
      <c r="CH65" s="22" t="str">
        <f>IF(AND(CG65&lt;&gt;0,CG67=1),CONCATENATE(CG65,AS62),"")</f>
        <v/>
      </c>
      <c r="CI65" s="4"/>
      <c r="CJ65" s="4"/>
      <c r="CK65" s="4"/>
      <c r="CM65" s="69"/>
    </row>
    <row r="66" spans="2:108" x14ac:dyDescent="0.2">
      <c r="B66" s="364">
        <v>32</v>
      </c>
      <c r="C66" s="361">
        <v>43275</v>
      </c>
      <c r="D66" s="218">
        <v>0.625</v>
      </c>
      <c r="E66" s="319" t="s">
        <v>89</v>
      </c>
      <c r="F66" s="276"/>
      <c r="G66" s="277"/>
      <c r="H66" s="322" t="s">
        <v>204</v>
      </c>
      <c r="I66" s="14" t="str">
        <f>IF('Resultados Reales'!J66=1,IF(W66='Resultados Reales'!S66,"Acierto","Error"),"")</f>
        <v/>
      </c>
      <c r="J66" s="14" t="str">
        <f>IF('Resultados Reales'!J66=1,IF(AND('Resultados Reales'!E66='Mi Prode'!F66,'Resultados Reales'!F66='Mi Prode'!G66),"Acierto","Error"),"")</f>
        <v/>
      </c>
      <c r="K66" s="60"/>
      <c r="L66" s="4" t="s">
        <v>124</v>
      </c>
      <c r="M66" s="4" t="s">
        <v>125</v>
      </c>
      <c r="U66" s="4">
        <f t="shared" si="44"/>
        <v>0</v>
      </c>
      <c r="V66" s="4">
        <f t="shared" si="44"/>
        <v>0</v>
      </c>
      <c r="W66" s="4" t="str">
        <f t="shared" si="45"/>
        <v/>
      </c>
      <c r="AA66" s="15" t="str">
        <f>IF(OR(F66&lt;&gt;"",G66&lt;&gt;""),IF(F66&gt;G66,"A",IF(F66=G66,"B","C")),"")</f>
        <v/>
      </c>
      <c r="AB66" s="15" t="str">
        <f>IF(OR(G66&lt;&gt;"",F66&lt;&gt;""),IF(G66&gt;F66,"A",IF(G66=F66,"B","C")),"")</f>
        <v/>
      </c>
      <c r="AC66" s="44" t="str">
        <f t="shared" si="46"/>
        <v/>
      </c>
      <c r="AD66" s="37" t="str">
        <f t="shared" si="47"/>
        <v/>
      </c>
      <c r="AE66" s="45" t="str">
        <f t="shared" si="48"/>
        <v/>
      </c>
      <c r="AF66" s="89" t="str">
        <f t="shared" si="49"/>
        <v/>
      </c>
      <c r="AG66" s="80"/>
      <c r="AH66" s="20" t="str">
        <f>H!F55</f>
        <v>Senegal</v>
      </c>
      <c r="AI66" s="23">
        <f>H!G55</f>
        <v>0</v>
      </c>
      <c r="AJ66" s="23">
        <f>H!H55</f>
        <v>0</v>
      </c>
      <c r="AK66" s="23">
        <f>H!I55</f>
        <v>0</v>
      </c>
      <c r="AL66" s="23">
        <f>H!J55</f>
        <v>0</v>
      </c>
      <c r="AM66" s="23">
        <f>H!K55</f>
        <v>0</v>
      </c>
      <c r="AN66" s="23">
        <f>H!L55</f>
        <v>0</v>
      </c>
      <c r="AO66" s="23">
        <f>H!M55</f>
        <v>0</v>
      </c>
      <c r="AP66" s="23">
        <f>AM66-AN66</f>
        <v>0</v>
      </c>
      <c r="AQ66" s="4"/>
      <c r="AR66" s="4"/>
      <c r="AS66" s="4">
        <f>MAX(AO63:AO66)</f>
        <v>0</v>
      </c>
      <c r="AT66" s="4">
        <f>IF(AO66=AS66,1,0)</f>
        <v>1</v>
      </c>
      <c r="AU66" s="22" t="str">
        <f>IF(AND(AT66&lt;&gt;0,AT67=1),CONCATENATE(AT66,AS62),"")</f>
        <v/>
      </c>
      <c r="AV66" s="4" t="str">
        <f>IF(AND(AT66&lt;&gt;1,AT67=1),AO66,"")</f>
        <v/>
      </c>
      <c r="AW66" s="4" t="str">
        <f>IF(AV66&lt;&gt;"",MAX(AV63:AV66),"")</f>
        <v/>
      </c>
      <c r="AX66" s="4">
        <f>IF(AV66&lt;&gt;"",IF(AO66=AW66,2,0),0)</f>
        <v>0</v>
      </c>
      <c r="AY66" s="22" t="str">
        <f>IF(AND(AX66&lt;&gt;0,AX67=1),CONCATENATE(AX66,AS62),"")</f>
        <v/>
      </c>
      <c r="AZ66" s="4" t="str">
        <f>IF(AT66&lt;&gt;0,IF(AT67=3,AP66,""),"")</f>
        <v/>
      </c>
      <c r="BA66" s="4" t="str">
        <f>IF(AT66&lt;&gt;0,IF(AT67=3,AM66,""),"")</f>
        <v/>
      </c>
      <c r="BB66" s="4" t="str">
        <f>IF(AZ66&lt;&gt;"",MAX(AZ63:AZ66),"")</f>
        <v/>
      </c>
      <c r="BC66" s="4" t="str">
        <f>IF(AZ66&lt;&gt;"",IF(AZ66=BB66,1,0),"")</f>
        <v/>
      </c>
      <c r="BD66" s="4" t="str">
        <f>IF(BA66&lt;&gt;"",MAX(BA63:BA66),"")</f>
        <v/>
      </c>
      <c r="BE66" s="4">
        <f>IF(AZ66&lt;&gt;"",IF(BC67=1,IF(AP66=BB66,1,0),IF(AM66=BD66,1,0)),0)</f>
        <v>0</v>
      </c>
      <c r="BF66" s="22" t="str">
        <f>IF(AND(BE66&lt;&gt;0,BE67=1),CONCATENATE(BE66,AS62),"")</f>
        <v/>
      </c>
      <c r="BG66" s="4" t="str">
        <f>IF(AT66&lt;&gt;0,IF(AND(BE66&lt;&gt;1,BE67=1),AP66,""),"")</f>
        <v/>
      </c>
      <c r="BH66" s="4" t="str">
        <f>IF(AT66&lt;&gt;0,IF(AND(BE66&lt;&gt;1,BE67=1),AM66,""),"")</f>
        <v/>
      </c>
      <c r="BI66" s="4" t="str">
        <f>IF(BG66&lt;&gt;"",MAX(BG63:BG66),"")</f>
        <v/>
      </c>
      <c r="BJ66" s="4" t="str">
        <f>IF(BG66&lt;&gt;"",IF(BG66=BI66,1,0),"")</f>
        <v/>
      </c>
      <c r="BK66" s="4" t="str">
        <f>IF(BH66&lt;&gt;"",MAX(BH63:BH66),"")</f>
        <v/>
      </c>
      <c r="BL66" s="4">
        <f>IF(BG66&lt;&gt;"",IF(BJ67=1,IF(AP66=BI66,2,0),IF(AM66=BK66,2,0)),0)</f>
        <v>0</v>
      </c>
      <c r="BM66" s="22" t="str">
        <f>IF(AND(BL66&lt;&gt;0,BL67=1),CONCATENATE(BL66,AS62),"")</f>
        <v/>
      </c>
      <c r="BN66" s="4" t="str">
        <f>IF(AT66&lt;&gt;0,IF(AT67=2,AP66,""),"")</f>
        <v/>
      </c>
      <c r="BO66" s="4" t="str">
        <f>IF(AT66&lt;&gt;0,IF(AT67=2,AM66,""),"")</f>
        <v/>
      </c>
      <c r="BP66" s="4" t="str">
        <f>IF(BN66&lt;&gt;"",MAX(BN63:BN66),"")</f>
        <v/>
      </c>
      <c r="BQ66" s="4" t="str">
        <f>IF(BN66&lt;&gt;"",IF(BN66=BP66,1,0),"")</f>
        <v/>
      </c>
      <c r="BR66" s="4" t="str">
        <f>IF(BO66&lt;&gt;"",MAX(BO63:BO66),"")</f>
        <v/>
      </c>
      <c r="BS66" s="4">
        <f>IF(BN66&lt;&gt;"",IF(BQ67=1,IF(AP66=BP66,1,2),IF(AM66=BR66,1,2)),0)</f>
        <v>0</v>
      </c>
      <c r="BT66" s="22" t="str">
        <f>IF(AND(BS66&lt;&gt;0,BS67=2),CONCATENATE(BS66,AS62),"")</f>
        <v/>
      </c>
      <c r="BU66" s="4" t="str">
        <f>IF(AX66&lt;&gt;0,IF(AX67=2,AP66,""),"")</f>
        <v/>
      </c>
      <c r="BV66" s="4" t="str">
        <f>IF(AX66&lt;&gt;0,IF(AX67=2,AM66,""),"")</f>
        <v/>
      </c>
      <c r="BW66" s="4" t="str">
        <f>IF(BU66&lt;&gt;"",MAX(BU63:BU66),"")</f>
        <v/>
      </c>
      <c r="BX66" s="4" t="str">
        <f>IF(BU66&lt;&gt;"",IF(BU66=BW66,1,0),"")</f>
        <v/>
      </c>
      <c r="BY66" s="4" t="str">
        <f>IF(BV66&lt;&gt;"",MAX(BV63:BV66),"")</f>
        <v/>
      </c>
      <c r="BZ66" s="4">
        <f>IF(BU66&lt;&gt;"",IF(BX67=1,IF(AP66=BW66,2,0),IF(AM66=BY66,2,0)),0)</f>
        <v>0</v>
      </c>
      <c r="CA66" s="22" t="str">
        <f>IF(AND(BZ66&lt;&gt;0,BZ67=1),CONCATENATE(BZ66,AS62),"")</f>
        <v/>
      </c>
      <c r="CB66" s="4" t="str">
        <f>IF(AX66&lt;&gt;0,IF(AX67=3,AP66,""),"")</f>
        <v/>
      </c>
      <c r="CC66" s="4" t="str">
        <f>IF(AX66&lt;&gt;0,IF(AX67=3,AM66,""),"")</f>
        <v/>
      </c>
      <c r="CD66" s="4" t="str">
        <f>IF(CB66&lt;&gt;"",MAX(CB63:CB66),"")</f>
        <v/>
      </c>
      <c r="CE66" s="4" t="str">
        <f>IF(CB66&lt;&gt;"",IF(CB66=CD66,1,0),"")</f>
        <v/>
      </c>
      <c r="CF66" s="4" t="str">
        <f>IF(CC66&lt;&gt;"",MAX(CC63:CC66),"")</f>
        <v/>
      </c>
      <c r="CG66" s="4">
        <f>IF(CB66&lt;&gt;"",IF(CE67=1,IF(AP66=CD66,2,0),IF(AM66=CF66,2,0)),0)</f>
        <v>0</v>
      </c>
      <c r="CH66" s="22" t="str">
        <f>IF(AND(CG66&lt;&gt;0,CG67=1),CONCATENATE(CG66,AS62),"")</f>
        <v/>
      </c>
      <c r="CI66" s="4"/>
      <c r="CJ66" s="4"/>
      <c r="CK66" s="4"/>
      <c r="CM66" s="69"/>
      <c r="CU66" s="4" t="s">
        <v>107</v>
      </c>
      <c r="CW66" s="94" t="s">
        <v>94</v>
      </c>
      <c r="CX66" s="94" t="s">
        <v>93</v>
      </c>
      <c r="CY66" s="94" t="s">
        <v>94</v>
      </c>
      <c r="CZ66" s="94" t="s">
        <v>96</v>
      </c>
      <c r="DA66" s="4" t="s">
        <v>97</v>
      </c>
      <c r="DB66" s="4" t="s">
        <v>95</v>
      </c>
      <c r="DC66" s="4" t="s">
        <v>98</v>
      </c>
      <c r="DD66" s="4" t="s">
        <v>99</v>
      </c>
    </row>
    <row r="67" spans="2:108" ht="15" customHeight="1" x14ac:dyDescent="0.2">
      <c r="B67" s="364">
        <v>47</v>
      </c>
      <c r="C67" s="361">
        <v>43279</v>
      </c>
      <c r="D67" s="218">
        <v>0.625</v>
      </c>
      <c r="E67" s="319" t="s">
        <v>89</v>
      </c>
      <c r="F67" s="276"/>
      <c r="G67" s="277"/>
      <c r="H67" s="322" t="s">
        <v>205</v>
      </c>
      <c r="I67" s="14" t="str">
        <f>IF('Resultados Reales'!J67=1,IF(W67='Resultados Reales'!S67,"Acierto","Error"),"")</f>
        <v/>
      </c>
      <c r="J67" s="14" t="str">
        <f>IF('Resultados Reales'!J67=1,IF(AND('Resultados Reales'!E67='Mi Prode'!F67,'Resultados Reales'!F67='Mi Prode'!G67),"Acierto","Error"),"")</f>
        <v/>
      </c>
      <c r="K67" s="60"/>
      <c r="L67" s="4" t="s">
        <v>124</v>
      </c>
      <c r="M67" s="4" t="s">
        <v>125</v>
      </c>
      <c r="U67" s="4">
        <f t="shared" si="44"/>
        <v>0</v>
      </c>
      <c r="V67" s="4">
        <f t="shared" si="44"/>
        <v>0</v>
      </c>
      <c r="W67" s="4" t="str">
        <f t="shared" si="45"/>
        <v/>
      </c>
      <c r="AA67" s="15" t="str">
        <f>IF(OR(F67&lt;&gt;"",G67&lt;&gt;""),IF(F67&gt;G67,"A",IF(F67=G67,"B","C")),"")</f>
        <v/>
      </c>
      <c r="AB67" s="15" t="str">
        <f>IF(OR(G67&lt;&gt;"",F67&lt;&gt;""),IF(G67&gt;F67,"A",IF(G67=F67,"B","C")),"")</f>
        <v/>
      </c>
      <c r="AC67" s="44" t="str">
        <f t="shared" si="46"/>
        <v/>
      </c>
      <c r="AD67" s="37" t="str">
        <f t="shared" si="47"/>
        <v/>
      </c>
      <c r="AE67" s="45" t="str">
        <f t="shared" si="48"/>
        <v/>
      </c>
      <c r="AF67" s="89" t="str">
        <f t="shared" si="49"/>
        <v/>
      </c>
      <c r="AG67" s="80"/>
      <c r="AH67" s="5"/>
      <c r="AI67" s="5"/>
      <c r="AJ67" s="5"/>
      <c r="AK67" s="5"/>
      <c r="AL67" s="5"/>
      <c r="AM67" s="5"/>
      <c r="AN67" s="5"/>
      <c r="AO67" s="5"/>
      <c r="AP67" s="5"/>
      <c r="AQ67" s="4"/>
      <c r="AR67" s="4">
        <f>SUM(AI63:AI66)</f>
        <v>0</v>
      </c>
      <c r="AS67" s="4"/>
      <c r="AT67" s="4">
        <f>COUNTIF(AT63:AT66,"&lt;&gt;0")</f>
        <v>4</v>
      </c>
      <c r="AU67" s="4"/>
      <c r="AV67" s="4"/>
      <c r="AW67" s="4"/>
      <c r="AX67" s="4">
        <f>COUNTIF(AX63:AX66,"&lt;&gt;0")</f>
        <v>0</v>
      </c>
      <c r="AY67" s="4"/>
      <c r="AZ67" s="4"/>
      <c r="BA67" s="4"/>
      <c r="BB67" s="4"/>
      <c r="BC67" s="4" t="str">
        <f>IF(AT67=3,SUM(BC63:BC66),"")</f>
        <v/>
      </c>
      <c r="BD67" s="4"/>
      <c r="BE67" s="4">
        <f>COUNTIF(BE63:BE66,"&lt;&gt;0")</f>
        <v>0</v>
      </c>
      <c r="BF67" s="4"/>
      <c r="BG67" s="4"/>
      <c r="BH67" s="4"/>
      <c r="BI67" s="4"/>
      <c r="BJ67" s="4" t="str">
        <f>IF(AT67=3,SUM(BJ63:BJ66),"")</f>
        <v/>
      </c>
      <c r="BK67" s="4"/>
      <c r="BL67" s="4">
        <f>COUNTIF(BL63:BL66,"&lt;&gt;0")</f>
        <v>0</v>
      </c>
      <c r="BM67" s="4"/>
      <c r="BN67" s="4"/>
      <c r="BO67" s="4"/>
      <c r="BP67" s="4"/>
      <c r="BQ67" s="4" t="str">
        <f>IF(AT67=2,SUM(BQ63:BQ66),"")</f>
        <v/>
      </c>
      <c r="BR67" s="4"/>
      <c r="BS67" s="4">
        <f>COUNTIF(BS63:BS66,"&lt;&gt;0")</f>
        <v>0</v>
      </c>
      <c r="BT67" s="4"/>
      <c r="BU67" s="4"/>
      <c r="BV67" s="4"/>
      <c r="BW67" s="4"/>
      <c r="BX67" s="4" t="str">
        <f>IF(AX67=2,SUM(BX63:BX66),"")</f>
        <v/>
      </c>
      <c r="BY67" s="4"/>
      <c r="BZ67" s="4">
        <f>COUNTIF(BZ63:BZ66,"&lt;&gt;0")</f>
        <v>0</v>
      </c>
      <c r="CA67" s="4"/>
      <c r="CB67" s="4"/>
      <c r="CC67" s="4"/>
      <c r="CD67" s="4"/>
      <c r="CE67" s="4" t="str">
        <f>IF(AX67=3,SUM(CE63:CE66),"")</f>
        <v/>
      </c>
      <c r="CF67" s="4"/>
      <c r="CG67" s="4">
        <f>COUNTIF(CG63:CG66,"&lt;&gt;0")</f>
        <v>0</v>
      </c>
      <c r="CH67" s="4"/>
      <c r="CI67" s="4"/>
      <c r="CJ67" s="4"/>
      <c r="CK67" s="4"/>
      <c r="CM67" s="69"/>
      <c r="CV67" s="4">
        <v>1</v>
      </c>
      <c r="CW67" s="92" t="str">
        <f>'Resultados Reales'!CW71</f>
        <v>1º Grupo A</v>
      </c>
      <c r="CX67" s="92" t="str">
        <f>DK7</f>
        <v>1º  Grupo A</v>
      </c>
      <c r="CY67" s="93" t="str">
        <f>CW67&amp;CW75</f>
        <v>1º Grupo A2º Grupo B</v>
      </c>
      <c r="CZ67" s="93" t="str">
        <f>CX67&amp;CX75</f>
        <v>1º  Grupo A2º  Grupo B</v>
      </c>
      <c r="DA67" s="4">
        <f>COUNTIF($CW$67:$CW$82,CX67)</f>
        <v>0</v>
      </c>
      <c r="DB67" s="4">
        <f t="shared" ref="DB67:DB82" si="50">+IF(CW67=CX67,2,0)</f>
        <v>0</v>
      </c>
      <c r="DC67" s="95">
        <f>COUNTIF($CY$67:$CY$82,CZ67)*3/2</f>
        <v>0</v>
      </c>
    </row>
    <row r="68" spans="2:108" ht="15" customHeight="1" thickBot="1" x14ac:dyDescent="0.25">
      <c r="B68" s="365">
        <v>48</v>
      </c>
      <c r="C68" s="362">
        <v>43279</v>
      </c>
      <c r="D68" s="219">
        <v>0.625</v>
      </c>
      <c r="E68" s="320" t="s">
        <v>204</v>
      </c>
      <c r="F68" s="278"/>
      <c r="G68" s="279"/>
      <c r="H68" s="323" t="s">
        <v>203</v>
      </c>
      <c r="I68" s="24" t="str">
        <f>IF('Resultados Reales'!J68=1,IF(W68='Resultados Reales'!S68,"Acierto","Error"),"")</f>
        <v/>
      </c>
      <c r="J68" s="24" t="str">
        <f>IF('Resultados Reales'!J68=1,IF(AND('Resultados Reales'!E68='Mi Prode'!F68,'Resultados Reales'!F68='Mi Prode'!G68),"Acierto","Error"),"")</f>
        <v/>
      </c>
      <c r="K68" s="60"/>
      <c r="L68" s="4" t="s">
        <v>124</v>
      </c>
      <c r="M68" s="4" t="s">
        <v>125</v>
      </c>
      <c r="U68" s="4">
        <f t="shared" si="44"/>
        <v>0</v>
      </c>
      <c r="V68" s="4">
        <f t="shared" si="44"/>
        <v>0</v>
      </c>
      <c r="W68" s="4" t="str">
        <f t="shared" si="45"/>
        <v/>
      </c>
      <c r="AA68" s="15" t="str">
        <f>IF(OR(F68&lt;&gt;"",G68&lt;&gt;""),IF(F68&gt;G68,"A",IF(F68=G68,"B","C")),"")</f>
        <v/>
      </c>
      <c r="AB68" s="15" t="str">
        <f>IF(OR(G68&lt;&gt;"",F68&lt;&gt;""),IF(G68&gt;F68,"A",IF(G68=F68,"B","C")),"")</f>
        <v/>
      </c>
      <c r="AC68" s="44" t="str">
        <f t="shared" si="46"/>
        <v/>
      </c>
      <c r="AD68" s="37" t="str">
        <f t="shared" si="47"/>
        <v/>
      </c>
      <c r="AE68" s="45" t="str">
        <f t="shared" si="48"/>
        <v/>
      </c>
      <c r="AF68" s="89" t="str">
        <f t="shared" si="49"/>
        <v/>
      </c>
      <c r="AG68" s="80"/>
      <c r="AH68" s="5"/>
      <c r="AI68" s="5"/>
      <c r="AJ68" s="5"/>
      <c r="AK68" s="5"/>
      <c r="AL68" s="5"/>
      <c r="AM68" s="5"/>
      <c r="AN68" s="5"/>
      <c r="AO68" s="5"/>
      <c r="AP68" s="5"/>
      <c r="AQ68" s="4"/>
      <c r="AR68" s="4">
        <f>SUM(AR11:AR67)</f>
        <v>0</v>
      </c>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V68" s="4">
        <v>2</v>
      </c>
      <c r="CW68" s="92" t="str">
        <f>'Resultados Reales'!CW72</f>
        <v>1º Grupo C</v>
      </c>
      <c r="CX68" s="92" t="str">
        <f t="shared" ref="CX68:CX74" si="51">DK8</f>
        <v>1º  Grupo C</v>
      </c>
      <c r="CY68" s="93" t="str">
        <f t="shared" ref="CY68:CZ74" si="52">CW68&amp;CW76</f>
        <v>1º Grupo C2º Grupo D</v>
      </c>
      <c r="CZ68" s="93" t="str">
        <f t="shared" si="52"/>
        <v>1º  Grupo C2º  Grupo D</v>
      </c>
      <c r="DA68" s="4">
        <f t="shared" ref="DA68:DA82" si="53">COUNTIF($CW$67:$CW$82,CX68)</f>
        <v>0</v>
      </c>
      <c r="DB68" s="4">
        <f t="shared" si="50"/>
        <v>0</v>
      </c>
      <c r="DC68" s="95">
        <f t="shared" ref="DC68:DC82" si="54">COUNTIF($CY$67:$CY$82,CZ68)*3/2</f>
        <v>0</v>
      </c>
    </row>
    <row r="69" spans="2:108" ht="15" thickBot="1" x14ac:dyDescent="0.25">
      <c r="B69" s="5"/>
      <c r="C69" s="5"/>
      <c r="D69" s="5"/>
      <c r="E69" s="6"/>
      <c r="F69" s="5"/>
      <c r="G69" s="5"/>
      <c r="H69" s="7"/>
      <c r="I69" s="21"/>
      <c r="J69" s="21"/>
      <c r="K69" s="21"/>
      <c r="AH69" s="5"/>
      <c r="AI69" s="5"/>
      <c r="AJ69" s="5"/>
      <c r="AK69" s="5"/>
      <c r="AL69" s="5"/>
      <c r="AM69" s="5"/>
      <c r="AN69" s="5"/>
      <c r="AO69" s="5"/>
      <c r="AP69" s="5"/>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V69" s="4">
        <v>3</v>
      </c>
      <c r="CW69" s="92" t="str">
        <f>'Resultados Reales'!CW73</f>
        <v>1º Grupo D</v>
      </c>
      <c r="CX69" s="92" t="str">
        <f t="shared" si="51"/>
        <v>1º  Grupo D</v>
      </c>
      <c r="CY69" s="93" t="str">
        <f t="shared" si="52"/>
        <v>1º Grupo D2º Grupo C</v>
      </c>
      <c r="CZ69" s="93" t="str">
        <f t="shared" si="52"/>
        <v>1º  Grupo D2º  Grupo C</v>
      </c>
      <c r="DA69" s="4">
        <f t="shared" si="53"/>
        <v>0</v>
      </c>
      <c r="DB69" s="4">
        <f t="shared" si="50"/>
        <v>0</v>
      </c>
      <c r="DC69" s="95">
        <f t="shared" si="54"/>
        <v>0</v>
      </c>
    </row>
    <row r="70" spans="2:108" ht="19.5" customHeight="1" thickBot="1" x14ac:dyDescent="0.25">
      <c r="B70" s="333" t="s">
        <v>37</v>
      </c>
      <c r="C70" s="332"/>
      <c r="D70" s="329"/>
      <c r="E70" s="329"/>
      <c r="F70" s="441">
        <f>SUM(U5:V5)</f>
        <v>0</v>
      </c>
      <c r="G70" s="442"/>
      <c r="H70" s="328"/>
      <c r="I70" s="329"/>
      <c r="J70" s="330"/>
      <c r="K70" s="21"/>
      <c r="AH70" s="5"/>
      <c r="AI70" s="5"/>
      <c r="AJ70" s="5"/>
      <c r="AK70" s="5"/>
      <c r="AL70" s="5"/>
      <c r="AM70" s="5"/>
      <c r="AN70" s="5"/>
      <c r="AO70" s="5"/>
      <c r="AP70" s="5"/>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V70" s="4">
        <v>4</v>
      </c>
      <c r="CW70" s="92" t="str">
        <f>'Resultados Reales'!CW74</f>
        <v>1º Grupo B</v>
      </c>
      <c r="CX70" s="92" t="str">
        <f t="shared" si="51"/>
        <v>1º  Grupo B</v>
      </c>
      <c r="CY70" s="93" t="str">
        <f t="shared" si="52"/>
        <v>1º Grupo B2º Grupo A</v>
      </c>
      <c r="CZ70" s="93" t="str">
        <f t="shared" si="52"/>
        <v>1º  Grupo B2º  Grupo A</v>
      </c>
      <c r="DA70" s="4">
        <f t="shared" si="53"/>
        <v>0</v>
      </c>
      <c r="DB70" s="4">
        <f t="shared" si="50"/>
        <v>0</v>
      </c>
      <c r="DC70" s="95">
        <f t="shared" si="54"/>
        <v>0</v>
      </c>
    </row>
    <row r="71" spans="2:108" ht="16" x14ac:dyDescent="0.2">
      <c r="I71" s="68" t="s">
        <v>185</v>
      </c>
      <c r="J71" s="91"/>
      <c r="K71" s="13"/>
      <c r="AH71" s="5"/>
      <c r="AI71" s="5"/>
      <c r="AJ71" s="5"/>
      <c r="AK71" s="5"/>
      <c r="AL71" s="5"/>
      <c r="AM71" s="5"/>
      <c r="AN71" s="5"/>
      <c r="AO71" s="5"/>
      <c r="AP71" s="5"/>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V71" s="4">
        <v>5</v>
      </c>
      <c r="CW71" s="92" t="str">
        <f>'Resultados Reales'!CW75</f>
        <v>1º Grupo E</v>
      </c>
      <c r="CX71" s="92" t="str">
        <f t="shared" si="51"/>
        <v>1º  Grupo E</v>
      </c>
      <c r="CY71" s="93" t="str">
        <f t="shared" si="52"/>
        <v>1º Grupo E2º Grupo F</v>
      </c>
      <c r="CZ71" s="93" t="str">
        <f t="shared" si="52"/>
        <v>1º  Grupo E2º  Grupo F</v>
      </c>
      <c r="DA71" s="4">
        <f t="shared" si="53"/>
        <v>0</v>
      </c>
      <c r="DB71" s="4">
        <f t="shared" si="50"/>
        <v>0</v>
      </c>
      <c r="DC71" s="95">
        <f t="shared" si="54"/>
        <v>0</v>
      </c>
    </row>
    <row r="72" spans="2:108" x14ac:dyDescent="0.2">
      <c r="I72" s="69"/>
      <c r="J72" s="69"/>
      <c r="K72" s="268">
        <f>IF(AND(DK7='Resultados Reales'!DF10,DN7='Resultados Reales'!DC10),1,0)</f>
        <v>0</v>
      </c>
      <c r="L72" s="269" t="s">
        <v>124</v>
      </c>
      <c r="M72" s="269" t="s">
        <v>125</v>
      </c>
      <c r="N72" s="269">
        <f>IF(DL7="x",1,0)</f>
        <v>0</v>
      </c>
      <c r="O72" s="269">
        <f>IF(DM7="x",1,0)</f>
        <v>0</v>
      </c>
      <c r="P72" s="269" t="str">
        <f t="shared" ref="P72:Q79" si="55">MID(DL7,2,2)</f>
        <v/>
      </c>
      <c r="Q72" s="4" t="str">
        <f t="shared" si="55"/>
        <v/>
      </c>
      <c r="R72" s="4" t="str">
        <f t="shared" ref="R72:R79" si="56">CONCATENATE(P72,Q72)</f>
        <v/>
      </c>
      <c r="S72" s="4" t="str">
        <f t="shared" ref="S72:S79" si="57">IF(OR(DL7&lt;&gt;"",DM7&lt;&gt;""),IF(N72&gt;O72,DK7,IF(N72=O72,IF(OR(P72="*",P72="**"),DK7,DN7),DN7)),"")</f>
        <v/>
      </c>
      <c r="W72" s="4" t="str">
        <f t="shared" ref="W72:W79" si="58">IF(AND(DL7&lt;&gt;"",DM7&lt;&gt;""),IF(DL7&gt;DM7,"L",IF(DL7=DM7,"E","V")),"")</f>
        <v/>
      </c>
      <c r="Y72" s="4" t="str">
        <f t="shared" ref="Y72:Z79" si="59">MID(DW7,1,1)</f>
        <v/>
      </c>
      <c r="Z72" s="4" t="str">
        <f t="shared" si="59"/>
        <v/>
      </c>
      <c r="AH72" s="5"/>
      <c r="AI72" s="5"/>
      <c r="AJ72" s="5"/>
      <c r="AK72" s="5"/>
      <c r="AL72" s="5"/>
      <c r="AM72" s="5"/>
      <c r="AN72" s="5"/>
      <c r="AO72" s="5"/>
      <c r="AP72" s="5"/>
      <c r="AQ72" s="5" t="str">
        <f>IF(AR11&gt;8,AH7,"")</f>
        <v/>
      </c>
      <c r="AR72" s="5" t="str">
        <f>IF(AR19&gt;8,AH16,"")</f>
        <v/>
      </c>
      <c r="AS72" s="4" t="s">
        <v>164</v>
      </c>
      <c r="AT72" s="4" t="s">
        <v>156</v>
      </c>
      <c r="AU72" s="4" t="str">
        <f>AQ72</f>
        <v/>
      </c>
      <c r="AV72" s="4" t="str">
        <f t="shared" ref="AV72:AV79" si="60">AR72</f>
        <v/>
      </c>
      <c r="AW72" s="4" t="str">
        <f t="shared" ref="AW72:AW79" si="61">AS72</f>
        <v>2B</v>
      </c>
      <c r="AX72" s="4" t="str">
        <f t="shared" ref="AX72:AX79" si="62">AT72</f>
        <v>1A</v>
      </c>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V72" s="4">
        <v>6</v>
      </c>
      <c r="CW72" s="92" t="str">
        <f>'Resultados Reales'!CW76</f>
        <v>1º Grupo G</v>
      </c>
      <c r="CX72" s="92" t="str">
        <f t="shared" si="51"/>
        <v>1º  Grupo G</v>
      </c>
      <c r="CY72" s="93" t="str">
        <f t="shared" si="52"/>
        <v>1º Grupo G2º Grupo H</v>
      </c>
      <c r="CZ72" s="93" t="str">
        <f t="shared" si="52"/>
        <v>1º  Grupo G2º  Grupo H</v>
      </c>
      <c r="DA72" s="4">
        <f t="shared" si="53"/>
        <v>0</v>
      </c>
      <c r="DB72" s="4">
        <f t="shared" si="50"/>
        <v>0</v>
      </c>
      <c r="DC72" s="95">
        <f t="shared" si="54"/>
        <v>0</v>
      </c>
    </row>
    <row r="73" spans="2:108" x14ac:dyDescent="0.2">
      <c r="I73" s="69"/>
      <c r="J73" s="69"/>
      <c r="K73" s="268">
        <f>IF(AND(DK8='Resultados Reales'!DF9,DN8='Resultados Reales'!DC9),1,0)</f>
        <v>0</v>
      </c>
      <c r="L73" s="269" t="s">
        <v>124</v>
      </c>
      <c r="M73" s="269" t="s">
        <v>125</v>
      </c>
      <c r="N73" s="269">
        <f t="shared" ref="N73:O73" si="63">IF(DL8="x",1,0)</f>
        <v>0</v>
      </c>
      <c r="O73" s="269">
        <f t="shared" si="63"/>
        <v>0</v>
      </c>
      <c r="P73" s="269" t="str">
        <f t="shared" si="55"/>
        <v/>
      </c>
      <c r="Q73" s="4" t="str">
        <f t="shared" si="55"/>
        <v/>
      </c>
      <c r="R73" s="4" t="str">
        <f t="shared" si="56"/>
        <v/>
      </c>
      <c r="S73" s="4" t="str">
        <f t="shared" si="57"/>
        <v/>
      </c>
      <c r="W73" s="4" t="str">
        <f t="shared" si="58"/>
        <v/>
      </c>
      <c r="Y73" s="4" t="str">
        <f t="shared" si="59"/>
        <v/>
      </c>
      <c r="Z73" s="4" t="str">
        <f t="shared" si="59"/>
        <v/>
      </c>
      <c r="AH73" s="5"/>
      <c r="AI73" s="5"/>
      <c r="AJ73" s="5"/>
      <c r="AK73" s="5"/>
      <c r="AL73" s="5"/>
      <c r="AM73" s="5"/>
      <c r="AN73" s="5"/>
      <c r="AO73" s="5"/>
      <c r="AP73" s="5"/>
      <c r="AQ73" s="5" t="str">
        <f>IF(AR27&gt;8,AH23,"")</f>
        <v/>
      </c>
      <c r="AR73" s="5" t="str">
        <f>IF(AR35&gt;8,AH32,"")</f>
        <v/>
      </c>
      <c r="AS73" s="4" t="s">
        <v>165</v>
      </c>
      <c r="AT73" s="4" t="s">
        <v>157</v>
      </c>
      <c r="AU73" s="4" t="str">
        <f t="shared" ref="AU73:AU79" si="64">AQ73</f>
        <v/>
      </c>
      <c r="AV73" s="4" t="str">
        <f t="shared" si="60"/>
        <v/>
      </c>
      <c r="AW73" s="4" t="str">
        <f t="shared" si="61"/>
        <v>2D</v>
      </c>
      <c r="AX73" s="4" t="str">
        <f t="shared" si="62"/>
        <v>1C</v>
      </c>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V73" s="4">
        <v>7</v>
      </c>
      <c r="CW73" s="92" t="str">
        <f>'Resultados Reales'!CW77</f>
        <v>1º Grupo F</v>
      </c>
      <c r="CX73" s="92" t="str">
        <f t="shared" si="51"/>
        <v>1º  Grupo F</v>
      </c>
      <c r="CY73" s="93" t="str">
        <f t="shared" si="52"/>
        <v>1º Grupo F2º Grupo E</v>
      </c>
      <c r="CZ73" s="93" t="str">
        <f t="shared" si="52"/>
        <v>1º  Grupo F2º  Grupo E</v>
      </c>
      <c r="DA73" s="4">
        <f t="shared" si="53"/>
        <v>0</v>
      </c>
      <c r="DB73" s="4">
        <f t="shared" si="50"/>
        <v>0</v>
      </c>
      <c r="DC73" s="95">
        <f t="shared" si="54"/>
        <v>0</v>
      </c>
    </row>
    <row r="74" spans="2:108" x14ac:dyDescent="0.2">
      <c r="I74" s="69"/>
      <c r="J74" s="69"/>
      <c r="K74" s="268">
        <f>IF(AND(DK9='Resultados Reales'!DF8,DN9='Resultados Reales'!DC8),1,0)</f>
        <v>0</v>
      </c>
      <c r="L74" s="269" t="s">
        <v>124</v>
      </c>
      <c r="M74" s="269" t="s">
        <v>125</v>
      </c>
      <c r="N74" s="269">
        <f t="shared" ref="N74:O74" si="65">IF(DL9="x",1,0)</f>
        <v>0</v>
      </c>
      <c r="O74" s="269">
        <f t="shared" si="65"/>
        <v>0</v>
      </c>
      <c r="P74" s="269" t="str">
        <f t="shared" si="55"/>
        <v/>
      </c>
      <c r="Q74" s="4" t="str">
        <f t="shared" si="55"/>
        <v/>
      </c>
      <c r="R74" s="4" t="str">
        <f t="shared" si="56"/>
        <v/>
      </c>
      <c r="S74" s="4" t="str">
        <f t="shared" si="57"/>
        <v/>
      </c>
      <c r="W74" s="4" t="str">
        <f t="shared" si="58"/>
        <v/>
      </c>
      <c r="Y74" s="4" t="str">
        <f t="shared" si="59"/>
        <v/>
      </c>
      <c r="Z74" s="4" t="str">
        <f t="shared" si="59"/>
        <v/>
      </c>
      <c r="AH74" s="5"/>
      <c r="AI74" s="5"/>
      <c r="AJ74" s="5"/>
      <c r="AK74" s="5"/>
      <c r="AL74" s="5"/>
      <c r="AM74" s="5"/>
      <c r="AN74" s="5"/>
      <c r="AO74" s="5"/>
      <c r="AP74" s="5"/>
      <c r="AQ74" s="5" t="str">
        <f>IF(AR35&gt;8,AH31,"")</f>
        <v/>
      </c>
      <c r="AR74" s="5" t="str">
        <f>IF(AR27&gt;8,AH24,"")</f>
        <v/>
      </c>
      <c r="AS74" s="4" t="s">
        <v>166</v>
      </c>
      <c r="AT74" s="4" t="s">
        <v>158</v>
      </c>
      <c r="AU74" s="4" t="str">
        <f t="shared" si="64"/>
        <v/>
      </c>
      <c r="AV74" s="4" t="str">
        <f t="shared" si="60"/>
        <v/>
      </c>
      <c r="AW74" s="4" t="str">
        <f t="shared" si="61"/>
        <v>2C</v>
      </c>
      <c r="AX74" s="4" t="str">
        <f t="shared" si="62"/>
        <v>1D</v>
      </c>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V74" s="4">
        <v>8</v>
      </c>
      <c r="CW74" s="92" t="str">
        <f>'Resultados Reales'!CW78</f>
        <v>1º Grupo H</v>
      </c>
      <c r="CX74" s="92" t="str">
        <f t="shared" si="51"/>
        <v>1º  Grupo H</v>
      </c>
      <c r="CY74" s="93" t="str">
        <f t="shared" si="52"/>
        <v>1º Grupo H2º Grupo G</v>
      </c>
      <c r="CZ74" s="93" t="str">
        <f t="shared" si="52"/>
        <v>1º  Grupo H2º  Grupo G</v>
      </c>
      <c r="DA74" s="4">
        <f t="shared" si="53"/>
        <v>0</v>
      </c>
      <c r="DB74" s="4">
        <f t="shared" si="50"/>
        <v>0</v>
      </c>
      <c r="DC74" s="95">
        <f t="shared" si="54"/>
        <v>0</v>
      </c>
    </row>
    <row r="75" spans="2:108" x14ac:dyDescent="0.2">
      <c r="I75" s="69"/>
      <c r="J75" s="69"/>
      <c r="K75" s="268">
        <f>IF(AND(DK10='Resultados Reales'!DF7,DN10='Resultados Reales'!DC7),1,0)</f>
        <v>0</v>
      </c>
      <c r="L75" s="269" t="s">
        <v>124</v>
      </c>
      <c r="M75" s="269" t="s">
        <v>125</v>
      </c>
      <c r="N75" s="269">
        <f t="shared" ref="N75:O75" si="66">IF(DL10="x",1,0)</f>
        <v>0</v>
      </c>
      <c r="O75" s="269">
        <f t="shared" si="66"/>
        <v>0</v>
      </c>
      <c r="P75" s="269" t="str">
        <f t="shared" si="55"/>
        <v/>
      </c>
      <c r="Q75" s="4" t="str">
        <f t="shared" si="55"/>
        <v/>
      </c>
      <c r="R75" s="4" t="str">
        <f t="shared" si="56"/>
        <v/>
      </c>
      <c r="S75" s="4" t="str">
        <f t="shared" si="57"/>
        <v/>
      </c>
      <c r="W75" s="4" t="str">
        <f t="shared" si="58"/>
        <v/>
      </c>
      <c r="Y75" s="4" t="str">
        <f t="shared" si="59"/>
        <v/>
      </c>
      <c r="Z75" s="4" t="str">
        <f t="shared" si="59"/>
        <v/>
      </c>
      <c r="AH75" s="5"/>
      <c r="AI75" s="5"/>
      <c r="AJ75" s="5"/>
      <c r="AK75" s="5"/>
      <c r="AL75" s="5"/>
      <c r="AM75" s="5"/>
      <c r="AN75" s="5"/>
      <c r="AO75" s="5"/>
      <c r="AP75" s="5"/>
      <c r="AQ75" s="5" t="str">
        <f>IF(AR19&gt;8,AH15,"")</f>
        <v/>
      </c>
      <c r="AR75" s="5" t="str">
        <f>IF(AR11&gt;8,AH8,"")</f>
        <v/>
      </c>
      <c r="AS75" s="4" t="s">
        <v>167</v>
      </c>
      <c r="AT75" s="4" t="s">
        <v>159</v>
      </c>
      <c r="AU75" s="4" t="str">
        <f t="shared" si="64"/>
        <v/>
      </c>
      <c r="AV75" s="4" t="str">
        <f t="shared" si="60"/>
        <v/>
      </c>
      <c r="AW75" s="4" t="str">
        <f t="shared" si="61"/>
        <v>2A</v>
      </c>
      <c r="AX75" s="4" t="str">
        <f t="shared" si="62"/>
        <v>1B</v>
      </c>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V75" s="4">
        <v>9</v>
      </c>
      <c r="CW75" s="92" t="str">
        <f>'Resultados Reales'!CW79</f>
        <v>2º Grupo B</v>
      </c>
      <c r="CX75" s="92" t="str">
        <f>DN7</f>
        <v>2º  Grupo B</v>
      </c>
      <c r="CY75" s="93" t="str">
        <f t="shared" ref="CY75:CZ81" si="67">CW75&amp;CW67</f>
        <v>2º Grupo B1º Grupo A</v>
      </c>
      <c r="CZ75" s="93" t="str">
        <f t="shared" si="67"/>
        <v>2º  Grupo B1º  Grupo A</v>
      </c>
      <c r="DA75" s="4">
        <f t="shared" si="53"/>
        <v>0</v>
      </c>
      <c r="DB75" s="4">
        <f t="shared" si="50"/>
        <v>0</v>
      </c>
      <c r="DC75" s="95">
        <f t="shared" si="54"/>
        <v>0</v>
      </c>
    </row>
    <row r="76" spans="2:108" x14ac:dyDescent="0.2">
      <c r="I76" s="69"/>
      <c r="J76" s="69"/>
      <c r="K76" s="268">
        <f>IF(AND(DK11='Resultados Reales'!DF13,DN11='Resultados Reales'!DC13),1,0)</f>
        <v>0</v>
      </c>
      <c r="L76" s="269" t="s">
        <v>124</v>
      </c>
      <c r="M76" s="269" t="s">
        <v>125</v>
      </c>
      <c r="N76" s="269">
        <f t="shared" ref="N76:O76" si="68">IF(DL11="x",1,0)</f>
        <v>0</v>
      </c>
      <c r="O76" s="269">
        <f t="shared" si="68"/>
        <v>0</v>
      </c>
      <c r="P76" s="269" t="str">
        <f t="shared" si="55"/>
        <v/>
      </c>
      <c r="Q76" s="4" t="str">
        <f t="shared" si="55"/>
        <v/>
      </c>
      <c r="R76" s="4" t="str">
        <f t="shared" si="56"/>
        <v/>
      </c>
      <c r="S76" s="4" t="str">
        <f t="shared" si="57"/>
        <v/>
      </c>
      <c r="W76" s="4" t="str">
        <f t="shared" si="58"/>
        <v/>
      </c>
      <c r="Y76" s="4" t="str">
        <f t="shared" si="59"/>
        <v/>
      </c>
      <c r="Z76" s="4" t="str">
        <f t="shared" si="59"/>
        <v/>
      </c>
      <c r="AH76" s="5"/>
      <c r="AI76" s="5"/>
      <c r="AJ76" s="5"/>
      <c r="AK76" s="5"/>
      <c r="AL76" s="5"/>
      <c r="AM76" s="5"/>
      <c r="AN76" s="5"/>
      <c r="AO76" s="5"/>
      <c r="AP76" s="5"/>
      <c r="AQ76" s="5" t="str">
        <f>IF(AR43&gt;8,AH39,"")</f>
        <v/>
      </c>
      <c r="AR76" s="5" t="str">
        <f>IF(AR51&gt;8,AH48,"")</f>
        <v/>
      </c>
      <c r="AS76" s="4" t="s">
        <v>168</v>
      </c>
      <c r="AT76" s="4" t="s">
        <v>160</v>
      </c>
      <c r="AU76" s="4" t="str">
        <f t="shared" si="64"/>
        <v/>
      </c>
      <c r="AV76" s="4" t="str">
        <f t="shared" si="60"/>
        <v/>
      </c>
      <c r="AW76" s="4" t="str">
        <f t="shared" si="61"/>
        <v>2F</v>
      </c>
      <c r="AX76" s="4" t="str">
        <f t="shared" si="62"/>
        <v>1E</v>
      </c>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V76" s="4">
        <v>10</v>
      </c>
      <c r="CW76" s="92" t="str">
        <f>'Resultados Reales'!CW80</f>
        <v>2º Grupo D</v>
      </c>
      <c r="CX76" s="92" t="str">
        <f t="shared" ref="CX76:CX81" si="69">DN8</f>
        <v>2º  Grupo D</v>
      </c>
      <c r="CY76" s="93" t="str">
        <f t="shared" si="67"/>
        <v>2º Grupo D1º Grupo C</v>
      </c>
      <c r="CZ76" s="93" t="str">
        <f t="shared" si="67"/>
        <v>2º  Grupo D1º  Grupo C</v>
      </c>
      <c r="DA76" s="4">
        <f t="shared" si="53"/>
        <v>0</v>
      </c>
      <c r="DB76" s="4">
        <f t="shared" si="50"/>
        <v>0</v>
      </c>
      <c r="DC76" s="95">
        <f t="shared" si="54"/>
        <v>0</v>
      </c>
    </row>
    <row r="77" spans="2:108" x14ac:dyDescent="0.2">
      <c r="I77" s="69"/>
      <c r="J77" s="69"/>
      <c r="K77" s="268">
        <f>IF(AND(DK12='Resultados Reales'!DF14,DN12='Resultados Reales'!DC14),1,0)</f>
        <v>0</v>
      </c>
      <c r="L77" s="269" t="s">
        <v>124</v>
      </c>
      <c r="M77" s="269" t="s">
        <v>125</v>
      </c>
      <c r="N77" s="269">
        <f t="shared" ref="N77:O77" si="70">IF(DL12="x",1,0)</f>
        <v>0</v>
      </c>
      <c r="O77" s="269">
        <f t="shared" si="70"/>
        <v>0</v>
      </c>
      <c r="P77" s="269" t="str">
        <f t="shared" si="55"/>
        <v/>
      </c>
      <c r="Q77" s="4" t="str">
        <f t="shared" si="55"/>
        <v/>
      </c>
      <c r="R77" s="4" t="str">
        <f t="shared" si="56"/>
        <v/>
      </c>
      <c r="S77" s="4" t="str">
        <f t="shared" si="57"/>
        <v/>
      </c>
      <c r="W77" s="4" t="str">
        <f t="shared" si="58"/>
        <v/>
      </c>
      <c r="Y77" s="4" t="str">
        <f t="shared" si="59"/>
        <v/>
      </c>
      <c r="Z77" s="4" t="str">
        <f t="shared" si="59"/>
        <v/>
      </c>
      <c r="AH77" s="5"/>
      <c r="AI77" s="5"/>
      <c r="AJ77" s="5"/>
      <c r="AK77" s="5"/>
      <c r="AL77" s="5"/>
      <c r="AM77" s="5"/>
      <c r="AN77" s="5"/>
      <c r="AO77" s="5"/>
      <c r="AP77" s="5"/>
      <c r="AQ77" s="5" t="str">
        <f>IF(AR59&gt;8,AH55,"")</f>
        <v/>
      </c>
      <c r="AR77" s="5" t="str">
        <f>IF(AR67&gt;8,AH64,"")</f>
        <v/>
      </c>
      <c r="AS77" s="4" t="s">
        <v>169</v>
      </c>
      <c r="AT77" s="4" t="s">
        <v>161</v>
      </c>
      <c r="AU77" s="4" t="str">
        <f t="shared" si="64"/>
        <v/>
      </c>
      <c r="AV77" s="4" t="str">
        <f t="shared" si="60"/>
        <v/>
      </c>
      <c r="AW77" s="4" t="str">
        <f t="shared" si="61"/>
        <v>2H</v>
      </c>
      <c r="AX77" s="4" t="str">
        <f t="shared" si="62"/>
        <v>1G</v>
      </c>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V77" s="4">
        <v>11</v>
      </c>
      <c r="CW77" s="92" t="str">
        <f>'Resultados Reales'!CW81</f>
        <v>2º Grupo C</v>
      </c>
      <c r="CX77" s="92" t="str">
        <f t="shared" si="69"/>
        <v>2º  Grupo C</v>
      </c>
      <c r="CY77" s="93" t="str">
        <f t="shared" si="67"/>
        <v>2º Grupo C1º Grupo D</v>
      </c>
      <c r="CZ77" s="93" t="str">
        <f t="shared" si="67"/>
        <v>2º  Grupo C1º  Grupo D</v>
      </c>
      <c r="DA77" s="4">
        <f t="shared" si="53"/>
        <v>0</v>
      </c>
      <c r="DB77" s="4">
        <f t="shared" si="50"/>
        <v>0</v>
      </c>
      <c r="DC77" s="95">
        <f t="shared" si="54"/>
        <v>0</v>
      </c>
    </row>
    <row r="78" spans="2:108" x14ac:dyDescent="0.2">
      <c r="I78" s="69"/>
      <c r="J78" s="69"/>
      <c r="K78" s="268">
        <f>IF(AND(DK13='Resultados Reales'!DF11,DN13='Resultados Reales'!DC11),1,0)</f>
        <v>0</v>
      </c>
      <c r="L78" s="269" t="s">
        <v>124</v>
      </c>
      <c r="M78" s="269" t="s">
        <v>125</v>
      </c>
      <c r="N78" s="269">
        <f t="shared" ref="N78:O78" si="71">IF(DL13="x",1,0)</f>
        <v>0</v>
      </c>
      <c r="O78" s="269">
        <f t="shared" si="71"/>
        <v>0</v>
      </c>
      <c r="P78" s="269" t="str">
        <f t="shared" si="55"/>
        <v/>
      </c>
      <c r="Q78" s="4" t="str">
        <f t="shared" si="55"/>
        <v/>
      </c>
      <c r="R78" s="4" t="str">
        <f t="shared" si="56"/>
        <v/>
      </c>
      <c r="S78" s="4" t="str">
        <f t="shared" si="57"/>
        <v/>
      </c>
      <c r="W78" s="4" t="str">
        <f t="shared" si="58"/>
        <v/>
      </c>
      <c r="Y78" s="4" t="str">
        <f t="shared" si="59"/>
        <v/>
      </c>
      <c r="Z78" s="4" t="str">
        <f t="shared" si="59"/>
        <v/>
      </c>
      <c r="AH78" s="5"/>
      <c r="AI78" s="5"/>
      <c r="AJ78" s="5"/>
      <c r="AK78" s="5"/>
      <c r="AL78" s="5"/>
      <c r="AM78" s="5"/>
      <c r="AN78" s="5"/>
      <c r="AO78" s="5"/>
      <c r="AP78" s="5"/>
      <c r="AQ78" s="5" t="str">
        <f>IF(AR51&gt;8,AH47,"")</f>
        <v/>
      </c>
      <c r="AR78" s="5" t="str">
        <f>IF(AR43&gt;8,AH40,"")</f>
        <v/>
      </c>
      <c r="AS78" s="4" t="s">
        <v>170</v>
      </c>
      <c r="AT78" s="4" t="s">
        <v>162</v>
      </c>
      <c r="AU78" s="4" t="str">
        <f t="shared" si="64"/>
        <v/>
      </c>
      <c r="AV78" s="4" t="str">
        <f t="shared" si="60"/>
        <v/>
      </c>
      <c r="AW78" s="4" t="str">
        <f t="shared" si="61"/>
        <v>2E</v>
      </c>
      <c r="AX78" s="4" t="str">
        <f t="shared" si="62"/>
        <v>1F</v>
      </c>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V78" s="4">
        <v>12</v>
      </c>
      <c r="CW78" s="92" t="str">
        <f>'Resultados Reales'!CW82</f>
        <v>2º Grupo A</v>
      </c>
      <c r="CX78" s="92" t="str">
        <f t="shared" si="69"/>
        <v>2º  Grupo A</v>
      </c>
      <c r="CY78" s="93" t="str">
        <f t="shared" si="67"/>
        <v>2º Grupo A1º Grupo B</v>
      </c>
      <c r="CZ78" s="93" t="str">
        <f t="shared" si="67"/>
        <v>2º  Grupo A1º  Grupo B</v>
      </c>
      <c r="DA78" s="4">
        <f t="shared" si="53"/>
        <v>0</v>
      </c>
      <c r="DB78" s="4">
        <f t="shared" si="50"/>
        <v>0</v>
      </c>
      <c r="DC78" s="95">
        <f t="shared" si="54"/>
        <v>0</v>
      </c>
    </row>
    <row r="79" spans="2:108" x14ac:dyDescent="0.2">
      <c r="I79" s="69"/>
      <c r="J79" s="69"/>
      <c r="K79" s="268">
        <f>IF(AND(DK14='Resultados Reales'!DF12,DN14='Resultados Reales'!DC12),1,0)</f>
        <v>0</v>
      </c>
      <c r="L79" s="269" t="s">
        <v>124</v>
      </c>
      <c r="M79" s="269" t="s">
        <v>125</v>
      </c>
      <c r="N79" s="269">
        <f t="shared" ref="N79:O79" si="72">IF(DL14="x",1,0)</f>
        <v>0</v>
      </c>
      <c r="O79" s="269">
        <f t="shared" si="72"/>
        <v>0</v>
      </c>
      <c r="P79" s="269" t="str">
        <f t="shared" si="55"/>
        <v/>
      </c>
      <c r="Q79" s="4" t="str">
        <f t="shared" si="55"/>
        <v/>
      </c>
      <c r="R79" s="4" t="str">
        <f t="shared" si="56"/>
        <v/>
      </c>
      <c r="S79" s="4" t="str">
        <f t="shared" si="57"/>
        <v/>
      </c>
      <c r="W79" s="4" t="str">
        <f t="shared" si="58"/>
        <v/>
      </c>
      <c r="Y79" s="4" t="str">
        <f t="shared" si="59"/>
        <v/>
      </c>
      <c r="Z79" s="4" t="str">
        <f t="shared" si="59"/>
        <v/>
      </c>
      <c r="AH79" s="5"/>
      <c r="AI79" s="5"/>
      <c r="AJ79" s="5"/>
      <c r="AK79" s="5"/>
      <c r="AL79" s="5"/>
      <c r="AM79" s="5"/>
      <c r="AN79" s="5"/>
      <c r="AO79" s="5"/>
      <c r="AP79" s="5"/>
      <c r="AQ79" s="5" t="str">
        <f>IF(AR67&gt;8,AH63,"")</f>
        <v/>
      </c>
      <c r="AR79" s="5" t="str">
        <f>IF(AR59&gt;8,AH56,"")</f>
        <v/>
      </c>
      <c r="AS79" s="4" t="s">
        <v>171</v>
      </c>
      <c r="AT79" s="4" t="s">
        <v>163</v>
      </c>
      <c r="AU79" s="4" t="str">
        <f t="shared" si="64"/>
        <v/>
      </c>
      <c r="AV79" s="4" t="str">
        <f t="shared" si="60"/>
        <v/>
      </c>
      <c r="AW79" s="4" t="str">
        <f t="shared" si="61"/>
        <v>2G</v>
      </c>
      <c r="AX79" s="4" t="str">
        <f t="shared" si="62"/>
        <v>1H</v>
      </c>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V79" s="4">
        <v>13</v>
      </c>
      <c r="CW79" s="92" t="str">
        <f>'Resultados Reales'!CW83</f>
        <v>2º Grupo F</v>
      </c>
      <c r="CX79" s="92" t="str">
        <f t="shared" si="69"/>
        <v>2º  Grupo F</v>
      </c>
      <c r="CY79" s="93" t="str">
        <f t="shared" si="67"/>
        <v>2º Grupo F1º Grupo E</v>
      </c>
      <c r="CZ79" s="93" t="str">
        <f t="shared" si="67"/>
        <v>2º  Grupo F1º  Grupo E</v>
      </c>
      <c r="DA79" s="4">
        <f t="shared" si="53"/>
        <v>0</v>
      </c>
      <c r="DB79" s="4">
        <f t="shared" si="50"/>
        <v>0</v>
      </c>
      <c r="DC79" s="95">
        <f t="shared" si="54"/>
        <v>0</v>
      </c>
    </row>
    <row r="80" spans="2:108" x14ac:dyDescent="0.2">
      <c r="I80" s="21"/>
      <c r="J80" s="21"/>
      <c r="K80" s="270"/>
      <c r="L80" s="269"/>
      <c r="M80" s="269"/>
      <c r="N80" s="269"/>
      <c r="O80" s="269"/>
      <c r="P80" s="269"/>
      <c r="AH80" s="5"/>
      <c r="AI80" s="5"/>
      <c r="AJ80" s="5"/>
      <c r="AK80" s="5"/>
      <c r="AL80" s="5"/>
      <c r="AM80" s="5"/>
      <c r="AN80" s="5"/>
      <c r="AO80" s="5"/>
      <c r="AP80" s="5"/>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V80" s="4">
        <v>14</v>
      </c>
      <c r="CW80" s="92" t="str">
        <f>'Resultados Reales'!CW84</f>
        <v>2º Grupo H</v>
      </c>
      <c r="CX80" s="92" t="str">
        <f t="shared" si="69"/>
        <v>2º  Grupo H</v>
      </c>
      <c r="CY80" s="93" t="str">
        <f t="shared" si="67"/>
        <v>2º Grupo H1º Grupo G</v>
      </c>
      <c r="CZ80" s="93" t="str">
        <f t="shared" si="67"/>
        <v>2º  Grupo H1º  Grupo G</v>
      </c>
      <c r="DA80" s="4">
        <f t="shared" si="53"/>
        <v>0</v>
      </c>
      <c r="DB80" s="4">
        <f t="shared" si="50"/>
        <v>0</v>
      </c>
      <c r="DC80" s="95">
        <f t="shared" si="54"/>
        <v>0</v>
      </c>
    </row>
    <row r="81" spans="9:109" ht="16" x14ac:dyDescent="0.2">
      <c r="I81" s="68"/>
      <c r="J81" s="68"/>
      <c r="K81" s="271"/>
      <c r="L81" s="269"/>
      <c r="M81" s="269"/>
      <c r="N81" s="269"/>
      <c r="O81" s="269"/>
      <c r="P81" s="269"/>
      <c r="AH81" s="5"/>
      <c r="AI81" s="5"/>
      <c r="AJ81" s="5"/>
      <c r="AK81" s="5"/>
      <c r="AL81" s="5"/>
      <c r="AM81" s="5"/>
      <c r="AN81" s="5"/>
      <c r="AO81" s="5"/>
      <c r="AP81" s="5"/>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V81" s="4">
        <v>15</v>
      </c>
      <c r="CW81" s="92" t="str">
        <f>'Resultados Reales'!CW85</f>
        <v>2º Grupo E</v>
      </c>
      <c r="CX81" s="92" t="str">
        <f t="shared" si="69"/>
        <v>2º  Grupo E</v>
      </c>
      <c r="CY81" s="93" t="str">
        <f t="shared" si="67"/>
        <v>2º Grupo E1º Grupo F</v>
      </c>
      <c r="CZ81" s="93" t="str">
        <f t="shared" si="67"/>
        <v>2º  Grupo E1º  Grupo F</v>
      </c>
      <c r="DA81" s="4">
        <f t="shared" si="53"/>
        <v>0</v>
      </c>
      <c r="DB81" s="4">
        <f t="shared" si="50"/>
        <v>0</v>
      </c>
      <c r="DC81" s="95">
        <f t="shared" si="54"/>
        <v>0</v>
      </c>
    </row>
    <row r="82" spans="9:109" x14ac:dyDescent="0.2">
      <c r="I82" s="69"/>
      <c r="J82" s="69"/>
      <c r="K82" s="268">
        <f>IF(AND(DK19='Resultados Reales'!DC22,DN19='Resultados Reales'!DF22),1,0)</f>
        <v>0</v>
      </c>
      <c r="L82" s="269" t="s">
        <v>124</v>
      </c>
      <c r="M82" s="269" t="s">
        <v>125</v>
      </c>
      <c r="N82" s="269">
        <f>IF(DL19="x",1,0)</f>
        <v>0</v>
      </c>
      <c r="O82" s="269">
        <f>IF(DM19="x",1,0)</f>
        <v>0</v>
      </c>
      <c r="P82" s="269" t="str">
        <f t="shared" ref="P82:Q85" si="73">MID(DL19,2,2)</f>
        <v/>
      </c>
      <c r="Q82" s="4" t="str">
        <f t="shared" si="73"/>
        <v/>
      </c>
      <c r="R82" s="4" t="str">
        <f>CONCATENATE(P82,Q82)</f>
        <v/>
      </c>
      <c r="S82" s="4" t="str">
        <f>IF(OR(DL19&lt;&gt;"",DM19&lt;&gt;""),IF(N82&gt;O82,DK19,IF(N82=O82,IF(OR(P82="*",P82="**"),DK19,DN19),DN19)),"")</f>
        <v/>
      </c>
      <c r="W82" s="4" t="str">
        <f>IF(AND(DL19&lt;&gt;"",DM19&lt;&gt;""),IF(DL19&gt;DM19,"L",IF(DL19=DM19,"E","V")),"")</f>
        <v/>
      </c>
      <c r="Y82" s="4" t="str">
        <f t="shared" ref="Y82:Z85" si="74">MID(DW19,1,1)</f>
        <v/>
      </c>
      <c r="Z82" s="4" t="str">
        <f t="shared" si="74"/>
        <v/>
      </c>
      <c r="AH82" s="5"/>
      <c r="AI82" s="5"/>
      <c r="AJ82" s="5"/>
      <c r="AK82" s="5"/>
      <c r="AL82" s="5"/>
      <c r="AM82" s="5"/>
      <c r="AN82" s="5"/>
      <c r="AO82" s="5"/>
      <c r="AP82" s="5"/>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V82" s="4">
        <v>16</v>
      </c>
      <c r="CW82" s="92" t="str">
        <f>'Resultados Reales'!CW86</f>
        <v>2º Grupo G</v>
      </c>
      <c r="CX82" s="92" t="str">
        <f>DN14</f>
        <v>2º  Grupo G</v>
      </c>
      <c r="CY82" s="93" t="str">
        <f>CW82&amp;CW74</f>
        <v>2º Grupo G1º Grupo H</v>
      </c>
      <c r="CZ82" s="93" t="str">
        <f>CX82&amp;CX74</f>
        <v>2º  Grupo G1º  Grupo H</v>
      </c>
      <c r="DA82" s="4">
        <f t="shared" si="53"/>
        <v>0</v>
      </c>
      <c r="DB82" s="4">
        <f t="shared" si="50"/>
        <v>0</v>
      </c>
      <c r="DC82" s="95">
        <f t="shared" si="54"/>
        <v>0</v>
      </c>
    </row>
    <row r="83" spans="9:109" x14ac:dyDescent="0.2">
      <c r="I83" s="69"/>
      <c r="J83" s="69"/>
      <c r="K83" s="268">
        <f>IF(AND(DK20='Resultados Reales'!DC21,DN20='Resultados Reales'!DF21),1,0)</f>
        <v>0</v>
      </c>
      <c r="L83" s="269" t="s">
        <v>124</v>
      </c>
      <c r="M83" s="269" t="s">
        <v>125</v>
      </c>
      <c r="N83" s="269">
        <f t="shared" ref="N83:O83" si="75">IF(DL20="x",1,0)</f>
        <v>0</v>
      </c>
      <c r="O83" s="269">
        <f t="shared" si="75"/>
        <v>0</v>
      </c>
      <c r="P83" s="269" t="str">
        <f t="shared" si="73"/>
        <v/>
      </c>
      <c r="Q83" s="4" t="str">
        <f t="shared" si="73"/>
        <v/>
      </c>
      <c r="R83" s="4" t="str">
        <f>CONCATENATE(P83,Q83)</f>
        <v/>
      </c>
      <c r="S83" s="4" t="str">
        <f>IF(OR(DL20&lt;&gt;"",DM20&lt;&gt;""),IF(N83&gt;O83,DK20,IF(N83=O83,IF(OR(P83="*",P83="**"),DK20,DN20),DN20)),"")</f>
        <v/>
      </c>
      <c r="W83" s="4" t="str">
        <f>IF(AND(DL20&lt;&gt;"",DM20&lt;&gt;""),IF(DL20&gt;DM20,"L",IF(DL20=DM20,"E","V")),"")</f>
        <v/>
      </c>
      <c r="Y83" s="4" t="str">
        <f t="shared" si="74"/>
        <v/>
      </c>
      <c r="Z83" s="4" t="str">
        <f t="shared" si="74"/>
        <v/>
      </c>
      <c r="AH83" s="5"/>
      <c r="AI83" s="5"/>
      <c r="AJ83" s="5"/>
      <c r="AK83" s="5"/>
      <c r="AL83" s="5"/>
      <c r="AM83" s="5"/>
      <c r="AN83" s="5"/>
      <c r="AO83" s="5"/>
      <c r="AP83" s="5"/>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W83" s="65"/>
      <c r="CX83" s="65"/>
      <c r="DA83" s="4">
        <f>+SUM(DA67:DA82)</f>
        <v>0</v>
      </c>
      <c r="DB83" s="4">
        <f>+SUM(DB67:DB82)</f>
        <v>0</v>
      </c>
      <c r="DC83" s="4">
        <f>+SUM(DC67:DC82)</f>
        <v>0</v>
      </c>
      <c r="DE83" s="95">
        <f>SUM(DA83:DC83)</f>
        <v>0</v>
      </c>
    </row>
    <row r="84" spans="9:109" x14ac:dyDescent="0.2">
      <c r="I84" s="69"/>
      <c r="J84" s="69"/>
      <c r="K84" s="268">
        <f>IF(AND(DK21='Resultados Reales'!DC20,DN21='Resultados Reales'!DF20),1,0)</f>
        <v>0</v>
      </c>
      <c r="L84" s="269" t="s">
        <v>124</v>
      </c>
      <c r="M84" s="269" t="s">
        <v>125</v>
      </c>
      <c r="N84" s="269">
        <f t="shared" ref="N84:O84" si="76">IF(DL21="x",1,0)</f>
        <v>0</v>
      </c>
      <c r="O84" s="269">
        <f t="shared" si="76"/>
        <v>0</v>
      </c>
      <c r="P84" s="269" t="str">
        <f t="shared" si="73"/>
        <v/>
      </c>
      <c r="Q84" s="4" t="str">
        <f t="shared" si="73"/>
        <v/>
      </c>
      <c r="R84" s="4" t="str">
        <f>CONCATENATE(P84,Q84)</f>
        <v/>
      </c>
      <c r="S84" s="4" t="str">
        <f>IF(OR(DL21&lt;&gt;"",DM21&lt;&gt;""),IF(N84&gt;O84,DK21,IF(N84=O84,IF(OR(P84="*",P84="**"),DK21,DN21),DN21)),"")</f>
        <v/>
      </c>
      <c r="W84" s="4" t="str">
        <f>IF(AND(DL21&lt;&gt;"",DM21&lt;&gt;""),IF(DL21&gt;DM21,"L",IF(DL21=DM21,"E","V")),"")</f>
        <v/>
      </c>
      <c r="Y84" s="4" t="str">
        <f t="shared" si="74"/>
        <v/>
      </c>
      <c r="Z84" s="4" t="str">
        <f t="shared" si="74"/>
        <v/>
      </c>
      <c r="AH84" s="5"/>
      <c r="AI84" s="5"/>
      <c r="AJ84" s="5"/>
      <c r="AK84" s="5"/>
      <c r="AL84" s="5"/>
      <c r="AM84" s="5"/>
      <c r="AN84" s="5"/>
      <c r="AO84" s="5"/>
      <c r="AP84" s="5"/>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DE84" s="95"/>
    </row>
    <row r="85" spans="9:109" x14ac:dyDescent="0.2">
      <c r="I85" s="69"/>
      <c r="J85" s="69"/>
      <c r="K85" s="268">
        <f>IF(AND(DK22='Resultados Reales'!DC19,DN22='Resultados Reales'!DF19),1,0)</f>
        <v>0</v>
      </c>
      <c r="L85" s="269" t="s">
        <v>124</v>
      </c>
      <c r="M85" s="269" t="s">
        <v>125</v>
      </c>
      <c r="N85" s="269">
        <f t="shared" ref="N85:O85" si="77">IF(DL22="x",1,0)</f>
        <v>0</v>
      </c>
      <c r="O85" s="269">
        <f t="shared" si="77"/>
        <v>0</v>
      </c>
      <c r="P85" s="269" t="str">
        <f t="shared" si="73"/>
        <v/>
      </c>
      <c r="Q85" s="4" t="str">
        <f t="shared" si="73"/>
        <v/>
      </c>
      <c r="R85" s="4" t="str">
        <f>CONCATENATE(P85,Q85)</f>
        <v/>
      </c>
      <c r="S85" s="4" t="str">
        <f>IF(OR(DL22&lt;&gt;"",DM22&lt;&gt;""),IF(N85&gt;O85,DK22,IF(N85=O85,IF(OR(P85="*",P85="**"),DK22,DN22),DN22)),"")</f>
        <v/>
      </c>
      <c r="W85" s="4" t="str">
        <f>IF(AND(DL22&lt;&gt;"",DM22&lt;&gt;""),IF(DL22&gt;DM22,"L",IF(DL22=DM22,"E","V")),"")</f>
        <v/>
      </c>
      <c r="Y85" s="4" t="str">
        <f t="shared" si="74"/>
        <v/>
      </c>
      <c r="Z85" s="4" t="str">
        <f t="shared" si="74"/>
        <v/>
      </c>
      <c r="AH85" s="5"/>
      <c r="AI85" s="5"/>
      <c r="AJ85" s="5"/>
      <c r="AK85" s="5"/>
      <c r="AL85" s="5"/>
      <c r="AM85" s="5"/>
      <c r="AN85" s="5"/>
      <c r="AO85" s="5"/>
      <c r="AP85" s="5"/>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DE85" s="95"/>
    </row>
    <row r="86" spans="9:109" x14ac:dyDescent="0.2">
      <c r="I86" s="69"/>
      <c r="J86" s="69"/>
      <c r="K86" s="270"/>
      <c r="L86" s="269"/>
      <c r="M86" s="269"/>
      <c r="N86" s="269"/>
      <c r="O86" s="269"/>
      <c r="P86" s="269"/>
      <c r="AJ86" s="5"/>
      <c r="DE86" s="95"/>
    </row>
    <row r="87" spans="9:109" ht="16" x14ac:dyDescent="0.2">
      <c r="I87" s="68"/>
      <c r="J87" s="68"/>
      <c r="K87" s="271"/>
      <c r="L87" s="269"/>
      <c r="M87" s="269"/>
      <c r="N87" s="269"/>
      <c r="O87" s="269"/>
      <c r="P87" s="269"/>
      <c r="AJ87" s="5"/>
      <c r="DE87" s="95"/>
    </row>
    <row r="88" spans="9:109" x14ac:dyDescent="0.2">
      <c r="I88" s="69"/>
      <c r="J88" s="69"/>
      <c r="K88" s="268">
        <f>IF(AND(DK27='Resultados Reales'!DC28,DN27='Resultados Reales'!DF28),1,0)</f>
        <v>0</v>
      </c>
      <c r="L88" s="269" t="s">
        <v>124</v>
      </c>
      <c r="M88" s="269" t="s">
        <v>125</v>
      </c>
      <c r="N88" s="269">
        <f>IF(DL27="x",1,0)</f>
        <v>0</v>
      </c>
      <c r="O88" s="269">
        <f>IF(DM27="x",1,0)</f>
        <v>0</v>
      </c>
      <c r="P88" s="269" t="str">
        <f>MID(DL27,2,2)</f>
        <v/>
      </c>
      <c r="Q88" s="4" t="str">
        <f>MID(DM27,2,2)</f>
        <v/>
      </c>
      <c r="R88" s="4" t="str">
        <f>CONCATENATE(P88,Q88)</f>
        <v/>
      </c>
      <c r="S88" s="4" t="str">
        <f>IF(OR(DL27&lt;&gt;"",DM27&lt;&gt;""),IF(N88&gt;O88,DK27,IF(N88=O88,IF(OR(P88="*",P88="**"),DK27,DN27),DN27)),"")</f>
        <v/>
      </c>
      <c r="T88" s="4" t="str">
        <f>IF(OR(DL27&lt;&gt;"",DM27&lt;&gt;""),IF(S88=DK27,DN27,DK27),"")</f>
        <v/>
      </c>
      <c r="W88" s="4" t="str">
        <f>IF(AND(DL27&lt;&gt;"",DM27&lt;&gt;""),IF(DL27&gt;DM27,"L",IF(DL27=DM27,"E","V")),"")</f>
        <v/>
      </c>
      <c r="Y88" s="4" t="str">
        <f>MID(DW27,1,1)</f>
        <v/>
      </c>
      <c r="Z88" s="4" t="str">
        <f>MID(DX27,1,1)</f>
        <v/>
      </c>
      <c r="AJ88" s="5"/>
      <c r="DE88" s="95"/>
    </row>
    <row r="89" spans="9:109" x14ac:dyDescent="0.2">
      <c r="I89" s="69"/>
      <c r="J89" s="69"/>
      <c r="K89" s="268">
        <f>IF(AND(DK28='Resultados Reales'!DC27,DN28='Resultados Reales'!DF27),1,0)</f>
        <v>0</v>
      </c>
      <c r="L89" s="269" t="s">
        <v>124</v>
      </c>
      <c r="M89" s="269" t="s">
        <v>125</v>
      </c>
      <c r="N89" s="269">
        <f>IF(DL28="x",1,0)</f>
        <v>0</v>
      </c>
      <c r="O89" s="269">
        <f>IF(DM28="x",1,0)</f>
        <v>0</v>
      </c>
      <c r="P89" s="269" t="str">
        <f>MID(DL28,2,2)</f>
        <v/>
      </c>
      <c r="Q89" s="4" t="str">
        <f>MID(DM28,2,2)</f>
        <v/>
      </c>
      <c r="R89" s="4" t="str">
        <f>CONCATENATE(P89,Q89)</f>
        <v/>
      </c>
      <c r="S89" s="4" t="str">
        <f>IF(OR(DL28&lt;&gt;"",DM28&lt;&gt;""),IF(N89&gt;O89,DK28,IF(N89=O89,IF(OR(P89="*",P89="**"),DK28,DN28),DN28)),"")</f>
        <v/>
      </c>
      <c r="T89" s="4" t="str">
        <f>IF(OR(DL28&lt;&gt;"",DM28&lt;&gt;""),IF(S89=DK28,DN28,DK28),"")</f>
        <v/>
      </c>
      <c r="W89" s="4" t="str">
        <f>IF(AND(DL28&lt;&gt;"",DM28&lt;&gt;""),IF(DL28&gt;DM28,"L",IF(DL28=DM28,"E","V")),"")</f>
        <v/>
      </c>
      <c r="Y89" s="4" t="str">
        <f>MID(DW28,1,1)</f>
        <v/>
      </c>
      <c r="Z89" s="4" t="str">
        <f>MID(DX28,1,1)</f>
        <v/>
      </c>
      <c r="AJ89" s="5"/>
      <c r="DE89" s="95"/>
    </row>
    <row r="90" spans="9:109" x14ac:dyDescent="0.2">
      <c r="I90" s="90"/>
      <c r="J90" s="90"/>
      <c r="K90" s="268"/>
      <c r="L90" s="269"/>
      <c r="M90" s="269"/>
      <c r="N90" s="269"/>
      <c r="O90" s="269"/>
      <c r="P90" s="269"/>
      <c r="AJ90" s="5"/>
      <c r="CU90" s="4" t="s">
        <v>108</v>
      </c>
      <c r="CW90" s="94" t="s">
        <v>94</v>
      </c>
      <c r="CX90" s="94" t="s">
        <v>93</v>
      </c>
      <c r="CY90" s="94" t="s">
        <v>94</v>
      </c>
      <c r="CZ90" s="94" t="s">
        <v>96</v>
      </c>
      <c r="DA90" s="4" t="s">
        <v>97</v>
      </c>
      <c r="DB90" s="4" t="s">
        <v>95</v>
      </c>
      <c r="DC90" s="4" t="s">
        <v>98</v>
      </c>
      <c r="DD90" s="4" t="s">
        <v>99</v>
      </c>
      <c r="DE90" s="95"/>
    </row>
    <row r="91" spans="9:109" x14ac:dyDescent="0.2">
      <c r="I91" s="69"/>
      <c r="J91" s="69"/>
      <c r="K91" s="270"/>
      <c r="L91" s="269"/>
      <c r="M91" s="269"/>
      <c r="N91" s="269"/>
      <c r="O91" s="269"/>
      <c r="P91" s="269"/>
      <c r="AJ91" s="5"/>
      <c r="CV91" s="4">
        <v>1</v>
      </c>
      <c r="CW91" s="93" t="str">
        <f>'Resultados Reales'!CW96</f>
        <v>Ganador  53</v>
      </c>
      <c r="CX91" s="299" t="str">
        <f>DK19</f>
        <v>Ganador 53</v>
      </c>
      <c r="CY91" s="93" t="str">
        <f>CW91&amp;CW95</f>
        <v>Ganador  53Ganador  54</v>
      </c>
      <c r="CZ91" s="93" t="str">
        <f>CX91&amp;CX95</f>
        <v>Ganador 53Ganador 54</v>
      </c>
      <c r="DA91" s="95">
        <f t="shared" ref="DA91:DA98" si="78">IF(OR(CX91="",CW91=""),0,COUNTIF($CV$102:$CV$109,CX91)*2)</f>
        <v>0</v>
      </c>
      <c r="DB91" s="95">
        <f>IF(OR(CX91="",CW91=""),0,IF(CW91=CX91,1,0)*3)</f>
        <v>0</v>
      </c>
      <c r="DC91" s="95">
        <f>IF(OR(CX91="",CW91=""),0,COUNTIF($CY$91:$CY$98,CZ91)*4/2)</f>
        <v>0</v>
      </c>
      <c r="DE91" s="95"/>
    </row>
    <row r="92" spans="9:109" x14ac:dyDescent="0.2">
      <c r="I92" s="69"/>
      <c r="J92" s="69"/>
      <c r="K92" s="270"/>
      <c r="L92" s="269"/>
      <c r="M92" s="269"/>
      <c r="N92" s="269"/>
      <c r="O92" s="269"/>
      <c r="P92" s="269"/>
      <c r="AJ92" s="5"/>
      <c r="CV92" s="4">
        <v>2</v>
      </c>
      <c r="CW92" s="93" t="str">
        <f>'Resultados Reales'!CW97</f>
        <v>Ganador  49</v>
      </c>
      <c r="CX92" s="299" t="str">
        <f t="shared" ref="CX92:CX94" si="79">DK20</f>
        <v>Ganador 49</v>
      </c>
      <c r="CY92" s="93" t="str">
        <f t="shared" ref="CY92:CY94" si="80">CW92&amp;CW96</f>
        <v>Ganador  49Ganador  50</v>
      </c>
      <c r="CZ92" s="93" t="str">
        <f t="shared" ref="CZ92:CZ94" si="81">CX92&amp;CX96</f>
        <v>Ganador 49Ganador 50</v>
      </c>
      <c r="DA92" s="95">
        <f t="shared" si="78"/>
        <v>0</v>
      </c>
      <c r="DB92" s="95">
        <f t="shared" ref="DB92:DB98" si="82">IF(OR(CX92="",CW92=""),0,IF(CW92=CX92,1,0)*3)</f>
        <v>0</v>
      </c>
      <c r="DC92" s="95">
        <f t="shared" ref="DC92:DC98" si="83">IF(OR(CX92="",CW92=""),0,COUNTIF($CY$91:$CY$98,CZ92)*4/2)</f>
        <v>0</v>
      </c>
      <c r="DE92" s="95"/>
    </row>
    <row r="93" spans="9:109" ht="16" x14ac:dyDescent="0.2">
      <c r="I93" s="68"/>
      <c r="J93" s="68"/>
      <c r="K93" s="271"/>
      <c r="L93" s="269"/>
      <c r="M93" s="269"/>
      <c r="N93" s="269"/>
      <c r="O93" s="269"/>
      <c r="P93" s="269"/>
      <c r="AJ93" s="5"/>
      <c r="CV93" s="4">
        <v>3</v>
      </c>
      <c r="CW93" s="93" t="str">
        <f>'Resultados Reales'!CW98</f>
        <v>Ganador  51</v>
      </c>
      <c r="CX93" s="299" t="str">
        <f t="shared" si="79"/>
        <v>Ganador 51</v>
      </c>
      <c r="CY93" s="93" t="str">
        <f t="shared" si="80"/>
        <v>Ganador  51Ganador  52</v>
      </c>
      <c r="CZ93" s="93" t="str">
        <f t="shared" si="81"/>
        <v>Ganador 51Ganador 52</v>
      </c>
      <c r="DA93" s="95">
        <f t="shared" si="78"/>
        <v>0</v>
      </c>
      <c r="DB93" s="95">
        <f t="shared" si="82"/>
        <v>0</v>
      </c>
      <c r="DC93" s="95">
        <f t="shared" si="83"/>
        <v>0</v>
      </c>
      <c r="DE93" s="95"/>
    </row>
    <row r="94" spans="9:109" x14ac:dyDescent="0.2">
      <c r="I94" s="69"/>
      <c r="J94" s="69"/>
      <c r="K94" s="268">
        <f>IF(AND(DK33='Resultados Reales'!DF33,DN33='Resultados Reales'!DC33),1,0)</f>
        <v>0</v>
      </c>
      <c r="L94" s="269" t="s">
        <v>124</v>
      </c>
      <c r="M94" s="269" t="s">
        <v>125</v>
      </c>
      <c r="N94" s="269">
        <f>IF(DL33="x",1,0)</f>
        <v>0</v>
      </c>
      <c r="O94" s="269">
        <f>IF(DM33="x",1,0)</f>
        <v>0</v>
      </c>
      <c r="P94" s="269" t="str">
        <f>MID(DL33,2,2)</f>
        <v/>
      </c>
      <c r="Q94" s="4" t="str">
        <f>MID(DM33,2,2)</f>
        <v/>
      </c>
      <c r="R94" s="4" t="str">
        <f>CONCATENATE(P94,Q94)</f>
        <v/>
      </c>
      <c r="S94" s="4" t="str">
        <f>IF(OR(DL33&lt;&gt;"",DM33&lt;&gt;""),IF(N94&gt;O94,DK33,IF(N94=O94,IF(OR(P94="*",P94="**"),DK33,DN33),DN33)),"")</f>
        <v/>
      </c>
      <c r="W94" s="4" t="str">
        <f>IF(OR(DL33&lt;&gt;"",DM33&lt;&gt;""),IF(DL33&gt;DM33,"L",IF(DL33=DM33,"E","V")),"")</f>
        <v/>
      </c>
      <c r="Y94" s="4" t="str">
        <f>MID(DW33,1,1)</f>
        <v/>
      </c>
      <c r="Z94" s="4" t="str">
        <f>MID(DX33,1,1)</f>
        <v/>
      </c>
      <c r="AJ94" s="5"/>
      <c r="CV94" s="4">
        <v>4</v>
      </c>
      <c r="CW94" s="93" t="str">
        <f>'Resultados Reales'!CW99</f>
        <v>Ganador  55</v>
      </c>
      <c r="CX94" s="299" t="str">
        <f t="shared" si="79"/>
        <v>Ganador 55</v>
      </c>
      <c r="CY94" s="93" t="str">
        <f t="shared" si="80"/>
        <v>Ganador  55Ganador  56</v>
      </c>
      <c r="CZ94" s="93" t="str">
        <f t="shared" si="81"/>
        <v>Ganador 55Ganador 56</v>
      </c>
      <c r="DA94" s="95">
        <f t="shared" si="78"/>
        <v>0</v>
      </c>
      <c r="DB94" s="95">
        <f t="shared" si="82"/>
        <v>0</v>
      </c>
      <c r="DC94" s="95">
        <f t="shared" si="83"/>
        <v>0</v>
      </c>
      <c r="DE94" s="95"/>
    </row>
    <row r="95" spans="9:109" x14ac:dyDescent="0.2">
      <c r="I95" s="90"/>
      <c r="J95" s="90"/>
      <c r="K95" s="268"/>
      <c r="L95" s="269"/>
      <c r="M95" s="269"/>
      <c r="N95" s="269"/>
      <c r="O95" s="269"/>
      <c r="P95" s="269"/>
      <c r="AJ95" s="5"/>
      <c r="CV95" s="4">
        <v>5</v>
      </c>
      <c r="CW95" s="93" t="str">
        <f>'Resultados Reales'!CW100</f>
        <v>Ganador  54</v>
      </c>
      <c r="CX95" s="299" t="str">
        <f>DN19</f>
        <v>Ganador 54</v>
      </c>
      <c r="CY95" s="93" t="str">
        <f t="shared" ref="CY95:CZ97" si="84">CW95&amp;CW91</f>
        <v>Ganador  54Ganador  53</v>
      </c>
      <c r="CZ95" s="93" t="str">
        <f t="shared" si="84"/>
        <v>Ganador 54Ganador 53</v>
      </c>
      <c r="DA95" s="95">
        <f t="shared" si="78"/>
        <v>0</v>
      </c>
      <c r="DB95" s="95">
        <f t="shared" si="82"/>
        <v>0</v>
      </c>
      <c r="DC95" s="95">
        <f t="shared" si="83"/>
        <v>0</v>
      </c>
      <c r="DE95" s="95"/>
    </row>
    <row r="96" spans="9:109" x14ac:dyDescent="0.2">
      <c r="I96" s="69"/>
      <c r="J96" s="69"/>
      <c r="K96" s="270"/>
      <c r="L96" s="269"/>
      <c r="M96" s="269"/>
      <c r="N96" s="269"/>
      <c r="O96" s="269"/>
      <c r="P96" s="269"/>
      <c r="AJ96" s="5"/>
      <c r="CV96" s="4">
        <v>6</v>
      </c>
      <c r="CW96" s="93" t="str">
        <f>'Resultados Reales'!CW101</f>
        <v>Ganador  50</v>
      </c>
      <c r="CX96" s="299" t="str">
        <f t="shared" ref="CX96:CX98" si="85">DN20</f>
        <v>Ganador 50</v>
      </c>
      <c r="CY96" s="93" t="str">
        <f t="shared" si="84"/>
        <v>Ganador  50Ganador  49</v>
      </c>
      <c r="CZ96" s="93" t="str">
        <f t="shared" si="84"/>
        <v>Ganador 50Ganador 49</v>
      </c>
      <c r="DA96" s="95">
        <f t="shared" si="78"/>
        <v>0</v>
      </c>
      <c r="DB96" s="95">
        <f t="shared" si="82"/>
        <v>0</v>
      </c>
      <c r="DC96" s="95">
        <f t="shared" si="83"/>
        <v>0</v>
      </c>
      <c r="DE96" s="95"/>
    </row>
    <row r="97" spans="2:109" x14ac:dyDescent="0.2">
      <c r="I97" s="69"/>
      <c r="J97" s="69"/>
      <c r="K97" s="270"/>
      <c r="L97" s="269"/>
      <c r="M97" s="269"/>
      <c r="N97" s="269"/>
      <c r="O97" s="269"/>
      <c r="P97" s="269"/>
      <c r="AJ97" s="5"/>
      <c r="CV97" s="4">
        <v>7</v>
      </c>
      <c r="CW97" s="93" t="str">
        <f>'Resultados Reales'!CW102</f>
        <v>Ganador  52</v>
      </c>
      <c r="CX97" s="299" t="str">
        <f t="shared" si="85"/>
        <v>Ganador 52</v>
      </c>
      <c r="CY97" s="93" t="str">
        <f t="shared" si="84"/>
        <v>Ganador  52Ganador  51</v>
      </c>
      <c r="CZ97" s="93" t="str">
        <f t="shared" si="84"/>
        <v>Ganador 52Ganador 51</v>
      </c>
      <c r="DA97" s="95">
        <f t="shared" si="78"/>
        <v>0</v>
      </c>
      <c r="DB97" s="95">
        <f t="shared" si="82"/>
        <v>0</v>
      </c>
      <c r="DC97" s="95">
        <f t="shared" si="83"/>
        <v>0</v>
      </c>
      <c r="DE97" s="95"/>
    </row>
    <row r="98" spans="2:109" ht="16" x14ac:dyDescent="0.2">
      <c r="I98" s="68"/>
      <c r="J98" s="68"/>
      <c r="K98" s="271"/>
      <c r="L98" s="269"/>
      <c r="M98" s="269"/>
      <c r="N98" s="269"/>
      <c r="O98" s="269"/>
      <c r="P98" s="269"/>
      <c r="AJ98" s="5"/>
      <c r="CV98" s="4">
        <v>8</v>
      </c>
      <c r="CW98" s="93" t="str">
        <f>'Resultados Reales'!CW103</f>
        <v>Ganador  56</v>
      </c>
      <c r="CX98" s="299" t="str">
        <f t="shared" si="85"/>
        <v>Ganador 56</v>
      </c>
      <c r="CY98" s="93" t="str">
        <f>CW98&amp;CW94</f>
        <v>Ganador  56Ganador  55</v>
      </c>
      <c r="CZ98" s="93" t="str">
        <f>CX98&amp;CX94</f>
        <v>Ganador 56Ganador 55</v>
      </c>
      <c r="DA98" s="95">
        <f t="shared" si="78"/>
        <v>0</v>
      </c>
      <c r="DB98" s="95">
        <f t="shared" si="82"/>
        <v>0</v>
      </c>
      <c r="DC98" s="95">
        <f t="shared" si="83"/>
        <v>0</v>
      </c>
      <c r="DE98" s="95"/>
    </row>
    <row r="99" spans="2:109" x14ac:dyDescent="0.2">
      <c r="I99" s="69"/>
      <c r="J99" s="69"/>
      <c r="K99" s="268">
        <f>IF(AND(DK38='Resultados Reales'!DF38,DN38='Resultados Reales'!DC38),1,0)</f>
        <v>0</v>
      </c>
      <c r="L99" s="269" t="s">
        <v>124</v>
      </c>
      <c r="M99" s="269" t="s">
        <v>125</v>
      </c>
      <c r="N99" s="269">
        <f>IF(DL38="x",1,0)</f>
        <v>0</v>
      </c>
      <c r="O99" s="269">
        <f>IF(DM38="x",1,0)</f>
        <v>0</v>
      </c>
      <c r="P99" s="269" t="str">
        <f>MID(DL38,2,2)</f>
        <v/>
      </c>
      <c r="Q99" s="4" t="str">
        <f>MID(DM38,2,2)</f>
        <v/>
      </c>
      <c r="R99" s="4" t="str">
        <f>CONCATENATE(P99,Q99)</f>
        <v/>
      </c>
      <c r="S99" s="4" t="str">
        <f>IF(OR(DL38&lt;&gt;"",DM38&lt;&gt;""),IF(N99&gt;O99,DK38,IF(N99=O99,IF(OR(P99="*",P99="**"),DK38,DN38),DN38)),"")</f>
        <v/>
      </c>
      <c r="W99" s="4" t="str">
        <f>IF(OR(DL38&lt;&gt;"",DM38&lt;&gt;""),IF(DL38&gt;DM38,"L",IF(DL38=DM38,"E","V")),"")</f>
        <v/>
      </c>
      <c r="Y99" s="4" t="str">
        <f>MID(DW38,1,1)</f>
        <v/>
      </c>
      <c r="Z99" s="4" t="str">
        <f>MID(DX38,1,1)</f>
        <v/>
      </c>
      <c r="AJ99" s="5"/>
      <c r="DA99" s="95">
        <f>SUM(DA91:DA98)</f>
        <v>0</v>
      </c>
      <c r="DB99" s="95">
        <f>SUM(DB91:DB98)</f>
        <v>0</v>
      </c>
      <c r="DC99" s="95">
        <f>SUM(DC91:DC98)</f>
        <v>0</v>
      </c>
      <c r="DE99" s="95">
        <f>SUM(DA99:DC99)</f>
        <v>0</v>
      </c>
    </row>
    <row r="100" spans="2:109" x14ac:dyDescent="0.2">
      <c r="I100" s="90"/>
      <c r="J100" s="90"/>
      <c r="K100" s="268"/>
      <c r="L100" s="269"/>
      <c r="M100" s="269"/>
      <c r="N100" s="269"/>
      <c r="O100" s="269"/>
      <c r="P100" s="269"/>
      <c r="S100" s="4" t="str">
        <f>IF(OR(DL38&lt;&gt;"",DM38&lt;&gt;""),IF(S99=DK38,DN38,DK38),"")</f>
        <v/>
      </c>
      <c r="AJ100" s="5"/>
    </row>
    <row r="101" spans="2:109" x14ac:dyDescent="0.2">
      <c r="I101" s="69"/>
      <c r="J101" s="69"/>
      <c r="K101" s="270"/>
      <c r="L101" s="269"/>
      <c r="M101" s="269"/>
      <c r="N101" s="269"/>
      <c r="O101" s="269"/>
      <c r="P101" s="269"/>
      <c r="AJ101" s="5"/>
    </row>
    <row r="102" spans="2:109" ht="20" x14ac:dyDescent="0.25">
      <c r="I102" s="96"/>
      <c r="J102" s="96"/>
      <c r="K102" s="272"/>
      <c r="L102" s="269"/>
      <c r="M102" s="269" t="str">
        <f>IF(DN42&lt;&gt;"",DN42,"A")</f>
        <v>A</v>
      </c>
      <c r="N102" s="269"/>
      <c r="O102" s="269"/>
      <c r="P102" s="269"/>
      <c r="AJ102" s="5"/>
    </row>
    <row r="103" spans="2:109" ht="20" x14ac:dyDescent="0.25">
      <c r="I103" s="96"/>
      <c r="J103" s="96"/>
      <c r="K103" s="272"/>
      <c r="L103" s="269"/>
      <c r="M103" s="269" t="str">
        <f>IF(DN43&lt;&gt;"",DN43,"A")</f>
        <v>A</v>
      </c>
      <c r="N103" s="269"/>
      <c r="O103" s="269"/>
      <c r="P103" s="269"/>
      <c r="AJ103" s="5"/>
    </row>
    <row r="104" spans="2:109" ht="20" x14ac:dyDescent="0.25">
      <c r="I104" s="96"/>
      <c r="J104" s="96"/>
      <c r="K104" s="272"/>
      <c r="L104" s="269"/>
      <c r="M104" s="269" t="str">
        <f>IF(DN44&lt;&gt;"",DN44,"A")</f>
        <v>A</v>
      </c>
      <c r="N104" s="269"/>
      <c r="O104" s="269"/>
      <c r="P104" s="269"/>
      <c r="AJ104" s="5"/>
      <c r="CU104" s="4" t="s">
        <v>109</v>
      </c>
      <c r="CW104" s="94" t="s">
        <v>94</v>
      </c>
      <c r="CX104" s="94" t="s">
        <v>93</v>
      </c>
      <c r="CY104" s="94" t="s">
        <v>94</v>
      </c>
      <c r="CZ104" s="94" t="s">
        <v>96</v>
      </c>
      <c r="DA104" s="4" t="s">
        <v>97</v>
      </c>
      <c r="DB104" s="4" t="s">
        <v>95</v>
      </c>
      <c r="DC104" s="4" t="s">
        <v>98</v>
      </c>
      <c r="DD104" s="4" t="s">
        <v>99</v>
      </c>
    </row>
    <row r="105" spans="2:109" x14ac:dyDescent="0.2">
      <c r="B105" s="5"/>
      <c r="C105" s="5"/>
      <c r="D105" s="43"/>
      <c r="E105" s="6"/>
      <c r="F105" s="21"/>
      <c r="G105" s="21"/>
      <c r="H105" s="7"/>
      <c r="I105" s="21"/>
      <c r="J105" s="21"/>
      <c r="K105" s="21"/>
      <c r="L105" s="5"/>
      <c r="M105" s="5"/>
      <c r="N105" s="5"/>
      <c r="O105" s="5"/>
      <c r="P105" s="5"/>
      <c r="Q105" s="5"/>
      <c r="R105" s="5"/>
      <c r="S105" s="5"/>
      <c r="T105" s="5"/>
      <c r="U105" s="5"/>
      <c r="V105" s="5"/>
      <c r="W105" s="5"/>
      <c r="X105" s="5"/>
      <c r="Y105" s="5"/>
      <c r="Z105" s="5"/>
      <c r="AA105" s="5"/>
      <c r="AB105" s="5"/>
      <c r="AC105" s="5"/>
      <c r="AD105" s="5"/>
      <c r="AE105" s="5"/>
      <c r="AF105" s="5"/>
      <c r="AH105" s="5"/>
      <c r="AI105" s="5"/>
      <c r="AJ105" s="5"/>
      <c r="CV105" s="4">
        <v>1</v>
      </c>
      <c r="CW105" s="93" t="str">
        <f>'Resultados Reales'!CW110</f>
        <v>Ganador  57</v>
      </c>
      <c r="CX105" s="299" t="str">
        <f>DK27</f>
        <v>Ganador 57</v>
      </c>
      <c r="CY105" s="93" t="str">
        <f>CW105&amp;CW107</f>
        <v>Ganador  57Ganador  58</v>
      </c>
      <c r="CZ105" s="93" t="str">
        <f>CX105&amp;CX107</f>
        <v>Ganador 57Ganador 58</v>
      </c>
      <c r="DA105" s="95">
        <f>IF(OR(CX105="",CW105=""),0,COUNTIF($CW$105:$CW$108,CX105)*3)</f>
        <v>0</v>
      </c>
      <c r="DB105" s="95">
        <f>IF(OR(CX105="",CW105=""),0,IF(CW105=CX105,1,0)*4)</f>
        <v>0</v>
      </c>
      <c r="DC105" s="95">
        <f>IF(OR(CX105="",CW105=""),0,COUNTIF($CY$105:$CY$108,CZ105)*7/2)</f>
        <v>0</v>
      </c>
    </row>
    <row r="106" spans="2:109" x14ac:dyDescent="0.2">
      <c r="B106" s="5"/>
      <c r="C106" s="5"/>
      <c r="D106" s="43"/>
      <c r="E106" s="6"/>
      <c r="F106" s="21"/>
      <c r="G106" s="21"/>
      <c r="H106" s="7"/>
      <c r="I106" s="21"/>
      <c r="J106" s="21"/>
      <c r="K106" s="21"/>
      <c r="L106" s="5"/>
      <c r="M106" s="5"/>
      <c r="N106" s="5"/>
      <c r="O106" s="5"/>
      <c r="P106" s="5"/>
      <c r="Q106" s="5"/>
      <c r="R106" s="5"/>
      <c r="S106" s="5"/>
      <c r="T106" s="5"/>
      <c r="U106" s="5"/>
      <c r="V106" s="5"/>
      <c r="W106" s="5"/>
      <c r="X106" s="5"/>
      <c r="Y106" s="5"/>
      <c r="Z106" s="5"/>
      <c r="AA106" s="5"/>
      <c r="AB106" s="5"/>
      <c r="AC106" s="5"/>
      <c r="AD106" s="5"/>
      <c r="AE106" s="5"/>
      <c r="AF106" s="5"/>
      <c r="AH106" s="5"/>
      <c r="AI106" s="5"/>
      <c r="AJ106" s="5"/>
      <c r="CV106" s="4">
        <v>2</v>
      </c>
      <c r="CW106" s="93" t="str">
        <f>'Resultados Reales'!CW111</f>
        <v>Ganador  59</v>
      </c>
      <c r="CX106" s="299" t="str">
        <f>DK28</f>
        <v>Ganador 59</v>
      </c>
      <c r="CY106" s="93" t="str">
        <f>CW106&amp;CW108</f>
        <v>Ganador  59Ganador  60</v>
      </c>
      <c r="CZ106" s="93" t="str">
        <f>CX106&amp;CX108</f>
        <v>Ganador 59Ganador 60</v>
      </c>
      <c r="DA106" s="95">
        <f t="shared" ref="DA106:DA108" si="86">IF(OR(CX106="",CW106=""),0,COUNTIF($CW$105:$CW$108,CX106)*3)</f>
        <v>0</v>
      </c>
      <c r="DB106" s="95">
        <f t="shared" ref="DB106:DB108" si="87">IF(OR(CX106="",CW106=""),0,IF(CW106=CX106,1,0)*4)</f>
        <v>0</v>
      </c>
      <c r="DC106" s="95">
        <f t="shared" ref="DC106:DC108" si="88">IF(OR(CX106="",CW106=""),0,COUNTIF($CY$105:$CY$108,CZ106)*7/2)</f>
        <v>0</v>
      </c>
    </row>
    <row r="107" spans="2:109" x14ac:dyDescent="0.2">
      <c r="B107" s="5"/>
      <c r="C107" s="5"/>
      <c r="D107" s="43"/>
      <c r="E107" s="6"/>
      <c r="F107" s="21"/>
      <c r="G107" s="21"/>
      <c r="H107" s="7"/>
      <c r="I107" s="21"/>
      <c r="J107" s="21"/>
      <c r="K107" s="21"/>
      <c r="L107" s="5"/>
      <c r="M107" s="5"/>
      <c r="N107" s="5"/>
      <c r="O107" s="5"/>
      <c r="P107" s="5"/>
      <c r="Q107" s="5"/>
      <c r="R107" s="5"/>
      <c r="S107" s="5"/>
      <c r="T107" s="5"/>
      <c r="U107" s="5"/>
      <c r="V107" s="5"/>
      <c r="W107" s="5"/>
      <c r="X107" s="5"/>
      <c r="Y107" s="5"/>
      <c r="Z107" s="5"/>
      <c r="AA107" s="5"/>
      <c r="AB107" s="5"/>
      <c r="AC107" s="5"/>
      <c r="AD107" s="5"/>
      <c r="AE107" s="5"/>
      <c r="AF107" s="5"/>
      <c r="AH107" s="5"/>
      <c r="AI107" s="5"/>
      <c r="AJ107" s="5"/>
      <c r="CV107" s="4">
        <v>3</v>
      </c>
      <c r="CW107" s="93" t="str">
        <f>'Resultados Reales'!CW112</f>
        <v>Ganador  58</v>
      </c>
      <c r="CX107" s="299" t="str">
        <f>DN27</f>
        <v>Ganador 58</v>
      </c>
      <c r="CY107" s="93" t="str">
        <f>CW107&amp;CW105</f>
        <v>Ganador  58Ganador  57</v>
      </c>
      <c r="CZ107" s="93" t="str">
        <f>CX107&amp;CX105</f>
        <v>Ganador 58Ganador 57</v>
      </c>
      <c r="DA107" s="95">
        <f t="shared" si="86"/>
        <v>0</v>
      </c>
      <c r="DB107" s="95">
        <f t="shared" si="87"/>
        <v>0</v>
      </c>
      <c r="DC107" s="95">
        <f t="shared" si="88"/>
        <v>0</v>
      </c>
    </row>
    <row r="108" spans="2:109" x14ac:dyDescent="0.2">
      <c r="B108" s="5"/>
      <c r="C108" s="5"/>
      <c r="D108" s="43"/>
      <c r="E108" s="6"/>
      <c r="F108" s="21"/>
      <c r="G108" s="21"/>
      <c r="H108" s="7"/>
      <c r="I108" s="21"/>
      <c r="J108" s="21"/>
      <c r="K108" s="21"/>
      <c r="L108" s="5"/>
      <c r="M108" s="5"/>
      <c r="N108" s="5"/>
      <c r="O108" s="5"/>
      <c r="P108" s="5"/>
      <c r="Q108" s="5"/>
      <c r="R108" s="5"/>
      <c r="S108" s="5"/>
      <c r="T108" s="5"/>
      <c r="U108" s="5"/>
      <c r="V108" s="5"/>
      <c r="W108" s="5"/>
      <c r="X108" s="5"/>
      <c r="Y108" s="5"/>
      <c r="Z108" s="5"/>
      <c r="AA108" s="5"/>
      <c r="AB108" s="5"/>
      <c r="AC108" s="5"/>
      <c r="AD108" s="5"/>
      <c r="AE108" s="5"/>
      <c r="AF108" s="5"/>
      <c r="AH108" s="5"/>
      <c r="AI108" s="5"/>
      <c r="AJ108" s="5"/>
      <c r="CV108" s="4">
        <v>4</v>
      </c>
      <c r="CW108" s="93" t="str">
        <f>'Resultados Reales'!CW113</f>
        <v>Ganador  60</v>
      </c>
      <c r="CX108" s="299" t="str">
        <f>DN28</f>
        <v>Ganador 60</v>
      </c>
      <c r="CY108" s="93" t="str">
        <f>CW108&amp;CW106</f>
        <v>Ganador  60Ganador  59</v>
      </c>
      <c r="CZ108" s="93" t="str">
        <f>CX108&amp;CX106</f>
        <v>Ganador 60Ganador 59</v>
      </c>
      <c r="DA108" s="95">
        <f t="shared" si="86"/>
        <v>0</v>
      </c>
      <c r="DB108" s="95">
        <f t="shared" si="87"/>
        <v>0</v>
      </c>
      <c r="DC108" s="95">
        <f t="shared" si="88"/>
        <v>0</v>
      </c>
    </row>
    <row r="109" spans="2:109" x14ac:dyDescent="0.2">
      <c r="B109" s="5"/>
      <c r="C109" s="5"/>
      <c r="D109" s="43"/>
      <c r="E109" s="6"/>
      <c r="F109" s="21"/>
      <c r="G109" s="21"/>
      <c r="H109" s="7"/>
      <c r="I109" s="21"/>
      <c r="J109" s="21"/>
      <c r="K109" s="21"/>
      <c r="L109" s="5"/>
      <c r="M109" s="5"/>
      <c r="N109" s="5"/>
      <c r="O109" s="5"/>
      <c r="P109" s="5"/>
      <c r="Q109" s="5"/>
      <c r="R109" s="5"/>
      <c r="S109" s="5"/>
      <c r="T109" s="5"/>
      <c r="U109" s="5"/>
      <c r="V109" s="5"/>
      <c r="W109" s="5"/>
      <c r="X109" s="5"/>
      <c r="Y109" s="5"/>
      <c r="Z109" s="5"/>
      <c r="AA109" s="5"/>
      <c r="AB109" s="5"/>
      <c r="AC109" s="5"/>
      <c r="AD109" s="5"/>
      <c r="AE109" s="5"/>
      <c r="AF109" s="5"/>
      <c r="AH109" s="5"/>
      <c r="AI109" s="5"/>
      <c r="AJ109" s="5"/>
      <c r="DA109" s="95">
        <f>SUM(DA105:DA108)</f>
        <v>0</v>
      </c>
      <c r="DB109" s="95">
        <f t="shared" ref="DB109:DC109" si="89">SUM(DB105:DB108)</f>
        <v>0</v>
      </c>
      <c r="DC109" s="95">
        <f t="shared" si="89"/>
        <v>0</v>
      </c>
      <c r="DE109" s="95">
        <f>SUM(DA109:DC109)</f>
        <v>0</v>
      </c>
    </row>
    <row r="110" spans="2:109" x14ac:dyDescent="0.2">
      <c r="B110" s="5"/>
      <c r="C110" s="5"/>
      <c r="D110" s="43"/>
      <c r="E110" s="6"/>
      <c r="F110" s="21"/>
      <c r="G110" s="21"/>
      <c r="H110" s="7"/>
      <c r="I110" s="21"/>
      <c r="J110" s="21"/>
      <c r="K110" s="21"/>
      <c r="L110" s="5"/>
      <c r="M110" s="5"/>
      <c r="N110" s="5"/>
      <c r="O110" s="5"/>
      <c r="P110" s="5"/>
      <c r="Q110" s="5"/>
      <c r="R110" s="5"/>
      <c r="S110" s="5"/>
      <c r="T110" s="5"/>
      <c r="U110" s="5"/>
      <c r="V110" s="5"/>
      <c r="W110" s="5"/>
      <c r="X110" s="5"/>
      <c r="Y110" s="5"/>
      <c r="Z110" s="5"/>
      <c r="AA110" s="5"/>
      <c r="AB110" s="5"/>
      <c r="AC110" s="5"/>
      <c r="AD110" s="5"/>
      <c r="AE110" s="5"/>
      <c r="AF110" s="5"/>
      <c r="AH110" s="5"/>
      <c r="AI110" s="5"/>
      <c r="AJ110" s="5"/>
    </row>
    <row r="111" spans="2:109" x14ac:dyDescent="0.2">
      <c r="B111" s="5"/>
      <c r="C111" s="5"/>
      <c r="D111" s="43"/>
      <c r="E111" s="6"/>
      <c r="F111" s="21"/>
      <c r="G111" s="21"/>
      <c r="H111" s="7"/>
      <c r="I111" s="21"/>
      <c r="J111" s="21"/>
      <c r="K111" s="21"/>
      <c r="L111" s="5"/>
      <c r="M111" s="5"/>
      <c r="N111" s="5"/>
      <c r="O111" s="5"/>
      <c r="P111" s="5"/>
      <c r="Q111" s="5"/>
      <c r="R111" s="5"/>
      <c r="S111" s="5"/>
      <c r="T111" s="5"/>
      <c r="U111" s="5"/>
      <c r="V111" s="5"/>
      <c r="W111" s="5"/>
      <c r="X111" s="5"/>
      <c r="Y111" s="5"/>
      <c r="Z111" s="5"/>
      <c r="AA111" s="5"/>
      <c r="AB111" s="5"/>
      <c r="AC111" s="5"/>
      <c r="AD111" s="5"/>
      <c r="AE111" s="5"/>
      <c r="AF111" s="5"/>
      <c r="AH111" s="5"/>
      <c r="AI111" s="5"/>
      <c r="AJ111" s="5"/>
    </row>
    <row r="112" spans="2:109" x14ac:dyDescent="0.2">
      <c r="B112" s="5"/>
      <c r="C112" s="5"/>
      <c r="D112" s="43"/>
      <c r="E112" s="6"/>
      <c r="F112" s="21"/>
      <c r="G112" s="21"/>
      <c r="H112" s="7"/>
      <c r="I112" s="21"/>
      <c r="J112" s="21"/>
      <c r="K112" s="21"/>
      <c r="L112" s="5"/>
      <c r="M112" s="5"/>
      <c r="N112" s="5"/>
      <c r="O112" s="5"/>
      <c r="P112" s="5"/>
      <c r="Q112" s="5"/>
      <c r="R112" s="5"/>
      <c r="S112" s="5"/>
      <c r="T112" s="5"/>
      <c r="U112" s="5"/>
      <c r="V112" s="5"/>
      <c r="W112" s="5"/>
      <c r="X112" s="5"/>
      <c r="Y112" s="5"/>
      <c r="Z112" s="5"/>
      <c r="AA112" s="5"/>
      <c r="AB112" s="5"/>
      <c r="AC112" s="5"/>
      <c r="AD112" s="5"/>
      <c r="AE112" s="5"/>
      <c r="AF112" s="5"/>
      <c r="AH112" s="5"/>
      <c r="AI112" s="5"/>
      <c r="AJ112" s="5"/>
    </row>
    <row r="113" spans="2:109" x14ac:dyDescent="0.2">
      <c r="B113" s="5"/>
      <c r="C113" s="5"/>
      <c r="D113" s="43"/>
      <c r="E113" s="6"/>
      <c r="F113" s="21"/>
      <c r="G113" s="21"/>
      <c r="H113" s="7"/>
      <c r="I113" s="21"/>
      <c r="J113" s="21"/>
      <c r="K113" s="21"/>
      <c r="L113" s="5"/>
      <c r="M113" s="5"/>
      <c r="N113" s="5"/>
      <c r="O113" s="5"/>
      <c r="P113" s="5"/>
      <c r="Q113" s="5"/>
      <c r="R113" s="5"/>
      <c r="S113" s="5"/>
      <c r="T113" s="5"/>
      <c r="U113" s="5"/>
      <c r="V113" s="5"/>
      <c r="W113" s="5"/>
      <c r="X113" s="5"/>
      <c r="Y113" s="5"/>
      <c r="Z113" s="5"/>
      <c r="AA113" s="5"/>
      <c r="AB113" s="5"/>
      <c r="AC113" s="5"/>
      <c r="AD113" s="5"/>
      <c r="AE113" s="5"/>
      <c r="AF113" s="5"/>
      <c r="AH113" s="5"/>
      <c r="AI113" s="5"/>
      <c r="AJ113" s="5"/>
      <c r="CU113" s="4" t="s">
        <v>6</v>
      </c>
      <c r="CW113" s="94" t="s">
        <v>94</v>
      </c>
      <c r="CX113" s="94" t="s">
        <v>93</v>
      </c>
      <c r="CY113" s="94" t="s">
        <v>94</v>
      </c>
      <c r="CZ113" s="94" t="s">
        <v>96</v>
      </c>
      <c r="DA113" s="4" t="s">
        <v>97</v>
      </c>
      <c r="DB113" s="4" t="s">
        <v>95</v>
      </c>
      <c r="DC113" s="4" t="s">
        <v>98</v>
      </c>
      <c r="DD113" s="4" t="s">
        <v>99</v>
      </c>
    </row>
    <row r="114" spans="2:109" x14ac:dyDescent="0.2">
      <c r="B114" s="5"/>
      <c r="C114" s="5"/>
      <c r="D114" s="43"/>
      <c r="E114" s="6"/>
      <c r="F114" s="21"/>
      <c r="G114" s="21"/>
      <c r="H114" s="7"/>
      <c r="I114" s="21"/>
      <c r="J114" s="21"/>
      <c r="K114" s="21"/>
      <c r="L114" s="5"/>
      <c r="M114" s="5"/>
      <c r="N114" s="5"/>
      <c r="O114" s="5"/>
      <c r="P114" s="5"/>
      <c r="Q114" s="5"/>
      <c r="R114" s="5"/>
      <c r="S114" s="5"/>
      <c r="T114" s="5"/>
      <c r="U114" s="5"/>
      <c r="V114" s="5"/>
      <c r="W114" s="5"/>
      <c r="X114" s="5"/>
      <c r="Y114" s="5"/>
      <c r="Z114" s="5"/>
      <c r="AA114" s="5"/>
      <c r="AB114" s="5"/>
      <c r="AC114" s="5"/>
      <c r="AD114" s="5"/>
      <c r="AE114" s="5"/>
      <c r="AF114" s="5"/>
      <c r="AH114" s="5"/>
      <c r="AI114" s="5"/>
      <c r="AJ114" s="5"/>
      <c r="CV114" s="4">
        <v>1</v>
      </c>
      <c r="CW114" s="93" t="str">
        <f>'Resultados Reales'!CW116</f>
        <v>Perdedor  61</v>
      </c>
      <c r="CX114" s="93" t="str">
        <f>DK33</f>
        <v>Perdedor 61</v>
      </c>
      <c r="CY114" s="93" t="str">
        <f>CW114&amp;CW115</f>
        <v>Perdedor  61Perdedor  62</v>
      </c>
      <c r="CZ114" s="93" t="str">
        <f>CX114&amp;CX115</f>
        <v>Perdedor 61Perdedor 62</v>
      </c>
      <c r="DA114" s="95">
        <f>IF(OR(CX114="",CW114=""),0,COUNTIF($CW$114:$CW$115,CX114)*4)</f>
        <v>0</v>
      </c>
      <c r="DB114" s="95">
        <f>IF(OR(CX114="",CW114=""),0,IF(CW114=CX114,1,0)*6)</f>
        <v>0</v>
      </c>
      <c r="DC114" s="95">
        <f>IF(OR(CX114="",CW114=""),0,COUNTIF($CY$114:$CY$115,CZ114)*10/2)</f>
        <v>0</v>
      </c>
    </row>
    <row r="115" spans="2:109" x14ac:dyDescent="0.2">
      <c r="B115" s="5"/>
      <c r="C115" s="5"/>
      <c r="D115" s="43"/>
      <c r="E115" s="6"/>
      <c r="F115" s="21"/>
      <c r="G115" s="21"/>
      <c r="H115" s="7"/>
      <c r="I115" s="21"/>
      <c r="J115" s="21"/>
      <c r="K115" s="21"/>
      <c r="L115" s="5"/>
      <c r="M115" s="5"/>
      <c r="N115" s="5"/>
      <c r="O115" s="5"/>
      <c r="P115" s="5"/>
      <c r="Q115" s="5"/>
      <c r="R115" s="5"/>
      <c r="S115" s="5"/>
      <c r="T115" s="5"/>
      <c r="U115" s="5"/>
      <c r="V115" s="5"/>
      <c r="W115" s="5"/>
      <c r="X115" s="5"/>
      <c r="Y115" s="5"/>
      <c r="Z115" s="5"/>
      <c r="AA115" s="5"/>
      <c r="AB115" s="5"/>
      <c r="AC115" s="5"/>
      <c r="AD115" s="5"/>
      <c r="AE115" s="5"/>
      <c r="AF115" s="5"/>
      <c r="AH115" s="5"/>
      <c r="AI115" s="5"/>
      <c r="AJ115" s="5"/>
      <c r="CV115" s="4">
        <v>2</v>
      </c>
      <c r="CW115" s="93" t="str">
        <f>'Resultados Reales'!CW117</f>
        <v>Perdedor  62</v>
      </c>
      <c r="CX115" s="93" t="str">
        <f>DN33</f>
        <v>Perdedor 62</v>
      </c>
      <c r="CY115" s="93" t="str">
        <f>CW115&amp;CW114</f>
        <v>Perdedor  62Perdedor  61</v>
      </c>
      <c r="CZ115" s="93" t="str">
        <f>CX115&amp;CX114</f>
        <v>Perdedor 62Perdedor 61</v>
      </c>
      <c r="DA115" s="95">
        <f>IF(OR(CX115="",CW115=""),0,COUNTIF($CW$114:$CW$115,CX115)*4)</f>
        <v>0</v>
      </c>
      <c r="DB115" s="95">
        <f>IF(OR(CX115="",CW115=""),0,IF(CW115=CX115,1,0)*6)</f>
        <v>0</v>
      </c>
      <c r="DC115" s="95">
        <f>IF(OR(CX115="",CW115=""),0,COUNTIF($CY$114:$CY$115,CZ115)*10/2)</f>
        <v>0</v>
      </c>
    </row>
    <row r="116" spans="2:109" x14ac:dyDescent="0.2">
      <c r="B116" s="5"/>
      <c r="C116" s="5"/>
      <c r="D116" s="43"/>
      <c r="E116" s="6"/>
      <c r="F116" s="21"/>
      <c r="G116" s="21"/>
      <c r="H116" s="7"/>
      <c r="I116" s="21"/>
      <c r="J116" s="21"/>
      <c r="K116" s="21"/>
      <c r="L116" s="5"/>
      <c r="M116" s="5"/>
      <c r="N116" s="5"/>
      <c r="O116" s="5"/>
      <c r="P116" s="5"/>
      <c r="Q116" s="5"/>
      <c r="R116" s="5"/>
      <c r="S116" s="5"/>
      <c r="T116" s="5"/>
      <c r="U116" s="5"/>
      <c r="V116" s="5"/>
      <c r="W116" s="5"/>
      <c r="X116" s="5"/>
      <c r="Y116" s="5"/>
      <c r="Z116" s="5"/>
      <c r="AA116" s="5"/>
      <c r="AB116" s="5"/>
      <c r="AC116" s="5"/>
      <c r="AD116" s="5"/>
      <c r="AE116" s="5"/>
      <c r="AF116" s="5"/>
      <c r="AH116" s="5"/>
      <c r="AI116" s="5"/>
      <c r="AJ116" s="5"/>
      <c r="DA116" s="95">
        <f>SUM(DA114:DA115)</f>
        <v>0</v>
      </c>
      <c r="DB116" s="95">
        <f>SUM(DB114:DB115)</f>
        <v>0</v>
      </c>
      <c r="DC116" s="95">
        <f>SUM(DC114:DC115)</f>
        <v>0</v>
      </c>
      <c r="DE116" s="95">
        <f>SUM(DA116:DC116)</f>
        <v>0</v>
      </c>
    </row>
    <row r="117" spans="2:109" x14ac:dyDescent="0.2">
      <c r="B117" s="5"/>
      <c r="C117" s="5"/>
      <c r="D117" s="43"/>
      <c r="E117" s="6"/>
      <c r="F117" s="21"/>
      <c r="G117" s="21"/>
      <c r="H117" s="7"/>
      <c r="I117" s="21"/>
      <c r="J117" s="21"/>
      <c r="K117" s="21"/>
      <c r="L117" s="5"/>
      <c r="M117" s="5"/>
      <c r="N117" s="5"/>
      <c r="O117" s="5"/>
      <c r="P117" s="5"/>
      <c r="Q117" s="5"/>
      <c r="R117" s="5"/>
      <c r="S117" s="5"/>
      <c r="T117" s="5"/>
      <c r="U117" s="5"/>
      <c r="V117" s="5"/>
      <c r="W117" s="5"/>
      <c r="X117" s="5"/>
      <c r="Y117" s="5"/>
      <c r="Z117" s="5"/>
      <c r="AA117" s="5"/>
      <c r="AB117" s="5"/>
      <c r="AC117" s="5"/>
      <c r="AD117" s="5"/>
      <c r="AE117" s="5"/>
      <c r="AF117" s="5"/>
      <c r="AH117" s="5"/>
      <c r="AI117" s="5"/>
      <c r="AJ117" s="5"/>
    </row>
    <row r="118" spans="2:109" x14ac:dyDescent="0.2">
      <c r="B118" s="5"/>
      <c r="C118" s="5"/>
      <c r="D118" s="43"/>
      <c r="E118" s="6"/>
      <c r="F118" s="21"/>
      <c r="G118" s="21"/>
      <c r="H118" s="7"/>
      <c r="I118" s="21"/>
      <c r="J118" s="21"/>
      <c r="K118" s="21"/>
      <c r="L118" s="5"/>
      <c r="M118" s="5"/>
      <c r="N118" s="5"/>
      <c r="O118" s="5"/>
      <c r="P118" s="5"/>
      <c r="Q118" s="5"/>
      <c r="R118" s="5"/>
      <c r="S118" s="5"/>
      <c r="T118" s="5"/>
      <c r="U118" s="5"/>
      <c r="V118" s="5"/>
      <c r="W118" s="5"/>
      <c r="X118" s="5"/>
      <c r="Y118" s="5"/>
      <c r="Z118" s="5"/>
      <c r="AA118" s="5"/>
      <c r="AB118" s="5"/>
      <c r="AC118" s="5"/>
      <c r="AD118" s="5"/>
      <c r="AE118" s="5"/>
      <c r="AF118" s="5"/>
      <c r="AH118" s="5"/>
      <c r="AI118" s="5"/>
      <c r="AJ118" s="5"/>
      <c r="CU118" s="4" t="s">
        <v>7</v>
      </c>
      <c r="CW118" s="94" t="s">
        <v>94</v>
      </c>
      <c r="CX118" s="94" t="s">
        <v>93</v>
      </c>
      <c r="CY118" s="94" t="s">
        <v>94</v>
      </c>
      <c r="CZ118" s="94" t="s">
        <v>96</v>
      </c>
      <c r="DA118" s="4" t="s">
        <v>97</v>
      </c>
      <c r="DB118" s="4" t="s">
        <v>95</v>
      </c>
      <c r="DC118" s="4" t="s">
        <v>98</v>
      </c>
      <c r="DD118" s="4" t="s">
        <v>99</v>
      </c>
    </row>
    <row r="119" spans="2:109" x14ac:dyDescent="0.2">
      <c r="B119" s="5"/>
      <c r="C119" s="5"/>
      <c r="D119" s="43"/>
      <c r="E119" s="6"/>
      <c r="F119" s="21"/>
      <c r="G119" s="21"/>
      <c r="H119" s="7"/>
      <c r="I119" s="21"/>
      <c r="J119" s="21"/>
      <c r="K119" s="21"/>
      <c r="L119" s="5"/>
      <c r="M119" s="5"/>
      <c r="N119" s="5"/>
      <c r="O119" s="5"/>
      <c r="P119" s="5"/>
      <c r="Q119" s="5"/>
      <c r="R119" s="5"/>
      <c r="S119" s="5"/>
      <c r="T119" s="5"/>
      <c r="U119" s="5"/>
      <c r="V119" s="5"/>
      <c r="W119" s="5"/>
      <c r="X119" s="5"/>
      <c r="Y119" s="5"/>
      <c r="Z119" s="5"/>
      <c r="AA119" s="5"/>
      <c r="AB119" s="5"/>
      <c r="AC119" s="5"/>
      <c r="AD119" s="5"/>
      <c r="AE119" s="5"/>
      <c r="AF119" s="5"/>
      <c r="AH119" s="5"/>
      <c r="AI119" s="5"/>
      <c r="AJ119" s="5"/>
      <c r="CV119" s="4">
        <v>1</v>
      </c>
      <c r="CW119" s="93" t="str">
        <f>'Resultados Reales'!CW119</f>
        <v>Ganador  61</v>
      </c>
      <c r="CX119" s="93" t="str">
        <f>DK38</f>
        <v>Ganador 61</v>
      </c>
      <c r="CY119" s="93" t="str">
        <f>CW119&amp;CW120</f>
        <v>Ganador  61Ganador  62</v>
      </c>
      <c r="CZ119" s="93" t="str">
        <f>CX119&amp;CX120</f>
        <v>Ganador 61Ganador 62</v>
      </c>
      <c r="DA119" s="95">
        <f>IF(OR(CX119="",CW119=""),0,COUNTIF($CW$119:$CW$120,CX119)*5)</f>
        <v>0</v>
      </c>
      <c r="DB119" s="95">
        <f>IF(OR(CX119="",CW119=""),0,IF(CW119=CX119,1,0)*7)</f>
        <v>0</v>
      </c>
      <c r="DC119" s="95">
        <f>IF(OR(CX119="",CW119=""),0,COUNTIF($CY$119:$CY$120,CZ119)*12/2)</f>
        <v>0</v>
      </c>
    </row>
    <row r="120" spans="2:109" x14ac:dyDescent="0.2">
      <c r="B120" s="5"/>
      <c r="C120" s="5"/>
      <c r="D120" s="43"/>
      <c r="E120" s="6"/>
      <c r="F120" s="21"/>
      <c r="G120" s="21"/>
      <c r="H120" s="7"/>
      <c r="I120" s="21"/>
      <c r="J120" s="21"/>
      <c r="K120" s="21"/>
      <c r="L120" s="5"/>
      <c r="M120" s="5"/>
      <c r="N120" s="5"/>
      <c r="O120" s="5"/>
      <c r="P120" s="5"/>
      <c r="Q120" s="5"/>
      <c r="R120" s="5"/>
      <c r="S120" s="5"/>
      <c r="T120" s="5"/>
      <c r="U120" s="5"/>
      <c r="V120" s="5"/>
      <c r="W120" s="5"/>
      <c r="X120" s="5"/>
      <c r="Y120" s="5"/>
      <c r="Z120" s="5"/>
      <c r="AA120" s="5"/>
      <c r="AB120" s="5"/>
      <c r="AC120" s="5"/>
      <c r="AD120" s="5"/>
      <c r="AE120" s="5"/>
      <c r="AF120" s="5"/>
      <c r="AH120" s="5"/>
      <c r="AI120" s="5"/>
      <c r="AJ120" s="5"/>
      <c r="CV120" s="4">
        <v>2</v>
      </c>
      <c r="CW120" s="93" t="str">
        <f>'Resultados Reales'!CW120</f>
        <v>Ganador  62</v>
      </c>
      <c r="CX120" s="93" t="str">
        <f>DN38</f>
        <v>Ganador 62</v>
      </c>
      <c r="CY120" s="93" t="str">
        <f>CW120&amp;CW119</f>
        <v>Ganador  62Ganador  61</v>
      </c>
      <c r="CZ120" s="93" t="str">
        <f>CX120&amp;CX119</f>
        <v>Ganador 62Ganador 61</v>
      </c>
      <c r="DA120" s="95">
        <f>IF(OR(CX120="",CW120=""),0,COUNTIF($CW$119:$CW$120,CX120)*5)</f>
        <v>0</v>
      </c>
      <c r="DB120" s="95">
        <f>IF(OR(CX120="",CW120=""),0,IF(CW120=CX120,1,0)*7)</f>
        <v>0</v>
      </c>
      <c r="DC120" s="95">
        <f>IF(OR(CX120="",CW120=""),0,COUNTIF($CY$119:$CY$120,CZ120)*12/2)</f>
        <v>0</v>
      </c>
    </row>
    <row r="121" spans="2:109" x14ac:dyDescent="0.2">
      <c r="B121" s="5"/>
      <c r="C121" s="5"/>
      <c r="D121" s="43"/>
      <c r="E121" s="6"/>
      <c r="F121" s="21"/>
      <c r="G121" s="21"/>
      <c r="H121" s="7"/>
      <c r="I121" s="21"/>
      <c r="J121" s="21"/>
      <c r="K121" s="21"/>
      <c r="L121" s="5"/>
      <c r="M121" s="5"/>
      <c r="N121" s="5"/>
      <c r="O121" s="5"/>
      <c r="P121" s="5"/>
      <c r="Q121" s="5"/>
      <c r="R121" s="5"/>
      <c r="S121" s="5"/>
      <c r="T121" s="5"/>
      <c r="U121" s="5"/>
      <c r="V121" s="5"/>
      <c r="W121" s="5"/>
      <c r="X121" s="5"/>
      <c r="Y121" s="5"/>
      <c r="Z121" s="5"/>
      <c r="AA121" s="5"/>
      <c r="AB121" s="5"/>
      <c r="AC121" s="5"/>
      <c r="AD121" s="5"/>
      <c r="AE121" s="5"/>
      <c r="AF121" s="5"/>
      <c r="AH121" s="5"/>
      <c r="AI121" s="5"/>
      <c r="AJ121" s="5"/>
      <c r="DA121" s="95">
        <f>SUM(DA119:DA120)</f>
        <v>0</v>
      </c>
      <c r="DB121" s="95">
        <f>SUM(DB119:DB120)</f>
        <v>0</v>
      </c>
      <c r="DC121" s="95">
        <f>SUM(DC119:DC120)</f>
        <v>0</v>
      </c>
      <c r="DE121" s="95">
        <f>SUM(DA121:DC121)</f>
        <v>0</v>
      </c>
    </row>
    <row r="122" spans="2:109" x14ac:dyDescent="0.2">
      <c r="B122" s="5"/>
      <c r="C122" s="5"/>
      <c r="D122" s="43"/>
      <c r="E122" s="6"/>
      <c r="F122" s="21"/>
      <c r="G122" s="21"/>
      <c r="H122" s="7"/>
      <c r="I122" s="21"/>
      <c r="J122" s="21"/>
      <c r="K122" s="21"/>
      <c r="L122" s="5"/>
      <c r="M122" s="5"/>
      <c r="N122" s="5"/>
      <c r="O122" s="5"/>
      <c r="P122" s="5"/>
      <c r="Q122" s="5"/>
      <c r="R122" s="5"/>
      <c r="S122" s="5"/>
      <c r="T122" s="5"/>
      <c r="U122" s="5"/>
      <c r="V122" s="5"/>
      <c r="W122" s="5"/>
      <c r="X122" s="5"/>
      <c r="Y122" s="5"/>
      <c r="Z122" s="5"/>
      <c r="AA122" s="5"/>
      <c r="AB122" s="5"/>
      <c r="AC122" s="5"/>
      <c r="AD122" s="5"/>
      <c r="AE122" s="5"/>
      <c r="AF122" s="5"/>
      <c r="AH122" s="5"/>
      <c r="AI122" s="5"/>
      <c r="AJ122" s="5"/>
      <c r="CX122" s="4" t="s">
        <v>104</v>
      </c>
      <c r="CY122" s="4" t="s">
        <v>105</v>
      </c>
      <c r="CZ122" s="4" t="s">
        <v>106</v>
      </c>
    </row>
    <row r="123" spans="2:109" x14ac:dyDescent="0.2">
      <c r="B123" s="5"/>
      <c r="C123" s="5"/>
      <c r="D123" s="43"/>
      <c r="E123" s="6"/>
      <c r="F123" s="21"/>
      <c r="G123" s="21"/>
      <c r="H123" s="7"/>
      <c r="I123" s="21"/>
      <c r="J123" s="21"/>
      <c r="K123" s="21"/>
      <c r="L123" s="5"/>
      <c r="M123" s="5"/>
      <c r="N123" s="5"/>
      <c r="O123" s="5"/>
      <c r="P123" s="5"/>
      <c r="Q123" s="5"/>
      <c r="R123" s="5"/>
      <c r="S123" s="5"/>
      <c r="T123" s="5"/>
      <c r="U123" s="5"/>
      <c r="V123" s="5"/>
      <c r="W123" s="5"/>
      <c r="X123" s="5"/>
      <c r="Y123" s="5"/>
      <c r="Z123" s="5"/>
      <c r="AA123" s="5"/>
      <c r="AB123" s="5"/>
      <c r="AC123" s="5"/>
      <c r="AD123" s="5"/>
      <c r="AE123" s="5"/>
      <c r="AF123" s="5"/>
      <c r="AH123" s="5"/>
      <c r="AI123" s="5"/>
      <c r="AJ123" s="5"/>
      <c r="CW123" s="4" t="s">
        <v>101</v>
      </c>
      <c r="CX123" s="4" t="str">
        <f>'Resultados Reales'!DF42</f>
        <v/>
      </c>
      <c r="CY123" s="4" t="str">
        <f>DN42</f>
        <v/>
      </c>
      <c r="CZ123" s="4">
        <f>IF(OR(CY123="",CX123=""),0,IF(CX123=CY123,12,0))</f>
        <v>0</v>
      </c>
      <c r="DE123" s="4">
        <f>+CZ123</f>
        <v>0</v>
      </c>
    </row>
    <row r="124" spans="2:109" x14ac:dyDescent="0.2">
      <c r="B124" s="5"/>
      <c r="C124" s="5"/>
      <c r="D124" s="43"/>
      <c r="E124" s="6"/>
      <c r="F124" s="21"/>
      <c r="G124" s="21"/>
      <c r="H124" s="7"/>
      <c r="I124" s="21"/>
      <c r="J124" s="21"/>
      <c r="K124" s="21"/>
      <c r="L124" s="5"/>
      <c r="M124" s="5"/>
      <c r="N124" s="5"/>
      <c r="O124" s="5"/>
      <c r="P124" s="5"/>
      <c r="Q124" s="5"/>
      <c r="R124" s="5"/>
      <c r="S124" s="5"/>
      <c r="T124" s="5"/>
      <c r="U124" s="5"/>
      <c r="V124" s="5"/>
      <c r="W124" s="5"/>
      <c r="X124" s="5"/>
      <c r="Y124" s="5"/>
      <c r="Z124" s="5"/>
      <c r="AA124" s="5"/>
      <c r="AB124" s="5"/>
      <c r="AC124" s="5"/>
      <c r="AD124" s="5"/>
      <c r="AE124" s="5"/>
      <c r="AF124" s="5"/>
      <c r="AH124" s="5"/>
      <c r="AI124" s="5"/>
      <c r="AJ124" s="5"/>
      <c r="CW124" s="4" t="s">
        <v>102</v>
      </c>
      <c r="CX124" s="4" t="str">
        <f>'Resultados Reales'!DF43</f>
        <v/>
      </c>
      <c r="CY124" s="4" t="str">
        <f>DN43</f>
        <v/>
      </c>
      <c r="CZ124" s="4">
        <f t="shared" ref="CZ124:CZ125" si="90">IF(OR(CY124="",CX124=""),0,IF(CX124=CY124,12,0))</f>
        <v>0</v>
      </c>
      <c r="DE124" s="4">
        <f t="shared" ref="DE124:DE125" si="91">+CZ124</f>
        <v>0</v>
      </c>
    </row>
    <row r="125" spans="2:109" x14ac:dyDescent="0.2">
      <c r="B125" s="5"/>
      <c r="C125" s="5"/>
      <c r="D125" s="43"/>
      <c r="E125" s="6"/>
      <c r="F125" s="21"/>
      <c r="G125" s="21"/>
      <c r="H125" s="7"/>
      <c r="I125" s="21"/>
      <c r="J125" s="21"/>
      <c r="K125" s="21"/>
      <c r="L125" s="5"/>
      <c r="M125" s="5"/>
      <c r="N125" s="5"/>
      <c r="O125" s="5"/>
      <c r="P125" s="5"/>
      <c r="Q125" s="5"/>
      <c r="R125" s="5"/>
      <c r="S125" s="5"/>
      <c r="T125" s="5"/>
      <c r="U125" s="5"/>
      <c r="V125" s="5"/>
      <c r="W125" s="5"/>
      <c r="X125" s="5"/>
      <c r="Y125" s="5"/>
      <c r="Z125" s="5"/>
      <c r="AA125" s="5"/>
      <c r="AB125" s="5"/>
      <c r="AC125" s="5"/>
      <c r="AD125" s="5"/>
      <c r="AE125" s="5"/>
      <c r="AF125" s="5"/>
      <c r="AH125" s="5"/>
      <c r="AI125" s="5"/>
      <c r="AJ125" s="5"/>
      <c r="CW125" s="4" t="s">
        <v>103</v>
      </c>
      <c r="CX125" s="4" t="str">
        <f>'Resultados Reales'!DF44</f>
        <v/>
      </c>
      <c r="CY125" s="4" t="str">
        <f>DN44</f>
        <v/>
      </c>
      <c r="CZ125" s="4">
        <f t="shared" si="90"/>
        <v>0</v>
      </c>
      <c r="DE125" s="4">
        <f t="shared" si="91"/>
        <v>0</v>
      </c>
    </row>
    <row r="126" spans="2:109" x14ac:dyDescent="0.2">
      <c r="B126" s="5"/>
      <c r="C126" s="5"/>
      <c r="D126" s="43"/>
      <c r="E126" s="6"/>
      <c r="F126" s="21"/>
      <c r="G126" s="21"/>
      <c r="H126" s="7"/>
      <c r="I126" s="21"/>
      <c r="J126" s="21"/>
      <c r="K126" s="21"/>
      <c r="L126" s="5"/>
      <c r="M126" s="5"/>
      <c r="N126" s="5"/>
      <c r="O126" s="5"/>
      <c r="P126" s="5"/>
      <c r="Q126" s="5"/>
      <c r="R126" s="5"/>
      <c r="S126" s="5"/>
      <c r="T126" s="5"/>
      <c r="U126" s="5"/>
      <c r="V126" s="5"/>
      <c r="W126" s="5"/>
      <c r="X126" s="5"/>
      <c r="Y126" s="5"/>
      <c r="Z126" s="5"/>
      <c r="AA126" s="5"/>
      <c r="AB126" s="5"/>
      <c r="AC126" s="5"/>
      <c r="AD126" s="5"/>
      <c r="AE126" s="5"/>
      <c r="AF126" s="5"/>
      <c r="AH126" s="5"/>
      <c r="AI126" s="5"/>
      <c r="AJ126" s="5"/>
    </row>
    <row r="127" spans="2:109" x14ac:dyDescent="0.2">
      <c r="B127" s="5"/>
      <c r="C127" s="5"/>
      <c r="D127" s="43"/>
      <c r="E127" s="6"/>
      <c r="F127" s="21"/>
      <c r="G127" s="21"/>
      <c r="H127" s="7"/>
      <c r="I127" s="21"/>
      <c r="J127" s="21"/>
      <c r="K127" s="21"/>
      <c r="L127" s="5"/>
      <c r="M127" s="5"/>
      <c r="N127" s="5"/>
      <c r="O127" s="5"/>
      <c r="P127" s="5"/>
      <c r="Q127" s="5"/>
      <c r="R127" s="5"/>
      <c r="S127" s="5"/>
      <c r="T127" s="5"/>
      <c r="U127" s="5"/>
      <c r="V127" s="5"/>
      <c r="W127" s="5"/>
      <c r="X127" s="5"/>
      <c r="Y127" s="5"/>
      <c r="Z127" s="5"/>
      <c r="AA127" s="5"/>
      <c r="AB127" s="5"/>
      <c r="AC127" s="5"/>
      <c r="AD127" s="5"/>
      <c r="AE127" s="5"/>
      <c r="AF127" s="5"/>
      <c r="AH127" s="5"/>
      <c r="AI127" s="5"/>
      <c r="AJ127" s="5"/>
    </row>
    <row r="128" spans="2:109" x14ac:dyDescent="0.2">
      <c r="B128" s="5"/>
      <c r="C128" s="5"/>
      <c r="D128" s="43"/>
      <c r="E128" s="6"/>
      <c r="F128" s="21"/>
      <c r="G128" s="21"/>
      <c r="H128" s="7"/>
      <c r="I128" s="21"/>
      <c r="J128" s="21"/>
      <c r="K128" s="21"/>
      <c r="L128" s="5"/>
      <c r="M128" s="5"/>
      <c r="N128" s="5"/>
      <c r="O128" s="5"/>
      <c r="P128" s="5"/>
      <c r="Q128" s="5"/>
      <c r="R128" s="5"/>
      <c r="S128" s="5"/>
      <c r="T128" s="5"/>
      <c r="U128" s="5"/>
      <c r="V128" s="5"/>
      <c r="W128" s="5"/>
      <c r="X128" s="5"/>
      <c r="Y128" s="5"/>
      <c r="Z128" s="5"/>
      <c r="AA128" s="5"/>
      <c r="AB128" s="5"/>
      <c r="AC128" s="5"/>
      <c r="AD128" s="5"/>
      <c r="AE128" s="5"/>
      <c r="AF128" s="5"/>
      <c r="AH128" s="5"/>
      <c r="AI128" s="5"/>
      <c r="AJ128" s="5"/>
    </row>
    <row r="129" spans="2:36" x14ac:dyDescent="0.2">
      <c r="B129" s="5"/>
      <c r="C129" s="5"/>
      <c r="D129" s="43"/>
      <c r="E129" s="6"/>
      <c r="F129" s="21"/>
      <c r="G129" s="21"/>
      <c r="H129" s="7"/>
      <c r="I129" s="21"/>
      <c r="J129" s="21"/>
      <c r="K129" s="21"/>
      <c r="L129" s="5"/>
      <c r="M129" s="5"/>
      <c r="N129" s="5"/>
      <c r="O129" s="5"/>
      <c r="P129" s="5"/>
      <c r="Q129" s="5"/>
      <c r="R129" s="5"/>
      <c r="S129" s="5"/>
      <c r="T129" s="5"/>
      <c r="U129" s="5"/>
      <c r="V129" s="5"/>
      <c r="W129" s="5"/>
      <c r="X129" s="5"/>
      <c r="Y129" s="5"/>
      <c r="Z129" s="5"/>
      <c r="AA129" s="5"/>
      <c r="AB129" s="5"/>
      <c r="AC129" s="5"/>
      <c r="AD129" s="5"/>
      <c r="AE129" s="5"/>
      <c r="AF129" s="5"/>
      <c r="AH129" s="5"/>
      <c r="AI129" s="5"/>
      <c r="AJ129" s="5"/>
    </row>
    <row r="130" spans="2:36" x14ac:dyDescent="0.2">
      <c r="B130" s="5"/>
      <c r="C130" s="5"/>
      <c r="D130" s="43"/>
      <c r="E130" s="6"/>
      <c r="F130" s="21"/>
      <c r="G130" s="21"/>
      <c r="H130" s="7"/>
      <c r="I130" s="21"/>
      <c r="J130" s="21"/>
      <c r="K130" s="21"/>
      <c r="L130" s="5"/>
      <c r="M130" s="5"/>
      <c r="N130" s="5"/>
      <c r="O130" s="5"/>
      <c r="P130" s="5"/>
      <c r="Q130" s="5"/>
      <c r="R130" s="5"/>
      <c r="S130" s="5"/>
      <c r="T130" s="5"/>
      <c r="U130" s="5"/>
      <c r="V130" s="5"/>
      <c r="W130" s="5"/>
      <c r="X130" s="5"/>
      <c r="Y130" s="5"/>
      <c r="Z130" s="5"/>
      <c r="AA130" s="5"/>
      <c r="AB130" s="5"/>
      <c r="AC130" s="5"/>
      <c r="AD130" s="5"/>
      <c r="AE130" s="5"/>
      <c r="AF130" s="5"/>
      <c r="AH130" s="5"/>
      <c r="AI130" s="5"/>
      <c r="AJ130" s="5"/>
    </row>
    <row r="131" spans="2:36" x14ac:dyDescent="0.2">
      <c r="B131" s="5"/>
      <c r="C131" s="5"/>
      <c r="D131" s="43"/>
      <c r="E131" s="6"/>
      <c r="F131" s="21"/>
      <c r="G131" s="21"/>
      <c r="H131" s="7"/>
      <c r="I131" s="21"/>
      <c r="J131" s="21"/>
      <c r="K131" s="21"/>
      <c r="L131" s="5"/>
      <c r="M131" s="5"/>
      <c r="N131" s="5"/>
      <c r="O131" s="5"/>
      <c r="P131" s="5"/>
      <c r="Q131" s="5"/>
      <c r="R131" s="5"/>
      <c r="S131" s="5"/>
      <c r="T131" s="5"/>
      <c r="U131" s="5"/>
      <c r="V131" s="5"/>
      <c r="W131" s="5"/>
      <c r="X131" s="5"/>
      <c r="Y131" s="5"/>
      <c r="Z131" s="5"/>
      <c r="AA131" s="5"/>
      <c r="AB131" s="5"/>
      <c r="AC131" s="5"/>
      <c r="AD131" s="5"/>
      <c r="AE131" s="5"/>
      <c r="AF131" s="5"/>
      <c r="AH131" s="5"/>
      <c r="AI131" s="5"/>
      <c r="AJ131" s="5"/>
    </row>
    <row r="132" spans="2:36" x14ac:dyDescent="0.2">
      <c r="B132" s="5"/>
      <c r="C132" s="5"/>
      <c r="D132" s="43"/>
      <c r="E132" s="6"/>
      <c r="F132" s="21"/>
      <c r="G132" s="21"/>
      <c r="H132" s="7"/>
      <c r="I132" s="21"/>
      <c r="J132" s="21"/>
      <c r="K132" s="21"/>
      <c r="L132" s="5"/>
      <c r="M132" s="5"/>
      <c r="N132" s="5"/>
      <c r="O132" s="5"/>
      <c r="P132" s="5"/>
      <c r="Q132" s="5"/>
      <c r="R132" s="5"/>
      <c r="S132" s="5"/>
      <c r="T132" s="5"/>
      <c r="U132" s="5"/>
      <c r="V132" s="5"/>
      <c r="W132" s="5"/>
      <c r="X132" s="5"/>
      <c r="Y132" s="5"/>
      <c r="Z132" s="5"/>
      <c r="AA132" s="5"/>
      <c r="AB132" s="5"/>
      <c r="AC132" s="5"/>
      <c r="AD132" s="5"/>
      <c r="AE132" s="5"/>
      <c r="AF132" s="5"/>
      <c r="AH132" s="5"/>
      <c r="AI132" s="5"/>
      <c r="AJ132" s="5"/>
    </row>
    <row r="133" spans="2:36" x14ac:dyDescent="0.2">
      <c r="B133" s="5"/>
      <c r="C133" s="5"/>
      <c r="D133" s="43"/>
      <c r="E133" s="6"/>
      <c r="F133" s="21"/>
      <c r="G133" s="21"/>
      <c r="H133" s="7"/>
      <c r="I133" s="21"/>
      <c r="J133" s="21"/>
      <c r="K133" s="21"/>
      <c r="L133" s="5"/>
      <c r="M133" s="5"/>
      <c r="N133" s="5"/>
      <c r="O133" s="5"/>
      <c r="P133" s="5"/>
      <c r="Q133" s="5"/>
      <c r="R133" s="5"/>
      <c r="S133" s="5"/>
      <c r="T133" s="5"/>
      <c r="U133" s="5"/>
      <c r="V133" s="5"/>
      <c r="W133" s="5"/>
      <c r="X133" s="5"/>
      <c r="Y133" s="5"/>
      <c r="Z133" s="5"/>
      <c r="AA133" s="5"/>
      <c r="AB133" s="5"/>
      <c r="AC133" s="5"/>
      <c r="AD133" s="5"/>
      <c r="AE133" s="5"/>
      <c r="AF133" s="5"/>
      <c r="AH133" s="5"/>
      <c r="AI133" s="5"/>
      <c r="AJ133" s="5"/>
    </row>
    <row r="134" spans="2:36" x14ac:dyDescent="0.2">
      <c r="B134" s="5"/>
      <c r="C134" s="5"/>
      <c r="D134" s="43"/>
      <c r="E134" s="6"/>
      <c r="F134" s="21"/>
      <c r="G134" s="21"/>
      <c r="H134" s="7"/>
      <c r="I134" s="21"/>
      <c r="J134" s="21"/>
      <c r="K134" s="21"/>
      <c r="L134" s="5"/>
      <c r="M134" s="5"/>
      <c r="N134" s="5"/>
      <c r="O134" s="5"/>
      <c r="P134" s="5"/>
      <c r="Q134" s="5"/>
      <c r="R134" s="5"/>
      <c r="S134" s="5"/>
      <c r="T134" s="5"/>
      <c r="U134" s="5"/>
      <c r="V134" s="5"/>
      <c r="W134" s="5"/>
      <c r="X134" s="5"/>
      <c r="Y134" s="5"/>
      <c r="Z134" s="5"/>
      <c r="AA134" s="5"/>
      <c r="AB134" s="5"/>
      <c r="AC134" s="5"/>
      <c r="AD134" s="5"/>
      <c r="AE134" s="5"/>
      <c r="AF134" s="5"/>
      <c r="AH134" s="5"/>
      <c r="AI134" s="5"/>
      <c r="AJ134" s="5"/>
    </row>
    <row r="135" spans="2:36" x14ac:dyDescent="0.2">
      <c r="B135" s="5"/>
      <c r="C135" s="5"/>
      <c r="D135" s="43"/>
      <c r="E135" s="6"/>
      <c r="F135" s="21"/>
      <c r="G135" s="21"/>
      <c r="H135" s="7"/>
      <c r="I135" s="21"/>
      <c r="J135" s="21"/>
      <c r="K135" s="21"/>
      <c r="L135" s="5"/>
      <c r="M135" s="5"/>
      <c r="N135" s="5"/>
      <c r="O135" s="5"/>
      <c r="P135" s="5"/>
      <c r="Q135" s="5"/>
      <c r="R135" s="5"/>
      <c r="S135" s="5"/>
      <c r="T135" s="5"/>
      <c r="U135" s="5"/>
      <c r="V135" s="5"/>
      <c r="W135" s="5"/>
      <c r="X135" s="5"/>
      <c r="Y135" s="5"/>
      <c r="Z135" s="5"/>
      <c r="AA135" s="5"/>
      <c r="AB135" s="5"/>
      <c r="AC135" s="5"/>
      <c r="AD135" s="5"/>
      <c r="AE135" s="5"/>
      <c r="AF135" s="5"/>
      <c r="AH135" s="5"/>
      <c r="AI135" s="5"/>
      <c r="AJ135" s="5"/>
    </row>
    <row r="136" spans="2:36" x14ac:dyDescent="0.2">
      <c r="B136" s="5"/>
      <c r="C136" s="5"/>
      <c r="D136" s="43"/>
      <c r="E136" s="6"/>
      <c r="F136" s="21"/>
      <c r="G136" s="21"/>
      <c r="H136" s="7"/>
      <c r="I136" s="21"/>
      <c r="J136" s="21"/>
      <c r="K136" s="21"/>
      <c r="L136" s="5"/>
      <c r="M136" s="5"/>
      <c r="N136" s="5"/>
      <c r="O136" s="5"/>
      <c r="P136" s="5"/>
      <c r="Q136" s="5"/>
      <c r="R136" s="5"/>
      <c r="S136" s="5"/>
      <c r="T136" s="5"/>
      <c r="U136" s="5"/>
      <c r="V136" s="5"/>
      <c r="W136" s="5"/>
      <c r="X136" s="5"/>
      <c r="Y136" s="5"/>
      <c r="Z136" s="5"/>
      <c r="AA136" s="5"/>
      <c r="AB136" s="5"/>
      <c r="AC136" s="5"/>
      <c r="AD136" s="5"/>
      <c r="AE136" s="5"/>
      <c r="AF136" s="5"/>
      <c r="AH136" s="5"/>
      <c r="AI136" s="5"/>
      <c r="AJ136" s="5"/>
    </row>
    <row r="137" spans="2:36" x14ac:dyDescent="0.2">
      <c r="B137" s="5"/>
      <c r="C137" s="5"/>
      <c r="D137" s="43"/>
      <c r="E137" s="6"/>
      <c r="F137" s="21"/>
      <c r="G137" s="21"/>
      <c r="H137" s="7"/>
      <c r="I137" s="21"/>
      <c r="J137" s="21"/>
      <c r="K137" s="21"/>
      <c r="L137" s="5"/>
      <c r="M137" s="5"/>
      <c r="N137" s="5"/>
      <c r="O137" s="5"/>
      <c r="P137" s="5"/>
      <c r="Q137" s="5"/>
      <c r="R137" s="5"/>
      <c r="S137" s="5"/>
      <c r="T137" s="5"/>
      <c r="U137" s="5"/>
      <c r="V137" s="5"/>
      <c r="W137" s="5"/>
      <c r="X137" s="5"/>
      <c r="Y137" s="5"/>
      <c r="Z137" s="5"/>
      <c r="AA137" s="5"/>
      <c r="AB137" s="5"/>
      <c r="AC137" s="5"/>
      <c r="AD137" s="5"/>
      <c r="AE137" s="5"/>
      <c r="AF137" s="5"/>
      <c r="AH137" s="5"/>
      <c r="AI137" s="5"/>
      <c r="AJ137" s="5"/>
    </row>
    <row r="138" spans="2:36" x14ac:dyDescent="0.2">
      <c r="B138" s="5"/>
      <c r="C138" s="5"/>
      <c r="D138" s="43"/>
      <c r="E138" s="6"/>
      <c r="F138" s="21"/>
      <c r="G138" s="21"/>
      <c r="H138" s="7"/>
      <c r="I138" s="21"/>
      <c r="J138" s="21"/>
      <c r="K138" s="21"/>
      <c r="L138" s="5"/>
      <c r="M138" s="5"/>
      <c r="N138" s="5"/>
      <c r="O138" s="5"/>
      <c r="P138" s="5"/>
      <c r="Q138" s="5"/>
      <c r="R138" s="5"/>
      <c r="S138" s="5"/>
      <c r="T138" s="5"/>
      <c r="U138" s="5"/>
      <c r="V138" s="5"/>
      <c r="W138" s="5"/>
      <c r="X138" s="5"/>
      <c r="Y138" s="5"/>
      <c r="Z138" s="5"/>
      <c r="AA138" s="5"/>
      <c r="AB138" s="5"/>
      <c r="AC138" s="5"/>
      <c r="AD138" s="5"/>
      <c r="AE138" s="5"/>
      <c r="AF138" s="5"/>
      <c r="AH138" s="5"/>
      <c r="AI138" s="5"/>
      <c r="AJ138" s="5"/>
    </row>
    <row r="139" spans="2:36" x14ac:dyDescent="0.2">
      <c r="B139" s="5"/>
      <c r="C139" s="5"/>
      <c r="D139" s="43"/>
      <c r="E139" s="6"/>
      <c r="F139" s="21"/>
      <c r="G139" s="21"/>
      <c r="H139" s="7"/>
      <c r="I139" s="21"/>
      <c r="J139" s="21"/>
      <c r="K139" s="21"/>
      <c r="L139" s="5"/>
      <c r="M139" s="5"/>
      <c r="N139" s="5"/>
      <c r="O139" s="5"/>
      <c r="P139" s="5"/>
      <c r="Q139" s="5"/>
      <c r="R139" s="5"/>
      <c r="S139" s="5"/>
      <c r="T139" s="5"/>
      <c r="U139" s="5"/>
      <c r="V139" s="5"/>
      <c r="W139" s="5"/>
      <c r="X139" s="5"/>
      <c r="Y139" s="5"/>
      <c r="Z139" s="5"/>
      <c r="AA139" s="5"/>
      <c r="AB139" s="5"/>
      <c r="AC139" s="5"/>
      <c r="AD139" s="5"/>
      <c r="AE139" s="5"/>
      <c r="AF139" s="5"/>
      <c r="AH139" s="5"/>
      <c r="AI139" s="5"/>
      <c r="AJ139" s="5"/>
    </row>
    <row r="140" spans="2:36" x14ac:dyDescent="0.2">
      <c r="B140" s="5"/>
      <c r="C140" s="5"/>
      <c r="D140" s="43"/>
      <c r="E140" s="6"/>
      <c r="F140" s="21"/>
      <c r="G140" s="21"/>
      <c r="H140" s="7"/>
      <c r="I140" s="21"/>
      <c r="J140" s="21"/>
      <c r="K140" s="21"/>
      <c r="L140" s="5"/>
      <c r="M140" s="5"/>
      <c r="N140" s="5"/>
      <c r="O140" s="5"/>
      <c r="P140" s="5"/>
      <c r="Q140" s="5"/>
      <c r="R140" s="5"/>
      <c r="S140" s="5"/>
      <c r="T140" s="5"/>
      <c r="U140" s="5"/>
      <c r="V140" s="5"/>
      <c r="W140" s="5"/>
      <c r="X140" s="5"/>
      <c r="Y140" s="5"/>
      <c r="Z140" s="5"/>
      <c r="AA140" s="5"/>
      <c r="AB140" s="5"/>
      <c r="AC140" s="5"/>
      <c r="AD140" s="5"/>
      <c r="AE140" s="5"/>
      <c r="AF140" s="5"/>
      <c r="AH140" s="5"/>
      <c r="AI140" s="5"/>
      <c r="AJ140" s="5"/>
    </row>
  </sheetData>
  <sheetProtection algorithmName="SHA-512" hashValue="22YdMgQ5h49iGi7DoZCg5mGfRR8PzlRZkmcIO2iT6zU4RB1la67P5xlJ3fjqklJTcZ+uUqElP2/WsIHQM0KJUA==" saltValue="ijuZ8deHB8NjtWMAHC+J4A==" spinCount="100000" sheet="1" objects="1" scenarios="1"/>
  <protectedRanges>
    <protectedRange sqref="DL7:DM14 DL19:DM22 DL27:DM28 DL33:DM33 DL38:DM38" name="Range2"/>
    <protectedRange sqref="F7:G12 F15:G20 F23:G28 F31:G36 F63:G68 F47:G52 F39:G44 F55:G60" name="Rango1_1_1"/>
  </protectedRanges>
  <mergeCells count="86">
    <mergeCell ref="B5:J5"/>
    <mergeCell ref="DH5:DN5"/>
    <mergeCell ref="F70:G70"/>
    <mergeCell ref="DL15:DM15"/>
    <mergeCell ref="DL23:DM23"/>
    <mergeCell ref="DL29:DM29"/>
    <mergeCell ref="DL34:DM34"/>
    <mergeCell ref="DL39:DM39"/>
    <mergeCell ref="DL45:DM45"/>
    <mergeCell ref="DK37:DN37"/>
    <mergeCell ref="DK32:DN32"/>
    <mergeCell ref="DK26:DN26"/>
    <mergeCell ref="CB62:CH62"/>
    <mergeCell ref="CB30:CH30"/>
    <mergeCell ref="AT54:AU54"/>
    <mergeCell ref="AV54:AY54"/>
    <mergeCell ref="DK6:DN6"/>
    <mergeCell ref="AT62:AU62"/>
    <mergeCell ref="AV62:AY62"/>
    <mergeCell ref="AZ62:BF62"/>
    <mergeCell ref="BG62:BM62"/>
    <mergeCell ref="BN62:BT62"/>
    <mergeCell ref="BU62:CA62"/>
    <mergeCell ref="AT46:AU46"/>
    <mergeCell ref="AV46:AY46"/>
    <mergeCell ref="AZ46:BF46"/>
    <mergeCell ref="BG46:BM46"/>
    <mergeCell ref="BN46:BT46"/>
    <mergeCell ref="CB54:CH54"/>
    <mergeCell ref="BU38:CA38"/>
    <mergeCell ref="AZ54:BF54"/>
    <mergeCell ref="BG54:BM54"/>
    <mergeCell ref="CB38:CH38"/>
    <mergeCell ref="BU46:CA46"/>
    <mergeCell ref="CB46:CH46"/>
    <mergeCell ref="BN54:BT54"/>
    <mergeCell ref="BU54:CA54"/>
    <mergeCell ref="AT38:AU38"/>
    <mergeCell ref="AV38:AY38"/>
    <mergeCell ref="AZ38:BF38"/>
    <mergeCell ref="BG38:BM38"/>
    <mergeCell ref="BN38:BT38"/>
    <mergeCell ref="CB22:CH22"/>
    <mergeCell ref="AT30:AU30"/>
    <mergeCell ref="AV30:AY30"/>
    <mergeCell ref="AZ30:BF30"/>
    <mergeCell ref="BG30:BM30"/>
    <mergeCell ref="BN30:BT30"/>
    <mergeCell ref="BU30:CA30"/>
    <mergeCell ref="AZ22:BF22"/>
    <mergeCell ref="BG22:BM22"/>
    <mergeCell ref="AT22:AU22"/>
    <mergeCell ref="AV22:AY22"/>
    <mergeCell ref="BN22:BT22"/>
    <mergeCell ref="BU22:CA22"/>
    <mergeCell ref="AV6:AY6"/>
    <mergeCell ref="AZ6:BF6"/>
    <mergeCell ref="BU6:CA6"/>
    <mergeCell ref="CB6:CH6"/>
    <mergeCell ref="CB14:CH14"/>
    <mergeCell ref="AZ14:BF14"/>
    <mergeCell ref="BG14:BM14"/>
    <mergeCell ref="BN14:BT14"/>
    <mergeCell ref="BU14:CA14"/>
    <mergeCell ref="E22:H22"/>
    <mergeCell ref="E62:H62"/>
    <mergeCell ref="E30:H30"/>
    <mergeCell ref="E38:H38"/>
    <mergeCell ref="E46:H46"/>
    <mergeCell ref="E54:H54"/>
    <mergeCell ref="DK18:DN18"/>
    <mergeCell ref="B3:C3"/>
    <mergeCell ref="AH3:AP3"/>
    <mergeCell ref="DH3:DN3"/>
    <mergeCell ref="B2:J2"/>
    <mergeCell ref="D3:E3"/>
    <mergeCell ref="F3:H3"/>
    <mergeCell ref="I3:J3"/>
    <mergeCell ref="E6:H6"/>
    <mergeCell ref="BG6:BM6"/>
    <mergeCell ref="BN6:BT6"/>
    <mergeCell ref="E14:H14"/>
    <mergeCell ref="AT14:AU14"/>
    <mergeCell ref="AV14:AY14"/>
    <mergeCell ref="N6:S6"/>
    <mergeCell ref="AT6:AU6"/>
  </mergeCells>
  <phoneticPr fontId="0" type="noConversion"/>
  <conditionalFormatting sqref="K63:K68 I7:K12 K47:K52 K15:K20 K23:K28 K31:K36 K39:K44 K55:K60 DK33 DK7:DK14 DK19:DK22 DK38 I88:K89 I94:K94 DN33 I72:K79 DN7:DN14 I82:K85 I99:K99 DN38 DN19:DN22">
    <cfRule type="cellIs" dxfId="59" priority="35" stopIfTrue="1" operator="equal">
      <formula>$L$12</formula>
    </cfRule>
    <cfRule type="cellIs" dxfId="58" priority="36" stopIfTrue="1" operator="equal">
      <formula>$M$12</formula>
    </cfRule>
  </conditionalFormatting>
  <conditionalFormatting sqref="I90:K90 I100:K100 I95:K95">
    <cfRule type="cellIs" dxfId="57" priority="47" stopIfTrue="1" operator="equal">
      <formula>"Acierto en modalidad"</formula>
    </cfRule>
    <cfRule type="cellIs" dxfId="56" priority="48" stopIfTrue="1" operator="equal">
      <formula>"Error en modalidad"</formula>
    </cfRule>
  </conditionalFormatting>
  <conditionalFormatting sqref="I102:J104">
    <cfRule type="cellIs" dxfId="55" priority="79" stopIfTrue="1" operator="equal">
      <formula>"Acierto"</formula>
    </cfRule>
    <cfRule type="cellIs" dxfId="54" priority="80" stopIfTrue="1" operator="equal">
      <formula>"Error"</formula>
    </cfRule>
  </conditionalFormatting>
  <conditionalFormatting sqref="AH7:AH8">
    <cfRule type="expression" dxfId="53" priority="19" stopIfTrue="1">
      <formula>$AR$11&gt;10</formula>
    </cfRule>
  </conditionalFormatting>
  <conditionalFormatting sqref="AH15:AH16">
    <cfRule type="expression" dxfId="52" priority="20" stopIfTrue="1">
      <formula>$AR$19&gt;10</formula>
    </cfRule>
  </conditionalFormatting>
  <conditionalFormatting sqref="AH23:AH24">
    <cfRule type="expression" dxfId="51" priority="21" stopIfTrue="1">
      <formula>$AR$27&gt;10</formula>
    </cfRule>
  </conditionalFormatting>
  <conditionalFormatting sqref="AH31:AH32">
    <cfRule type="expression" dxfId="50" priority="22" stopIfTrue="1">
      <formula>$AR$35&gt;10</formula>
    </cfRule>
  </conditionalFormatting>
  <conditionalFormatting sqref="AH39:AH40">
    <cfRule type="expression" dxfId="49" priority="23" stopIfTrue="1">
      <formula>$AR$43&gt;10</formula>
    </cfRule>
  </conditionalFormatting>
  <conditionalFormatting sqref="AH47:AH48">
    <cfRule type="expression" dxfId="48" priority="24" stopIfTrue="1">
      <formula>$AR$51&gt;10</formula>
    </cfRule>
  </conditionalFormatting>
  <conditionalFormatting sqref="AH55:AH56">
    <cfRule type="expression" dxfId="47" priority="25" stopIfTrue="1">
      <formula>$AR$59&gt;10</formula>
    </cfRule>
  </conditionalFormatting>
  <conditionalFormatting sqref="AH63:AH64">
    <cfRule type="expression" dxfId="46" priority="26" stopIfTrue="1">
      <formula>$AR$67&gt;10</formula>
    </cfRule>
  </conditionalFormatting>
  <conditionalFormatting sqref="I15:J20">
    <cfRule type="cellIs" dxfId="45" priority="17" stopIfTrue="1" operator="equal">
      <formula>$L$12</formula>
    </cfRule>
    <cfRule type="cellIs" dxfId="44" priority="18" stopIfTrue="1" operator="equal">
      <formula>$M$12</formula>
    </cfRule>
  </conditionalFormatting>
  <conditionalFormatting sqref="I23:J28">
    <cfRule type="cellIs" dxfId="43" priority="15" stopIfTrue="1" operator="equal">
      <formula>$L$12</formula>
    </cfRule>
    <cfRule type="cellIs" dxfId="42" priority="16" stopIfTrue="1" operator="equal">
      <formula>$M$12</formula>
    </cfRule>
  </conditionalFormatting>
  <conditionalFormatting sqref="I63:J68">
    <cfRule type="cellIs" dxfId="41" priority="5" stopIfTrue="1" operator="equal">
      <formula>$L$12</formula>
    </cfRule>
    <cfRule type="cellIs" dxfId="40" priority="6" stopIfTrue="1" operator="equal">
      <formula>$M$12</formula>
    </cfRule>
  </conditionalFormatting>
  <conditionalFormatting sqref="I31:J36">
    <cfRule type="cellIs" dxfId="39" priority="13" stopIfTrue="1" operator="equal">
      <formula>$L$12</formula>
    </cfRule>
    <cfRule type="cellIs" dxfId="38" priority="14" stopIfTrue="1" operator="equal">
      <formula>$M$12</formula>
    </cfRule>
  </conditionalFormatting>
  <conditionalFormatting sqref="I39:J44">
    <cfRule type="cellIs" dxfId="37" priority="11" stopIfTrue="1" operator="equal">
      <formula>$L$12</formula>
    </cfRule>
    <cfRule type="cellIs" dxfId="36" priority="12" stopIfTrue="1" operator="equal">
      <formula>$M$12</formula>
    </cfRule>
  </conditionalFormatting>
  <conditionalFormatting sqref="I47:J52">
    <cfRule type="cellIs" dxfId="35" priority="9" stopIfTrue="1" operator="equal">
      <formula>$L$12</formula>
    </cfRule>
    <cfRule type="cellIs" dxfId="34" priority="10" stopIfTrue="1" operator="equal">
      <formula>$M$12</formula>
    </cfRule>
  </conditionalFormatting>
  <conditionalFormatting sqref="I55:J60">
    <cfRule type="cellIs" dxfId="33" priority="7" stopIfTrue="1" operator="equal">
      <formula>$L$12</formula>
    </cfRule>
    <cfRule type="cellIs" dxfId="32" priority="8" stopIfTrue="1" operator="equal">
      <formula>$M$12</formula>
    </cfRule>
  </conditionalFormatting>
  <conditionalFormatting sqref="DK27:DK28">
    <cfRule type="cellIs" dxfId="31" priority="3" stopIfTrue="1" operator="equal">
      <formula>$L$12</formula>
    </cfRule>
    <cfRule type="cellIs" dxfId="30" priority="4" stopIfTrue="1" operator="equal">
      <formula>$M$12</formula>
    </cfRule>
  </conditionalFormatting>
  <conditionalFormatting sqref="DN27:DN28">
    <cfRule type="cellIs" dxfId="29" priority="1" stopIfTrue="1" operator="equal">
      <formula>$L$12</formula>
    </cfRule>
    <cfRule type="cellIs" dxfId="28" priority="2" stopIfTrue="1" operator="equal">
      <formula>$M$12</formula>
    </cfRule>
  </conditionalFormatting>
  <dataValidations count="2">
    <dataValidation type="list" allowBlank="1" showDropDown="1" showInputMessage="1" showErrorMessage="1" sqref="DL7:DM14 DL19:DM22 DL38:DM38 DL33:DM33 DL27:DM28" xr:uid="{00000000-0002-0000-0100-000000000000}">
      <formula1>"x,X"</formula1>
    </dataValidation>
    <dataValidation operator="equal" allowBlank="1" showInputMessage="1" showErrorMessage="1" sqref="DO7:DO39" xr:uid="{00000000-0002-0000-0100-000001000000}"/>
  </dataValidations>
  <pageMargins left="0.75" right="0.75" top="1" bottom="1" header="0" footer="0"/>
  <headerFooter alignWithMargins="0"/>
  <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ublished="0" codeName="Hoja1"/>
  <dimension ref="B1:DF166"/>
  <sheetViews>
    <sheetView showGridLines="0" zoomScaleNormal="100" zoomScalePageLayoutView="55" workbookViewId="0">
      <selection activeCell="F7" sqref="F7"/>
    </sheetView>
  </sheetViews>
  <sheetFormatPr baseColWidth="10" defaultColWidth="11.5" defaultRowHeight="14" x14ac:dyDescent="0.2"/>
  <cols>
    <col min="1" max="1" width="11.5" style="4"/>
    <col min="2" max="2" width="28.83203125" style="4" customWidth="1"/>
    <col min="3" max="3" width="6.5" style="4" customWidth="1"/>
    <col min="4" max="4" width="17.6640625" style="56" customWidth="1"/>
    <col min="5" max="6" width="3.33203125" style="4" customWidth="1"/>
    <col min="7" max="7" width="19.1640625" style="57" customWidth="1"/>
    <col min="8" max="25" width="7.6640625" style="4" hidden="1" customWidth="1"/>
    <col min="26" max="30" width="11.1640625" style="4" hidden="1" customWidth="1"/>
    <col min="31" max="31" width="7.6640625" style="73" hidden="1" customWidth="1"/>
    <col min="32" max="32" width="7.6640625" style="71" customWidth="1"/>
    <col min="33" max="33" width="15.1640625" style="4" bestFit="1" customWidth="1"/>
    <col min="34" max="34" width="3.5" style="4" bestFit="1" customWidth="1"/>
    <col min="35" max="35" width="4.1640625" style="4" bestFit="1" customWidth="1"/>
    <col min="36" max="36" width="3.6640625" style="4" bestFit="1" customWidth="1"/>
    <col min="37" max="37" width="4" style="4" bestFit="1" customWidth="1"/>
    <col min="38" max="38" width="5.83203125" style="4" bestFit="1" customWidth="1"/>
    <col min="39" max="39" width="6.1640625" style="4" bestFit="1" customWidth="1"/>
    <col min="40" max="40" width="7.5" style="4" bestFit="1" customWidth="1"/>
    <col min="41" max="41" width="6.33203125" style="4" bestFit="1" customWidth="1"/>
    <col min="42" max="42" width="7.5" style="4" customWidth="1"/>
    <col min="43" max="43" width="14.33203125" style="4" hidden="1" customWidth="1"/>
    <col min="44" max="92" width="8.5" style="4" hidden="1" customWidth="1"/>
    <col min="93" max="96" width="11.5" style="4" hidden="1" customWidth="1"/>
    <col min="97" max="97" width="9" style="4" hidden="1" customWidth="1"/>
    <col min="98" max="103" width="11.5" style="4" hidden="1" customWidth="1"/>
    <col min="104" max="104" width="8" style="62" customWidth="1"/>
    <col min="105" max="105" width="25.33203125" style="4" bestFit="1" customWidth="1"/>
    <col min="106" max="106" width="8" style="4" customWidth="1"/>
    <col min="107" max="107" width="11.6640625" style="4" bestFit="1" customWidth="1"/>
    <col min="108" max="109" width="4.5" style="4" customWidth="1"/>
    <col min="110" max="110" width="14.6640625" style="4" customWidth="1"/>
    <col min="111" max="16384" width="11.5" style="4"/>
  </cols>
  <sheetData>
    <row r="1" spans="2:110" ht="15" thickBot="1" x14ac:dyDescent="0.25"/>
    <row r="2" spans="2:110" ht="20" thickBot="1" x14ac:dyDescent="0.3">
      <c r="B2" s="422" t="s">
        <v>145</v>
      </c>
      <c r="C2" s="424"/>
      <c r="D2" s="424"/>
      <c r="E2" s="424"/>
      <c r="F2" s="424"/>
      <c r="G2" s="426"/>
      <c r="AD2" s="5"/>
      <c r="AG2" s="5"/>
      <c r="AH2" s="5"/>
      <c r="AI2" s="5"/>
      <c r="AJ2" s="5"/>
      <c r="AK2" s="5"/>
      <c r="AL2" s="5"/>
      <c r="AM2" s="5"/>
      <c r="AN2" s="5"/>
      <c r="AO2" s="5"/>
      <c r="CN2" s="5"/>
      <c r="CO2" s="5"/>
      <c r="CP2" s="5"/>
      <c r="CQ2" s="5"/>
      <c r="CR2" s="5"/>
      <c r="CS2" s="5"/>
      <c r="CT2" s="5"/>
      <c r="CU2" s="5"/>
      <c r="CV2" s="5"/>
      <c r="CW2" s="5"/>
      <c r="CX2" s="5"/>
      <c r="CY2" s="5"/>
      <c r="CZ2" s="21"/>
      <c r="DA2" s="5"/>
      <c r="DB2" s="5"/>
      <c r="DC2" s="5"/>
    </row>
    <row r="3" spans="2:110" ht="20" thickBot="1" x14ac:dyDescent="0.3">
      <c r="B3" s="456" t="s">
        <v>216</v>
      </c>
      <c r="C3" s="457"/>
      <c r="D3" s="457"/>
      <c r="E3" s="457"/>
      <c r="F3" s="457"/>
      <c r="G3" s="458"/>
      <c r="AD3" s="5"/>
      <c r="AG3" s="422" t="s">
        <v>73</v>
      </c>
      <c r="AH3" s="423"/>
      <c r="AI3" s="424"/>
      <c r="AJ3" s="424"/>
      <c r="AK3" s="424"/>
      <c r="AL3" s="424"/>
      <c r="AM3" s="424"/>
      <c r="AN3" s="425"/>
      <c r="AO3" s="426"/>
      <c r="CN3" s="5"/>
      <c r="CO3" s="5"/>
      <c r="CP3" s="5"/>
      <c r="CQ3" s="5"/>
      <c r="CR3" s="5"/>
      <c r="CS3" s="5"/>
      <c r="CT3" s="5"/>
      <c r="CU3" s="5"/>
      <c r="CV3" s="5"/>
      <c r="CW3" s="5"/>
      <c r="CX3" s="5"/>
      <c r="CY3" s="5"/>
      <c r="CZ3" s="422" t="s">
        <v>29</v>
      </c>
      <c r="DA3" s="423"/>
      <c r="DB3" s="423"/>
      <c r="DC3" s="424"/>
      <c r="DD3" s="424"/>
      <c r="DE3" s="424"/>
      <c r="DF3" s="424"/>
    </row>
    <row r="4" spans="2:110" ht="19" x14ac:dyDescent="0.25">
      <c r="B4" s="375"/>
      <c r="C4" s="375"/>
      <c r="D4" s="375"/>
      <c r="E4" s="375"/>
      <c r="F4" s="375"/>
      <c r="G4" s="375"/>
      <c r="AD4" s="5"/>
      <c r="AG4" s="374"/>
      <c r="AH4" s="374"/>
      <c r="AI4" s="374"/>
      <c r="AJ4" s="374"/>
      <c r="AK4" s="374"/>
      <c r="AL4" s="374"/>
      <c r="AM4" s="374"/>
      <c r="AN4" s="374"/>
      <c r="AO4" s="374"/>
      <c r="CN4" s="5"/>
      <c r="CO4" s="5"/>
      <c r="CP4" s="5"/>
      <c r="CQ4" s="5"/>
      <c r="CR4" s="5"/>
      <c r="CS4" s="5"/>
      <c r="CT4" s="5"/>
      <c r="CU4" s="5"/>
      <c r="CV4" s="5"/>
      <c r="CW4" s="5"/>
      <c r="CX4" s="5"/>
      <c r="CY4" s="5"/>
      <c r="CZ4" s="374"/>
      <c r="DA4" s="374"/>
      <c r="DB4" s="374"/>
      <c r="DC4" s="374"/>
      <c r="DD4" s="374"/>
      <c r="DE4" s="374"/>
      <c r="DF4" s="374"/>
    </row>
    <row r="5" spans="2:110" ht="17" thickBot="1" x14ac:dyDescent="0.25">
      <c r="B5" s="440" t="s">
        <v>217</v>
      </c>
      <c r="C5" s="440"/>
      <c r="D5" s="440"/>
      <c r="E5" s="440"/>
      <c r="F5" s="440"/>
      <c r="G5" s="440"/>
      <c r="H5" s="440"/>
      <c r="I5" s="440"/>
      <c r="J5" s="440"/>
      <c r="AD5" s="5"/>
      <c r="AG5" s="5"/>
      <c r="AH5" s="5"/>
      <c r="AI5" s="5"/>
      <c r="AJ5" s="5"/>
      <c r="AK5" s="5"/>
      <c r="AL5" s="5"/>
      <c r="AM5" s="5"/>
      <c r="AN5" s="5"/>
      <c r="AO5" s="5"/>
      <c r="CN5" s="5"/>
      <c r="CO5" s="5"/>
      <c r="CP5" s="5"/>
      <c r="CQ5" s="5"/>
      <c r="CR5" s="5"/>
      <c r="CS5" s="5"/>
      <c r="CT5" s="5"/>
      <c r="CU5" s="5"/>
      <c r="CV5" s="5"/>
      <c r="CW5" s="5"/>
      <c r="CX5" s="5"/>
      <c r="CY5" s="5"/>
      <c r="CZ5" s="440" t="s">
        <v>219</v>
      </c>
      <c r="DA5" s="440"/>
      <c r="DB5" s="440"/>
      <c r="DC5" s="440"/>
      <c r="DD5" s="440"/>
      <c r="DE5" s="440"/>
      <c r="DF5" s="440"/>
    </row>
    <row r="6" spans="2:110" s="9" customFormat="1" ht="15" customHeight="1" thickBot="1" x14ac:dyDescent="0.25">
      <c r="B6" s="370" t="s">
        <v>128</v>
      </c>
      <c r="C6" s="230" t="s">
        <v>54</v>
      </c>
      <c r="D6" s="433" t="s">
        <v>123</v>
      </c>
      <c r="E6" s="434"/>
      <c r="F6" s="434"/>
      <c r="G6" s="435"/>
      <c r="H6" s="350"/>
      <c r="I6" s="350"/>
      <c r="S6" s="9" t="s">
        <v>188</v>
      </c>
      <c r="AD6" s="10"/>
      <c r="AE6" s="74"/>
      <c r="AF6" s="72"/>
      <c r="AG6" s="11" t="s">
        <v>123</v>
      </c>
      <c r="AH6" s="12" t="s">
        <v>147</v>
      </c>
      <c r="AI6" s="12" t="s">
        <v>148</v>
      </c>
      <c r="AJ6" s="12" t="s">
        <v>149</v>
      </c>
      <c r="AK6" s="12" t="s">
        <v>150</v>
      </c>
      <c r="AL6" s="12" t="s">
        <v>151</v>
      </c>
      <c r="AM6" s="12" t="s">
        <v>152</v>
      </c>
      <c r="AN6" s="12" t="s">
        <v>153</v>
      </c>
      <c r="AO6" s="12" t="s">
        <v>154</v>
      </c>
      <c r="AR6" s="13" t="s">
        <v>172</v>
      </c>
      <c r="AS6" s="436" t="s">
        <v>174</v>
      </c>
      <c r="AT6" s="436"/>
      <c r="AU6" s="436" t="s">
        <v>175</v>
      </c>
      <c r="AV6" s="436"/>
      <c r="AW6" s="436"/>
      <c r="AX6" s="436"/>
      <c r="AY6" s="436" t="s">
        <v>173</v>
      </c>
      <c r="AZ6" s="436"/>
      <c r="BA6" s="436"/>
      <c r="BB6" s="436"/>
      <c r="BC6" s="436"/>
      <c r="BD6" s="436"/>
      <c r="BE6" s="436"/>
      <c r="BF6" s="436" t="s">
        <v>176</v>
      </c>
      <c r="BG6" s="436"/>
      <c r="BH6" s="436"/>
      <c r="BI6" s="436"/>
      <c r="BJ6" s="436"/>
      <c r="BK6" s="436"/>
      <c r="BL6" s="436"/>
      <c r="BM6" s="436" t="s">
        <v>177</v>
      </c>
      <c r="BN6" s="436"/>
      <c r="BO6" s="436"/>
      <c r="BP6" s="436"/>
      <c r="BQ6" s="436"/>
      <c r="BR6" s="436"/>
      <c r="BS6" s="436"/>
      <c r="BT6" s="436" t="s">
        <v>178</v>
      </c>
      <c r="BU6" s="436"/>
      <c r="BV6" s="436"/>
      <c r="BW6" s="436"/>
      <c r="BX6" s="436"/>
      <c r="BY6" s="436"/>
      <c r="BZ6" s="436"/>
      <c r="CA6" s="436" t="s">
        <v>179</v>
      </c>
      <c r="CB6" s="436"/>
      <c r="CC6" s="436"/>
      <c r="CD6" s="436"/>
      <c r="CE6" s="436"/>
      <c r="CF6" s="436"/>
      <c r="CG6" s="436"/>
      <c r="CN6" s="10"/>
      <c r="CO6" s="10"/>
      <c r="CP6" s="10"/>
      <c r="CQ6" s="10"/>
      <c r="CR6" s="10"/>
      <c r="CS6" s="10"/>
      <c r="CT6" s="10"/>
      <c r="CU6" s="10"/>
      <c r="CV6" s="10"/>
      <c r="CW6" s="10"/>
      <c r="CX6" s="10"/>
      <c r="CY6" s="10"/>
      <c r="CZ6" s="237" t="s">
        <v>72</v>
      </c>
      <c r="DA6" s="238" t="s">
        <v>128</v>
      </c>
      <c r="DB6" s="239" t="s">
        <v>54</v>
      </c>
      <c r="DC6" s="452" t="s">
        <v>155</v>
      </c>
      <c r="DD6" s="453"/>
      <c r="DE6" s="453"/>
      <c r="DF6" s="454"/>
    </row>
    <row r="7" spans="2:110" ht="15" thickBot="1" x14ac:dyDescent="0.25">
      <c r="B7" s="371">
        <v>43265</v>
      </c>
      <c r="C7" s="367">
        <v>0.5</v>
      </c>
      <c r="D7" s="318" t="s">
        <v>91</v>
      </c>
      <c r="E7" s="274"/>
      <c r="F7" s="275"/>
      <c r="G7" s="321" t="s">
        <v>191</v>
      </c>
      <c r="H7" s="14"/>
      <c r="I7" s="14"/>
      <c r="J7" s="4">
        <f t="shared" ref="J7:J12" si="0">IF(AND(E7&lt;&gt;"",F7&lt;&gt;""),1,0)</f>
        <v>0</v>
      </c>
      <c r="S7" s="4" t="str">
        <f t="shared" ref="S7:S12" si="1">IF(AND(E7&lt;&gt;"",F7&lt;&gt;""),IF(E7&gt;F7,"L",IF(E7=F7,"E","V")),"")</f>
        <v/>
      </c>
      <c r="V7" s="15" t="str">
        <f>IF(AND(E7&lt;&gt;"",F7&lt;&gt;""),IF(E7&gt;F7,"A",IF(E7=F7,"B","C")),"")</f>
        <v/>
      </c>
      <c r="W7" s="15" t="str">
        <f>IF(AND(F7&lt;&gt;"",E7&lt;&gt;""),IF(F7&gt;E7,"A",IF(F7=E7,"B","C")),"")</f>
        <v/>
      </c>
      <c r="X7" s="16" t="str">
        <f t="shared" ref="X7:X12" si="2">IF($D7="Sudáfrica",$V7,IF($G7="Sudáfrica",$W7,""))</f>
        <v/>
      </c>
      <c r="Y7" s="17" t="str">
        <f t="shared" ref="Y7:Y12" si="3">IF($D7="México",$V7,IF($G7="México",$W7,""))</f>
        <v/>
      </c>
      <c r="Z7" s="18" t="str">
        <f t="shared" ref="Z7:Z12" si="4">IF($D7="Uruguay",$V7,IF($G7="Uruguay",$W7,""))</f>
        <v/>
      </c>
      <c r="AA7" s="19" t="str">
        <f t="shared" ref="AA7:AA12" si="5">IF($D7="Francia",$V7,IF($G7="Francia",$W7,""))</f>
        <v/>
      </c>
      <c r="AD7" s="5"/>
      <c r="AE7" s="73" t="str">
        <f>CONCATENATE(AT7,AX7,BE7,BL7,BS7,BZ7,CG7)</f>
        <v/>
      </c>
      <c r="AG7" s="20" t="str">
        <f>'- A -'!F52</f>
        <v>Rusia</v>
      </c>
      <c r="AH7" s="21">
        <f>'- A -'!G52</f>
        <v>0</v>
      </c>
      <c r="AI7" s="21">
        <f>'- A -'!H52</f>
        <v>0</v>
      </c>
      <c r="AJ7" s="21">
        <f>'- A -'!I52</f>
        <v>0</v>
      </c>
      <c r="AK7" s="21">
        <f>'- A -'!J52</f>
        <v>0</v>
      </c>
      <c r="AL7" s="21">
        <f>'- A -'!K52</f>
        <v>0</v>
      </c>
      <c r="AM7" s="21">
        <f>'- A -'!L52</f>
        <v>0</v>
      </c>
      <c r="AN7" s="21">
        <f>'- A -'!M52</f>
        <v>0</v>
      </c>
      <c r="AO7" s="21">
        <f>AL7-AM7</f>
        <v>0</v>
      </c>
      <c r="AR7" s="4">
        <f>MAX(AN7:AN10)</f>
        <v>0</v>
      </c>
      <c r="AS7" s="4">
        <f>IF(AN7=AR7,1,0)</f>
        <v>1</v>
      </c>
      <c r="AT7" s="22" t="str">
        <f>IF(AND(AS7&lt;&gt;0,AS11=1),CONCATENATE(AS7,AR6),"")</f>
        <v/>
      </c>
      <c r="AU7" s="4" t="str">
        <f>IF(AND(AS7&lt;&gt;1,AS11=1),AN7,"")</f>
        <v/>
      </c>
      <c r="AV7" s="4" t="str">
        <f>IF(AU7&lt;&gt;"",MAX(AU7:AU10),"")</f>
        <v/>
      </c>
      <c r="AW7" s="4">
        <f>IF(AU7&lt;&gt;"",IF(AN7=AV7,2,0),0)</f>
        <v>0</v>
      </c>
      <c r="AX7" s="22" t="str">
        <f>IF(AND(AW7&lt;&gt;0,AW11=1),CONCATENATE(AW7,AR6),"")</f>
        <v/>
      </c>
      <c r="AY7" s="4" t="str">
        <f>IF(AS7&lt;&gt;0,IF(AS11=3,AO7,""),"")</f>
        <v/>
      </c>
      <c r="AZ7" s="4" t="str">
        <f>IF(AS7&lt;&gt;0,IF(AS11=3,AL7,""),"")</f>
        <v/>
      </c>
      <c r="BA7" s="4" t="str">
        <f>IF(AY7&lt;&gt;"",MAX(AY7:AY10),"")</f>
        <v/>
      </c>
      <c r="BB7" s="4" t="str">
        <f>IF(AY7&lt;&gt;"",IF(AY7=BA7,1,0),"")</f>
        <v/>
      </c>
      <c r="BC7" s="4" t="str">
        <f>IF(AZ7&lt;&gt;"",MAX(AZ7:AZ10),"")</f>
        <v/>
      </c>
      <c r="BD7" s="4">
        <f>IF(AY7&lt;&gt;"",IF(BB11=1,IF(AO7=BA7,1,0),IF(AL7=BC7,1,0)),0)</f>
        <v>0</v>
      </c>
      <c r="BE7" s="22" t="str">
        <f>IF(AND(BD7&lt;&gt;0,BD11=1),CONCATENATE(BD7,AR6),"")</f>
        <v/>
      </c>
      <c r="BF7" s="4" t="str">
        <f>IF(AS7&lt;&gt;0,IF(AND(BD7&lt;&gt;1,BD11=1),AO7,""),"")</f>
        <v/>
      </c>
      <c r="BG7" s="4" t="str">
        <f>IF(AS7&lt;&gt;0,IF(AND(BD7&lt;&gt;1,BD11=1),AL7,""),"")</f>
        <v/>
      </c>
      <c r="BH7" s="4" t="str">
        <f>IF(BF7&lt;&gt;"",MAX(BF7:BF10),"")</f>
        <v/>
      </c>
      <c r="BI7" s="4" t="str">
        <f>IF(BF7&lt;&gt;"",IF(BF7=BH7,1,0),"")</f>
        <v/>
      </c>
      <c r="BJ7" s="4" t="str">
        <f>IF(BG7&lt;&gt;"",MAX(BG7:BG10),"")</f>
        <v/>
      </c>
      <c r="BK7" s="4">
        <f>IF(BF7&lt;&gt;"",IF(BI11=1,IF(AO7=BH7,2,0),IF(AL7=BJ7,2,0)),0)</f>
        <v>0</v>
      </c>
      <c r="BL7" s="22" t="str">
        <f>IF(AND(BK7&lt;&gt;0,BK11=1),CONCATENATE(BK7,AR6),"")</f>
        <v/>
      </c>
      <c r="BM7" s="4" t="str">
        <f>IF(AS7&lt;&gt;0,IF(AS11=2,AO7,""),"")</f>
        <v/>
      </c>
      <c r="BN7" s="4" t="str">
        <f>IF(AS7&lt;&gt;0,IF(AS11=2,AL7,""),"")</f>
        <v/>
      </c>
      <c r="BO7" s="4" t="str">
        <f>IF(BM7&lt;&gt;"",MAX(BM7:BM10),"")</f>
        <v/>
      </c>
      <c r="BP7" s="4" t="str">
        <f>IF(BM7&lt;&gt;"",IF(BM7=BO7,1,0),"")</f>
        <v/>
      </c>
      <c r="BQ7" s="4" t="str">
        <f>IF(BN7&lt;&gt;"",MAX(BN7:BN10),"")</f>
        <v/>
      </c>
      <c r="BR7" s="4">
        <f>IF(BM7&lt;&gt;"",IF(BP11=1,IF(AO7=BO7,1,2),IF(AL7=BQ7,1,2)),0)</f>
        <v>0</v>
      </c>
      <c r="BS7" s="22" t="str">
        <f>IF(AND(BR7&lt;&gt;0,BR11=2),CONCATENATE(BR7,AR6),"")</f>
        <v/>
      </c>
      <c r="BT7" s="4" t="str">
        <f>IF(AW7&lt;&gt;0,IF(AW11=2,AO7,""),"")</f>
        <v/>
      </c>
      <c r="BU7" s="4" t="str">
        <f>IF(AW7&lt;&gt;0,IF(AW11=2,AL7,""),"")</f>
        <v/>
      </c>
      <c r="BV7" s="4" t="str">
        <f>IF(BT7&lt;&gt;"",MAX(BT7:BT10),"")</f>
        <v/>
      </c>
      <c r="BW7" s="4" t="str">
        <f>IF(BT7&lt;&gt;"",IF(BT7=BV7,1,0),"")</f>
        <v/>
      </c>
      <c r="BX7" s="4" t="str">
        <f>IF(BU7&lt;&gt;"",MAX(BU7:BU10),"")</f>
        <v/>
      </c>
      <c r="BY7" s="4">
        <f>IF(BT7&lt;&gt;"",IF(BW11=1,IF(AO7=BV7,2,0),IF(AL7=BX7,2,0)),0)</f>
        <v>0</v>
      </c>
      <c r="BZ7" s="22" t="str">
        <f>IF(AND(BY7&lt;&gt;0,BY11=1),CONCATENATE(BY7,AR6),"")</f>
        <v/>
      </c>
      <c r="CA7" s="4" t="str">
        <f>IF(AW7&lt;&gt;0,IF(AW11=3,AO7,""),"")</f>
        <v/>
      </c>
      <c r="CB7" s="4" t="str">
        <f>IF(AW7&lt;&gt;0,IF(AW11=3,AL7,""),"")</f>
        <v/>
      </c>
      <c r="CC7" s="4" t="str">
        <f>IF(CA7&lt;&gt;"",MAX(CA7:CA10),"")</f>
        <v/>
      </c>
      <c r="CD7" s="4" t="str">
        <f>IF(CA7&lt;&gt;"",IF(CA7=CC7,1,0),"")</f>
        <v/>
      </c>
      <c r="CE7" s="4" t="str">
        <f>IF(CB7&lt;&gt;"",MAX(CB7:CB10),"")</f>
        <v/>
      </c>
      <c r="CF7" s="4">
        <f>IF(CA7&lt;&gt;"",IF(CD11=1,IF(AO7=CC7,2,0),IF(AL7=CE7,2,0)),0)</f>
        <v>0</v>
      </c>
      <c r="CG7" s="22" t="str">
        <f>IF(AND(CF7&lt;&gt;0,CF11=1),CONCATENATE(CF7,AR6),"")</f>
        <v/>
      </c>
      <c r="CN7" s="5"/>
      <c r="CO7" s="5"/>
      <c r="CP7" s="5"/>
      <c r="CQ7" s="5"/>
      <c r="CR7" s="5"/>
      <c r="CS7" s="5"/>
      <c r="CT7" s="5"/>
      <c r="CU7" s="5"/>
      <c r="CV7" s="5"/>
      <c r="CW7" s="5"/>
      <c r="CX7" s="5"/>
      <c r="CY7" s="5"/>
      <c r="CZ7" s="233">
        <v>49</v>
      </c>
      <c r="DA7" s="354">
        <v>43281</v>
      </c>
      <c r="DB7" s="225">
        <v>0.625</v>
      </c>
      <c r="DC7" s="334" t="str">
        <f>IF(AP72&lt;&gt;"",AP72,"1º Grupo A")</f>
        <v>1º Grupo A</v>
      </c>
      <c r="DD7" s="274"/>
      <c r="DE7" s="275"/>
      <c r="DF7" s="338" t="str">
        <f>IF(AQ72&lt;&gt;"",AQ72,"2º Grupo B")</f>
        <v>2º Grupo B</v>
      </c>
    </row>
    <row r="8" spans="2:110" ht="15" thickBot="1" x14ac:dyDescent="0.25">
      <c r="B8" s="372">
        <v>43266</v>
      </c>
      <c r="C8" s="368">
        <v>0.375</v>
      </c>
      <c r="D8" s="319" t="s">
        <v>192</v>
      </c>
      <c r="E8" s="276"/>
      <c r="F8" s="277"/>
      <c r="G8" s="322" t="s">
        <v>126</v>
      </c>
      <c r="H8" s="14"/>
      <c r="I8" s="14"/>
      <c r="J8" s="4">
        <f t="shared" si="0"/>
        <v>0</v>
      </c>
      <c r="S8" s="4" t="str">
        <f t="shared" si="1"/>
        <v/>
      </c>
      <c r="V8" s="15" t="str">
        <f>IF(OR(E8&lt;&gt;"",F8&lt;&gt;""),IF(E8&gt;F8,"A",IF(E8=F8,"B","C")),"")</f>
        <v/>
      </c>
      <c r="W8" s="15" t="str">
        <f>IF(OR(F8&lt;&gt;"",E8&lt;&gt;""),IF(F8&gt;E8,"A",IF(F8=E8,"B","C")),"")</f>
        <v/>
      </c>
      <c r="X8" s="16" t="str">
        <f t="shared" si="2"/>
        <v/>
      </c>
      <c r="Y8" s="17" t="str">
        <f t="shared" si="3"/>
        <v/>
      </c>
      <c r="Z8" s="18" t="str">
        <f t="shared" si="4"/>
        <v/>
      </c>
      <c r="AA8" s="19" t="str">
        <f t="shared" si="5"/>
        <v/>
      </c>
      <c r="AD8" s="5"/>
      <c r="AE8" s="73" t="str">
        <f>CONCATENATE(AT8,AX8,BE8,BL8,BS8,BZ8,CG8)</f>
        <v/>
      </c>
      <c r="AG8" s="20" t="str">
        <f>'- A -'!F53</f>
        <v>Arabia Saudita</v>
      </c>
      <c r="AH8" s="23">
        <f>'- A -'!G53</f>
        <v>0</v>
      </c>
      <c r="AI8" s="23">
        <f>'- A -'!H53</f>
        <v>0</v>
      </c>
      <c r="AJ8" s="23">
        <f>'- A -'!I53</f>
        <v>0</v>
      </c>
      <c r="AK8" s="23">
        <f>'- A -'!J53</f>
        <v>0</v>
      </c>
      <c r="AL8" s="23">
        <f>'- A -'!K53</f>
        <v>0</v>
      </c>
      <c r="AM8" s="23">
        <f>'- A -'!L53</f>
        <v>0</v>
      </c>
      <c r="AN8" s="23">
        <f>'- A -'!M53</f>
        <v>0</v>
      </c>
      <c r="AO8" s="23">
        <f>AL8-AM8</f>
        <v>0</v>
      </c>
      <c r="AR8" s="4">
        <f>MAX(AN7:AN10)</f>
        <v>0</v>
      </c>
      <c r="AS8" s="4">
        <f>IF(AN8=AR8,1,0)</f>
        <v>1</v>
      </c>
      <c r="AT8" s="22" t="str">
        <f>IF(AND(AS8&lt;&gt;0,AS11=1),CONCATENATE(AS8,AR6),"")</f>
        <v/>
      </c>
      <c r="AU8" s="4" t="str">
        <f>IF(AND(AS8&lt;&gt;1,AS11=1),AN8,"")</f>
        <v/>
      </c>
      <c r="AV8" s="4" t="str">
        <f>IF(AU8&lt;&gt;"",MAX(AU7:AU10),"")</f>
        <v/>
      </c>
      <c r="AW8" s="4">
        <f>IF(AU8&lt;&gt;"",IF(AN8=AV8,2,0),0)</f>
        <v>0</v>
      </c>
      <c r="AX8" s="22" t="str">
        <f>IF(AND(AW8&lt;&gt;0,AW11=1),CONCATENATE(AW8,AR6),"")</f>
        <v/>
      </c>
      <c r="AY8" s="4" t="str">
        <f>IF(AS8&lt;&gt;0,IF(AS11=3,AO8,""),"")</f>
        <v/>
      </c>
      <c r="AZ8" s="4" t="str">
        <f>IF(AS8&lt;&gt;0,IF(AS11=3,AL8,""),"")</f>
        <v/>
      </c>
      <c r="BA8" s="4" t="str">
        <f>IF(AY8&lt;&gt;"",MAX(AY7:AY10),"")</f>
        <v/>
      </c>
      <c r="BB8" s="4" t="str">
        <f>IF(AY8&lt;&gt;"",IF(AY8=BA8,1,0),"")</f>
        <v/>
      </c>
      <c r="BC8" s="4" t="str">
        <f>IF(AZ8&lt;&gt;"",MAX(AZ7:AZ10),"")</f>
        <v/>
      </c>
      <c r="BD8" s="4">
        <f>IF(AY8&lt;&gt;"",IF(BB11=1,IF(AO8=BA8,1,0),IF(AL8=BC8,1,0)),0)</f>
        <v>0</v>
      </c>
      <c r="BE8" s="22" t="str">
        <f>IF(AND(BD8&lt;&gt;0,BD11=1),CONCATENATE(BD8,AR6),"")</f>
        <v/>
      </c>
      <c r="BF8" s="4" t="str">
        <f>IF(AS8&lt;&gt;0,IF(AND(BD8&lt;&gt;1,BD11=1),AO8,""),"")</f>
        <v/>
      </c>
      <c r="BG8" s="4" t="str">
        <f>IF(AS8&lt;&gt;0,IF(AND(BD8&lt;&gt;1,BD11=1),AL8,""),"")</f>
        <v/>
      </c>
      <c r="BH8" s="4" t="str">
        <f>IF(BF8&lt;&gt;"",MAX(BF7:BF10),"")</f>
        <v/>
      </c>
      <c r="BI8" s="4" t="str">
        <f>IF(BF8&lt;&gt;"",IF(BF8=BH8,1,0),"")</f>
        <v/>
      </c>
      <c r="BJ8" s="4" t="str">
        <f>IF(BG8&lt;&gt;"",MAX(BG7:BG10),"")</f>
        <v/>
      </c>
      <c r="BK8" s="4">
        <f>IF(BF8&lt;&gt;"",IF(BI11=1,IF(AO8=BH8,2,0),IF(AL8=BJ8,2,0)),0)</f>
        <v>0</v>
      </c>
      <c r="BL8" s="22" t="str">
        <f>IF(AND(BK8&lt;&gt;0,BK11=1),CONCATENATE(BK8,AR6),"")</f>
        <v/>
      </c>
      <c r="BM8" s="4" t="str">
        <f>IF(AS8&lt;&gt;0,IF(AS11=2,AO8,""),"")</f>
        <v/>
      </c>
      <c r="BN8" s="4" t="str">
        <f>IF(AS8&lt;&gt;0,IF(AS11=2,AL8,""),"")</f>
        <v/>
      </c>
      <c r="BO8" s="4" t="str">
        <f>IF(BM8&lt;&gt;"",MAX(BM7:BM10),"")</f>
        <v/>
      </c>
      <c r="BP8" s="4" t="str">
        <f>IF(BM8&lt;&gt;"",IF(BM8=BO8,1,0),"")</f>
        <v/>
      </c>
      <c r="BQ8" s="4" t="str">
        <f>IF(BN8&lt;&gt;"",MAX(BN7:BN10),"")</f>
        <v/>
      </c>
      <c r="BR8" s="4">
        <f>IF(BM8&lt;&gt;"",IF(BP11=1,IF(AO8=BO8,1,2),IF(AL8=BQ8,1,2)),0)</f>
        <v>0</v>
      </c>
      <c r="BS8" s="22" t="str">
        <f>IF(AND(BR8&lt;&gt;0,BR11=2),CONCATENATE(BR8,AR6),"")</f>
        <v/>
      </c>
      <c r="BT8" s="4" t="str">
        <f>IF(AW8&lt;&gt;0,IF(AW11=2,AO8,""),"")</f>
        <v/>
      </c>
      <c r="BU8" s="4" t="str">
        <f>IF(AW8&lt;&gt;0,IF(AW11=2,AL8,""),"")</f>
        <v/>
      </c>
      <c r="BV8" s="4" t="str">
        <f>IF(BT8&lt;&gt;"",MAX(BT7:BT10),"")</f>
        <v/>
      </c>
      <c r="BW8" s="4" t="str">
        <f>IF(BT8&lt;&gt;"",IF(BT8=BV8,1,0),"")</f>
        <v/>
      </c>
      <c r="BX8" s="4" t="str">
        <f>IF(BU8&lt;&gt;"",MAX(BU7:BU10),"")</f>
        <v/>
      </c>
      <c r="BY8" s="4">
        <f>IF(BT8&lt;&gt;"",IF(BW11=1,IF(AO8=BV8,2,0),IF(AL8=BX8,2,0)),0)</f>
        <v>0</v>
      </c>
      <c r="BZ8" s="22" t="str">
        <f>IF(AND(BY8&lt;&gt;0,BY11=1),CONCATENATE(BY8,AR6),"")</f>
        <v/>
      </c>
      <c r="CA8" s="4" t="str">
        <f>IF(AW8&lt;&gt;0,IF(AW11=3,AO8,""),"")</f>
        <v/>
      </c>
      <c r="CB8" s="4" t="str">
        <f>IF(AW8&lt;&gt;0,IF(AW11=3,AL8,""),"")</f>
        <v/>
      </c>
      <c r="CC8" s="4" t="str">
        <f>IF(CA8&lt;&gt;"",MAX(CA7:CA10),"")</f>
        <v/>
      </c>
      <c r="CD8" s="4" t="str">
        <f>IF(CA8&lt;&gt;"",IF(CA8=CC8,1,0),"")</f>
        <v/>
      </c>
      <c r="CE8" s="4" t="str">
        <f>IF(CB8&lt;&gt;"",MAX(CB7:CB10),"")</f>
        <v/>
      </c>
      <c r="CF8" s="4">
        <f>IF(CA8&lt;&gt;"",IF(CD11=1,IF(AO8=CC8,2,0),IF(AL8=CE8,2,0)),0)</f>
        <v>0</v>
      </c>
      <c r="CG8" s="22" t="str">
        <f>IF(AND(CF8&lt;&gt;0,CF11=1),CONCATENATE(CF8,AR6),"")</f>
        <v/>
      </c>
      <c r="CN8" s="5"/>
      <c r="CO8" s="5"/>
      <c r="CP8" s="5"/>
      <c r="CQ8" s="5"/>
      <c r="CR8" s="5"/>
      <c r="CS8" s="5"/>
      <c r="CT8" s="5"/>
      <c r="CU8" s="5"/>
      <c r="CV8" s="5"/>
      <c r="CW8" s="5"/>
      <c r="CX8" s="5"/>
      <c r="CY8" s="5"/>
      <c r="CZ8" s="233">
        <v>50</v>
      </c>
      <c r="DA8" s="354">
        <v>43281</v>
      </c>
      <c r="DB8" s="225">
        <v>0.5</v>
      </c>
      <c r="DC8" s="334" t="str">
        <f>IF(AP75&lt;&gt;"",AP75,"1º Grupo C")</f>
        <v>1º Grupo C</v>
      </c>
      <c r="DD8" s="274"/>
      <c r="DE8" s="275"/>
      <c r="DF8" s="338" t="str">
        <f>IF(AQ75&lt;&gt;"",AQ75,"2º Grupo D")</f>
        <v>2º Grupo D</v>
      </c>
    </row>
    <row r="9" spans="2:110" ht="15" thickBot="1" x14ac:dyDescent="0.25">
      <c r="B9" s="372">
        <v>43270</v>
      </c>
      <c r="C9" s="368">
        <v>0.625</v>
      </c>
      <c r="D9" s="319" t="s">
        <v>91</v>
      </c>
      <c r="E9" s="276"/>
      <c r="F9" s="277"/>
      <c r="G9" s="322" t="s">
        <v>192</v>
      </c>
      <c r="H9" s="14"/>
      <c r="I9" s="14"/>
      <c r="J9" s="4">
        <f t="shared" si="0"/>
        <v>0</v>
      </c>
      <c r="S9" s="4" t="str">
        <f t="shared" si="1"/>
        <v/>
      </c>
      <c r="V9" s="15" t="str">
        <f>IF(OR(E9&lt;&gt;"",F9&lt;&gt;""),IF(E9&gt;F9,"A",IF(E9=F9,"B","C")),"")</f>
        <v/>
      </c>
      <c r="W9" s="15" t="str">
        <f>IF(OR(F9&lt;&gt;"",E9&lt;&gt;""),IF(F9&gt;E9,"A",IF(F9=E9,"B","C")),"")</f>
        <v/>
      </c>
      <c r="X9" s="16" t="str">
        <f t="shared" si="2"/>
        <v/>
      </c>
      <c r="Y9" s="17" t="str">
        <f t="shared" si="3"/>
        <v/>
      </c>
      <c r="Z9" s="18" t="str">
        <f t="shared" si="4"/>
        <v/>
      </c>
      <c r="AA9" s="19" t="str">
        <f t="shared" si="5"/>
        <v/>
      </c>
      <c r="AD9" s="5"/>
      <c r="AE9" s="73" t="str">
        <f>CONCATENATE(AT9,AX9,BE9,BL9,BS9,BZ9,CG9)</f>
        <v/>
      </c>
      <c r="AG9" s="5" t="str">
        <f>'- A -'!F54</f>
        <v>Egipto</v>
      </c>
      <c r="AH9" s="21">
        <f>'- A -'!G54</f>
        <v>0</v>
      </c>
      <c r="AI9" s="21">
        <f>'- A -'!H54</f>
        <v>0</v>
      </c>
      <c r="AJ9" s="21">
        <f>'- A -'!I54</f>
        <v>0</v>
      </c>
      <c r="AK9" s="21">
        <f>'- A -'!J54</f>
        <v>0</v>
      </c>
      <c r="AL9" s="21">
        <f>'- A -'!K54</f>
        <v>0</v>
      </c>
      <c r="AM9" s="21">
        <f>'- A -'!L54</f>
        <v>0</v>
      </c>
      <c r="AN9" s="21">
        <f>'- A -'!M54</f>
        <v>0</v>
      </c>
      <c r="AO9" s="21">
        <f>AL9-AM9</f>
        <v>0</v>
      </c>
      <c r="AR9" s="4">
        <f>MAX(AN7:AN10)</f>
        <v>0</v>
      </c>
      <c r="AS9" s="4">
        <f>IF(AN9=AR9,1,0)</f>
        <v>1</v>
      </c>
      <c r="AT9" s="22" t="str">
        <f>IF(AND(AS9&lt;&gt;0,AS11=1),CONCATENATE(AS9,AR6),"")</f>
        <v/>
      </c>
      <c r="AU9" s="4" t="str">
        <f>IF(AND(AS9&lt;&gt;1,AS11=1),AN9,"")</f>
        <v/>
      </c>
      <c r="AV9" s="4" t="str">
        <f>IF(AU9&lt;&gt;"",MAX(AU7:AU10),"")</f>
        <v/>
      </c>
      <c r="AW9" s="4">
        <f>IF(AU9&lt;&gt;"",IF(AN9=AV9,2,0),0)</f>
        <v>0</v>
      </c>
      <c r="AX9" s="22" t="str">
        <f>IF(AND(AW9&lt;&gt;0,AW11=1),CONCATENATE(AW9,AR6),"")</f>
        <v/>
      </c>
      <c r="AY9" s="4" t="str">
        <f>IF(AS9&lt;&gt;0,IF(AS11=3,AO9,""),"")</f>
        <v/>
      </c>
      <c r="AZ9" s="4" t="str">
        <f>IF(AS9&lt;&gt;0,IF(AS11=3,AL9,""),"")</f>
        <v/>
      </c>
      <c r="BA9" s="4" t="str">
        <f>IF(AY9&lt;&gt;"",MAX(AY7:AY10),"")</f>
        <v/>
      </c>
      <c r="BB9" s="4" t="str">
        <f>IF(AY9&lt;&gt;"",IF(AY9=BA9,1,0),"")</f>
        <v/>
      </c>
      <c r="BC9" s="4" t="str">
        <f>IF(AZ9&lt;&gt;"",MAX(AZ7:AZ10),"")</f>
        <v/>
      </c>
      <c r="BD9" s="4">
        <f>IF(AY9&lt;&gt;"",IF(BB11=1,IF(AO9=BA9,1,0),IF(AL9=BC9,1,0)),0)</f>
        <v>0</v>
      </c>
      <c r="BE9" s="22" t="str">
        <f>IF(AND(BD9&lt;&gt;0,BD11=1),CONCATENATE(BD9,AR6),"")</f>
        <v/>
      </c>
      <c r="BF9" s="4" t="str">
        <f>IF(AS9&lt;&gt;0,IF(AND(BD9&lt;&gt;1,BD11=1),AO9,""),"")</f>
        <v/>
      </c>
      <c r="BG9" s="4" t="str">
        <f>IF(AS9&lt;&gt;0,IF(AND(BD9&lt;&gt;1,BD11=1),AL9,""),"")</f>
        <v/>
      </c>
      <c r="BH9" s="4" t="str">
        <f>IF(BF9&lt;&gt;"",MAX(BF7:BF10),"")</f>
        <v/>
      </c>
      <c r="BI9" s="4" t="str">
        <f>IF(BF9&lt;&gt;"",IF(BF9=BH9,1,0),"")</f>
        <v/>
      </c>
      <c r="BJ9" s="4" t="str">
        <f>IF(BG9&lt;&gt;"",MAX(BG7:BG10),"")</f>
        <v/>
      </c>
      <c r="BK9" s="4">
        <f>IF(BF9&lt;&gt;"",IF(BI11=1,IF(AO9=BH9,2,0),IF(AL9=BJ9,2,0)),0)</f>
        <v>0</v>
      </c>
      <c r="BL9" s="22" t="str">
        <f>IF(AND(BK9&lt;&gt;0,BK11=1),CONCATENATE(BK9,AR6),"")</f>
        <v/>
      </c>
      <c r="BM9" s="4" t="str">
        <f>IF(AS9&lt;&gt;0,IF(AS11=2,AO9,""),"")</f>
        <v/>
      </c>
      <c r="BN9" s="4" t="str">
        <f>IF(AS9&lt;&gt;0,IF(AS11=2,AL9,""),"")</f>
        <v/>
      </c>
      <c r="BO9" s="4" t="str">
        <f>IF(BM9&lt;&gt;"",MAX(BM7:BM10),"")</f>
        <v/>
      </c>
      <c r="BP9" s="4" t="str">
        <f>IF(BM9&lt;&gt;"",IF(BM9=BO9,1,0),"")</f>
        <v/>
      </c>
      <c r="BQ9" s="4" t="str">
        <f>IF(BN9&lt;&gt;"",MAX(BN7:BN10),"")</f>
        <v/>
      </c>
      <c r="BR9" s="4">
        <f>IF(BM9&lt;&gt;"",IF(BP11=1,IF(AO9=BO9,1,2),IF(AL9=BQ9,1,2)),0)</f>
        <v>0</v>
      </c>
      <c r="BS9" s="22" t="str">
        <f>IF(AND(BR9&lt;&gt;0,BR11=2),CONCATENATE(BR9,AR6),"")</f>
        <v/>
      </c>
      <c r="BT9" s="4" t="str">
        <f>IF(AW9&lt;&gt;0,IF(AW11=2,AO9,""),"")</f>
        <v/>
      </c>
      <c r="BU9" s="4" t="str">
        <f>IF(AW9&lt;&gt;0,IF(AW11=2,AL9,""),"")</f>
        <v/>
      </c>
      <c r="BV9" s="4" t="str">
        <f>IF(BT9&lt;&gt;"",MAX(BT7:BT10),"")</f>
        <v/>
      </c>
      <c r="BW9" s="4" t="str">
        <f>IF(BT9&lt;&gt;"",IF(BT9=BV9,1,0),"")</f>
        <v/>
      </c>
      <c r="BX9" s="4" t="str">
        <f>IF(BU9&lt;&gt;"",MAX(BU7:BU10),"")</f>
        <v/>
      </c>
      <c r="BY9" s="4">
        <f>IF(BT9&lt;&gt;"",IF(BW11=1,IF(AO9=BV9,2,0),IF(AL9=BX9,2,0)),0)</f>
        <v>0</v>
      </c>
      <c r="BZ9" s="22" t="str">
        <f>IF(AND(BY9&lt;&gt;0,BY11=1),CONCATENATE(BY9,AR6),"")</f>
        <v/>
      </c>
      <c r="CA9" s="4" t="str">
        <f>IF(AW9&lt;&gt;0,IF(AW11=3,AO9,""),"")</f>
        <v/>
      </c>
      <c r="CB9" s="4" t="str">
        <f>IF(AW9&lt;&gt;0,IF(AW11=3,AL9,""),"")</f>
        <v/>
      </c>
      <c r="CC9" s="4" t="str">
        <f>IF(CA9&lt;&gt;"",MAX(CA7:CA10),"")</f>
        <v/>
      </c>
      <c r="CD9" s="4" t="str">
        <f>IF(CA9&lt;&gt;"",IF(CA9=CC9,1,0),"")</f>
        <v/>
      </c>
      <c r="CE9" s="4" t="str">
        <f>IF(CB9&lt;&gt;"",MAX(CB7:CB10),"")</f>
        <v/>
      </c>
      <c r="CF9" s="4">
        <f>IF(CA9&lt;&gt;"",IF(CD11=1,IF(AO9=CC9,2,0),IF(AL9=CE9,2,0)),0)</f>
        <v>0</v>
      </c>
      <c r="CG9" s="22" t="str">
        <f>IF(AND(CF9&lt;&gt;0,CF11=1),CONCATENATE(CF9,AR6),"")</f>
        <v/>
      </c>
      <c r="CN9" s="5"/>
      <c r="CO9" s="5"/>
      <c r="CP9" s="5"/>
      <c r="CQ9" s="5"/>
      <c r="CR9" s="5"/>
      <c r="CS9" s="5"/>
      <c r="CT9" s="5"/>
      <c r="CU9" s="5"/>
      <c r="CV9" s="5"/>
      <c r="CW9" s="5"/>
      <c r="CX9" s="5"/>
      <c r="CY9" s="5"/>
      <c r="CZ9" s="233">
        <v>52</v>
      </c>
      <c r="DA9" s="354">
        <v>43282</v>
      </c>
      <c r="DB9" s="225">
        <v>0.625</v>
      </c>
      <c r="DC9" s="334" t="str">
        <f>IF(AP78&lt;&gt;"",AP78,"1º Grupo D")</f>
        <v>1º Grupo D</v>
      </c>
      <c r="DD9" s="274"/>
      <c r="DE9" s="275"/>
      <c r="DF9" s="338" t="str">
        <f>IF(AQ78&lt;&gt;"",AQ78,"2º Grupo C")</f>
        <v>2º Grupo C</v>
      </c>
    </row>
    <row r="10" spans="2:110" ht="15" thickBot="1" x14ac:dyDescent="0.25">
      <c r="B10" s="372">
        <v>43271</v>
      </c>
      <c r="C10" s="368">
        <v>0.5</v>
      </c>
      <c r="D10" s="319" t="s">
        <v>126</v>
      </c>
      <c r="E10" s="276"/>
      <c r="F10" s="277"/>
      <c r="G10" s="321" t="s">
        <v>191</v>
      </c>
      <c r="H10" s="14"/>
      <c r="I10" s="14"/>
      <c r="J10" s="4">
        <f>IF(AND(E10&lt;&gt;"",F10&lt;&gt;""),1,0)</f>
        <v>0</v>
      </c>
      <c r="S10" s="4" t="str">
        <f t="shared" si="1"/>
        <v/>
      </c>
      <c r="V10" s="15" t="str">
        <f>IF(OR(E10&lt;&gt;"",F10&lt;&gt;""),IF(E10&gt;F10,"A",IF(E10=F10,"B","C")),"")</f>
        <v/>
      </c>
      <c r="W10" s="15" t="str">
        <f>IF(OR(F10&lt;&gt;"",E10&lt;&gt;""),IF(F10&gt;E10,"A",IF(F10=E10,"B","C")),"")</f>
        <v/>
      </c>
      <c r="X10" s="16" t="str">
        <f t="shared" si="2"/>
        <v/>
      </c>
      <c r="Y10" s="17" t="str">
        <f t="shared" si="3"/>
        <v/>
      </c>
      <c r="Z10" s="18" t="str">
        <f t="shared" si="4"/>
        <v/>
      </c>
      <c r="AA10" s="19" t="str">
        <f t="shared" si="5"/>
        <v/>
      </c>
      <c r="AD10" s="5"/>
      <c r="AE10" s="73" t="str">
        <f>CONCATENATE(AT10,AX10,BE10,BL10,BS10,BZ10,CG10)</f>
        <v/>
      </c>
      <c r="AG10" s="20" t="str">
        <f>'- A -'!F55</f>
        <v>Uruguay</v>
      </c>
      <c r="AH10" s="23">
        <f>'- A -'!G55</f>
        <v>0</v>
      </c>
      <c r="AI10" s="23">
        <f>'- A -'!H55</f>
        <v>0</v>
      </c>
      <c r="AJ10" s="23">
        <f>'- A -'!I55</f>
        <v>0</v>
      </c>
      <c r="AK10" s="23">
        <f>'- A -'!J55</f>
        <v>0</v>
      </c>
      <c r="AL10" s="23">
        <f>'- A -'!K55</f>
        <v>0</v>
      </c>
      <c r="AM10" s="23">
        <f>'- A -'!L55</f>
        <v>0</v>
      </c>
      <c r="AN10" s="23">
        <f>'- A -'!M55</f>
        <v>0</v>
      </c>
      <c r="AO10" s="23">
        <f>AL10-AM10</f>
        <v>0</v>
      </c>
      <c r="AR10" s="4">
        <f>MAX(AN7:AN10)</f>
        <v>0</v>
      </c>
      <c r="AS10" s="4">
        <f>IF(AN10=AR10,1,0)</f>
        <v>1</v>
      </c>
      <c r="AT10" s="22" t="str">
        <f>IF(AND(AS10&lt;&gt;0,AS11=1),CONCATENATE(AS10,AR6),"")</f>
        <v/>
      </c>
      <c r="AU10" s="4" t="str">
        <f>IF(AND(AS10&lt;&gt;1,AS11=1),AN10,"")</f>
        <v/>
      </c>
      <c r="AV10" s="4" t="str">
        <f>IF(AU10&lt;&gt;"",MAX(AU7:AU10),"")</f>
        <v/>
      </c>
      <c r="AW10" s="4">
        <f>IF(AU10&lt;&gt;"",IF(AN10=AV10,2,0),0)</f>
        <v>0</v>
      </c>
      <c r="AX10" s="22" t="str">
        <f>IF(AND(AW10&lt;&gt;0,AW11=1),CONCATENATE(AW10,AR6),"")</f>
        <v/>
      </c>
      <c r="AY10" s="4" t="str">
        <f>IF(AS10&lt;&gt;0,IF(AS11=3,AO10,""),"")</f>
        <v/>
      </c>
      <c r="AZ10" s="4" t="str">
        <f>IF(AS10&lt;&gt;0,IF(AS11=3,AL10,""),"")</f>
        <v/>
      </c>
      <c r="BA10" s="4" t="str">
        <f>IF(AY10&lt;&gt;"",MAX(AY7:AY10),"")</f>
        <v/>
      </c>
      <c r="BB10" s="4" t="str">
        <f>IF(AY10&lt;&gt;"",IF(AY10=BA10,1,0),"")</f>
        <v/>
      </c>
      <c r="BC10" s="4" t="str">
        <f>IF(AZ10&lt;&gt;"",MAX(AZ7:AZ10),"")</f>
        <v/>
      </c>
      <c r="BD10" s="4">
        <f>IF(AY10&lt;&gt;"",IF(BB11=1,IF(AO10=BA10,1,0),IF(AL10=BC10,1,0)),0)</f>
        <v>0</v>
      </c>
      <c r="BE10" s="22" t="str">
        <f>IF(AND(BD10&lt;&gt;0,BD11=1),CONCATENATE(BD10,AR6),"")</f>
        <v/>
      </c>
      <c r="BF10" s="4" t="str">
        <f>IF(AS10&lt;&gt;0,IF(AND(BD10&lt;&gt;1,BD11=1),AO10,""),"")</f>
        <v/>
      </c>
      <c r="BG10" s="4" t="str">
        <f>IF(AS10&lt;&gt;0,IF(AND(BD10&lt;&gt;1,BD11=1),AL10,""),"")</f>
        <v/>
      </c>
      <c r="BH10" s="4" t="str">
        <f>IF(BF10&lt;&gt;"",MAX(BF7:BF10),"")</f>
        <v/>
      </c>
      <c r="BI10" s="4" t="str">
        <f>IF(BF10&lt;&gt;"",IF(BF10=BH10,1,0),"")</f>
        <v/>
      </c>
      <c r="BJ10" s="4" t="str">
        <f>IF(BG10&lt;&gt;"",MAX(BG7:BG10),"")</f>
        <v/>
      </c>
      <c r="BK10" s="4">
        <f>IF(BF10&lt;&gt;"",IF(BI11=1,IF(AO10=BH10,2,0),IF(AL10=BJ10,2,0)),0)</f>
        <v>0</v>
      </c>
      <c r="BL10" s="22" t="str">
        <f>IF(AND(BK10&lt;&gt;0,BK11=1),CONCATENATE(BK10,AR6),"")</f>
        <v/>
      </c>
      <c r="BM10" s="4" t="str">
        <f>IF(AS10&lt;&gt;0,IF(AS11=2,AO10,""),"")</f>
        <v/>
      </c>
      <c r="BN10" s="4" t="str">
        <f>IF(AS10&lt;&gt;0,IF(AS11=2,AL10,""),"")</f>
        <v/>
      </c>
      <c r="BO10" s="4" t="str">
        <f>IF(BM10&lt;&gt;"",MAX(BM7:BM10),"")</f>
        <v/>
      </c>
      <c r="BP10" s="4" t="str">
        <f>IF(BM10&lt;&gt;"",IF(BM10=BO10,1,0),"")</f>
        <v/>
      </c>
      <c r="BQ10" s="4" t="str">
        <f>IF(BN10&lt;&gt;"",MAX(BN7:BN10),"")</f>
        <v/>
      </c>
      <c r="BR10" s="4">
        <f>IF(BM10&lt;&gt;"",IF(BP11=1,IF(AO10=BO10,1,2),IF(AL10=BQ10,1,2)),0)</f>
        <v>0</v>
      </c>
      <c r="BS10" s="22" t="str">
        <f>IF(AND(BR10&lt;&gt;0,BR11=2),CONCATENATE(BR10,AR6),"")</f>
        <v/>
      </c>
      <c r="BT10" s="4" t="str">
        <f>IF(AW10&lt;&gt;0,IF(AW11=2,AO10,""),"")</f>
        <v/>
      </c>
      <c r="BU10" s="4" t="str">
        <f>IF(AW10&lt;&gt;0,IF(AW11=2,AL10,""),"")</f>
        <v/>
      </c>
      <c r="BV10" s="4" t="str">
        <f>IF(BT10&lt;&gt;"",MAX(BT7:BT10),"")</f>
        <v/>
      </c>
      <c r="BW10" s="4" t="str">
        <f>IF(BT10&lt;&gt;"",IF(BT10=BV10,1,0),"")</f>
        <v/>
      </c>
      <c r="BX10" s="4" t="str">
        <f>IF(BU10&lt;&gt;"",MAX(BU7:BU10),"")</f>
        <v/>
      </c>
      <c r="BY10" s="4">
        <f>IF(BT10&lt;&gt;"",IF(BW11=1,IF(AO10=BV10,2,0),IF(AL10=BX10,2,0)),0)</f>
        <v>0</v>
      </c>
      <c r="BZ10" s="22" t="str">
        <f>IF(AND(BY10&lt;&gt;0,BY11=1),CONCATENATE(BY10,AR6),"")</f>
        <v/>
      </c>
      <c r="CA10" s="4" t="str">
        <f>IF(AW10&lt;&gt;0,IF(AW11=3,AO10,""),"")</f>
        <v/>
      </c>
      <c r="CB10" s="4" t="str">
        <f>IF(AW10&lt;&gt;0,IF(AW11=3,AL10,""),"")</f>
        <v/>
      </c>
      <c r="CC10" s="4" t="str">
        <f>IF(CA10&lt;&gt;"",MAX(CA7:CA10),"")</f>
        <v/>
      </c>
      <c r="CD10" s="4" t="str">
        <f>IF(CA10&lt;&gt;"",IF(CA10=CC10,1,0),"")</f>
        <v/>
      </c>
      <c r="CE10" s="4" t="str">
        <f>IF(CB10&lt;&gt;"",MAX(CB7:CB10),"")</f>
        <v/>
      </c>
      <c r="CF10" s="4">
        <f>IF(CA10&lt;&gt;"",IF(CD11=1,IF(AO10=CC10,2,0),IF(AL10=CE10,2,0)),0)</f>
        <v>0</v>
      </c>
      <c r="CG10" s="22" t="str">
        <f>IF(AND(CF10&lt;&gt;0,CF11=1),CONCATENATE(CF10,AR6),"")</f>
        <v/>
      </c>
      <c r="CN10" s="5"/>
      <c r="CO10" s="5"/>
      <c r="CP10" s="5"/>
      <c r="CQ10" s="5"/>
      <c r="CR10" s="5"/>
      <c r="CS10" s="5"/>
      <c r="CT10" s="5"/>
      <c r="CU10" s="5"/>
      <c r="CV10" s="5"/>
      <c r="CW10" s="5"/>
      <c r="CX10" s="5"/>
      <c r="CY10" s="5"/>
      <c r="CZ10" s="233">
        <v>51</v>
      </c>
      <c r="DA10" s="354">
        <v>43282</v>
      </c>
      <c r="DB10" s="225">
        <v>0.5</v>
      </c>
      <c r="DC10" s="334" t="str">
        <f>IF(AP81&lt;&gt;"",AP81,"1º Grupo B")</f>
        <v>1º Grupo B</v>
      </c>
      <c r="DD10" s="274"/>
      <c r="DE10" s="275"/>
      <c r="DF10" s="338" t="str">
        <f>IF(AQ81&lt;&gt;"",AQ81,"2º Grupo A")</f>
        <v>2º Grupo A</v>
      </c>
    </row>
    <row r="11" spans="2:110" ht="15" thickBot="1" x14ac:dyDescent="0.25">
      <c r="B11" s="372">
        <v>43276</v>
      </c>
      <c r="C11" s="368">
        <v>0.45833333333333331</v>
      </c>
      <c r="D11" s="319" t="s">
        <v>91</v>
      </c>
      <c r="E11" s="276"/>
      <c r="F11" s="277"/>
      <c r="G11" s="322" t="s">
        <v>126</v>
      </c>
      <c r="H11" s="14"/>
      <c r="I11" s="14"/>
      <c r="J11" s="4">
        <f t="shared" si="0"/>
        <v>0</v>
      </c>
      <c r="S11" s="4" t="str">
        <f t="shared" si="1"/>
        <v/>
      </c>
      <c r="V11" s="15" t="str">
        <f>IF(OR(E11&lt;&gt;"",F11&lt;&gt;""),IF(E11&gt;F11,"A",IF(E11=F11,"B","C")),"")</f>
        <v/>
      </c>
      <c r="W11" s="15" t="str">
        <f>IF(OR(F11&lt;&gt;"",E11&lt;&gt;""),IF(F11&gt;E11,"A",IF(F11=E11,"B","C")),"")</f>
        <v/>
      </c>
      <c r="X11" s="16" t="str">
        <f t="shared" si="2"/>
        <v/>
      </c>
      <c r="Y11" s="17" t="str">
        <f t="shared" si="3"/>
        <v/>
      </c>
      <c r="Z11" s="18" t="str">
        <f t="shared" si="4"/>
        <v/>
      </c>
      <c r="AA11" s="19" t="str">
        <f t="shared" si="5"/>
        <v/>
      </c>
      <c r="AD11" s="5"/>
      <c r="AG11" s="5"/>
      <c r="AH11" s="21"/>
      <c r="AI11" s="21"/>
      <c r="AJ11" s="21"/>
      <c r="AK11" s="21"/>
      <c r="AL11" s="21"/>
      <c r="AM11" s="21"/>
      <c r="AN11" s="21"/>
      <c r="AO11" s="21"/>
      <c r="AQ11" s="4">
        <f>SUM(AH7:AH10)</f>
        <v>0</v>
      </c>
      <c r="AS11" s="4">
        <f>COUNTIF(AS7:AS10,"&lt;&gt;0")</f>
        <v>4</v>
      </c>
      <c r="AW11" s="4">
        <f>COUNTIF(AW7:AW10,"&lt;&gt;0")</f>
        <v>0</v>
      </c>
      <c r="BB11" s="4" t="str">
        <f>IF(AS11=3,SUM(BB7:BB10),"")</f>
        <v/>
      </c>
      <c r="BD11" s="4">
        <f>COUNTIF(BD7:BD10,"&lt;&gt;0")</f>
        <v>0</v>
      </c>
      <c r="BI11" s="4" t="str">
        <f>IF(AS11=3,SUM(BI7:BI10),"")</f>
        <v/>
      </c>
      <c r="BK11" s="4">
        <f>COUNTIF(BK7:BK10,"&lt;&gt;0")</f>
        <v>0</v>
      </c>
      <c r="BP11" s="4" t="str">
        <f>IF(AS11=2,SUM(BP7:BP10),"")</f>
        <v/>
      </c>
      <c r="BR11" s="4">
        <f>COUNTIF(BR7:BR10,"&lt;&gt;0")</f>
        <v>0</v>
      </c>
      <c r="BW11" s="4" t="str">
        <f>IF(AW11=2,SUM(BW7:BW10),"")</f>
        <v/>
      </c>
      <c r="BY11" s="4">
        <f>COUNTIF(BY7:BY10,"&lt;&gt;0")</f>
        <v>0</v>
      </c>
      <c r="CD11" s="4" t="str">
        <f>IF(AW11=3,SUM(CD7:CD10),"")</f>
        <v/>
      </c>
      <c r="CF11" s="4">
        <f>COUNTIF(CF7:CF10,"&lt;&gt;0")</f>
        <v>0</v>
      </c>
      <c r="CN11" s="5"/>
      <c r="CO11" s="5"/>
      <c r="CP11" s="5"/>
      <c r="CQ11" s="5"/>
      <c r="CR11" s="5"/>
      <c r="CS11" s="5"/>
      <c r="CT11" s="5"/>
      <c r="CU11" s="5"/>
      <c r="CV11" s="5"/>
      <c r="CW11" s="5"/>
      <c r="CX11" s="5"/>
      <c r="CY11" s="5"/>
      <c r="CZ11" s="233">
        <v>53</v>
      </c>
      <c r="DA11" s="354">
        <v>43283</v>
      </c>
      <c r="DB11" s="225">
        <v>0.5</v>
      </c>
      <c r="DC11" s="334" t="str">
        <f>IF(AP84&lt;&gt;"",AP84,"1º Grupo E")</f>
        <v>1º Grupo E</v>
      </c>
      <c r="DD11" s="274"/>
      <c r="DE11" s="275"/>
      <c r="DF11" s="338" t="str">
        <f>IF(AQ84&lt;&gt;"",AQ84,"2º Grupo F")</f>
        <v>2º Grupo F</v>
      </c>
    </row>
    <row r="12" spans="2:110" ht="15" thickBot="1" x14ac:dyDescent="0.25">
      <c r="B12" s="373">
        <v>43276</v>
      </c>
      <c r="C12" s="369">
        <v>0.45833333333333331</v>
      </c>
      <c r="D12" s="320" t="s">
        <v>191</v>
      </c>
      <c r="E12" s="278"/>
      <c r="F12" s="279"/>
      <c r="G12" s="323" t="s">
        <v>192</v>
      </c>
      <c r="H12" s="24"/>
      <c r="I12" s="24"/>
      <c r="J12" s="4">
        <f t="shared" si="0"/>
        <v>0</v>
      </c>
      <c r="S12" s="4" t="str">
        <f t="shared" si="1"/>
        <v/>
      </c>
      <c r="V12" s="15" t="str">
        <f>IF(OR(E12&lt;&gt;"",F12&lt;&gt;""),IF(E12&gt;F12,"A",IF(E12=F12,"B","C")),"")</f>
        <v/>
      </c>
      <c r="W12" s="15" t="str">
        <f>IF(OR(F12&lt;&gt;"",E12&lt;&gt;""),IF(F12&gt;E12,"A",IF(F12=E12,"B","C")),"")</f>
        <v/>
      </c>
      <c r="X12" s="16" t="str">
        <f t="shared" si="2"/>
        <v/>
      </c>
      <c r="Y12" s="17" t="str">
        <f t="shared" si="3"/>
        <v/>
      </c>
      <c r="Z12" s="18" t="str">
        <f t="shared" si="4"/>
        <v/>
      </c>
      <c r="AA12" s="19" t="str">
        <f t="shared" si="5"/>
        <v/>
      </c>
      <c r="AD12" s="5"/>
      <c r="AG12" s="5"/>
      <c r="AH12" s="21"/>
      <c r="AI12" s="21"/>
      <c r="AJ12" s="21"/>
      <c r="AK12" s="21"/>
      <c r="AL12" s="21"/>
      <c r="AM12" s="21"/>
      <c r="AN12" s="21"/>
      <c r="AO12" s="21"/>
      <c r="CN12" s="5"/>
      <c r="CO12" s="5"/>
      <c r="CP12" s="5"/>
      <c r="CQ12" s="5"/>
      <c r="CR12" s="5"/>
      <c r="CS12" s="5"/>
      <c r="CT12" s="5"/>
      <c r="CU12" s="5"/>
      <c r="CV12" s="5"/>
      <c r="CW12" s="5"/>
      <c r="CX12" s="5"/>
      <c r="CY12" s="5"/>
      <c r="CZ12" s="233">
        <v>54</v>
      </c>
      <c r="DA12" s="354">
        <v>43283</v>
      </c>
      <c r="DB12" s="225">
        <v>0.625</v>
      </c>
      <c r="DC12" s="334" t="str">
        <f>IF(AP87&lt;&gt;"",AP87,"1º Grupo G")</f>
        <v>1º Grupo G</v>
      </c>
      <c r="DD12" s="274"/>
      <c r="DE12" s="275"/>
      <c r="DF12" s="338" t="str">
        <f>IF(AQ87&lt;&gt;"",AQ87,"2º Grupo H")</f>
        <v>2º Grupo H</v>
      </c>
    </row>
    <row r="13" spans="2:110" ht="15" thickBot="1" x14ac:dyDescent="0.25">
      <c r="B13" s="5"/>
      <c r="C13" s="5"/>
      <c r="D13" s="6"/>
      <c r="E13" s="5"/>
      <c r="F13" s="5"/>
      <c r="G13" s="7"/>
      <c r="H13" s="21"/>
      <c r="I13" s="21"/>
      <c r="AD13" s="5"/>
      <c r="AG13" s="5"/>
      <c r="AH13" s="21"/>
      <c r="AI13" s="21"/>
      <c r="AJ13" s="21"/>
      <c r="AK13" s="21"/>
      <c r="AL13" s="21"/>
      <c r="AM13" s="21"/>
      <c r="AN13" s="21"/>
      <c r="AO13" s="21"/>
      <c r="CN13" s="5"/>
      <c r="CO13" s="5"/>
      <c r="CP13" s="5"/>
      <c r="CQ13" s="5"/>
      <c r="CR13" s="5"/>
      <c r="CS13" s="5"/>
      <c r="CT13" s="5"/>
      <c r="CU13" s="5"/>
      <c r="CV13" s="5"/>
      <c r="CW13" s="5"/>
      <c r="CX13" s="5"/>
      <c r="CY13" s="5"/>
      <c r="CZ13" s="233">
        <v>55</v>
      </c>
      <c r="DA13" s="354">
        <v>43284</v>
      </c>
      <c r="DB13" s="225">
        <v>0.5</v>
      </c>
      <c r="DC13" s="334" t="str">
        <f>IF(AP90&lt;&gt;"",AP90,"1º Grupo F")</f>
        <v>1º Grupo F</v>
      </c>
      <c r="DD13" s="274"/>
      <c r="DE13" s="275"/>
      <c r="DF13" s="338" t="str">
        <f>IF(AQ90&lt;&gt;"",AQ90,"2º Grupo E")</f>
        <v>2º Grupo E</v>
      </c>
    </row>
    <row r="14" spans="2:110" ht="15" customHeight="1" thickBot="1" x14ac:dyDescent="0.25">
      <c r="B14" s="370" t="s">
        <v>128</v>
      </c>
      <c r="C14" s="230" t="s">
        <v>54</v>
      </c>
      <c r="D14" s="433" t="s">
        <v>129</v>
      </c>
      <c r="E14" s="434"/>
      <c r="F14" s="434"/>
      <c r="G14" s="435"/>
      <c r="H14" s="350"/>
      <c r="I14" s="350"/>
      <c r="AD14" s="5"/>
      <c r="AG14" s="11" t="s">
        <v>129</v>
      </c>
      <c r="AH14" s="12" t="s">
        <v>147</v>
      </c>
      <c r="AI14" s="12" t="s">
        <v>148</v>
      </c>
      <c r="AJ14" s="12" t="s">
        <v>149</v>
      </c>
      <c r="AK14" s="12" t="s">
        <v>150</v>
      </c>
      <c r="AL14" s="12" t="s">
        <v>151</v>
      </c>
      <c r="AM14" s="12" t="s">
        <v>152</v>
      </c>
      <c r="AN14" s="12" t="s">
        <v>153</v>
      </c>
      <c r="AO14" s="12" t="s">
        <v>154</v>
      </c>
      <c r="AR14" s="13" t="s">
        <v>172</v>
      </c>
      <c r="AS14" s="436" t="s">
        <v>174</v>
      </c>
      <c r="AT14" s="436"/>
      <c r="AU14" s="436" t="s">
        <v>175</v>
      </c>
      <c r="AV14" s="436"/>
      <c r="AW14" s="436"/>
      <c r="AX14" s="436"/>
      <c r="AY14" s="436" t="s">
        <v>173</v>
      </c>
      <c r="AZ14" s="436"/>
      <c r="BA14" s="436"/>
      <c r="BB14" s="436"/>
      <c r="BC14" s="436"/>
      <c r="BD14" s="436"/>
      <c r="BE14" s="436"/>
      <c r="BF14" s="436" t="s">
        <v>176</v>
      </c>
      <c r="BG14" s="436"/>
      <c r="BH14" s="436"/>
      <c r="BI14" s="436"/>
      <c r="BJ14" s="436"/>
      <c r="BK14" s="436"/>
      <c r="BL14" s="436"/>
      <c r="BM14" s="436" t="s">
        <v>177</v>
      </c>
      <c r="BN14" s="436"/>
      <c r="BO14" s="436"/>
      <c r="BP14" s="436"/>
      <c r="BQ14" s="436"/>
      <c r="BR14" s="436"/>
      <c r="BS14" s="436"/>
      <c r="BT14" s="436" t="s">
        <v>178</v>
      </c>
      <c r="BU14" s="436"/>
      <c r="BV14" s="436"/>
      <c r="BW14" s="436"/>
      <c r="BX14" s="436"/>
      <c r="BY14" s="436"/>
      <c r="BZ14" s="436"/>
      <c r="CA14" s="436" t="s">
        <v>179</v>
      </c>
      <c r="CB14" s="436"/>
      <c r="CC14" s="436"/>
      <c r="CD14" s="436"/>
      <c r="CE14" s="436"/>
      <c r="CF14" s="436"/>
      <c r="CG14" s="436"/>
      <c r="CN14" s="5"/>
      <c r="CO14" s="5"/>
      <c r="CP14" s="5"/>
      <c r="CQ14" s="5"/>
      <c r="CR14" s="5"/>
      <c r="CS14" s="5"/>
      <c r="CT14" s="5"/>
      <c r="CU14" s="5"/>
      <c r="CV14" s="5"/>
      <c r="CW14" s="5"/>
      <c r="CX14" s="5"/>
      <c r="CY14" s="5"/>
      <c r="CZ14" s="234">
        <v>56</v>
      </c>
      <c r="DA14" s="355">
        <v>43284</v>
      </c>
      <c r="DB14" s="227">
        <v>0.625</v>
      </c>
      <c r="DC14" s="335" t="str">
        <f>IF(AP93&lt;&gt;"",AP93,"1º Grupo H")</f>
        <v>1º Grupo H</v>
      </c>
      <c r="DD14" s="326"/>
      <c r="DE14" s="327"/>
      <c r="DF14" s="339" t="str">
        <f>IF(AQ93&lt;&gt;"",AQ93,"2º Grupo G")</f>
        <v>2º Grupo G</v>
      </c>
    </row>
    <row r="15" spans="2:110" x14ac:dyDescent="0.2">
      <c r="B15" s="371">
        <v>43266</v>
      </c>
      <c r="C15" s="367">
        <v>0.5</v>
      </c>
      <c r="D15" s="318" t="s">
        <v>193</v>
      </c>
      <c r="E15" s="274"/>
      <c r="F15" s="275"/>
      <c r="G15" s="321" t="s">
        <v>194</v>
      </c>
      <c r="H15" s="14"/>
      <c r="I15" s="14"/>
      <c r="J15" s="4">
        <f t="shared" ref="J15:J20" si="6">IF(AND(E15&lt;&gt;"",F15&lt;&gt;""),1,0)</f>
        <v>0</v>
      </c>
      <c r="S15" s="4" t="str">
        <f t="shared" ref="S15:S20" si="7">IF(AND(E15&lt;&gt;"",F15&lt;&gt;""),IF(E15&gt;F15,"L",IF(E15=F15,"E","V")),"")</f>
        <v/>
      </c>
      <c r="V15" s="15" t="str">
        <f>IF(AND(E15&lt;&gt;"",F15&lt;&gt;""),IF(E15&gt;F15,"A",IF(E15=F15,"B","C")),"")</f>
        <v/>
      </c>
      <c r="W15" s="15" t="str">
        <f>IF(AND(F15&lt;&gt;"",E15&lt;&gt;""),IF(F15&gt;E15,"A",IF(F15=E15,"B","C")),"")</f>
        <v/>
      </c>
      <c r="X15" s="25" t="str">
        <f t="shared" ref="X15:X20" si="8">IF($D15="Argentina",$V15,IF($G15="Argentina",$W15,""))</f>
        <v/>
      </c>
      <c r="Y15" s="26" t="str">
        <f t="shared" ref="Y15:Y20" si="9">IF($D15="Nigeria",$V15,IF($G15="Nigeria",$W15,""))</f>
        <v/>
      </c>
      <c r="Z15" s="27" t="str">
        <f t="shared" ref="Z15:Z20" si="10">IF($D15="Corea del Sur",$V15,IF($G15="Corea del Sur",$W15,""))</f>
        <v/>
      </c>
      <c r="AA15" s="28" t="str">
        <f t="shared" ref="AA15:AA20" si="11">IF($D15="Grecia",$V15,IF($G15="Grecia",$W15,""))</f>
        <v/>
      </c>
      <c r="AD15" s="5"/>
      <c r="AE15" s="73" t="str">
        <f>CONCATENATE(AT15,AX15,BE15,BL15,BS15,BZ15,CG15)</f>
        <v/>
      </c>
      <c r="AG15" s="5" t="str">
        <f>'- B -'!F52</f>
        <v>Iran</v>
      </c>
      <c r="AH15" s="21">
        <f>'- B -'!G52</f>
        <v>0</v>
      </c>
      <c r="AI15" s="21">
        <f>'- B -'!H52</f>
        <v>0</v>
      </c>
      <c r="AJ15" s="21">
        <f>'- B -'!I52</f>
        <v>0</v>
      </c>
      <c r="AK15" s="21">
        <f>'- B -'!J52</f>
        <v>0</v>
      </c>
      <c r="AL15" s="21">
        <f>'- B -'!K52</f>
        <v>0</v>
      </c>
      <c r="AM15" s="21">
        <f>'- B -'!L52</f>
        <v>0</v>
      </c>
      <c r="AN15" s="21">
        <f>'- B -'!M52</f>
        <v>0</v>
      </c>
      <c r="AO15" s="21">
        <f>AL15-AM15</f>
        <v>0</v>
      </c>
      <c r="AR15" s="4">
        <f>MAX(AN15:AN18)</f>
        <v>0</v>
      </c>
      <c r="AS15" s="4">
        <f>IF(AN15=AR15,1,0)</f>
        <v>1</v>
      </c>
      <c r="AT15" s="22" t="str">
        <f>IF(AND(AS15&lt;&gt;0,AS19=1),CONCATENATE(AS15,AR14),"")</f>
        <v/>
      </c>
      <c r="AU15" s="4" t="str">
        <f>IF(AND(AS15&lt;&gt;1,AS19=1),AN15,"")</f>
        <v/>
      </c>
      <c r="AV15" s="4" t="str">
        <f>IF(AU15&lt;&gt;"",MAX(AU15:AU18),"")</f>
        <v/>
      </c>
      <c r="AW15" s="4">
        <f>IF(AU15&lt;&gt;"",IF(AN15=AV15,2,0),0)</f>
        <v>0</v>
      </c>
      <c r="AX15" s="22" t="str">
        <f>IF(AND(AW15&lt;&gt;0,AW19=1),CONCATENATE(AW15,AR14),"")</f>
        <v/>
      </c>
      <c r="AY15" s="4" t="str">
        <f>IF(AS15&lt;&gt;0,IF(AS19=3,AO15,""),"")</f>
        <v/>
      </c>
      <c r="AZ15" s="4" t="str">
        <f>IF(AS15&lt;&gt;0,IF(AS19=3,AL15,""),"")</f>
        <v/>
      </c>
      <c r="BA15" s="4" t="str">
        <f>IF(AY15&lt;&gt;"",MAX(AY15:AY18),"")</f>
        <v/>
      </c>
      <c r="BB15" s="4" t="str">
        <f>IF(AY15&lt;&gt;"",IF(AY15=BA15,1,0),"")</f>
        <v/>
      </c>
      <c r="BC15" s="4" t="str">
        <f>IF(AZ15&lt;&gt;"",MAX(AZ15:AZ18),"")</f>
        <v/>
      </c>
      <c r="BD15" s="4">
        <f>IF(AY15&lt;&gt;"",IF(BB19=1,IF(AO15=BA15,1,0),IF(AL15=BC15,1,0)),0)</f>
        <v>0</v>
      </c>
      <c r="BE15" s="22" t="str">
        <f>IF(AND(BD15&lt;&gt;0,BD19=1),CONCATENATE(BD15,AR14),"")</f>
        <v/>
      </c>
      <c r="BF15" s="4" t="str">
        <f>IF(AS15&lt;&gt;0,IF(AND(BD15&lt;&gt;1,BD19=1),AO15,""),"")</f>
        <v/>
      </c>
      <c r="BG15" s="4" t="str">
        <f>IF(AS15&lt;&gt;0,IF(AND(BD15&lt;&gt;1,BD19=1),AL15,""),"")</f>
        <v/>
      </c>
      <c r="BH15" s="4" t="str">
        <f>IF(BF15&lt;&gt;"",MAX(BF15:BF18),"")</f>
        <v/>
      </c>
      <c r="BI15" s="4" t="str">
        <f>IF(BF15&lt;&gt;"",IF(BF15=BH15,1,0),"")</f>
        <v/>
      </c>
      <c r="BJ15" s="4" t="str">
        <f>IF(BG15&lt;&gt;"",MAX(BG15:BG18),"")</f>
        <v/>
      </c>
      <c r="BK15" s="4">
        <f>IF(BF15&lt;&gt;"",IF(BI19=1,IF(AO15=BH15,2,0),IF(AL15=BJ15,2,0)),0)</f>
        <v>0</v>
      </c>
      <c r="BL15" s="22" t="str">
        <f>IF(AND(BK15&lt;&gt;0,BK19=1),CONCATENATE(BK15,AR14),"")</f>
        <v/>
      </c>
      <c r="BM15" s="4" t="str">
        <f>IF(AS15&lt;&gt;0,IF(AS19=2,AO15,""),"")</f>
        <v/>
      </c>
      <c r="BN15" s="4" t="str">
        <f>IF(AS15&lt;&gt;0,IF(AS19=2,AL15,""),"")</f>
        <v/>
      </c>
      <c r="BO15" s="4" t="str">
        <f>IF(BM15&lt;&gt;"",MAX(BM15:BM18),"")</f>
        <v/>
      </c>
      <c r="BP15" s="4" t="str">
        <f>IF(BM15&lt;&gt;"",IF(BM15=BO15,1,0),"")</f>
        <v/>
      </c>
      <c r="BQ15" s="4" t="str">
        <f>IF(BN15&lt;&gt;"",MAX(BN15:BN18),"")</f>
        <v/>
      </c>
      <c r="BR15" s="4">
        <f>IF(BM15&lt;&gt;"",IF(BP19=1,IF(AO15=BO15,1,2),IF(AL15=BQ15,1,2)),0)</f>
        <v>0</v>
      </c>
      <c r="BS15" s="22" t="str">
        <f>IF(AND(BR15&lt;&gt;0,BR19=2),CONCATENATE(BR15,AR14),"")</f>
        <v/>
      </c>
      <c r="BT15" s="4" t="str">
        <f>IF(AW15&lt;&gt;0,IF(AW19=2,AO15,""),"")</f>
        <v/>
      </c>
      <c r="BU15" s="4" t="str">
        <f>IF(AW15&lt;&gt;0,IF(AW19=2,AL15,""),"")</f>
        <v/>
      </c>
      <c r="BV15" s="4" t="str">
        <f>IF(BT15&lt;&gt;"",MAX(BT15:BT18),"")</f>
        <v/>
      </c>
      <c r="BW15" s="4" t="str">
        <f>IF(BT15&lt;&gt;"",IF(BT15=BV15,1,0),"")</f>
        <v/>
      </c>
      <c r="BX15" s="4" t="str">
        <f>IF(BU15&lt;&gt;"",MAX(BU15:BU18),"")</f>
        <v/>
      </c>
      <c r="BY15" s="4">
        <f>IF(BT15&lt;&gt;"",IF(BW19=1,IF(AO15=BV15,2,0),IF(AL15=BX15,2,0)),0)</f>
        <v>0</v>
      </c>
      <c r="BZ15" s="22" t="str">
        <f>IF(AND(BY15&lt;&gt;0,BY19=1),CONCATENATE(BY15,AR14),"")</f>
        <v/>
      </c>
      <c r="CA15" s="4" t="str">
        <f>IF(AW15&lt;&gt;0,IF(AW19=3,AO15,""),"")</f>
        <v/>
      </c>
      <c r="CB15" s="4" t="str">
        <f>IF(AW15&lt;&gt;0,IF(AW19=3,AL15,""),"")</f>
        <v/>
      </c>
      <c r="CC15" s="4" t="str">
        <f>IF(CA15&lt;&gt;"",MAX(CA15:CA18),"")</f>
        <v/>
      </c>
      <c r="CD15" s="4" t="str">
        <f>IF(CA15&lt;&gt;"",IF(CA15=CC15,1,0),"")</f>
        <v/>
      </c>
      <c r="CE15" s="4" t="str">
        <f>IF(CB15&lt;&gt;"",MAX(CB15:CB18),"")</f>
        <v/>
      </c>
      <c r="CF15" s="4">
        <f>IF(CA15&lt;&gt;"",IF(CD19=1,IF(AO15=CC15,2,0),IF(AL15=CE15,2,0)),0)</f>
        <v>0</v>
      </c>
      <c r="CG15" s="22" t="str">
        <f>IF(AND(CF15&lt;&gt;0,CF19=1),CONCATENATE(CF15,AR14),"")</f>
        <v/>
      </c>
      <c r="CN15" s="5"/>
      <c r="CO15" s="5"/>
      <c r="CP15" s="5"/>
      <c r="CQ15" s="5"/>
      <c r="CR15" s="5"/>
      <c r="CS15" s="5"/>
      <c r="CT15" s="5"/>
      <c r="CU15" s="5"/>
      <c r="CV15" s="5"/>
      <c r="CW15" s="5"/>
      <c r="CX15" s="5"/>
      <c r="CY15" s="5"/>
      <c r="CZ15" s="236"/>
      <c r="DC15" s="6"/>
      <c r="DD15" s="5"/>
      <c r="DE15" s="5"/>
      <c r="DF15" s="7"/>
    </row>
    <row r="16" spans="2:110" x14ac:dyDescent="0.2">
      <c r="B16" s="372">
        <v>43266</v>
      </c>
      <c r="C16" s="368">
        <v>0.625</v>
      </c>
      <c r="D16" s="319" t="s">
        <v>143</v>
      </c>
      <c r="E16" s="276"/>
      <c r="F16" s="277"/>
      <c r="G16" s="322" t="s">
        <v>141</v>
      </c>
      <c r="H16" s="14"/>
      <c r="I16" s="14"/>
      <c r="J16" s="4">
        <f t="shared" si="6"/>
        <v>0</v>
      </c>
      <c r="S16" s="4" t="str">
        <f t="shared" si="7"/>
        <v/>
      </c>
      <c r="V16" s="15" t="str">
        <f>IF(OR(E16&lt;&gt;"",F16&lt;&gt;""),IF(E16&gt;F16,"A",IF(E16=F16,"B","C")),"")</f>
        <v/>
      </c>
      <c r="W16" s="15" t="str">
        <f>IF(OR(F16&lt;&gt;"",E16&lt;&gt;""),IF(F16&gt;E16,"A",IF(F16=E16,"B","C")),"")</f>
        <v/>
      </c>
      <c r="X16" s="25" t="str">
        <f t="shared" si="8"/>
        <v/>
      </c>
      <c r="Y16" s="26" t="str">
        <f t="shared" si="9"/>
        <v/>
      </c>
      <c r="Z16" s="27" t="str">
        <f t="shared" si="10"/>
        <v/>
      </c>
      <c r="AA16" s="28" t="str">
        <f t="shared" si="11"/>
        <v/>
      </c>
      <c r="AD16" s="5"/>
      <c r="AE16" s="73" t="str">
        <f>CONCATENATE(AT16,AX16,BE16,BL16,BS16,BZ16,CG16)</f>
        <v/>
      </c>
      <c r="AG16" s="20" t="str">
        <f>'- B -'!F53</f>
        <v>Marruecos</v>
      </c>
      <c r="AH16" s="23">
        <f>'- B -'!G53</f>
        <v>0</v>
      </c>
      <c r="AI16" s="23">
        <f>'- B -'!H53</f>
        <v>0</v>
      </c>
      <c r="AJ16" s="23">
        <f>'- B -'!I53</f>
        <v>0</v>
      </c>
      <c r="AK16" s="23">
        <f>'- B -'!J53</f>
        <v>0</v>
      </c>
      <c r="AL16" s="23">
        <f>'- B -'!K53</f>
        <v>0</v>
      </c>
      <c r="AM16" s="23">
        <f>'- B -'!L53</f>
        <v>0</v>
      </c>
      <c r="AN16" s="23">
        <f>'- B -'!M53</f>
        <v>0</v>
      </c>
      <c r="AO16" s="23">
        <f>AL16-AM16</f>
        <v>0</v>
      </c>
      <c r="AR16" s="4">
        <f>MAX(AN15:AN18)</f>
        <v>0</v>
      </c>
      <c r="AS16" s="4">
        <f>IF(AN16=AR16,1,0)</f>
        <v>1</v>
      </c>
      <c r="AT16" s="22" t="str">
        <f>IF(AND(AS16&lt;&gt;0,AS19=1),CONCATENATE(AS16,AR14),"")</f>
        <v/>
      </c>
      <c r="AU16" s="4" t="str">
        <f>IF(AND(AS16&lt;&gt;1,AS19=1),AN16,"")</f>
        <v/>
      </c>
      <c r="AV16" s="4" t="str">
        <f>IF(AU16&lt;&gt;"",MAX(AU15:AU18),"")</f>
        <v/>
      </c>
      <c r="AW16" s="4">
        <f>IF(AU16&lt;&gt;"",IF(AN16=AV16,2,0),0)</f>
        <v>0</v>
      </c>
      <c r="AX16" s="22" t="str">
        <f>IF(AND(AW16&lt;&gt;0,AW19=1),CONCATENATE(AW16,AR14),"")</f>
        <v/>
      </c>
      <c r="AY16" s="4" t="str">
        <f>IF(AS16&lt;&gt;0,IF(AS19=3,AO16,""),"")</f>
        <v/>
      </c>
      <c r="AZ16" s="4" t="str">
        <f>IF(AS16&lt;&gt;0,IF(AS19=3,AL16,""),"")</f>
        <v/>
      </c>
      <c r="BA16" s="4" t="str">
        <f>IF(AY16&lt;&gt;"",MAX(AY15:AY18),"")</f>
        <v/>
      </c>
      <c r="BB16" s="4" t="str">
        <f>IF(AY16&lt;&gt;"",IF(AY16=BA16,1,0),"")</f>
        <v/>
      </c>
      <c r="BC16" s="4" t="str">
        <f>IF(AZ16&lt;&gt;"",MAX(AZ15:AZ18),"")</f>
        <v/>
      </c>
      <c r="BD16" s="4">
        <f>IF(AY16&lt;&gt;"",IF(BB19=1,IF(AO16=BA16,1,0),IF(AL16=BC16,1,0)),0)</f>
        <v>0</v>
      </c>
      <c r="BE16" s="22" t="str">
        <f>IF(AND(BD16&lt;&gt;0,BD19=1),CONCATENATE(BD16,AR14),"")</f>
        <v/>
      </c>
      <c r="BF16" s="4" t="str">
        <f>IF(AS16&lt;&gt;0,IF(AND(BD16&lt;&gt;1,BD19=1),AO16,""),"")</f>
        <v/>
      </c>
      <c r="BG16" s="4" t="str">
        <f>IF(AS16&lt;&gt;0,IF(AND(BD16&lt;&gt;1,BD19=1),AL16,""),"")</f>
        <v/>
      </c>
      <c r="BH16" s="4" t="str">
        <f>IF(BF16&lt;&gt;"",MAX(BF15:BF18),"")</f>
        <v/>
      </c>
      <c r="BI16" s="4" t="str">
        <f>IF(BF16&lt;&gt;"",IF(BF16=BH16,1,0),"")</f>
        <v/>
      </c>
      <c r="BJ16" s="4" t="str">
        <f>IF(BG16&lt;&gt;"",MAX(BG15:BG18),"")</f>
        <v/>
      </c>
      <c r="BK16" s="4">
        <f>IF(BF16&lt;&gt;"",IF(BI19=1,IF(AO16=BH16,2,0),IF(AL16=BJ16,2,0)),0)</f>
        <v>0</v>
      </c>
      <c r="BL16" s="22" t="str">
        <f>IF(AND(BK16&lt;&gt;0,BK19=1),CONCATENATE(BK16,AR14),"")</f>
        <v/>
      </c>
      <c r="BM16" s="4" t="str">
        <f>IF(AS16&lt;&gt;0,IF(AS19=2,AO16,""),"")</f>
        <v/>
      </c>
      <c r="BN16" s="4" t="str">
        <f>IF(AS16&lt;&gt;0,IF(AS19=2,AL16,""),"")</f>
        <v/>
      </c>
      <c r="BO16" s="4" t="str">
        <f>IF(BM16&lt;&gt;"",MAX(BM15:BM18),"")</f>
        <v/>
      </c>
      <c r="BP16" s="4" t="str">
        <f>IF(BM16&lt;&gt;"",IF(BM16=BO16,1,0),"")</f>
        <v/>
      </c>
      <c r="BQ16" s="4" t="str">
        <f>IF(BN16&lt;&gt;"",MAX(BN15:BN18),"")</f>
        <v/>
      </c>
      <c r="BR16" s="4">
        <f>IF(BM16&lt;&gt;"",IF(BP19=1,IF(AO16=BO16,1,2),IF(AL16=BQ16,1,2)),0)</f>
        <v>0</v>
      </c>
      <c r="BS16" s="22" t="str">
        <f>IF(AND(BR16&lt;&gt;0,BR19=2),CONCATENATE(BR16,AR14),"")</f>
        <v/>
      </c>
      <c r="BT16" s="4" t="str">
        <f>IF(AW16&lt;&gt;0,IF(AW19=2,AO16,""),"")</f>
        <v/>
      </c>
      <c r="BU16" s="4" t="str">
        <f>IF(AW16&lt;&gt;0,IF(AW19=2,AL16,""),"")</f>
        <v/>
      </c>
      <c r="BV16" s="4" t="str">
        <f>IF(BT16&lt;&gt;"",MAX(BT15:BT18),"")</f>
        <v/>
      </c>
      <c r="BW16" s="4" t="str">
        <f>IF(BT16&lt;&gt;"",IF(BT16=BV16,1,0),"")</f>
        <v/>
      </c>
      <c r="BX16" s="4" t="str">
        <f>IF(BU16&lt;&gt;"",MAX(BU15:BU18),"")</f>
        <v/>
      </c>
      <c r="BY16" s="4">
        <f>IF(BT16&lt;&gt;"",IF(BW19=1,IF(AO16=BV16,2,0),IF(AL16=BX16,2,0)),0)</f>
        <v>0</v>
      </c>
      <c r="BZ16" s="22" t="str">
        <f>IF(AND(BY16&lt;&gt;0,BY19=1),CONCATENATE(BY16,AR14),"")</f>
        <v/>
      </c>
      <c r="CA16" s="4" t="str">
        <f>IF(AW16&lt;&gt;0,IF(AW19=3,AO16,""),"")</f>
        <v/>
      </c>
      <c r="CB16" s="4" t="str">
        <f>IF(AW16&lt;&gt;0,IF(AW19=3,AL16,""),"")</f>
        <v/>
      </c>
      <c r="CC16" s="4" t="str">
        <f>IF(CA16&lt;&gt;"",MAX(CA15:CA18),"")</f>
        <v/>
      </c>
      <c r="CD16" s="4" t="str">
        <f>IF(CA16&lt;&gt;"",IF(CA16=CC16,1,0),"")</f>
        <v/>
      </c>
      <c r="CE16" s="4" t="str">
        <f>IF(CB16&lt;&gt;"",MAX(CB15:CB18),"")</f>
        <v/>
      </c>
      <c r="CF16" s="4">
        <f>IF(CA16&lt;&gt;"",IF(CD19=1,IF(AO16=CC16,2,0),IF(AL16=CE16,2,0)),0)</f>
        <v>0</v>
      </c>
      <c r="CG16" s="22" t="str">
        <f>IF(AND(CF16&lt;&gt;0,CF19=1),CONCATENATE(CF16,AR14),"")</f>
        <v/>
      </c>
      <c r="CN16" s="5"/>
      <c r="CO16" s="5"/>
      <c r="CP16" s="5"/>
      <c r="CQ16" s="5"/>
      <c r="CR16" s="5"/>
      <c r="CS16" s="5"/>
      <c r="CT16" s="5"/>
      <c r="CU16" s="5"/>
      <c r="CV16" s="5"/>
      <c r="CW16" s="5"/>
      <c r="CX16" s="5"/>
      <c r="CY16" s="5"/>
      <c r="CZ16" s="236"/>
    </row>
    <row r="17" spans="2:110" ht="15" thickBot="1" x14ac:dyDescent="0.25">
      <c r="B17" s="372">
        <v>43271</v>
      </c>
      <c r="C17" s="368">
        <v>0.375</v>
      </c>
      <c r="D17" s="319" t="s">
        <v>141</v>
      </c>
      <c r="E17" s="276"/>
      <c r="F17" s="277"/>
      <c r="G17" s="322" t="s">
        <v>194</v>
      </c>
      <c r="H17" s="14"/>
      <c r="I17" s="14"/>
      <c r="J17" s="4">
        <f t="shared" si="6"/>
        <v>0</v>
      </c>
      <c r="S17" s="4" t="str">
        <f t="shared" si="7"/>
        <v/>
      </c>
      <c r="V17" s="15" t="str">
        <f>IF(OR(E17&lt;&gt;"",F17&lt;&gt;""),IF(E17&gt;F17,"A",IF(E17=F17,"B","C")),"")</f>
        <v/>
      </c>
      <c r="W17" s="15" t="str">
        <f>IF(OR(F17&lt;&gt;"",E17&lt;&gt;""),IF(F17&gt;E17,"A",IF(F17=E17,"B","C")),"")</f>
        <v/>
      </c>
      <c r="X17" s="25" t="str">
        <f t="shared" si="8"/>
        <v/>
      </c>
      <c r="Y17" s="26" t="str">
        <f t="shared" si="9"/>
        <v/>
      </c>
      <c r="Z17" s="27" t="str">
        <f t="shared" si="10"/>
        <v/>
      </c>
      <c r="AA17" s="28" t="str">
        <f t="shared" si="11"/>
        <v/>
      </c>
      <c r="AD17" s="5"/>
      <c r="AE17" s="73" t="str">
        <f>CONCATENATE(AT17,AX17,BE17,BL17,BS17,BZ17,CG17)</f>
        <v/>
      </c>
      <c r="AG17" s="5" t="str">
        <f>'- B -'!F54</f>
        <v>España</v>
      </c>
      <c r="AH17" s="21">
        <f>'- B -'!G54</f>
        <v>0</v>
      </c>
      <c r="AI17" s="21">
        <f>'- B -'!H54</f>
        <v>0</v>
      </c>
      <c r="AJ17" s="21">
        <f>'- B -'!I54</f>
        <v>0</v>
      </c>
      <c r="AK17" s="21">
        <f>'- B -'!J54</f>
        <v>0</v>
      </c>
      <c r="AL17" s="21">
        <f>'- B -'!K54</f>
        <v>0</v>
      </c>
      <c r="AM17" s="21">
        <f>'- B -'!L54</f>
        <v>0</v>
      </c>
      <c r="AN17" s="21">
        <f>'- B -'!M54</f>
        <v>0</v>
      </c>
      <c r="AO17" s="21">
        <f>AL17-AM17</f>
        <v>0</v>
      </c>
      <c r="AR17" s="4">
        <f>MAX(AN15:AN18)</f>
        <v>0</v>
      </c>
      <c r="AS17" s="4">
        <f>IF(AN17=AR17,1,0)</f>
        <v>1</v>
      </c>
      <c r="AT17" s="22" t="str">
        <f>IF(AND(AS17&lt;&gt;0,AS19=1),CONCATENATE(AS17,AR14),"")</f>
        <v/>
      </c>
      <c r="AU17" s="4" t="str">
        <f>IF(AND(AS17&lt;&gt;1,AS19=1),AN17,"")</f>
        <v/>
      </c>
      <c r="AV17" s="4" t="str">
        <f>IF(AU17&lt;&gt;"",MAX(AU15:AU18),"")</f>
        <v/>
      </c>
      <c r="AW17" s="4">
        <f>IF(AU17&lt;&gt;"",IF(AN17=AV17,2,0),0)</f>
        <v>0</v>
      </c>
      <c r="AX17" s="22" t="str">
        <f>IF(AND(AW17&lt;&gt;0,AW19=1),CONCATENATE(AW17,AR14),"")</f>
        <v/>
      </c>
      <c r="AY17" s="4" t="str">
        <f>IF(AS17&lt;&gt;0,IF(AS19=3,AO17,""),"")</f>
        <v/>
      </c>
      <c r="AZ17" s="4" t="str">
        <f>IF(AS17&lt;&gt;0,IF(AS19=3,AL17,""),"")</f>
        <v/>
      </c>
      <c r="BA17" s="4" t="str">
        <f>IF(AY17&lt;&gt;"",MAX(AY15:AY18),"")</f>
        <v/>
      </c>
      <c r="BB17" s="4" t="str">
        <f>IF(AY17&lt;&gt;"",IF(AY17=BA17,1,0),"")</f>
        <v/>
      </c>
      <c r="BC17" s="4" t="str">
        <f>IF(AZ17&lt;&gt;"",MAX(AZ15:AZ18),"")</f>
        <v/>
      </c>
      <c r="BD17" s="4">
        <f>IF(AY17&lt;&gt;"",IF(BB19=1,IF(AO17=BA17,1,0),IF(AL17=BC17,1,0)),0)</f>
        <v>0</v>
      </c>
      <c r="BE17" s="22" t="str">
        <f>IF(AND(BD17&lt;&gt;0,BD19=1),CONCATENATE(BD17,AR14),"")</f>
        <v/>
      </c>
      <c r="BF17" s="4" t="str">
        <f>IF(AS17&lt;&gt;0,IF(AND(BD17&lt;&gt;1,BD19=1),AO17,""),"")</f>
        <v/>
      </c>
      <c r="BG17" s="4" t="str">
        <f>IF(AS17&lt;&gt;0,IF(AND(BD17&lt;&gt;1,BD19=1),AL17,""),"")</f>
        <v/>
      </c>
      <c r="BH17" s="4" t="str">
        <f>IF(BF17&lt;&gt;"",MAX(BF15:BF18),"")</f>
        <v/>
      </c>
      <c r="BI17" s="4" t="str">
        <f>IF(BF17&lt;&gt;"",IF(BF17=BH17,1,0),"")</f>
        <v/>
      </c>
      <c r="BJ17" s="4" t="str">
        <f>IF(BG17&lt;&gt;"",MAX(BG15:BG18),"")</f>
        <v/>
      </c>
      <c r="BK17" s="4">
        <f>IF(BF17&lt;&gt;"",IF(BI19=1,IF(AO17=BH17,2,0),IF(AL17=BJ17,2,0)),0)</f>
        <v>0</v>
      </c>
      <c r="BL17" s="22" t="str">
        <f>IF(AND(BK17&lt;&gt;0,BK19=1),CONCATENATE(BK17,AR14),"")</f>
        <v/>
      </c>
      <c r="BM17" s="4" t="str">
        <f>IF(AS17&lt;&gt;0,IF(AS19=2,AO17,""),"")</f>
        <v/>
      </c>
      <c r="BN17" s="4" t="str">
        <f>IF(AS17&lt;&gt;0,IF(AS19=2,AL17,""),"")</f>
        <v/>
      </c>
      <c r="BO17" s="4" t="str">
        <f>IF(BM17&lt;&gt;"",MAX(BM15:BM18),"")</f>
        <v/>
      </c>
      <c r="BP17" s="4" t="str">
        <f>IF(BM17&lt;&gt;"",IF(BM17=BO17,1,0),"")</f>
        <v/>
      </c>
      <c r="BQ17" s="4" t="str">
        <f>IF(BN17&lt;&gt;"",MAX(BN15:BN18),"")</f>
        <v/>
      </c>
      <c r="BR17" s="4">
        <f>IF(BM17&lt;&gt;"",IF(BP19=1,IF(AO17=BO17,1,2),IF(AL17=BQ17,1,2)),0)</f>
        <v>0</v>
      </c>
      <c r="BS17" s="22" t="str">
        <f>IF(AND(BR17&lt;&gt;0,BR19=2),CONCATENATE(BR17,AR14),"")</f>
        <v/>
      </c>
      <c r="BT17" s="4" t="str">
        <f>IF(AW17&lt;&gt;0,IF(AW19=2,AO17,""),"")</f>
        <v/>
      </c>
      <c r="BU17" s="4" t="str">
        <f>IF(AW17&lt;&gt;0,IF(AW19=2,AL17,""),"")</f>
        <v/>
      </c>
      <c r="BV17" s="4" t="str">
        <f>IF(BT17&lt;&gt;"",MAX(BT15:BT18),"")</f>
        <v/>
      </c>
      <c r="BW17" s="4" t="str">
        <f>IF(BT17&lt;&gt;"",IF(BT17=BV17,1,0),"")</f>
        <v/>
      </c>
      <c r="BX17" s="4" t="str">
        <f>IF(BU17&lt;&gt;"",MAX(BU15:BU18),"")</f>
        <v/>
      </c>
      <c r="BY17" s="4">
        <f>IF(BT17&lt;&gt;"",IF(BW19=1,IF(AO17=BV17,2,0),IF(AL17=BX17,2,0)),0)</f>
        <v>0</v>
      </c>
      <c r="BZ17" s="22" t="str">
        <f>IF(AND(BY17&lt;&gt;0,BY19=1),CONCATENATE(BY17,AR14),"")</f>
        <v/>
      </c>
      <c r="CA17" s="4" t="str">
        <f>IF(AW17&lt;&gt;0,IF(AW19=3,AO17,""),"")</f>
        <v/>
      </c>
      <c r="CB17" s="4" t="str">
        <f>IF(AW17&lt;&gt;0,IF(AW19=3,AL17,""),"")</f>
        <v/>
      </c>
      <c r="CC17" s="4" t="str">
        <f>IF(CA17&lt;&gt;"",MAX(CA15:CA18),"")</f>
        <v/>
      </c>
      <c r="CD17" s="4" t="str">
        <f>IF(CA17&lt;&gt;"",IF(CA17=CC17,1,0),"")</f>
        <v/>
      </c>
      <c r="CE17" s="4" t="str">
        <f>IF(CB17&lt;&gt;"",MAX(CB15:CB18),"")</f>
        <v/>
      </c>
      <c r="CF17" s="4">
        <f>IF(CA17&lt;&gt;"",IF(CD19=1,IF(AO17=CC17,2,0),IF(AL17=CE17,2,0)),0)</f>
        <v>0</v>
      </c>
      <c r="CG17" s="22" t="str">
        <f>IF(AND(CF17&lt;&gt;0,CF19=1),CONCATENATE(CF17,AR14),"")</f>
        <v/>
      </c>
      <c r="CN17" s="5"/>
      <c r="CO17" s="5"/>
      <c r="CP17" s="5"/>
      <c r="CQ17" s="5"/>
      <c r="CR17" s="5"/>
      <c r="CS17" s="5"/>
      <c r="CT17" s="5"/>
      <c r="CU17" s="5"/>
      <c r="CV17" s="5"/>
      <c r="CW17" s="5"/>
      <c r="CX17" s="5"/>
      <c r="CY17" s="5"/>
      <c r="CZ17" s="236"/>
    </row>
    <row r="18" spans="2:110" ht="17" thickBot="1" x14ac:dyDescent="0.25">
      <c r="B18" s="372">
        <v>43271</v>
      </c>
      <c r="C18" s="368">
        <v>0.625</v>
      </c>
      <c r="D18" s="319" t="s">
        <v>193</v>
      </c>
      <c r="E18" s="276"/>
      <c r="F18" s="277"/>
      <c r="G18" s="321" t="s">
        <v>143</v>
      </c>
      <c r="H18" s="14"/>
      <c r="I18" s="14"/>
      <c r="J18" s="4">
        <f t="shared" si="6"/>
        <v>0</v>
      </c>
      <c r="S18" s="4" t="str">
        <f t="shared" si="7"/>
        <v/>
      </c>
      <c r="V18" s="15" t="str">
        <f>IF(OR(E18&lt;&gt;"",F18&lt;&gt;""),IF(E18&gt;F18,"A",IF(E18=F18,"B","C")),"")</f>
        <v/>
      </c>
      <c r="W18" s="15" t="str">
        <f>IF(OR(F18&lt;&gt;"",E18&lt;&gt;""),IF(F18&gt;E18,"A",IF(F18=E18,"B","C")),"")</f>
        <v/>
      </c>
      <c r="X18" s="25" t="str">
        <f t="shared" si="8"/>
        <v/>
      </c>
      <c r="Y18" s="26" t="str">
        <f t="shared" si="9"/>
        <v/>
      </c>
      <c r="Z18" s="27" t="str">
        <f t="shared" si="10"/>
        <v/>
      </c>
      <c r="AA18" s="28" t="str">
        <f t="shared" si="11"/>
        <v/>
      </c>
      <c r="AD18" s="5"/>
      <c r="AE18" s="73" t="str">
        <f>CONCATENATE(AT18,AX18,BE18,BL18,BS18,BZ18,CG18)</f>
        <v/>
      </c>
      <c r="AG18" s="20" t="str">
        <f>'- B -'!F55</f>
        <v>Portugal</v>
      </c>
      <c r="AH18" s="23">
        <f>'- B -'!G55</f>
        <v>0</v>
      </c>
      <c r="AI18" s="23">
        <f>'- B -'!H55</f>
        <v>0</v>
      </c>
      <c r="AJ18" s="23">
        <f>'- B -'!I55</f>
        <v>0</v>
      </c>
      <c r="AK18" s="23">
        <f>'- B -'!J55</f>
        <v>0</v>
      </c>
      <c r="AL18" s="23">
        <f>'- B -'!K55</f>
        <v>0</v>
      </c>
      <c r="AM18" s="23">
        <f>'- B -'!L55</f>
        <v>0</v>
      </c>
      <c r="AN18" s="23">
        <f>'- B -'!M55</f>
        <v>0</v>
      </c>
      <c r="AO18" s="23">
        <f>AL18-AM18</f>
        <v>0</v>
      </c>
      <c r="AR18" s="4">
        <f>MAX(AN15:AN18)</f>
        <v>0</v>
      </c>
      <c r="AS18" s="4">
        <f>IF(AN18=AR18,1,0)</f>
        <v>1</v>
      </c>
      <c r="AT18" s="22" t="str">
        <f>IF(AND(AS18&lt;&gt;0,AS19=1),CONCATENATE(AS18,AR14),"")</f>
        <v/>
      </c>
      <c r="AU18" s="4" t="str">
        <f>IF(AND(AS18&lt;&gt;1,AS19=1),AN18,"")</f>
        <v/>
      </c>
      <c r="AV18" s="4" t="str">
        <f>IF(AU18&lt;&gt;"",MAX(AU15:AU18),"")</f>
        <v/>
      </c>
      <c r="AW18" s="4">
        <f>IF(AU18&lt;&gt;"",IF(AN18=AV18,2,0),0)</f>
        <v>0</v>
      </c>
      <c r="AX18" s="22" t="str">
        <f>IF(AND(AW18&lt;&gt;0,AW19=1),CONCATENATE(AW18,AR14),"")</f>
        <v/>
      </c>
      <c r="AY18" s="4" t="str">
        <f>IF(AS18&lt;&gt;0,IF(AS19=3,AO18,""),"")</f>
        <v/>
      </c>
      <c r="AZ18" s="4" t="str">
        <f>IF(AS18&lt;&gt;0,IF(AS19=3,AL18,""),"")</f>
        <v/>
      </c>
      <c r="BA18" s="4" t="str">
        <f>IF(AY18&lt;&gt;"",MAX(AY15:AY18),"")</f>
        <v/>
      </c>
      <c r="BB18" s="4" t="str">
        <f>IF(AY18&lt;&gt;"",IF(AY18=BA18,1,0),"")</f>
        <v/>
      </c>
      <c r="BC18" s="4" t="str">
        <f>IF(AZ18&lt;&gt;"",MAX(AZ15:AZ18),"")</f>
        <v/>
      </c>
      <c r="BD18" s="4">
        <f>IF(AY18&lt;&gt;"",IF(BB19=1,IF(AO18=BA18,1,0),IF(AL18=BC18,1,0)),0)</f>
        <v>0</v>
      </c>
      <c r="BE18" s="22" t="str">
        <f>IF(AND(BD18&lt;&gt;0,BD19=1),CONCATENATE(BD18,AR14),"")</f>
        <v/>
      </c>
      <c r="BF18" s="4" t="str">
        <f>IF(AS18&lt;&gt;0,IF(AND(BD18&lt;&gt;1,BD19=1),AO18,""),"")</f>
        <v/>
      </c>
      <c r="BG18" s="4" t="str">
        <f>IF(AS18&lt;&gt;0,IF(AND(BD18&lt;&gt;1,BD19=1),AL18,""),"")</f>
        <v/>
      </c>
      <c r="BH18" s="4" t="str">
        <f>IF(BF18&lt;&gt;"",MAX(BF15:BF18),"")</f>
        <v/>
      </c>
      <c r="BI18" s="4" t="str">
        <f>IF(BF18&lt;&gt;"",IF(BF18=BH18,1,0),"")</f>
        <v/>
      </c>
      <c r="BJ18" s="4" t="str">
        <f>IF(BG18&lt;&gt;"",MAX(BG15:BG18),"")</f>
        <v/>
      </c>
      <c r="BK18" s="4">
        <f>IF(BF18&lt;&gt;"",IF(BI19=1,IF(AO18=BH18,2,0),IF(AL18=BJ18,2,0)),0)</f>
        <v>0</v>
      </c>
      <c r="BL18" s="22" t="str">
        <f>IF(AND(BK18&lt;&gt;0,BK19=1),CONCATENATE(BK18,AR14),"")</f>
        <v/>
      </c>
      <c r="BM18" s="4" t="str">
        <f>IF(AS18&lt;&gt;0,IF(AS19=2,AO18,""),"")</f>
        <v/>
      </c>
      <c r="BN18" s="4" t="str">
        <f>IF(AS18&lt;&gt;0,IF(AS19=2,AL18,""),"")</f>
        <v/>
      </c>
      <c r="BO18" s="4" t="str">
        <f>IF(BM18&lt;&gt;"",MAX(BM15:BM18),"")</f>
        <v/>
      </c>
      <c r="BP18" s="4" t="str">
        <f>IF(BM18&lt;&gt;"",IF(BM18=BO18,1,0),"")</f>
        <v/>
      </c>
      <c r="BQ18" s="4" t="str">
        <f>IF(BN18&lt;&gt;"",MAX(BN15:BN18),"")</f>
        <v/>
      </c>
      <c r="BR18" s="4">
        <f>IF(BM18&lt;&gt;"",IF(BP19=1,IF(AO18=BO18,1,2),IF(AL18=BQ18,1,2)),0)</f>
        <v>0</v>
      </c>
      <c r="BS18" s="22" t="str">
        <f>IF(AND(BR18&lt;&gt;0,BR19=2),CONCATENATE(BR18,AR14),"")</f>
        <v/>
      </c>
      <c r="BT18" s="4" t="str">
        <f>IF(AW18&lt;&gt;0,IF(AW19=2,AO18,""),"")</f>
        <v/>
      </c>
      <c r="BU18" s="4" t="str">
        <f>IF(AW18&lt;&gt;0,IF(AW19=2,AL18,""),"")</f>
        <v/>
      </c>
      <c r="BV18" s="4" t="str">
        <f>IF(BT18&lt;&gt;"",MAX(BT15:BT18),"")</f>
        <v/>
      </c>
      <c r="BW18" s="4" t="str">
        <f>IF(BT18&lt;&gt;"",IF(BT18=BV18,1,0),"")</f>
        <v/>
      </c>
      <c r="BX18" s="4" t="str">
        <f>IF(BU18&lt;&gt;"",MAX(BU15:BU18),"")</f>
        <v/>
      </c>
      <c r="BY18" s="4">
        <f>IF(BT18&lt;&gt;"",IF(BW19=1,IF(AO18=BV18,2,0),IF(AL18=BX18,2,0)),0)</f>
        <v>0</v>
      </c>
      <c r="BZ18" s="22" t="str">
        <f>IF(AND(BY18&lt;&gt;0,BY19=1),CONCATENATE(BY18,AR14),"")</f>
        <v/>
      </c>
      <c r="CA18" s="4" t="str">
        <f>IF(AW18&lt;&gt;0,IF(AW19=3,AO18,""),"")</f>
        <v/>
      </c>
      <c r="CB18" s="4" t="str">
        <f>IF(AW18&lt;&gt;0,IF(AW19=3,AL18,""),"")</f>
        <v/>
      </c>
      <c r="CC18" s="4" t="str">
        <f>IF(CA18&lt;&gt;"",MAX(CA15:CA18),"")</f>
        <v/>
      </c>
      <c r="CD18" s="4" t="str">
        <f>IF(CA18&lt;&gt;"",IF(CA18=CC18,1,0),"")</f>
        <v/>
      </c>
      <c r="CE18" s="4" t="str">
        <f>IF(CB18&lt;&gt;"",MAX(CB15:CB18),"")</f>
        <v/>
      </c>
      <c r="CF18" s="4">
        <f>IF(CA18&lt;&gt;"",IF(CD19=1,IF(AO18=CC18,2,0),IF(AL18=CE18,2,0)),0)</f>
        <v>0</v>
      </c>
      <c r="CG18" s="22" t="str">
        <f>IF(AND(CF18&lt;&gt;0,CF19=1),CONCATENATE(CF18,AR14),"")</f>
        <v/>
      </c>
      <c r="CN18" s="5"/>
      <c r="CO18" s="5"/>
      <c r="CP18" s="5"/>
      <c r="CQ18" s="5"/>
      <c r="CR18" s="5"/>
      <c r="CS18" s="5"/>
      <c r="CT18" s="5"/>
      <c r="CU18" s="5"/>
      <c r="CV18" s="5"/>
      <c r="CW18" s="5"/>
      <c r="CX18" s="5"/>
      <c r="CY18" s="5"/>
      <c r="CZ18" s="351" t="s">
        <v>72</v>
      </c>
      <c r="DA18" s="347" t="s">
        <v>128</v>
      </c>
      <c r="DB18" s="247" t="s">
        <v>54</v>
      </c>
      <c r="DC18" s="455" t="s">
        <v>180</v>
      </c>
      <c r="DD18" s="418"/>
      <c r="DE18" s="418"/>
      <c r="DF18" s="419"/>
    </row>
    <row r="19" spans="2:110" ht="15" thickBot="1" x14ac:dyDescent="0.25">
      <c r="B19" s="372">
        <v>43276</v>
      </c>
      <c r="C19" s="368">
        <v>0.625</v>
      </c>
      <c r="D19" s="319" t="s">
        <v>143</v>
      </c>
      <c r="E19" s="276"/>
      <c r="F19" s="277"/>
      <c r="G19" s="322" t="s">
        <v>194</v>
      </c>
      <c r="H19" s="14"/>
      <c r="I19" s="14"/>
      <c r="J19" s="4">
        <f t="shared" si="6"/>
        <v>0</v>
      </c>
      <c r="S19" s="4" t="str">
        <f t="shared" si="7"/>
        <v/>
      </c>
      <c r="V19" s="15" t="str">
        <f>IF(OR(E19&lt;&gt;"",F19&lt;&gt;""),IF(E19&gt;F19,"A",IF(E19=F19,"B","C")),"")</f>
        <v/>
      </c>
      <c r="W19" s="15" t="str">
        <f>IF(OR(F19&lt;&gt;"",E19&lt;&gt;""),IF(F19&gt;E19,"A",IF(F19=E19,"B","C")),"")</f>
        <v/>
      </c>
      <c r="X19" s="25" t="str">
        <f t="shared" si="8"/>
        <v/>
      </c>
      <c r="Y19" s="26" t="str">
        <f t="shared" si="9"/>
        <v/>
      </c>
      <c r="Z19" s="27" t="str">
        <f t="shared" si="10"/>
        <v/>
      </c>
      <c r="AA19" s="28" t="str">
        <f t="shared" si="11"/>
        <v/>
      </c>
      <c r="AD19" s="5"/>
      <c r="AG19" s="5"/>
      <c r="AH19" s="21"/>
      <c r="AI19" s="21"/>
      <c r="AJ19" s="21"/>
      <c r="AK19" s="21"/>
      <c r="AL19" s="21"/>
      <c r="AM19" s="21"/>
      <c r="AN19" s="21"/>
      <c r="AO19" s="21"/>
      <c r="AQ19" s="4">
        <f>SUM(AH15:AH18)</f>
        <v>0</v>
      </c>
      <c r="AS19" s="4">
        <f>COUNTIF(AS15:AS18,"&lt;&gt;0")</f>
        <v>4</v>
      </c>
      <c r="AW19" s="4">
        <f>COUNTIF(AW15:AW18,"&lt;&gt;0")</f>
        <v>0</v>
      </c>
      <c r="BB19" s="4" t="str">
        <f>IF(AS19=3,SUM(BB15:BB18),"")</f>
        <v/>
      </c>
      <c r="BD19" s="4">
        <f>COUNTIF(BD15:BD18,"&lt;&gt;0")</f>
        <v>0</v>
      </c>
      <c r="BI19" s="4" t="str">
        <f>IF(AS19=3,SUM(BI15:BI18),"")</f>
        <v/>
      </c>
      <c r="BK19" s="4">
        <f>COUNTIF(BK15:BK18,"&lt;&gt;0")</f>
        <v>0</v>
      </c>
      <c r="BP19" s="4" t="str">
        <f>IF(AS19=2,SUM(BP15:BP18),"")</f>
        <v/>
      </c>
      <c r="BR19" s="4">
        <f>COUNTIF(BR15:BR18,"&lt;&gt;0")</f>
        <v>0</v>
      </c>
      <c r="BW19" s="4" t="str">
        <f>IF(AW19=2,SUM(BW15:BW18),"")</f>
        <v/>
      </c>
      <c r="BY19" s="4">
        <f>COUNTIF(BY15:BY18,"&lt;&gt;0")</f>
        <v>0</v>
      </c>
      <c r="CD19" s="4" t="str">
        <f>IF(AW19=3,SUM(CD15:CD18),"")</f>
        <v/>
      </c>
      <c r="CF19" s="4">
        <f>COUNTIF(CF15:CF18,"&lt;&gt;0")</f>
        <v>0</v>
      </c>
      <c r="CN19" s="5"/>
      <c r="CO19" s="5"/>
      <c r="CP19" s="5"/>
      <c r="CQ19" s="5"/>
      <c r="CR19" s="5"/>
      <c r="CS19" s="5"/>
      <c r="CT19" s="5"/>
      <c r="CU19" s="5"/>
      <c r="CV19" s="5"/>
      <c r="CW19" s="5"/>
      <c r="CX19" s="5"/>
      <c r="CY19" s="5"/>
      <c r="CZ19" s="257">
        <v>58</v>
      </c>
      <c r="DA19" s="352">
        <v>43287</v>
      </c>
      <c r="DB19" s="223">
        <v>0.5</v>
      </c>
      <c r="DC19" s="336" t="str">
        <f>IF(T84="","Ganador  53",T84)</f>
        <v>Ganador  53</v>
      </c>
      <c r="DD19" s="274"/>
      <c r="DE19" s="275"/>
      <c r="DF19" s="340" t="str">
        <f>IF(T87="","Ganador  54",T87)</f>
        <v>Ganador  54</v>
      </c>
    </row>
    <row r="20" spans="2:110" ht="15" thickBot="1" x14ac:dyDescent="0.25">
      <c r="B20" s="373">
        <v>43276</v>
      </c>
      <c r="C20" s="369">
        <v>0.625</v>
      </c>
      <c r="D20" s="320" t="s">
        <v>193</v>
      </c>
      <c r="E20" s="278"/>
      <c r="F20" s="279"/>
      <c r="G20" s="323" t="s">
        <v>141</v>
      </c>
      <c r="H20" s="29"/>
      <c r="I20" s="24"/>
      <c r="J20" s="4">
        <f t="shared" si="6"/>
        <v>0</v>
      </c>
      <c r="S20" s="4" t="str">
        <f t="shared" si="7"/>
        <v/>
      </c>
      <c r="V20" s="15" t="str">
        <f>IF(OR(E20&lt;&gt;"",F20&lt;&gt;""),IF(E20&gt;F20,"A",IF(E20=F20,"B","C")),"")</f>
        <v/>
      </c>
      <c r="W20" s="15" t="str">
        <f>IF(OR(F20&lt;&gt;"",E20&lt;&gt;""),IF(F20&gt;E20,"A",IF(F20=E20,"B","C")),"")</f>
        <v/>
      </c>
      <c r="X20" s="25" t="str">
        <f t="shared" si="8"/>
        <v/>
      </c>
      <c r="Y20" s="26" t="str">
        <f t="shared" si="9"/>
        <v/>
      </c>
      <c r="Z20" s="27" t="str">
        <f t="shared" si="10"/>
        <v/>
      </c>
      <c r="AA20" s="28" t="str">
        <f t="shared" si="11"/>
        <v/>
      </c>
      <c r="AD20" s="5"/>
      <c r="AG20" s="5"/>
      <c r="AH20" s="21"/>
      <c r="AI20" s="21"/>
      <c r="AJ20" s="21"/>
      <c r="AK20" s="21"/>
      <c r="AL20" s="21"/>
      <c r="AM20" s="21"/>
      <c r="AN20" s="21"/>
      <c r="AO20" s="21"/>
      <c r="CN20" s="5"/>
      <c r="CO20" s="5"/>
      <c r="CP20" s="5"/>
      <c r="CQ20" s="5"/>
      <c r="CR20" s="5"/>
      <c r="CS20" s="5"/>
      <c r="CT20" s="5"/>
      <c r="CU20" s="5"/>
      <c r="CV20" s="5"/>
      <c r="CW20" s="5"/>
      <c r="CX20" s="5"/>
      <c r="CY20" s="5"/>
      <c r="CZ20" s="257">
        <v>57</v>
      </c>
      <c r="DA20" s="352">
        <v>43287</v>
      </c>
      <c r="DB20" s="223">
        <v>0.625</v>
      </c>
      <c r="DC20" s="324" t="str">
        <f>IF(T72="","Ganador  49",T72)</f>
        <v>Ganador  49</v>
      </c>
      <c r="DD20" s="274"/>
      <c r="DE20" s="275"/>
      <c r="DF20" s="325" t="str">
        <f>IF(T75="","Ganador  50",T75)</f>
        <v>Ganador  50</v>
      </c>
    </row>
    <row r="21" spans="2:110" ht="15" thickBot="1" x14ac:dyDescent="0.25">
      <c r="B21" s="5"/>
      <c r="C21" s="5"/>
      <c r="D21" s="6"/>
      <c r="E21" s="5"/>
      <c r="F21" s="5"/>
      <c r="G21" s="7"/>
      <c r="H21" s="21"/>
      <c r="I21" s="21"/>
      <c r="AD21" s="5"/>
      <c r="AG21" s="5"/>
      <c r="AH21" s="21"/>
      <c r="AI21" s="21"/>
      <c r="AJ21" s="21"/>
      <c r="AK21" s="21"/>
      <c r="AL21" s="21"/>
      <c r="AM21" s="21"/>
      <c r="AN21" s="21"/>
      <c r="AO21" s="21"/>
      <c r="CN21" s="5"/>
      <c r="CO21" s="5"/>
      <c r="CP21" s="5"/>
      <c r="CQ21" s="5"/>
      <c r="CR21" s="5"/>
      <c r="CS21" s="5"/>
      <c r="CT21" s="5"/>
      <c r="CU21" s="5"/>
      <c r="CV21" s="5"/>
      <c r="CW21" s="5"/>
      <c r="CX21" s="5"/>
      <c r="CY21" s="5"/>
      <c r="CZ21" s="257">
        <v>59</v>
      </c>
      <c r="DA21" s="352">
        <v>43288</v>
      </c>
      <c r="DB21" s="223">
        <v>0.625</v>
      </c>
      <c r="DC21" s="324" t="str">
        <f>IF(T81="","Ganador  51",T81)</f>
        <v>Ganador  51</v>
      </c>
      <c r="DD21" s="274"/>
      <c r="DE21" s="275"/>
      <c r="DF21" s="325" t="str">
        <f>IF(T78="","Ganador  52",T78)</f>
        <v>Ganador  52</v>
      </c>
    </row>
    <row r="22" spans="2:110" ht="15" customHeight="1" thickBot="1" x14ac:dyDescent="0.25">
      <c r="B22" s="370" t="s">
        <v>128</v>
      </c>
      <c r="C22" s="230" t="s">
        <v>54</v>
      </c>
      <c r="D22" s="433" t="s">
        <v>132</v>
      </c>
      <c r="E22" s="434"/>
      <c r="F22" s="434"/>
      <c r="G22" s="435"/>
      <c r="H22" s="350"/>
      <c r="I22" s="350"/>
      <c r="AD22" s="5"/>
      <c r="AG22" s="11" t="s">
        <v>132</v>
      </c>
      <c r="AH22" s="12" t="s">
        <v>147</v>
      </c>
      <c r="AI22" s="12" t="s">
        <v>148</v>
      </c>
      <c r="AJ22" s="12" t="s">
        <v>149</v>
      </c>
      <c r="AK22" s="12" t="s">
        <v>150</v>
      </c>
      <c r="AL22" s="12" t="s">
        <v>151</v>
      </c>
      <c r="AM22" s="12" t="s">
        <v>152</v>
      </c>
      <c r="AN22" s="12" t="s">
        <v>153</v>
      </c>
      <c r="AO22" s="12" t="s">
        <v>154</v>
      </c>
      <c r="AR22" s="13" t="s">
        <v>172</v>
      </c>
      <c r="AS22" s="436" t="s">
        <v>174</v>
      </c>
      <c r="AT22" s="436"/>
      <c r="AU22" s="436" t="s">
        <v>175</v>
      </c>
      <c r="AV22" s="436"/>
      <c r="AW22" s="436"/>
      <c r="AX22" s="436"/>
      <c r="AY22" s="436" t="s">
        <v>173</v>
      </c>
      <c r="AZ22" s="436"/>
      <c r="BA22" s="436"/>
      <c r="BB22" s="436"/>
      <c r="BC22" s="436"/>
      <c r="BD22" s="436"/>
      <c r="BE22" s="436"/>
      <c r="BF22" s="436" t="s">
        <v>176</v>
      </c>
      <c r="BG22" s="436"/>
      <c r="BH22" s="436"/>
      <c r="BI22" s="436"/>
      <c r="BJ22" s="436"/>
      <c r="BK22" s="436"/>
      <c r="BL22" s="436"/>
      <c r="BM22" s="436" t="s">
        <v>177</v>
      </c>
      <c r="BN22" s="436"/>
      <c r="BO22" s="436"/>
      <c r="BP22" s="436"/>
      <c r="BQ22" s="436"/>
      <c r="BR22" s="436"/>
      <c r="BS22" s="436"/>
      <c r="BT22" s="436" t="s">
        <v>178</v>
      </c>
      <c r="BU22" s="436"/>
      <c r="BV22" s="436"/>
      <c r="BW22" s="436"/>
      <c r="BX22" s="436"/>
      <c r="BY22" s="436"/>
      <c r="BZ22" s="436"/>
      <c r="CA22" s="436" t="s">
        <v>179</v>
      </c>
      <c r="CB22" s="436"/>
      <c r="CC22" s="436"/>
      <c r="CD22" s="436"/>
      <c r="CE22" s="436"/>
      <c r="CF22" s="436"/>
      <c r="CG22" s="436"/>
      <c r="CN22" s="5"/>
      <c r="CO22" s="5"/>
      <c r="CP22" s="5"/>
      <c r="CQ22" s="5"/>
      <c r="CR22" s="5"/>
      <c r="CS22" s="5"/>
      <c r="CT22" s="5"/>
      <c r="CU22" s="5"/>
      <c r="CV22" s="5"/>
      <c r="CW22" s="5"/>
      <c r="CX22" s="5"/>
      <c r="CY22" s="5"/>
      <c r="CZ22" s="258">
        <v>60</v>
      </c>
      <c r="DA22" s="353">
        <v>43288</v>
      </c>
      <c r="DB22" s="224">
        <v>0.5</v>
      </c>
      <c r="DC22" s="324" t="str">
        <f>IF(T90="","Ganador  55",T90)</f>
        <v>Ganador  55</v>
      </c>
      <c r="DD22" s="326"/>
      <c r="DE22" s="327"/>
      <c r="DF22" s="325" t="str">
        <f>IF(T93="","Ganador  56",T93)</f>
        <v>Ganador  56</v>
      </c>
    </row>
    <row r="23" spans="2:110" x14ac:dyDescent="0.2">
      <c r="B23" s="371">
        <v>43267</v>
      </c>
      <c r="C23" s="367">
        <v>0.29166666666666669</v>
      </c>
      <c r="D23" s="318" t="s">
        <v>127</v>
      </c>
      <c r="E23" s="274"/>
      <c r="F23" s="275"/>
      <c r="G23" s="321" t="s">
        <v>140</v>
      </c>
      <c r="H23" s="14"/>
      <c r="I23" s="14"/>
      <c r="J23" s="4">
        <f t="shared" ref="J23:J28" si="12">IF(AND(E23&lt;&gt;"",F23&lt;&gt;""),1,0)</f>
        <v>0</v>
      </c>
      <c r="S23" s="4" t="str">
        <f t="shared" ref="S23:S28" si="13">IF(AND(E23&lt;&gt;"",F23&lt;&gt;""),IF(E23&gt;F23,"L",IF(E23=F23,"E","V")),"")</f>
        <v/>
      </c>
      <c r="V23" s="15" t="str">
        <f>IF(AND(E23&lt;&gt;"",F23&lt;&gt;""),IF(E23&gt;F23,"A",IF(E23=F23,"B","C")),"")</f>
        <v/>
      </c>
      <c r="W23" s="15" t="str">
        <f>IF(AND(F23&lt;&gt;"",E23&lt;&gt;""),IF(F23&gt;E23,"A",IF(F23=E23,"B","C")),"")</f>
        <v/>
      </c>
      <c r="X23" s="27" t="str">
        <f t="shared" ref="X23:X28" si="14">IF($D23="Inglaterra",$V23,IF($G23="Inglaterra",$W23,""))</f>
        <v/>
      </c>
      <c r="Y23" s="30" t="str">
        <f t="shared" ref="Y23:Y28" si="15">IF($D23="Estados Unidos",$V23,IF($G23="Estados Unidos",$W23,""))</f>
        <v/>
      </c>
      <c r="Z23" s="31" t="str">
        <f t="shared" ref="Z23:Z28" si="16">IF($D23="Argelia",$V23,IF($G23="Argelia",$W23,""))</f>
        <v/>
      </c>
      <c r="AA23" s="32" t="str">
        <f t="shared" ref="AA23:AA28" si="17">IF($D23="Eslovenia",$V23,IF($G23="Eslovenia",$W23,""))</f>
        <v/>
      </c>
      <c r="AD23" s="5"/>
      <c r="AE23" s="73" t="str">
        <f>CONCATENATE(AT23,AX23,BE23,BL23,BS23,BZ23,CG23)</f>
        <v/>
      </c>
      <c r="AG23" s="20" t="str">
        <f>'- C -'!F52</f>
        <v>Francia</v>
      </c>
      <c r="AH23" s="21">
        <f>'- C -'!G52</f>
        <v>0</v>
      </c>
      <c r="AI23" s="21">
        <f>'- C -'!H52</f>
        <v>0</v>
      </c>
      <c r="AJ23" s="21">
        <f>'- C -'!I52</f>
        <v>0</v>
      </c>
      <c r="AK23" s="21">
        <f>'- C -'!J52</f>
        <v>0</v>
      </c>
      <c r="AL23" s="21">
        <f>'- C -'!K52</f>
        <v>0</v>
      </c>
      <c r="AM23" s="21">
        <f>'- C -'!L52</f>
        <v>0</v>
      </c>
      <c r="AN23" s="21">
        <f>'- C -'!M52</f>
        <v>0</v>
      </c>
      <c r="AO23" s="21">
        <f>AL23-AM23</f>
        <v>0</v>
      </c>
      <c r="AR23" s="4">
        <f>MAX(AN23:AN26)</f>
        <v>0</v>
      </c>
      <c r="AS23" s="4">
        <f>IF(AN23=AR23,1,0)</f>
        <v>1</v>
      </c>
      <c r="AT23" s="22" t="str">
        <f>IF(AND(AS23&lt;&gt;0,AS27=1),CONCATENATE(AS23,AR22),"")</f>
        <v/>
      </c>
      <c r="AU23" s="4" t="str">
        <f>IF(AND(AS23&lt;&gt;1,AS27=1),AN23,"")</f>
        <v/>
      </c>
      <c r="AV23" s="4" t="str">
        <f>IF(AU23&lt;&gt;"",MAX(AU23:AU26),"")</f>
        <v/>
      </c>
      <c r="AW23" s="4">
        <f>IF(AU23&lt;&gt;"",IF(AN23=AV23,2,0),0)</f>
        <v>0</v>
      </c>
      <c r="AX23" s="22" t="str">
        <f>IF(AND(AW23&lt;&gt;0,AW27=1),CONCATENATE(AW23,AR22),"")</f>
        <v/>
      </c>
      <c r="AY23" s="4" t="str">
        <f>IF(AS23&lt;&gt;0,IF(AS27=3,AO23,""),"")</f>
        <v/>
      </c>
      <c r="AZ23" s="4" t="str">
        <f>IF(AS23&lt;&gt;0,IF(AS27=3,AL23,""),"")</f>
        <v/>
      </c>
      <c r="BA23" s="4" t="str">
        <f>IF(AY23&lt;&gt;"",MAX(AY23:AY26),"")</f>
        <v/>
      </c>
      <c r="BB23" s="4" t="str">
        <f>IF(AY23&lt;&gt;"",IF(AY23=BA23,1,0),"")</f>
        <v/>
      </c>
      <c r="BC23" s="4" t="str">
        <f>IF(AZ23&lt;&gt;"",MAX(AZ23:AZ26),"")</f>
        <v/>
      </c>
      <c r="BD23" s="4">
        <f>IF(AY23&lt;&gt;"",IF(BB27=1,IF(AO23=BA23,1,0),IF(AL23=BC23,1,0)),0)</f>
        <v>0</v>
      </c>
      <c r="BE23" s="22" t="str">
        <f>IF(AND(BD23&lt;&gt;0,BD27=1),CONCATENATE(BD23,AR22),"")</f>
        <v/>
      </c>
      <c r="BF23" s="4" t="str">
        <f>IF(AS23&lt;&gt;0,IF(AND(BD23&lt;&gt;1,BD27=1),AO23,""),"")</f>
        <v/>
      </c>
      <c r="BG23" s="4" t="str">
        <f>IF(AS23&lt;&gt;0,IF(AND(BD23&lt;&gt;1,BD27=1),AL23,""),"")</f>
        <v/>
      </c>
      <c r="BH23" s="4" t="str">
        <f>IF(BF23&lt;&gt;"",MAX(BF23:BF26),"")</f>
        <v/>
      </c>
      <c r="BI23" s="4" t="str">
        <f>IF(BF23&lt;&gt;"",IF(BF23=BH23,1,0),"")</f>
        <v/>
      </c>
      <c r="BJ23" s="4" t="str">
        <f>IF(BG23&lt;&gt;"",MAX(BG23:BG26),"")</f>
        <v/>
      </c>
      <c r="BK23" s="4">
        <f>IF(BF23&lt;&gt;"",IF(BI27=1,IF(AO23=BH23,2,0),IF(AL23=BJ23,2,0)),0)</f>
        <v>0</v>
      </c>
      <c r="BL23" s="22" t="str">
        <f>IF(AND(BK23&lt;&gt;0,BK27=1),CONCATENATE(BK23,AR22),"")</f>
        <v/>
      </c>
      <c r="BM23" s="4" t="str">
        <f>IF(AS23&lt;&gt;0,IF(AS27=2,AO23,""),"")</f>
        <v/>
      </c>
      <c r="BN23" s="4" t="str">
        <f>IF(AS23&lt;&gt;0,IF(AS27=2,AL23,""),"")</f>
        <v/>
      </c>
      <c r="BO23" s="4" t="str">
        <f>IF(BM23&lt;&gt;"",MAX(BM23:BM26),"")</f>
        <v/>
      </c>
      <c r="BP23" s="4" t="str">
        <f>IF(BM23&lt;&gt;"",IF(BM23=BO23,1,0),"")</f>
        <v/>
      </c>
      <c r="BQ23" s="4" t="str">
        <f>IF(BN23&lt;&gt;"",MAX(BN23:BN26),"")</f>
        <v/>
      </c>
      <c r="BR23" s="4">
        <f>IF(BM23&lt;&gt;"",IF(BP27=1,IF(AO23=BO23,1,2),IF(AL23=BQ23,1,2)),0)</f>
        <v>0</v>
      </c>
      <c r="BS23" s="22" t="str">
        <f>IF(AND(BR23&lt;&gt;0,BR27=2),CONCATENATE(BR23,AR22),"")</f>
        <v/>
      </c>
      <c r="BT23" s="4" t="str">
        <f>IF(AW23&lt;&gt;0,IF(AW27=2,AO23,""),"")</f>
        <v/>
      </c>
      <c r="BU23" s="4" t="str">
        <f>IF(AW23&lt;&gt;0,IF(AW27=2,AL23,""),"")</f>
        <v/>
      </c>
      <c r="BV23" s="4" t="str">
        <f>IF(BT23&lt;&gt;"",MAX(BT23:BT26),"")</f>
        <v/>
      </c>
      <c r="BW23" s="4" t="str">
        <f>IF(BT23&lt;&gt;"",IF(BT23=BV23,1,0),"")</f>
        <v/>
      </c>
      <c r="BX23" s="4" t="str">
        <f>IF(BU23&lt;&gt;"",MAX(BU23:BU26),"")</f>
        <v/>
      </c>
      <c r="BY23" s="4">
        <f>IF(BT23&lt;&gt;"",IF(BW27=1,IF(AO23=BV23,2,0),IF(AL23=BX23,2,0)),0)</f>
        <v>0</v>
      </c>
      <c r="BZ23" s="22" t="str">
        <f>IF(AND(BY23&lt;&gt;0,BY27=1),CONCATENATE(BY23,AR22),"")</f>
        <v/>
      </c>
      <c r="CA23" s="4" t="str">
        <f>IF(AW23&lt;&gt;0,IF(AW27=3,AO23,""),"")</f>
        <v/>
      </c>
      <c r="CB23" s="4" t="str">
        <f>IF(AW23&lt;&gt;0,IF(AW27=3,AL23,""),"")</f>
        <v/>
      </c>
      <c r="CC23" s="4" t="str">
        <f>IF(CA23&lt;&gt;"",MAX(CA23:CA26),"")</f>
        <v/>
      </c>
      <c r="CD23" s="4" t="str">
        <f>IF(CA23&lt;&gt;"",IF(CA23=CC23,1,0),"")</f>
        <v/>
      </c>
      <c r="CE23" s="4" t="str">
        <f>IF(CB23&lt;&gt;"",MAX(CB23:CB26),"")</f>
        <v/>
      </c>
      <c r="CF23" s="4">
        <f>IF(CA23&lt;&gt;"",IF(CD27=1,IF(AO23=CC23,2,0),IF(AL23=CE23,2,0)),0)</f>
        <v>0</v>
      </c>
      <c r="CG23" s="22" t="str">
        <f>IF(AND(CF23&lt;&gt;0,CF27=1),CONCATENATE(CF23,AR22),"")</f>
        <v/>
      </c>
      <c r="CN23" s="5"/>
      <c r="CO23" s="5"/>
      <c r="CP23" s="5"/>
      <c r="CQ23" s="5"/>
      <c r="CR23" s="5"/>
      <c r="CS23" s="5"/>
      <c r="CT23" s="5"/>
      <c r="CU23" s="5"/>
      <c r="CV23" s="5"/>
      <c r="CW23" s="5"/>
      <c r="CX23" s="5"/>
      <c r="CY23" s="5"/>
      <c r="CZ23" s="236"/>
    </row>
    <row r="24" spans="2:110" x14ac:dyDescent="0.2">
      <c r="B24" s="372">
        <v>43267</v>
      </c>
      <c r="C24" s="368">
        <v>0.54166666666666663</v>
      </c>
      <c r="D24" s="319" t="s">
        <v>195</v>
      </c>
      <c r="E24" s="276"/>
      <c r="F24" s="277"/>
      <c r="G24" s="322" t="s">
        <v>196</v>
      </c>
      <c r="H24" s="14"/>
      <c r="I24" s="14"/>
      <c r="J24" s="4">
        <f t="shared" si="12"/>
        <v>0</v>
      </c>
      <c r="S24" s="4" t="str">
        <f t="shared" si="13"/>
        <v/>
      </c>
      <c r="V24" s="15" t="str">
        <f>IF(OR(E24&lt;&gt;"",F24&lt;&gt;""),IF(E24&gt;F24,"A",IF(E24=F24,"B","C")),"")</f>
        <v/>
      </c>
      <c r="W24" s="15" t="str">
        <f>IF(OR(F24&lt;&gt;"",E24&lt;&gt;""),IF(F24&gt;E24,"A",IF(F24=E24,"B","C")),"")</f>
        <v/>
      </c>
      <c r="X24" s="27" t="str">
        <f t="shared" si="14"/>
        <v/>
      </c>
      <c r="Y24" s="30" t="str">
        <f t="shared" si="15"/>
        <v/>
      </c>
      <c r="Z24" s="31" t="str">
        <f t="shared" si="16"/>
        <v/>
      </c>
      <c r="AA24" s="32" t="str">
        <f t="shared" si="17"/>
        <v/>
      </c>
      <c r="AD24" s="5"/>
      <c r="AE24" s="73" t="str">
        <f>CONCATENATE(AT24,AX24,BE24,BL24,BS24,BZ24,CG24)</f>
        <v/>
      </c>
      <c r="AG24" s="20" t="str">
        <f>'- C -'!F53</f>
        <v>Australia</v>
      </c>
      <c r="AH24" s="23">
        <f>'- C -'!G53</f>
        <v>0</v>
      </c>
      <c r="AI24" s="23">
        <f>'- C -'!H53</f>
        <v>0</v>
      </c>
      <c r="AJ24" s="23">
        <f>'- C -'!I53</f>
        <v>0</v>
      </c>
      <c r="AK24" s="23">
        <f>'- C -'!J53</f>
        <v>0</v>
      </c>
      <c r="AL24" s="23">
        <f>'- C -'!K53</f>
        <v>0</v>
      </c>
      <c r="AM24" s="23">
        <f>'- C -'!L53</f>
        <v>0</v>
      </c>
      <c r="AN24" s="23">
        <f>'- C -'!M53</f>
        <v>0</v>
      </c>
      <c r="AO24" s="23">
        <f>AL24-AM24</f>
        <v>0</v>
      </c>
      <c r="AR24" s="4">
        <f>MAX(AN23:AN26)</f>
        <v>0</v>
      </c>
      <c r="AS24" s="4">
        <f>IF(AN24=AR24,1,0)</f>
        <v>1</v>
      </c>
      <c r="AT24" s="22" t="str">
        <f>IF(AND(AS24&lt;&gt;0,AS27=1),CONCATENATE(AS24,AR22),"")</f>
        <v/>
      </c>
      <c r="AU24" s="4" t="str">
        <f>IF(AND(AS24&lt;&gt;1,AS27=1),AN24,"")</f>
        <v/>
      </c>
      <c r="AV24" s="4" t="str">
        <f>IF(AU24&lt;&gt;"",MAX(AU23:AU26),"")</f>
        <v/>
      </c>
      <c r="AW24" s="4">
        <f>IF(AU24&lt;&gt;"",IF(AN24=AV24,2,0),0)</f>
        <v>0</v>
      </c>
      <c r="AX24" s="22" t="str">
        <f>IF(AND(AW24&lt;&gt;0,AW27=1),CONCATENATE(AW24,AR22),"")</f>
        <v/>
      </c>
      <c r="AY24" s="4" t="str">
        <f>IF(AS24&lt;&gt;0,IF(AS27=3,AO24,""),"")</f>
        <v/>
      </c>
      <c r="AZ24" s="4" t="str">
        <f>IF(AS24&lt;&gt;0,IF(AS27=3,AL24,""),"")</f>
        <v/>
      </c>
      <c r="BA24" s="4" t="str">
        <f>IF(AY24&lt;&gt;"",MAX(AY23:AY26),"")</f>
        <v/>
      </c>
      <c r="BB24" s="4" t="str">
        <f>IF(AY24&lt;&gt;"",IF(AY24=BA24,1,0),"")</f>
        <v/>
      </c>
      <c r="BC24" s="4" t="str">
        <f>IF(AZ24&lt;&gt;"",MAX(AZ23:AZ26),"")</f>
        <v/>
      </c>
      <c r="BD24" s="4">
        <f>IF(AY24&lt;&gt;"",IF(BB27=1,IF(AO24=BA24,1,0),IF(AL24=BC24,1,0)),0)</f>
        <v>0</v>
      </c>
      <c r="BE24" s="22" t="str">
        <f>IF(AND(BD24&lt;&gt;0,BD27=1),CONCATENATE(BD24,AR22),"")</f>
        <v/>
      </c>
      <c r="BF24" s="4" t="str">
        <f>IF(AS24&lt;&gt;0,IF(AND(BD24&lt;&gt;1,BD27=1),AO24,""),"")</f>
        <v/>
      </c>
      <c r="BG24" s="4" t="str">
        <f>IF(AS24&lt;&gt;0,IF(AND(BD24&lt;&gt;1,BD27=1),AL24,""),"")</f>
        <v/>
      </c>
      <c r="BH24" s="4" t="str">
        <f>IF(BF24&lt;&gt;"",MAX(BF23:BF26),"")</f>
        <v/>
      </c>
      <c r="BI24" s="4" t="str">
        <f>IF(BF24&lt;&gt;"",IF(BF24=BH24,1,0),"")</f>
        <v/>
      </c>
      <c r="BJ24" s="4" t="str">
        <f>IF(BG24&lt;&gt;"",MAX(BG23:BG26),"")</f>
        <v/>
      </c>
      <c r="BK24" s="4">
        <f>IF(BF24&lt;&gt;"",IF(BI27=1,IF(AO24=BH24,2,0),IF(AL24=BJ24,2,0)),0)</f>
        <v>0</v>
      </c>
      <c r="BL24" s="22" t="str">
        <f>IF(AND(BK24&lt;&gt;0,BK27=1),CONCATENATE(BK24,AR22),"")</f>
        <v/>
      </c>
      <c r="BM24" s="4" t="str">
        <f>IF(AS24&lt;&gt;0,IF(AS27=2,AO24,""),"")</f>
        <v/>
      </c>
      <c r="BN24" s="4" t="str">
        <f>IF(AS24&lt;&gt;0,IF(AS27=2,AL24,""),"")</f>
        <v/>
      </c>
      <c r="BO24" s="4" t="str">
        <f>IF(BM24&lt;&gt;"",MAX(BM23:BM26),"")</f>
        <v/>
      </c>
      <c r="BP24" s="4" t="str">
        <f>IF(BM24&lt;&gt;"",IF(BM24=BO24,1,0),"")</f>
        <v/>
      </c>
      <c r="BQ24" s="4" t="str">
        <f>IF(BN24&lt;&gt;"",MAX(BN23:BN26),"")</f>
        <v/>
      </c>
      <c r="BR24" s="4">
        <f>IF(BM24&lt;&gt;"",IF(BP27=1,IF(AO24=BO24,1,2),IF(AL24=BQ24,1,2)),0)</f>
        <v>0</v>
      </c>
      <c r="BS24" s="22" t="str">
        <f>IF(AND(BR24&lt;&gt;0,BR27=2),CONCATENATE(BR24,AR22),"")</f>
        <v/>
      </c>
      <c r="BT24" s="4" t="str">
        <f>IF(AW24&lt;&gt;0,IF(AW27=2,AO24,""),"")</f>
        <v/>
      </c>
      <c r="BU24" s="4" t="str">
        <f>IF(AW24&lt;&gt;0,IF(AW27=2,AL24,""),"")</f>
        <v/>
      </c>
      <c r="BV24" s="4" t="str">
        <f>IF(BT24&lt;&gt;"",MAX(BT23:BT26),"")</f>
        <v/>
      </c>
      <c r="BW24" s="4" t="str">
        <f>IF(BT24&lt;&gt;"",IF(BT24=BV24,1,0),"")</f>
        <v/>
      </c>
      <c r="BX24" s="4" t="str">
        <f>IF(BU24&lt;&gt;"",MAX(BU23:BU26),"")</f>
        <v/>
      </c>
      <c r="BY24" s="4">
        <f>IF(BT24&lt;&gt;"",IF(BW27=1,IF(AO24=BV24,2,0),IF(AL24=BX24,2,0)),0)</f>
        <v>0</v>
      </c>
      <c r="BZ24" s="22" t="str">
        <f>IF(AND(BY24&lt;&gt;0,BY27=1),CONCATENATE(BY24,AR22),"")</f>
        <v/>
      </c>
      <c r="CA24" s="4" t="str">
        <f>IF(AW24&lt;&gt;0,IF(AW27=3,AO24,""),"")</f>
        <v/>
      </c>
      <c r="CB24" s="4" t="str">
        <f>IF(AW24&lt;&gt;0,IF(AW27=3,AL24,""),"")</f>
        <v/>
      </c>
      <c r="CC24" s="4" t="str">
        <f>IF(CA24&lt;&gt;"",MAX(CA23:CA26),"")</f>
        <v/>
      </c>
      <c r="CD24" s="4" t="str">
        <f>IF(CA24&lt;&gt;"",IF(CA24=CC24,1,0),"")</f>
        <v/>
      </c>
      <c r="CE24" s="4" t="str">
        <f>IF(CB24&lt;&gt;"",MAX(CB23:CB26),"")</f>
        <v/>
      </c>
      <c r="CF24" s="4">
        <f>IF(CA24&lt;&gt;"",IF(CD27=1,IF(AO24=CC24,2,0),IF(AL24=CE24,2,0)),0)</f>
        <v>0</v>
      </c>
      <c r="CG24" s="22" t="str">
        <f>IF(AND(CF24&lt;&gt;0,CF27=1),CONCATENATE(CF24,AR22),"")</f>
        <v/>
      </c>
      <c r="CN24" s="5"/>
      <c r="CO24" s="5"/>
      <c r="CP24" s="5"/>
      <c r="CQ24" s="5"/>
      <c r="CR24" s="5"/>
      <c r="CS24" s="5"/>
      <c r="CT24" s="5"/>
      <c r="CU24" s="5"/>
      <c r="CV24" s="5"/>
      <c r="CW24" s="5"/>
      <c r="CX24" s="5"/>
      <c r="CY24" s="5"/>
      <c r="CZ24" s="236"/>
    </row>
    <row r="25" spans="2:110" ht="15" thickBot="1" x14ac:dyDescent="0.25">
      <c r="B25" s="372">
        <v>43272</v>
      </c>
      <c r="C25" s="368">
        <v>0.375</v>
      </c>
      <c r="D25" s="319" t="s">
        <v>196</v>
      </c>
      <c r="E25" s="276"/>
      <c r="F25" s="277"/>
      <c r="G25" s="322" t="s">
        <v>140</v>
      </c>
      <c r="H25" s="14"/>
      <c r="I25" s="14"/>
      <c r="J25" s="4">
        <f t="shared" si="12"/>
        <v>0</v>
      </c>
      <c r="S25" s="4" t="str">
        <f t="shared" si="13"/>
        <v/>
      </c>
      <c r="V25" s="15" t="str">
        <f>IF(OR(E25&lt;&gt;"",F25&lt;&gt;""),IF(E25&gt;F25,"A",IF(E25=F25,"B","C")),"")</f>
        <v/>
      </c>
      <c r="W25" s="15" t="str">
        <f>IF(OR(F25&lt;&gt;"",E25&lt;&gt;""),IF(F25&gt;E25,"A",IF(F25=E25,"B","C")),"")</f>
        <v/>
      </c>
      <c r="X25" s="27" t="str">
        <f t="shared" si="14"/>
        <v/>
      </c>
      <c r="Y25" s="30" t="str">
        <f t="shared" si="15"/>
        <v/>
      </c>
      <c r="Z25" s="31" t="str">
        <f t="shared" si="16"/>
        <v/>
      </c>
      <c r="AA25" s="32" t="str">
        <f t="shared" si="17"/>
        <v/>
      </c>
      <c r="AD25" s="5"/>
      <c r="AE25" s="73" t="str">
        <f>CONCATENATE(AT25,AX25,BE25,BL25,BS25,BZ25,CG25)</f>
        <v/>
      </c>
      <c r="AG25" s="5" t="str">
        <f>'- C -'!F54</f>
        <v>Peru</v>
      </c>
      <c r="AH25" s="21">
        <f>'- C -'!G54</f>
        <v>0</v>
      </c>
      <c r="AI25" s="21">
        <f>'- C -'!H54</f>
        <v>0</v>
      </c>
      <c r="AJ25" s="21">
        <f>'- C -'!I54</f>
        <v>0</v>
      </c>
      <c r="AK25" s="21">
        <f>'- C -'!J54</f>
        <v>0</v>
      </c>
      <c r="AL25" s="21">
        <f>'- C -'!K54</f>
        <v>0</v>
      </c>
      <c r="AM25" s="21">
        <f>'- C -'!L54</f>
        <v>0</v>
      </c>
      <c r="AN25" s="21">
        <f>'- C -'!M54</f>
        <v>0</v>
      </c>
      <c r="AO25" s="21">
        <f>AL25-AM25</f>
        <v>0</v>
      </c>
      <c r="AR25" s="4">
        <f>MAX(AN23:AN26)</f>
        <v>0</v>
      </c>
      <c r="AS25" s="4">
        <f>IF(AN25=AR25,1,0)</f>
        <v>1</v>
      </c>
      <c r="AT25" s="22" t="str">
        <f>IF(AND(AS25&lt;&gt;0,AS27=1),CONCATENATE(AS25,AR22),"")</f>
        <v/>
      </c>
      <c r="AU25" s="4" t="str">
        <f>IF(AND(AS25&lt;&gt;1,AS27=1),AN25,"")</f>
        <v/>
      </c>
      <c r="AV25" s="4" t="str">
        <f>IF(AU25&lt;&gt;"",MAX(AU23:AU26),"")</f>
        <v/>
      </c>
      <c r="AW25" s="4">
        <f>IF(AU25&lt;&gt;"",IF(AN25=AV25,2,0),0)</f>
        <v>0</v>
      </c>
      <c r="AX25" s="22" t="str">
        <f>IF(AND(AW25&lt;&gt;0,AW27=1),CONCATENATE(AW25,AR22),"")</f>
        <v/>
      </c>
      <c r="AY25" s="4" t="str">
        <f>IF(AS25&lt;&gt;0,IF(AS27=3,AO25,""),"")</f>
        <v/>
      </c>
      <c r="AZ25" s="4" t="str">
        <f>IF(AS25&lt;&gt;0,IF(AS27=3,AL25,""),"")</f>
        <v/>
      </c>
      <c r="BA25" s="4" t="str">
        <f>IF(AY25&lt;&gt;"",MAX(AY23:AY26),"")</f>
        <v/>
      </c>
      <c r="BB25" s="4" t="str">
        <f>IF(AY25&lt;&gt;"",IF(AY25=BA25,1,0),"")</f>
        <v/>
      </c>
      <c r="BC25" s="4" t="str">
        <f>IF(AZ25&lt;&gt;"",MAX(AZ23:AZ26),"")</f>
        <v/>
      </c>
      <c r="BD25" s="4">
        <f>IF(AY25&lt;&gt;"",IF(BB27=1,IF(AO25=BA25,1,0),IF(AL25=BC25,1,0)),0)</f>
        <v>0</v>
      </c>
      <c r="BE25" s="22" t="str">
        <f>IF(AND(BD25&lt;&gt;0,BD27=1),CONCATENATE(BD25,AR22),"")</f>
        <v/>
      </c>
      <c r="BF25" s="4" t="str">
        <f>IF(AS25&lt;&gt;0,IF(AND(BD25&lt;&gt;1,BD27=1),AO25,""),"")</f>
        <v/>
      </c>
      <c r="BG25" s="4" t="str">
        <f>IF(AS25&lt;&gt;0,IF(AND(BD25&lt;&gt;1,BD27=1),AL25,""),"")</f>
        <v/>
      </c>
      <c r="BH25" s="4" t="str">
        <f>IF(BF25&lt;&gt;"",MAX(BF23:BF26),"")</f>
        <v/>
      </c>
      <c r="BI25" s="4" t="str">
        <f>IF(BF25&lt;&gt;"",IF(BF25=BH25,1,0),"")</f>
        <v/>
      </c>
      <c r="BJ25" s="4" t="str">
        <f>IF(BG25&lt;&gt;"",MAX(BG23:BG26),"")</f>
        <v/>
      </c>
      <c r="BK25" s="4">
        <f>IF(BF25&lt;&gt;"",IF(BI27=1,IF(AO25=BH25,2,0),IF(AL25=BJ25,2,0)),0)</f>
        <v>0</v>
      </c>
      <c r="BL25" s="22" t="str">
        <f>IF(AND(BK25&lt;&gt;0,BK27=1),CONCATENATE(BK25,AR22),"")</f>
        <v/>
      </c>
      <c r="BM25" s="4" t="str">
        <f>IF(AS25&lt;&gt;0,IF(AS27=2,AO25,""),"")</f>
        <v/>
      </c>
      <c r="BN25" s="4" t="str">
        <f>IF(AS25&lt;&gt;0,IF(AS27=2,AL25,""),"")</f>
        <v/>
      </c>
      <c r="BO25" s="4" t="str">
        <f>IF(BM25&lt;&gt;"",MAX(BM23:BM26),"")</f>
        <v/>
      </c>
      <c r="BP25" s="4" t="str">
        <f>IF(BM25&lt;&gt;"",IF(BM25=BO25,1,0),"")</f>
        <v/>
      </c>
      <c r="BQ25" s="4" t="str">
        <f>IF(BN25&lt;&gt;"",MAX(BN23:BN26),"")</f>
        <v/>
      </c>
      <c r="BR25" s="4">
        <f>IF(BM25&lt;&gt;"",IF(BP27=1,IF(AO25=BO25,1,2),IF(AL25=BQ25,1,2)),0)</f>
        <v>0</v>
      </c>
      <c r="BS25" s="22" t="str">
        <f>IF(AND(BR25&lt;&gt;0,BR27=2),CONCATENATE(BR25,AR22),"")</f>
        <v/>
      </c>
      <c r="BT25" s="4" t="str">
        <f>IF(AW25&lt;&gt;0,IF(AW27=2,AO25,""),"")</f>
        <v/>
      </c>
      <c r="BU25" s="4" t="str">
        <f>IF(AW25&lt;&gt;0,IF(AW27=2,AL25,""),"")</f>
        <v/>
      </c>
      <c r="BV25" s="4" t="str">
        <f>IF(BT25&lt;&gt;"",MAX(BT23:BT26),"")</f>
        <v/>
      </c>
      <c r="BW25" s="4" t="str">
        <f>IF(BT25&lt;&gt;"",IF(BT25=BV25,1,0),"")</f>
        <v/>
      </c>
      <c r="BX25" s="4" t="str">
        <f>IF(BU25&lt;&gt;"",MAX(BU23:BU26),"")</f>
        <v/>
      </c>
      <c r="BY25" s="4">
        <f>IF(BT25&lt;&gt;"",IF(BW27=1,IF(AO25=BV25,2,0),IF(AL25=BX25,2,0)),0)</f>
        <v>0</v>
      </c>
      <c r="BZ25" s="22" t="str">
        <f>IF(AND(BY25&lt;&gt;0,BY27=1),CONCATENATE(BY25,AR22),"")</f>
        <v/>
      </c>
      <c r="CA25" s="4" t="str">
        <f>IF(AW25&lt;&gt;0,IF(AW27=3,AO25,""),"")</f>
        <v/>
      </c>
      <c r="CB25" s="4" t="str">
        <f>IF(AW25&lt;&gt;0,IF(AW27=3,AL25,""),"")</f>
        <v/>
      </c>
      <c r="CC25" s="4" t="str">
        <f>IF(CA25&lt;&gt;"",MAX(CA23:CA26),"")</f>
        <v/>
      </c>
      <c r="CD25" s="4" t="str">
        <f>IF(CA25&lt;&gt;"",IF(CA25=CC25,1,0),"")</f>
        <v/>
      </c>
      <c r="CE25" s="4" t="str">
        <f>IF(CB25&lt;&gt;"",MAX(CB23:CB26),"")</f>
        <v/>
      </c>
      <c r="CF25" s="4">
        <f>IF(CA25&lt;&gt;"",IF(CD27=1,IF(AO25=CC25,2,0),IF(AL25=CE25,2,0)),0)</f>
        <v>0</v>
      </c>
      <c r="CG25" s="22" t="str">
        <f>IF(AND(CF25&lt;&gt;0,CF27=1),CONCATENATE(CF25,AR22),"")</f>
        <v/>
      </c>
      <c r="CN25" s="5"/>
      <c r="CO25" s="5"/>
      <c r="CP25" s="5"/>
      <c r="CQ25" s="5"/>
      <c r="CR25" s="5"/>
      <c r="CS25" s="5"/>
      <c r="CT25" s="5"/>
      <c r="CU25" s="5"/>
      <c r="CV25" s="5"/>
      <c r="CW25" s="5"/>
      <c r="CX25" s="5"/>
      <c r="CY25" s="5"/>
      <c r="CZ25" s="236"/>
    </row>
    <row r="26" spans="2:110" ht="17" thickBot="1" x14ac:dyDescent="0.25">
      <c r="B26" s="372">
        <v>43272</v>
      </c>
      <c r="C26" s="368">
        <v>0.5</v>
      </c>
      <c r="D26" s="319" t="s">
        <v>195</v>
      </c>
      <c r="E26" s="276"/>
      <c r="F26" s="277"/>
      <c r="G26" s="321" t="s">
        <v>127</v>
      </c>
      <c r="H26" s="14"/>
      <c r="I26" s="14"/>
      <c r="J26" s="4">
        <f t="shared" si="12"/>
        <v>0</v>
      </c>
      <c r="S26" s="4" t="str">
        <f t="shared" si="13"/>
        <v/>
      </c>
      <c r="V26" s="15" t="str">
        <f>IF(OR(E26&lt;&gt;"",F26&lt;&gt;""),IF(E26&gt;F26,"A",IF(E26=F26,"B","C")),"")</f>
        <v/>
      </c>
      <c r="W26" s="15" t="str">
        <f>IF(OR(F26&lt;&gt;"",E26&lt;&gt;""),IF(F26&gt;E26,"A",IF(F26=E26,"B","C")),"")</f>
        <v/>
      </c>
      <c r="X26" s="27" t="str">
        <f t="shared" si="14"/>
        <v/>
      </c>
      <c r="Y26" s="30" t="str">
        <f t="shared" si="15"/>
        <v/>
      </c>
      <c r="Z26" s="31" t="str">
        <f t="shared" si="16"/>
        <v/>
      </c>
      <c r="AA26" s="32" t="str">
        <f t="shared" si="17"/>
        <v/>
      </c>
      <c r="AD26" s="5"/>
      <c r="AE26" s="73" t="str">
        <f>CONCATENATE(AT26,AX26,BE26,BL26,BS26,BZ26,CG26)</f>
        <v/>
      </c>
      <c r="AG26" s="20" t="str">
        <f>'- C -'!F55</f>
        <v>Dinamarca</v>
      </c>
      <c r="AH26" s="23">
        <f>'- C -'!G55</f>
        <v>0</v>
      </c>
      <c r="AI26" s="23">
        <f>'- C -'!H55</f>
        <v>0</v>
      </c>
      <c r="AJ26" s="23">
        <f>'- C -'!I55</f>
        <v>0</v>
      </c>
      <c r="AK26" s="23">
        <f>'- C -'!J55</f>
        <v>0</v>
      </c>
      <c r="AL26" s="23">
        <f>'- C -'!K55</f>
        <v>0</v>
      </c>
      <c r="AM26" s="23">
        <f>'- C -'!L55</f>
        <v>0</v>
      </c>
      <c r="AN26" s="23">
        <f>'- C -'!M55</f>
        <v>0</v>
      </c>
      <c r="AO26" s="23">
        <f>AL26-AM26</f>
        <v>0</v>
      </c>
      <c r="AR26" s="4">
        <f>MAX(AN23:AN26)</f>
        <v>0</v>
      </c>
      <c r="AS26" s="4">
        <f>IF(AN26=AR26,1,0)</f>
        <v>1</v>
      </c>
      <c r="AT26" s="22" t="str">
        <f>IF(AND(AS26&lt;&gt;0,AS27=1),CONCATENATE(AS26,AR22),"")</f>
        <v/>
      </c>
      <c r="AU26" s="4" t="str">
        <f>IF(AND(AS26&lt;&gt;1,AS27=1),AN26,"")</f>
        <v/>
      </c>
      <c r="AV26" s="4" t="str">
        <f>IF(AU26&lt;&gt;"",MAX(AU23:AU26),"")</f>
        <v/>
      </c>
      <c r="AW26" s="4">
        <f>IF(AU26&lt;&gt;"",IF(AN26=AV26,2,0),0)</f>
        <v>0</v>
      </c>
      <c r="AX26" s="22" t="str">
        <f>IF(AND(AW26&lt;&gt;0,AW27=1),CONCATENATE(AW26,AR22),"")</f>
        <v/>
      </c>
      <c r="AY26" s="4" t="str">
        <f>IF(AS26&lt;&gt;0,IF(AS27=3,AO26,""),"")</f>
        <v/>
      </c>
      <c r="AZ26" s="4" t="str">
        <f>IF(AS26&lt;&gt;0,IF(AS27=3,AL26,""),"")</f>
        <v/>
      </c>
      <c r="BA26" s="4" t="str">
        <f>IF(AY26&lt;&gt;"",MAX(AY23:AY26),"")</f>
        <v/>
      </c>
      <c r="BB26" s="4" t="str">
        <f>IF(AY26&lt;&gt;"",IF(AY26=BA26,1,0),"")</f>
        <v/>
      </c>
      <c r="BC26" s="4" t="str">
        <f>IF(AZ26&lt;&gt;"",MAX(AZ23:AZ26),"")</f>
        <v/>
      </c>
      <c r="BD26" s="4">
        <f>IF(AY26&lt;&gt;"",IF(BB27=1,IF(AO26=BA26,1,0),IF(AL26=BC26,1,0)),0)</f>
        <v>0</v>
      </c>
      <c r="BE26" s="22" t="str">
        <f>IF(AND(BD26&lt;&gt;0,BD27=1),CONCATENATE(BD26,AR22),"")</f>
        <v/>
      </c>
      <c r="BF26" s="4" t="str">
        <f>IF(AS26&lt;&gt;0,IF(AND(BD26&lt;&gt;1,BD27=1),AO26,""),"")</f>
        <v/>
      </c>
      <c r="BG26" s="4" t="str">
        <f>IF(AS26&lt;&gt;0,IF(AND(BD26&lt;&gt;1,BD27=1),AL26,""),"")</f>
        <v/>
      </c>
      <c r="BH26" s="4" t="str">
        <f>IF(BF26&lt;&gt;"",MAX(BF23:BF26),"")</f>
        <v/>
      </c>
      <c r="BI26" s="4" t="str">
        <f>IF(BF26&lt;&gt;"",IF(BF26=BH26,1,0),"")</f>
        <v/>
      </c>
      <c r="BJ26" s="4" t="str">
        <f>IF(BG26&lt;&gt;"",MAX(BG23:BG26),"")</f>
        <v/>
      </c>
      <c r="BK26" s="4">
        <f>IF(BF26&lt;&gt;"",IF(BI27=1,IF(AO26=BH26,2,0),IF(AL26=BJ26,2,0)),0)</f>
        <v>0</v>
      </c>
      <c r="BL26" s="22" t="str">
        <f>IF(AND(BK26&lt;&gt;0,BK27=1),CONCATENATE(BK26,AR22),"")</f>
        <v/>
      </c>
      <c r="BM26" s="4" t="str">
        <f>IF(AS26&lt;&gt;0,IF(AS27=2,AO26,""),"")</f>
        <v/>
      </c>
      <c r="BN26" s="4" t="str">
        <f>IF(AS26&lt;&gt;0,IF(AS27=2,AL26,""),"")</f>
        <v/>
      </c>
      <c r="BO26" s="4" t="str">
        <f>IF(BM26&lt;&gt;"",MAX(BM23:BM26),"")</f>
        <v/>
      </c>
      <c r="BP26" s="4" t="str">
        <f>IF(BM26&lt;&gt;"",IF(BM26=BO26,1,0),"")</f>
        <v/>
      </c>
      <c r="BQ26" s="4" t="str">
        <f>IF(BN26&lt;&gt;"",MAX(BN23:BN26),"")</f>
        <v/>
      </c>
      <c r="BR26" s="4">
        <f>IF(BM26&lt;&gt;"",IF(BP27=1,IF(AO26=BO26,1,2),IF(AL26=BQ26,1,2)),0)</f>
        <v>0</v>
      </c>
      <c r="BS26" s="22" t="str">
        <f>IF(AND(BR26&lt;&gt;0,BR27=2),CONCATENATE(BR26,AR22),"")</f>
        <v/>
      </c>
      <c r="BT26" s="4" t="str">
        <f>IF(AW26&lt;&gt;0,IF(AW27=2,AO26,""),"")</f>
        <v/>
      </c>
      <c r="BU26" s="4" t="str">
        <f>IF(AW26&lt;&gt;0,IF(AW27=2,AL26,""),"")</f>
        <v/>
      </c>
      <c r="BV26" s="4" t="str">
        <f>IF(BT26&lt;&gt;"",MAX(BT23:BT26),"")</f>
        <v/>
      </c>
      <c r="BW26" s="4" t="str">
        <f>IF(BT26&lt;&gt;"",IF(BT26=BV26,1,0),"")</f>
        <v/>
      </c>
      <c r="BX26" s="4" t="str">
        <f>IF(BU26&lt;&gt;"",MAX(BU23:BU26),"")</f>
        <v/>
      </c>
      <c r="BY26" s="4">
        <f>IF(BT26&lt;&gt;"",IF(BW27=1,IF(AO26=BV26,2,0),IF(AL26=BX26,2,0)),0)</f>
        <v>0</v>
      </c>
      <c r="BZ26" s="22" t="str">
        <f>IF(AND(BY26&lt;&gt;0,BY27=1),CONCATENATE(BY26,AR22),"")</f>
        <v/>
      </c>
      <c r="CA26" s="4" t="str">
        <f>IF(AW26&lt;&gt;0,IF(AW27=3,AO26,""),"")</f>
        <v/>
      </c>
      <c r="CB26" s="4" t="str">
        <f>IF(AW26&lt;&gt;0,IF(AW27=3,AL26,""),"")</f>
        <v/>
      </c>
      <c r="CC26" s="4" t="str">
        <f>IF(CA26&lt;&gt;"",MAX(CA23:CA26),"")</f>
        <v/>
      </c>
      <c r="CD26" s="4" t="str">
        <f>IF(CA26&lt;&gt;"",IF(CA26=CC26,1,0),"")</f>
        <v/>
      </c>
      <c r="CE26" s="4" t="str">
        <f>IF(CB26&lt;&gt;"",MAX(CB23:CB26),"")</f>
        <v/>
      </c>
      <c r="CF26" s="4">
        <f>IF(CA26&lt;&gt;"",IF(CD27=1,IF(AO26=CC26,2,0),IF(AL26=CE26,2,0)),0)</f>
        <v>0</v>
      </c>
      <c r="CG26" s="22" t="str">
        <f>IF(AND(CF26&lt;&gt;0,CF27=1),CONCATENATE(CF26,AR22),"")</f>
        <v/>
      </c>
      <c r="CN26" s="5"/>
      <c r="CO26" s="5"/>
      <c r="CP26" s="5"/>
      <c r="CQ26" s="5"/>
      <c r="CR26" s="5"/>
      <c r="CS26" s="5"/>
      <c r="CT26" s="5"/>
      <c r="CU26" s="5"/>
      <c r="CV26" s="5"/>
      <c r="CW26" s="5"/>
      <c r="CX26" s="5"/>
      <c r="CY26" s="5"/>
      <c r="CZ26" s="259" t="s">
        <v>72</v>
      </c>
      <c r="DA26" s="349" t="s">
        <v>128</v>
      </c>
      <c r="DB26" s="246" t="s">
        <v>54</v>
      </c>
      <c r="DC26" s="460" t="s">
        <v>181</v>
      </c>
      <c r="DD26" s="450"/>
      <c r="DE26" s="450"/>
      <c r="DF26" s="451"/>
    </row>
    <row r="27" spans="2:110" ht="15" thickBot="1" x14ac:dyDescent="0.25">
      <c r="B27" s="372">
        <v>43277</v>
      </c>
      <c r="C27" s="368">
        <v>0.45833333333333331</v>
      </c>
      <c r="D27" s="319" t="s">
        <v>127</v>
      </c>
      <c r="E27" s="276"/>
      <c r="F27" s="277"/>
      <c r="G27" s="322" t="s">
        <v>196</v>
      </c>
      <c r="H27" s="14"/>
      <c r="I27" s="14"/>
      <c r="J27" s="4">
        <f t="shared" si="12"/>
        <v>0</v>
      </c>
      <c r="S27" s="4" t="str">
        <f t="shared" si="13"/>
        <v/>
      </c>
      <c r="V27" s="15" t="str">
        <f>IF(OR(E27&lt;&gt;"",F27&lt;&gt;""),IF(E27&gt;F27,"A",IF(E27=F27,"B","C")),"")</f>
        <v/>
      </c>
      <c r="W27" s="15" t="str">
        <f>IF(OR(F27&lt;&gt;"",E27&lt;&gt;""),IF(F27&gt;E27,"A",IF(F27=E27,"B","C")),"")</f>
        <v/>
      </c>
      <c r="X27" s="27" t="str">
        <f t="shared" si="14"/>
        <v/>
      </c>
      <c r="Y27" s="30" t="str">
        <f t="shared" si="15"/>
        <v/>
      </c>
      <c r="Z27" s="31" t="str">
        <f t="shared" si="16"/>
        <v/>
      </c>
      <c r="AA27" s="32" t="str">
        <f t="shared" si="17"/>
        <v/>
      </c>
      <c r="AD27" s="5"/>
      <c r="AG27" s="5"/>
      <c r="AH27" s="21"/>
      <c r="AI27" s="21"/>
      <c r="AJ27" s="21"/>
      <c r="AK27" s="21"/>
      <c r="AL27" s="21"/>
      <c r="AM27" s="21"/>
      <c r="AN27" s="21"/>
      <c r="AO27" s="21"/>
      <c r="AQ27" s="4">
        <f>SUM(AH23:AH26)</f>
        <v>0</v>
      </c>
      <c r="AS27" s="4">
        <f>COUNTIF(AS23:AS26,"&lt;&gt;0")</f>
        <v>4</v>
      </c>
      <c r="AW27" s="4">
        <f>COUNTIF(AW23:AW26,"&lt;&gt;0")</f>
        <v>0</v>
      </c>
      <c r="BB27" s="4" t="str">
        <f>IF(AS27=3,SUM(BB23:BB26),"")</f>
        <v/>
      </c>
      <c r="BD27" s="4">
        <f>COUNTIF(BD23:BD26,"&lt;&gt;0")</f>
        <v>0</v>
      </c>
      <c r="BI27" s="4" t="str">
        <f>IF(AS27=3,SUM(BI23:BI26),"")</f>
        <v/>
      </c>
      <c r="BK27" s="4">
        <f>COUNTIF(BK23:BK26,"&lt;&gt;0")</f>
        <v>0</v>
      </c>
      <c r="BP27" s="4" t="str">
        <f>IF(AS27=2,SUM(BP23:BP26),"")</f>
        <v/>
      </c>
      <c r="BR27" s="4">
        <f>COUNTIF(BR23:BR26,"&lt;&gt;0")</f>
        <v>0</v>
      </c>
      <c r="BW27" s="4" t="str">
        <f>IF(AW27=2,SUM(BW23:BW26),"")</f>
        <v/>
      </c>
      <c r="BY27" s="4">
        <f>COUNTIF(BY23:BY26,"&lt;&gt;0")</f>
        <v>0</v>
      </c>
      <c r="CD27" s="4" t="str">
        <f>IF(AW27=3,SUM(CD23:CD26),"")</f>
        <v/>
      </c>
      <c r="CF27" s="4">
        <f>COUNTIF(CF23:CF26,"&lt;&gt;0")</f>
        <v>0</v>
      </c>
      <c r="CN27" s="5"/>
      <c r="CO27" s="5"/>
      <c r="CP27" s="5"/>
      <c r="CQ27" s="5"/>
      <c r="CR27" s="5"/>
      <c r="CS27" s="5"/>
      <c r="CT27" s="5"/>
      <c r="CU27" s="5"/>
      <c r="CV27" s="5"/>
      <c r="CW27" s="5"/>
      <c r="CX27" s="5"/>
      <c r="CY27" s="5"/>
      <c r="CZ27" s="260">
        <v>61</v>
      </c>
      <c r="DA27" s="356">
        <v>43291</v>
      </c>
      <c r="DB27" s="240">
        <v>0.625</v>
      </c>
      <c r="DC27" s="337" t="str">
        <f>IF(T101="","Ganador  57",T101)</f>
        <v>Ganador  57</v>
      </c>
      <c r="DD27" s="274"/>
      <c r="DE27" s="275"/>
      <c r="DF27" s="325" t="str">
        <f>IF(T98="","Ganador  58",T98)</f>
        <v>Ganador  58</v>
      </c>
    </row>
    <row r="28" spans="2:110" ht="15" thickBot="1" x14ac:dyDescent="0.25">
      <c r="B28" s="373">
        <v>43277</v>
      </c>
      <c r="C28" s="369">
        <v>0.45833333333333331</v>
      </c>
      <c r="D28" s="320" t="s">
        <v>140</v>
      </c>
      <c r="E28" s="278"/>
      <c r="F28" s="279"/>
      <c r="G28" s="323" t="s">
        <v>195</v>
      </c>
      <c r="H28" s="29"/>
      <c r="I28" s="24"/>
      <c r="J28" s="4">
        <f t="shared" si="12"/>
        <v>0</v>
      </c>
      <c r="S28" s="4" t="str">
        <f t="shared" si="13"/>
        <v/>
      </c>
      <c r="V28" s="15" t="str">
        <f>IF(OR(E28&lt;&gt;"",F28&lt;&gt;""),IF(E28&gt;F28,"A",IF(E28=F28,"B","C")),"")</f>
        <v/>
      </c>
      <c r="W28" s="15" t="str">
        <f>IF(OR(F28&lt;&gt;"",E28&lt;&gt;""),IF(F28&gt;E28,"A",IF(F28=E28,"B","C")),"")</f>
        <v/>
      </c>
      <c r="X28" s="27" t="str">
        <f t="shared" si="14"/>
        <v/>
      </c>
      <c r="Y28" s="30" t="str">
        <f t="shared" si="15"/>
        <v/>
      </c>
      <c r="Z28" s="31" t="str">
        <f t="shared" si="16"/>
        <v/>
      </c>
      <c r="AA28" s="32" t="str">
        <f t="shared" si="17"/>
        <v/>
      </c>
      <c r="AD28" s="5"/>
      <c r="AG28" s="5"/>
      <c r="AH28" s="21"/>
      <c r="AI28" s="21"/>
      <c r="AJ28" s="21"/>
      <c r="AK28" s="21"/>
      <c r="AL28" s="21"/>
      <c r="AM28" s="21"/>
      <c r="AN28" s="21"/>
      <c r="AO28" s="21"/>
      <c r="CN28" s="5"/>
      <c r="CO28" s="5"/>
      <c r="CP28" s="5"/>
      <c r="CQ28" s="5"/>
      <c r="CR28" s="5"/>
      <c r="CS28" s="5"/>
      <c r="CT28" s="5"/>
      <c r="CU28" s="5"/>
      <c r="CV28" s="5"/>
      <c r="CW28" s="5"/>
      <c r="CX28" s="5"/>
      <c r="CY28" s="5"/>
      <c r="CZ28" s="261">
        <v>62</v>
      </c>
      <c r="DA28" s="357">
        <v>43292</v>
      </c>
      <c r="DB28" s="243">
        <v>0.625</v>
      </c>
      <c r="DC28" s="337" t="str">
        <f>IF(T104="","Ganador  59",T104)</f>
        <v>Ganador  59</v>
      </c>
      <c r="DD28" s="326"/>
      <c r="DE28" s="327"/>
      <c r="DF28" s="325" t="str">
        <f>IF(T107="","Ganador  60",T107)</f>
        <v>Ganador  60</v>
      </c>
    </row>
    <row r="29" spans="2:110" ht="15" thickBot="1" x14ac:dyDescent="0.25">
      <c r="B29" s="5"/>
      <c r="C29" s="5"/>
      <c r="D29" s="6"/>
      <c r="E29" s="5"/>
      <c r="F29" s="5"/>
      <c r="G29" s="7"/>
      <c r="H29" s="21"/>
      <c r="I29" s="21"/>
      <c r="AD29" s="5"/>
      <c r="AG29" s="5"/>
      <c r="AH29" s="21"/>
      <c r="AI29" s="21"/>
      <c r="AJ29" s="21"/>
      <c r="AK29" s="21"/>
      <c r="AL29" s="21"/>
      <c r="AM29" s="21"/>
      <c r="AN29" s="21"/>
      <c r="AO29" s="21"/>
      <c r="CN29" s="5"/>
      <c r="CO29" s="5"/>
      <c r="CP29" s="5"/>
      <c r="CQ29" s="5"/>
      <c r="CR29" s="5"/>
      <c r="CS29" s="5"/>
      <c r="CT29" s="5"/>
      <c r="CU29" s="5"/>
      <c r="CV29" s="5"/>
      <c r="CW29" s="5"/>
      <c r="CX29" s="5"/>
      <c r="CY29" s="5"/>
      <c r="CZ29" s="236"/>
    </row>
    <row r="30" spans="2:110" ht="15" customHeight="1" thickBot="1" x14ac:dyDescent="0.25">
      <c r="B30" s="370" t="s">
        <v>128</v>
      </c>
      <c r="C30" s="230" t="s">
        <v>54</v>
      </c>
      <c r="D30" s="433" t="s">
        <v>133</v>
      </c>
      <c r="E30" s="434"/>
      <c r="F30" s="434"/>
      <c r="G30" s="435"/>
      <c r="H30" s="350"/>
      <c r="I30" s="350"/>
      <c r="AD30" s="5"/>
      <c r="AG30" s="11" t="s">
        <v>133</v>
      </c>
      <c r="AH30" s="12" t="s">
        <v>147</v>
      </c>
      <c r="AI30" s="12" t="s">
        <v>148</v>
      </c>
      <c r="AJ30" s="12" t="s">
        <v>149</v>
      </c>
      <c r="AK30" s="12" t="s">
        <v>150</v>
      </c>
      <c r="AL30" s="12" t="s">
        <v>151</v>
      </c>
      <c r="AM30" s="12" t="s">
        <v>152</v>
      </c>
      <c r="AN30" s="12" t="s">
        <v>153</v>
      </c>
      <c r="AO30" s="12" t="s">
        <v>154</v>
      </c>
      <c r="AR30" s="13" t="s">
        <v>172</v>
      </c>
      <c r="AS30" s="436" t="s">
        <v>174</v>
      </c>
      <c r="AT30" s="436"/>
      <c r="AU30" s="436" t="s">
        <v>175</v>
      </c>
      <c r="AV30" s="436"/>
      <c r="AW30" s="436"/>
      <c r="AX30" s="436"/>
      <c r="AY30" s="436" t="s">
        <v>173</v>
      </c>
      <c r="AZ30" s="436"/>
      <c r="BA30" s="436"/>
      <c r="BB30" s="436"/>
      <c r="BC30" s="436"/>
      <c r="BD30" s="436"/>
      <c r="BE30" s="436"/>
      <c r="BF30" s="436" t="s">
        <v>176</v>
      </c>
      <c r="BG30" s="436"/>
      <c r="BH30" s="436"/>
      <c r="BI30" s="436"/>
      <c r="BJ30" s="436"/>
      <c r="BK30" s="436"/>
      <c r="BL30" s="436"/>
      <c r="BM30" s="436" t="s">
        <v>177</v>
      </c>
      <c r="BN30" s="436"/>
      <c r="BO30" s="436"/>
      <c r="BP30" s="436"/>
      <c r="BQ30" s="436"/>
      <c r="BR30" s="436"/>
      <c r="BS30" s="436"/>
      <c r="BT30" s="436" t="s">
        <v>178</v>
      </c>
      <c r="BU30" s="436"/>
      <c r="BV30" s="436"/>
      <c r="BW30" s="436"/>
      <c r="BX30" s="436"/>
      <c r="BY30" s="436"/>
      <c r="BZ30" s="436"/>
      <c r="CA30" s="436" t="s">
        <v>179</v>
      </c>
      <c r="CB30" s="436"/>
      <c r="CC30" s="436"/>
      <c r="CD30" s="436"/>
      <c r="CE30" s="436"/>
      <c r="CF30" s="436"/>
      <c r="CG30" s="436"/>
      <c r="CN30" s="5"/>
      <c r="CO30" s="5"/>
      <c r="CP30" s="5"/>
      <c r="CQ30" s="5"/>
      <c r="CR30" s="5"/>
      <c r="CS30" s="5"/>
      <c r="CT30" s="5"/>
      <c r="CU30" s="5"/>
      <c r="CV30" s="5"/>
      <c r="CW30" s="5"/>
      <c r="CX30" s="5"/>
      <c r="CY30" s="5"/>
      <c r="CZ30" s="236"/>
    </row>
    <row r="31" spans="2:110" ht="15" thickBot="1" x14ac:dyDescent="0.25">
      <c r="B31" s="371">
        <v>43267</v>
      </c>
      <c r="C31" s="367">
        <v>0.41666666666666669</v>
      </c>
      <c r="D31" s="318" t="s">
        <v>130</v>
      </c>
      <c r="E31" s="274"/>
      <c r="F31" s="275"/>
      <c r="G31" s="321" t="s">
        <v>197</v>
      </c>
      <c r="H31" s="14"/>
      <c r="I31" s="14"/>
      <c r="J31" s="4">
        <f t="shared" ref="J31" si="18">IF(AND(E31&lt;&gt;"",F31&lt;&gt;""),1,0)</f>
        <v>0</v>
      </c>
      <c r="S31" s="4" t="str">
        <f t="shared" ref="S31" si="19">IF(AND(E31&lt;&gt;"",F31&lt;&gt;""),IF(E31&gt;F31,"L",IF(E31=F31,"E","V")),"")</f>
        <v/>
      </c>
      <c r="V31" s="15" t="str">
        <f>IF(AND(E31&lt;&gt;"",F31&lt;&gt;""),IF(E31&gt;F31,"A",IF(E31=F31,"B","C")),"")</f>
        <v/>
      </c>
      <c r="W31" s="15" t="str">
        <f>IF(AND(F31&lt;&gt;"",E31&lt;&gt;""),IF(F31&gt;E31,"A",IF(F31=E31,"B","C")),"")</f>
        <v/>
      </c>
      <c r="X31" s="33" t="str">
        <f t="shared" ref="X31" si="20">IF($D31="Alemania",$V31,IF($G31="Alemania",$W31,""))</f>
        <v/>
      </c>
      <c r="Y31" s="34" t="str">
        <f t="shared" ref="Y31" si="21">IF($D31="Ghana",$V31,IF($G31="Ghana",$W31,""))</f>
        <v/>
      </c>
      <c r="Z31" s="32" t="str">
        <f t="shared" ref="Z31" si="22">IF($D31="Serbia",$V31,IF($G31="Serbia",$W31,""))</f>
        <v/>
      </c>
      <c r="AA31" s="35" t="str">
        <f t="shared" ref="AA31" si="23">IF($D31="Australia",$V31,IF($G31="Australia",$W31,""))</f>
        <v/>
      </c>
      <c r="AD31" s="5"/>
      <c r="AE31" s="73" t="str">
        <f>CONCATENATE(AT31,AX31,BE31,BL31,BS31,BZ31,CG31)</f>
        <v/>
      </c>
      <c r="AG31" s="5" t="str">
        <f>'- D -'!F52</f>
        <v>Argentina</v>
      </c>
      <c r="AH31" s="21">
        <f>'- D -'!G52</f>
        <v>0</v>
      </c>
      <c r="AI31" s="21">
        <f>'- D -'!H52</f>
        <v>0</v>
      </c>
      <c r="AJ31" s="21">
        <f>'- D -'!I52</f>
        <v>0</v>
      </c>
      <c r="AK31" s="21">
        <f>'- D -'!J52</f>
        <v>0</v>
      </c>
      <c r="AL31" s="21">
        <f>'- D -'!K52</f>
        <v>0</v>
      </c>
      <c r="AM31" s="21">
        <f>'- D -'!L52</f>
        <v>0</v>
      </c>
      <c r="AN31" s="21">
        <f>'- D -'!M52</f>
        <v>0</v>
      </c>
      <c r="AO31" s="21">
        <f>AL31-AM31</f>
        <v>0</v>
      </c>
      <c r="AR31" s="4">
        <f>MAX(AN31:AN34)</f>
        <v>0</v>
      </c>
      <c r="AS31" s="4">
        <f>IF(AN31=AR31,1,0)</f>
        <v>1</v>
      </c>
      <c r="AT31" s="22" t="str">
        <f>IF(AND(AS31&lt;&gt;0,AS35=1),CONCATENATE(AS31,AR30),"")</f>
        <v/>
      </c>
      <c r="AU31" s="4" t="str">
        <f>IF(AND(AS31&lt;&gt;1,AS35=1),AN31,"")</f>
        <v/>
      </c>
      <c r="AV31" s="4" t="str">
        <f>IF(AU31&lt;&gt;"",MAX(AU31:AU34),"")</f>
        <v/>
      </c>
      <c r="AW31" s="4">
        <f>IF(AU31&lt;&gt;"",IF(AN31=AV31,2,0),0)</f>
        <v>0</v>
      </c>
      <c r="AX31" s="22" t="str">
        <f>IF(AND(AW31&lt;&gt;0,AW35=1),CONCATENATE(AW31,AR30),"")</f>
        <v/>
      </c>
      <c r="AY31" s="4" t="str">
        <f>IF(AS31&lt;&gt;0,IF(AS35=3,AO31,""),"")</f>
        <v/>
      </c>
      <c r="AZ31" s="4" t="str">
        <f>IF(AS31&lt;&gt;0,IF(AS35=3,AL31,""),"")</f>
        <v/>
      </c>
      <c r="BA31" s="4" t="str">
        <f>IF(AY31&lt;&gt;"",MAX(AY31:AY34),"")</f>
        <v/>
      </c>
      <c r="BB31" s="4" t="str">
        <f>IF(AY31&lt;&gt;"",IF(AY31=BA31,1,0),"")</f>
        <v/>
      </c>
      <c r="BC31" s="4" t="str">
        <f>IF(AZ31&lt;&gt;"",MAX(AZ31:AZ34),"")</f>
        <v/>
      </c>
      <c r="BD31" s="4">
        <f>IF(AY31&lt;&gt;"",IF(BB35=1,IF(AO31=BA31,1,0),IF(AL31=BC31,1,0)),0)</f>
        <v>0</v>
      </c>
      <c r="BE31" s="22" t="str">
        <f>IF(AND(BD31&lt;&gt;0,BD35=1),CONCATENATE(BD31,AR30),"")</f>
        <v/>
      </c>
      <c r="BF31" s="4" t="str">
        <f>IF(AS31&lt;&gt;0,IF(AND(BD31&lt;&gt;1,BD35=1),AO31,""),"")</f>
        <v/>
      </c>
      <c r="BG31" s="4" t="str">
        <f>IF(AS31&lt;&gt;0,IF(AND(BD31&lt;&gt;1,BD35=1),AL31,""),"")</f>
        <v/>
      </c>
      <c r="BH31" s="4" t="str">
        <f>IF(BF31&lt;&gt;"",MAX(BF31:BF34),"")</f>
        <v/>
      </c>
      <c r="BI31" s="4" t="str">
        <f>IF(BF31&lt;&gt;"",IF(BF31=BH31,1,0),"")</f>
        <v/>
      </c>
      <c r="BJ31" s="4" t="str">
        <f>IF(BG31&lt;&gt;"",MAX(BG31:BG34),"")</f>
        <v/>
      </c>
      <c r="BK31" s="4">
        <f>IF(BF31&lt;&gt;"",IF(BI35=1,IF(AO31=BH31,2,0),IF(AL31=BJ31,2,0)),0)</f>
        <v>0</v>
      </c>
      <c r="BL31" s="22" t="str">
        <f>IF(AND(BK31&lt;&gt;0,BK35=1),CONCATENATE(BK31,AR30),"")</f>
        <v/>
      </c>
      <c r="BM31" s="4" t="str">
        <f>IF(AS31&lt;&gt;0,IF(AS35=2,AO31,""),"")</f>
        <v/>
      </c>
      <c r="BN31" s="4" t="str">
        <f>IF(AS31&lt;&gt;0,IF(AS35=2,AL31,""),"")</f>
        <v/>
      </c>
      <c r="BO31" s="4" t="str">
        <f>IF(BM31&lt;&gt;"",MAX(BM31:BM34),"")</f>
        <v/>
      </c>
      <c r="BP31" s="4" t="str">
        <f>IF(BM31&lt;&gt;"",IF(BM31=BO31,1,0),"")</f>
        <v/>
      </c>
      <c r="BQ31" s="4" t="str">
        <f>IF(BN31&lt;&gt;"",MAX(BN31:BN34),"")</f>
        <v/>
      </c>
      <c r="BR31" s="4">
        <f>IF(BM31&lt;&gt;"",IF(BP35=1,IF(AO31=BO31,1,2),IF(AL31=BQ31,1,2)),0)</f>
        <v>0</v>
      </c>
      <c r="BS31" s="22" t="str">
        <f>IF(AND(BR31&lt;&gt;0,BR35=2),CONCATENATE(BR31,AR30),"")</f>
        <v/>
      </c>
      <c r="BT31" s="4" t="str">
        <f>IF(AW31&lt;&gt;0,IF(AW35=2,AO31,""),"")</f>
        <v/>
      </c>
      <c r="BU31" s="4" t="str">
        <f>IF(AW31&lt;&gt;0,IF(AW35=2,AL31,""),"")</f>
        <v/>
      </c>
      <c r="BV31" s="4" t="str">
        <f>IF(BT31&lt;&gt;"",MAX(BT31:BT34),"")</f>
        <v/>
      </c>
      <c r="BW31" s="4" t="str">
        <f>IF(BT31&lt;&gt;"",IF(BT31=BV31,1,0),"")</f>
        <v/>
      </c>
      <c r="BX31" s="4" t="str">
        <f>IF(BU31&lt;&gt;"",MAX(BU31:BU34),"")</f>
        <v/>
      </c>
      <c r="BY31" s="4">
        <f>IF(BT31&lt;&gt;"",IF(BW35=1,IF(AO31=BV31,2,0),IF(AL31=BX31,2,0)),0)</f>
        <v>0</v>
      </c>
      <c r="BZ31" s="22" t="str">
        <f>IF(AND(BY31&lt;&gt;0,BY35=1),CONCATENATE(BY31,AR30),"")</f>
        <v/>
      </c>
      <c r="CA31" s="4" t="str">
        <f>IF(AW31&lt;&gt;0,IF(AW35=3,AO31,""),"")</f>
        <v/>
      </c>
      <c r="CB31" s="4" t="str">
        <f>IF(AW31&lt;&gt;0,IF(AW35=3,AL31,""),"")</f>
        <v/>
      </c>
      <c r="CC31" s="4" t="str">
        <f>IF(CA31&lt;&gt;"",MAX(CA31:CA34),"")</f>
        <v/>
      </c>
      <c r="CD31" s="4" t="str">
        <f>IF(CA31&lt;&gt;"",IF(CA31=CC31,1,0),"")</f>
        <v/>
      </c>
      <c r="CE31" s="4" t="str">
        <f>IF(CB31&lt;&gt;"",MAX(CB31:CB34),"")</f>
        <v/>
      </c>
      <c r="CF31" s="4">
        <f>IF(CA31&lt;&gt;"",IF(CD35=1,IF(AO31=CC31,2,0),IF(AL31=CE31,2,0)),0)</f>
        <v>0</v>
      </c>
      <c r="CG31" s="22" t="str">
        <f>IF(AND(CF31&lt;&gt;0,CF35=1),CONCATENATE(CF31,AR30),"")</f>
        <v/>
      </c>
      <c r="CN31" s="5"/>
      <c r="CO31" s="5"/>
      <c r="CP31" s="5"/>
      <c r="CQ31" s="5"/>
      <c r="CR31" s="5"/>
      <c r="CS31" s="5"/>
      <c r="CT31" s="5"/>
      <c r="CU31" s="5"/>
      <c r="CV31" s="5"/>
      <c r="CW31" s="5"/>
      <c r="CX31" s="5"/>
      <c r="CY31" s="5"/>
      <c r="CZ31" s="236"/>
    </row>
    <row r="32" spans="2:110" ht="17" thickBot="1" x14ac:dyDescent="0.25">
      <c r="B32" s="372">
        <v>43267</v>
      </c>
      <c r="C32" s="368">
        <v>0.66666666666666663</v>
      </c>
      <c r="D32" s="319" t="s">
        <v>88</v>
      </c>
      <c r="E32" s="276"/>
      <c r="F32" s="277"/>
      <c r="G32" s="322" t="s">
        <v>131</v>
      </c>
      <c r="H32" s="14"/>
      <c r="I32" s="14"/>
      <c r="V32" s="15"/>
      <c r="W32" s="15"/>
      <c r="X32" s="33"/>
      <c r="Y32" s="34"/>
      <c r="Z32" s="32"/>
      <c r="AA32" s="35"/>
      <c r="AD32" s="5"/>
      <c r="AG32" s="20" t="str">
        <f>'- D -'!F53</f>
        <v>Islandia</v>
      </c>
      <c r="AH32" s="23">
        <f>'- D -'!G53</f>
        <v>0</v>
      </c>
      <c r="AI32" s="23">
        <f>'- D -'!H53</f>
        <v>0</v>
      </c>
      <c r="AJ32" s="23">
        <f>'- D -'!I53</f>
        <v>0</v>
      </c>
      <c r="AK32" s="23">
        <f>'- D -'!J53</f>
        <v>0</v>
      </c>
      <c r="AL32" s="23">
        <f>'- D -'!K53</f>
        <v>0</v>
      </c>
      <c r="AM32" s="23">
        <f>'- D -'!L53</f>
        <v>0</v>
      </c>
      <c r="AN32" s="23">
        <f>'- D -'!M53</f>
        <v>0</v>
      </c>
      <c r="AO32" s="23">
        <f>AL32-AM32</f>
        <v>0</v>
      </c>
      <c r="AR32" s="4">
        <f>MAX(AN31:AN34)</f>
        <v>0</v>
      </c>
      <c r="AS32" s="4">
        <f>IF(AN32=AR32,1,0)</f>
        <v>1</v>
      </c>
      <c r="AT32" s="22" t="str">
        <f>IF(AND(AS32&lt;&gt;0,AS35=1),CONCATENATE(AS32,AR30),"")</f>
        <v/>
      </c>
      <c r="AU32" s="4" t="str">
        <f>IF(AND(AS32&lt;&gt;1,AS35=1),AN32,"")</f>
        <v/>
      </c>
      <c r="AV32" s="4" t="str">
        <f>IF(AU32&lt;&gt;"",MAX(AU31:AU34),"")</f>
        <v/>
      </c>
      <c r="AW32" s="4">
        <f>IF(AU32&lt;&gt;"",IF(AN32=AV32,2,0),0)</f>
        <v>0</v>
      </c>
      <c r="AX32" s="22" t="str">
        <f>IF(AND(AW32&lt;&gt;0,AW35=1),CONCATENATE(AW32,AR30),"")</f>
        <v/>
      </c>
      <c r="AY32" s="4" t="str">
        <f>IF(AS32&lt;&gt;0,IF(AS35=3,AO32,""),"")</f>
        <v/>
      </c>
      <c r="AZ32" s="4" t="str">
        <f>IF(AS32&lt;&gt;0,IF(AS35=3,AL32,""),"")</f>
        <v/>
      </c>
      <c r="BA32" s="4" t="str">
        <f>IF(AY32&lt;&gt;"",MAX(AY31:AY34),"")</f>
        <v/>
      </c>
      <c r="BB32" s="4" t="str">
        <f>IF(AY32&lt;&gt;"",IF(AY32=BA32,1,0),"")</f>
        <v/>
      </c>
      <c r="BC32" s="4" t="str">
        <f>IF(AZ32&lt;&gt;"",MAX(AZ31:AZ34),"")</f>
        <v/>
      </c>
      <c r="BD32" s="4">
        <f>IF(AY32&lt;&gt;"",IF(BB35=1,IF(AO32=BA32,1,0),IF(AL32=BC32,1,0)),0)</f>
        <v>0</v>
      </c>
      <c r="BE32" s="22" t="str">
        <f>IF(AND(BD32&lt;&gt;0,BD35=1),CONCATENATE(BD32,AR30),"")</f>
        <v/>
      </c>
      <c r="BF32" s="4" t="str">
        <f>IF(AS32&lt;&gt;0,IF(AND(BD32&lt;&gt;1,BD35=1),AO32,""),"")</f>
        <v/>
      </c>
      <c r="BG32" s="4" t="str">
        <f>IF(AS32&lt;&gt;0,IF(AND(BD32&lt;&gt;1,BD35=1),AL32,""),"")</f>
        <v/>
      </c>
      <c r="BH32" s="4" t="str">
        <f>IF(BF32&lt;&gt;"",MAX(BF31:BF34),"")</f>
        <v/>
      </c>
      <c r="BI32" s="4" t="str">
        <f>IF(BF32&lt;&gt;"",IF(BF32=BH32,1,0),"")</f>
        <v/>
      </c>
      <c r="BJ32" s="4" t="str">
        <f>IF(BG32&lt;&gt;"",MAX(BG31:BG34),"")</f>
        <v/>
      </c>
      <c r="BK32" s="4">
        <f>IF(BF32&lt;&gt;"",IF(BI35=1,IF(AO32=BH32,2,0),IF(AL32=BJ32,2,0)),0)</f>
        <v>0</v>
      </c>
      <c r="BL32" s="22" t="str">
        <f>IF(AND(BK32&lt;&gt;0,BK35=1),CONCATENATE(BK32,AR30),"")</f>
        <v/>
      </c>
      <c r="BM32" s="4" t="str">
        <f>IF(AS32&lt;&gt;0,IF(AS35=2,AO32,""),"")</f>
        <v/>
      </c>
      <c r="BN32" s="4" t="str">
        <f>IF(AS32&lt;&gt;0,IF(AS35=2,AL32,""),"")</f>
        <v/>
      </c>
      <c r="BO32" s="4" t="str">
        <f>IF(BM32&lt;&gt;"",MAX(BM31:BM34),"")</f>
        <v/>
      </c>
      <c r="BP32" s="4" t="str">
        <f>IF(BM32&lt;&gt;"",IF(BM32=BO32,1,0),"")</f>
        <v/>
      </c>
      <c r="BQ32" s="4" t="str">
        <f>IF(BN32&lt;&gt;"",MAX(BN31:BN34),"")</f>
        <v/>
      </c>
      <c r="BR32" s="4">
        <f>IF(BM32&lt;&gt;"",IF(BP35=1,IF(AO32=BO32,1,2),IF(AL32=BQ32,1,2)),0)</f>
        <v>0</v>
      </c>
      <c r="BS32" s="22" t="str">
        <f>IF(AND(BR32&lt;&gt;0,BR35=2),CONCATENATE(BR32,AR30),"")</f>
        <v/>
      </c>
      <c r="BT32" s="4" t="str">
        <f>IF(AW32&lt;&gt;0,IF(AW35=2,AO32,""),"")</f>
        <v/>
      </c>
      <c r="BU32" s="4" t="str">
        <f>IF(AW32&lt;&gt;0,IF(AW35=2,AL32,""),"")</f>
        <v/>
      </c>
      <c r="BV32" s="4" t="str">
        <f>IF(BT32&lt;&gt;"",MAX(BT31:BT34),"")</f>
        <v/>
      </c>
      <c r="BW32" s="4" t="str">
        <f>IF(BT32&lt;&gt;"",IF(BT32=BV32,1,0),"")</f>
        <v/>
      </c>
      <c r="BX32" s="4" t="str">
        <f>IF(BU32&lt;&gt;"",MAX(BU31:BU34),"")</f>
        <v/>
      </c>
      <c r="BY32" s="4">
        <f>IF(BT32&lt;&gt;"",IF(BW35=1,IF(AO32=BV32,2,0),IF(AL32=BX32,2,0)),0)</f>
        <v>0</v>
      </c>
      <c r="BZ32" s="22" t="str">
        <f>IF(AND(BY32&lt;&gt;0,BY35=1),CONCATENATE(BY32,AR30),"")</f>
        <v/>
      </c>
      <c r="CA32" s="4" t="str">
        <f>IF(AW32&lt;&gt;0,IF(AW35=3,AO32,""),"")</f>
        <v/>
      </c>
      <c r="CB32" s="4" t="str">
        <f>IF(AW32&lt;&gt;0,IF(AW35=3,AL32,""),"")</f>
        <v/>
      </c>
      <c r="CC32" s="4" t="str">
        <f>IF(CA32&lt;&gt;"",MAX(CA31:CA34),"")</f>
        <v/>
      </c>
      <c r="CD32" s="4" t="str">
        <f>IF(CA32&lt;&gt;"",IF(CA32=CC32,1,0),"")</f>
        <v/>
      </c>
      <c r="CE32" s="4" t="str">
        <f>IF(CB32&lt;&gt;"",MAX(CB31:CB34),"")</f>
        <v/>
      </c>
      <c r="CF32" s="4">
        <f>IF(CA32&lt;&gt;"",IF(CD35=1,IF(AO32=CC32,2,0),IF(AL32=CE32,2,0)),0)</f>
        <v>0</v>
      </c>
      <c r="CG32" s="22" t="str">
        <f>IF(AND(CF32&lt;&gt;0,CF35=1),CONCATENATE(CF32,AR30),"")</f>
        <v/>
      </c>
      <c r="CN32" s="5"/>
      <c r="CO32" s="5"/>
      <c r="CP32" s="5"/>
      <c r="CQ32" s="5"/>
      <c r="CR32" s="5"/>
      <c r="CS32" s="5"/>
      <c r="CT32" s="5"/>
      <c r="CU32" s="5"/>
      <c r="CV32" s="5"/>
      <c r="CW32" s="5"/>
      <c r="CX32" s="5"/>
      <c r="CY32" s="5"/>
      <c r="CZ32" s="262" t="s">
        <v>72</v>
      </c>
      <c r="DA32" s="348" t="s">
        <v>128</v>
      </c>
      <c r="DB32" s="252" t="s">
        <v>54</v>
      </c>
      <c r="DC32" s="461" t="s">
        <v>184</v>
      </c>
      <c r="DD32" s="448"/>
      <c r="DE32" s="448"/>
      <c r="DF32" s="449"/>
    </row>
    <row r="33" spans="2:110" ht="15" thickBot="1" x14ac:dyDescent="0.25">
      <c r="B33" s="372">
        <v>43272</v>
      </c>
      <c r="C33" s="368">
        <v>0.625</v>
      </c>
      <c r="D33" s="319" t="s">
        <v>130</v>
      </c>
      <c r="E33" s="276"/>
      <c r="F33" s="277"/>
      <c r="G33" s="322" t="s">
        <v>88</v>
      </c>
      <c r="H33" s="14"/>
      <c r="I33" s="14"/>
      <c r="V33" s="15"/>
      <c r="W33" s="15"/>
      <c r="X33" s="33"/>
      <c r="Y33" s="34"/>
      <c r="Z33" s="32"/>
      <c r="AA33" s="35"/>
      <c r="AD33" s="5"/>
      <c r="AG33" s="5" t="str">
        <f>'- D -'!F54</f>
        <v>Croacia</v>
      </c>
      <c r="AH33" s="21">
        <f>'- D -'!G54</f>
        <v>0</v>
      </c>
      <c r="AI33" s="21">
        <f>'- D -'!H54</f>
        <v>0</v>
      </c>
      <c r="AJ33" s="21">
        <f>'- D -'!I54</f>
        <v>0</v>
      </c>
      <c r="AK33" s="21">
        <f>'- D -'!J54</f>
        <v>0</v>
      </c>
      <c r="AL33" s="21">
        <f>'- D -'!K54</f>
        <v>0</v>
      </c>
      <c r="AM33" s="21">
        <f>'- D -'!L54</f>
        <v>0</v>
      </c>
      <c r="AN33" s="21">
        <f>'- D -'!M54</f>
        <v>0</v>
      </c>
      <c r="AO33" s="21">
        <f>AL33-AM33</f>
        <v>0</v>
      </c>
      <c r="AR33" s="4">
        <f>MAX(AN31:AN34)</f>
        <v>0</v>
      </c>
      <c r="AS33" s="4">
        <f>IF(AN33=AR33,1,0)</f>
        <v>1</v>
      </c>
      <c r="AT33" s="22" t="str">
        <f>IF(AND(AS33&lt;&gt;0,AS35=1),CONCATENATE(AS33,AR30),"")</f>
        <v/>
      </c>
      <c r="AU33" s="4" t="str">
        <f>IF(AND(AS33&lt;&gt;1,AS35=1),AN33,"")</f>
        <v/>
      </c>
      <c r="AV33" s="4" t="str">
        <f>IF(AU33&lt;&gt;"",MAX(AU31:AU34),"")</f>
        <v/>
      </c>
      <c r="AW33" s="4">
        <f>IF(AU33&lt;&gt;"",IF(AN33=AV33,2,0),0)</f>
        <v>0</v>
      </c>
      <c r="AX33" s="22" t="str">
        <f>IF(AND(AW33&lt;&gt;0,AW35=1),CONCATENATE(AW33,AR30),"")</f>
        <v/>
      </c>
      <c r="AY33" s="4" t="str">
        <f>IF(AS33&lt;&gt;0,IF(AS35=3,AO33,""),"")</f>
        <v/>
      </c>
      <c r="AZ33" s="4" t="str">
        <f>IF(AS33&lt;&gt;0,IF(AS35=3,AL33,""),"")</f>
        <v/>
      </c>
      <c r="BA33" s="4" t="str">
        <f>IF(AY33&lt;&gt;"",MAX(AY31:AY34),"")</f>
        <v/>
      </c>
      <c r="BB33" s="4" t="str">
        <f>IF(AY33&lt;&gt;"",IF(AY33=BA33,1,0),"")</f>
        <v/>
      </c>
      <c r="BC33" s="4" t="str">
        <f>IF(AZ33&lt;&gt;"",MAX(AZ31:AZ34),"")</f>
        <v/>
      </c>
      <c r="BD33" s="4">
        <f>IF(AY33&lt;&gt;"",IF(BB35=1,IF(AO33=BA33,1,0),IF(AL33=BC33,1,0)),0)</f>
        <v>0</v>
      </c>
      <c r="BE33" s="22" t="str">
        <f>IF(AND(BD33&lt;&gt;0,BD35=1),CONCATENATE(BD33,AR30),"")</f>
        <v/>
      </c>
      <c r="BF33" s="4" t="str">
        <f>IF(AS33&lt;&gt;0,IF(AND(BD33&lt;&gt;1,BD35=1),AO33,""),"")</f>
        <v/>
      </c>
      <c r="BG33" s="4" t="str">
        <f>IF(AS33&lt;&gt;0,IF(AND(BD33&lt;&gt;1,BD35=1),AL33,""),"")</f>
        <v/>
      </c>
      <c r="BH33" s="4" t="str">
        <f>IF(BF33&lt;&gt;"",MAX(BF31:BF34),"")</f>
        <v/>
      </c>
      <c r="BI33" s="4" t="str">
        <f>IF(BF33&lt;&gt;"",IF(BF33=BH33,1,0),"")</f>
        <v/>
      </c>
      <c r="BJ33" s="4" t="str">
        <f>IF(BG33&lt;&gt;"",MAX(BG31:BG34),"")</f>
        <v/>
      </c>
      <c r="BK33" s="4">
        <f>IF(BF33&lt;&gt;"",IF(BI35=1,IF(AO33=BH33,2,0),IF(AL33=BJ33,2,0)),0)</f>
        <v>0</v>
      </c>
      <c r="BL33" s="22" t="str">
        <f>IF(AND(BK33&lt;&gt;0,BK35=1),CONCATENATE(BK33,AR30),"")</f>
        <v/>
      </c>
      <c r="BM33" s="4" t="str">
        <f>IF(AS33&lt;&gt;0,IF(AS35=2,AO33,""),"")</f>
        <v/>
      </c>
      <c r="BN33" s="4" t="str">
        <f>IF(AS33&lt;&gt;0,IF(AS35=2,AL33,""),"")</f>
        <v/>
      </c>
      <c r="BO33" s="4" t="str">
        <f>IF(BM33&lt;&gt;"",MAX(BM31:BM34),"")</f>
        <v/>
      </c>
      <c r="BP33" s="4" t="str">
        <f>IF(BM33&lt;&gt;"",IF(BM33=BO33,1,0),"")</f>
        <v/>
      </c>
      <c r="BQ33" s="4" t="str">
        <f>IF(BN33&lt;&gt;"",MAX(BN31:BN34),"")</f>
        <v/>
      </c>
      <c r="BR33" s="4">
        <f>IF(BM33&lt;&gt;"",IF(BP35=1,IF(AO33=BO33,1,2),IF(AL33=BQ33,1,2)),0)</f>
        <v>0</v>
      </c>
      <c r="BS33" s="22" t="str">
        <f>IF(AND(BR33&lt;&gt;0,BR35=2),CONCATENATE(BR33,AR30),"")</f>
        <v/>
      </c>
      <c r="BT33" s="4" t="str">
        <f>IF(AW33&lt;&gt;0,IF(AW35=2,AO33,""),"")</f>
        <v/>
      </c>
      <c r="BU33" s="4" t="str">
        <f>IF(AW33&lt;&gt;0,IF(AW35=2,AL33,""),"")</f>
        <v/>
      </c>
      <c r="BV33" s="4" t="str">
        <f>IF(BT33&lt;&gt;"",MAX(BT31:BT34),"")</f>
        <v/>
      </c>
      <c r="BW33" s="4" t="str">
        <f>IF(BT33&lt;&gt;"",IF(BT33=BV33,1,0),"")</f>
        <v/>
      </c>
      <c r="BX33" s="4" t="str">
        <f>IF(BU33&lt;&gt;"",MAX(BU31:BU34),"")</f>
        <v/>
      </c>
      <c r="BY33" s="4">
        <f>IF(BT33&lt;&gt;"",IF(BW35=1,IF(AO33=BV33,2,0),IF(AL33=BX33,2,0)),0)</f>
        <v>0</v>
      </c>
      <c r="BZ33" s="22" t="str">
        <f>IF(AND(BY33&lt;&gt;0,BY35=1),CONCATENATE(BY33,AR30),"")</f>
        <v/>
      </c>
      <c r="CA33" s="4" t="str">
        <f>IF(AW33&lt;&gt;0,IF(AW35=3,AO33,""),"")</f>
        <v/>
      </c>
      <c r="CB33" s="4" t="str">
        <f>IF(AW33&lt;&gt;0,IF(AW35=3,AL33,""),"")</f>
        <v/>
      </c>
      <c r="CC33" s="4" t="str">
        <f>IF(CA33&lt;&gt;"",MAX(CA31:CA34),"")</f>
        <v/>
      </c>
      <c r="CD33" s="4" t="str">
        <f>IF(CA33&lt;&gt;"",IF(CA33=CC33,1,0),"")</f>
        <v/>
      </c>
      <c r="CE33" s="4" t="str">
        <f>IF(CB33&lt;&gt;"",MAX(CB31:CB34),"")</f>
        <v/>
      </c>
      <c r="CF33" s="4">
        <f>IF(CA33&lt;&gt;"",IF(CD35=1,IF(AO33=CC33,2,0),IF(AL33=CE33,2,0)),0)</f>
        <v>0</v>
      </c>
      <c r="CG33" s="22" t="str">
        <f>IF(AND(CF33&lt;&gt;0,CF35=1),CONCATENATE(CF33,AR30),"")</f>
        <v/>
      </c>
      <c r="CN33" s="5"/>
      <c r="CO33" s="5"/>
      <c r="CP33" s="5"/>
      <c r="CQ33" s="5"/>
      <c r="CR33" s="5"/>
      <c r="CS33" s="5"/>
      <c r="CT33" s="5"/>
      <c r="CU33" s="5"/>
      <c r="CV33" s="5"/>
      <c r="CW33" s="5"/>
      <c r="CX33" s="5"/>
      <c r="CY33" s="5"/>
      <c r="CZ33" s="263">
        <v>63</v>
      </c>
      <c r="DA33" s="358">
        <v>43295</v>
      </c>
      <c r="DB33" s="249">
        <v>0.5</v>
      </c>
      <c r="DC33" s="324" t="str">
        <f>IF(U112="","Perdedor  61",U112)</f>
        <v>Perdedor  61</v>
      </c>
      <c r="DD33" s="326"/>
      <c r="DE33" s="327"/>
      <c r="DF33" s="325" t="str">
        <f>IF(U115="","Perdedor  62",U115)</f>
        <v>Perdedor  62</v>
      </c>
    </row>
    <row r="34" spans="2:110" x14ac:dyDescent="0.2">
      <c r="B34" s="372">
        <v>43273</v>
      </c>
      <c r="C34" s="368">
        <v>0.5</v>
      </c>
      <c r="D34" s="319" t="s">
        <v>131</v>
      </c>
      <c r="E34" s="276"/>
      <c r="F34" s="277"/>
      <c r="G34" s="321" t="s">
        <v>197</v>
      </c>
      <c r="H34" s="14"/>
      <c r="I34" s="14"/>
      <c r="V34" s="15"/>
      <c r="W34" s="15"/>
      <c r="X34" s="33"/>
      <c r="Y34" s="34"/>
      <c r="Z34" s="32"/>
      <c r="AA34" s="35"/>
      <c r="AD34" s="5"/>
      <c r="AG34" s="20" t="str">
        <f>'- D -'!F55</f>
        <v>Nigeria</v>
      </c>
      <c r="AH34" s="23">
        <f>'- D -'!G55</f>
        <v>0</v>
      </c>
      <c r="AI34" s="23">
        <f>'- D -'!H55</f>
        <v>0</v>
      </c>
      <c r="AJ34" s="23">
        <f>'- D -'!I55</f>
        <v>0</v>
      </c>
      <c r="AK34" s="23">
        <f>'- D -'!J55</f>
        <v>0</v>
      </c>
      <c r="AL34" s="23">
        <f>'- D -'!K55</f>
        <v>0</v>
      </c>
      <c r="AM34" s="23">
        <f>'- D -'!L55</f>
        <v>0</v>
      </c>
      <c r="AN34" s="23">
        <f>'- D -'!M55</f>
        <v>0</v>
      </c>
      <c r="AO34" s="23">
        <f>AL34-AM34</f>
        <v>0</v>
      </c>
      <c r="AR34" s="4">
        <f>MAX(AN31:AN34)</f>
        <v>0</v>
      </c>
      <c r="AS34" s="4">
        <f>IF(AN34=AR34,1,0)</f>
        <v>1</v>
      </c>
      <c r="AT34" s="22" t="str">
        <f>IF(AND(AS34&lt;&gt;0,AS35=1),CONCATENATE(AS34,AR30),"")</f>
        <v/>
      </c>
      <c r="AU34" s="4" t="str">
        <f>IF(AND(AS34&lt;&gt;1,AS35=1),AN34,"")</f>
        <v/>
      </c>
      <c r="AV34" s="4" t="str">
        <f>IF(AU34&lt;&gt;"",MAX(AU31:AU34),"")</f>
        <v/>
      </c>
      <c r="AW34" s="4">
        <f>IF(AU34&lt;&gt;"",IF(AN34=AV34,2,0),0)</f>
        <v>0</v>
      </c>
      <c r="AX34" s="22" t="str">
        <f>IF(AND(AW34&lt;&gt;0,AW35=1),CONCATENATE(AW34,AR30),"")</f>
        <v/>
      </c>
      <c r="AY34" s="4" t="str">
        <f>IF(AS34&lt;&gt;0,IF(AS35=3,AO34,""),"")</f>
        <v/>
      </c>
      <c r="AZ34" s="4" t="str">
        <f>IF(AS34&lt;&gt;0,IF(AS35=3,AL34,""),"")</f>
        <v/>
      </c>
      <c r="BA34" s="4" t="str">
        <f>IF(AY34&lt;&gt;"",MAX(AY31:AY34),"")</f>
        <v/>
      </c>
      <c r="BB34" s="4" t="str">
        <f>IF(AY34&lt;&gt;"",IF(AY34=BA34,1,0),"")</f>
        <v/>
      </c>
      <c r="BC34" s="4" t="str">
        <f>IF(AZ34&lt;&gt;"",MAX(AZ31:AZ34),"")</f>
        <v/>
      </c>
      <c r="BD34" s="4">
        <f>IF(AY34&lt;&gt;"",IF(BB35=1,IF(AO34=BA34,1,0),IF(AL34=BC34,1,0)),0)</f>
        <v>0</v>
      </c>
      <c r="BE34" s="22" t="str">
        <f>IF(AND(BD34&lt;&gt;0,BD35=1),CONCATENATE(BD34,AR30),"")</f>
        <v/>
      </c>
      <c r="BF34" s="4" t="str">
        <f>IF(AS34&lt;&gt;0,IF(AND(BD34&lt;&gt;1,BD35=1),AO34,""),"")</f>
        <v/>
      </c>
      <c r="BG34" s="4" t="str">
        <f>IF(AS34&lt;&gt;0,IF(AND(BD34&lt;&gt;1,BD35=1),AL34,""),"")</f>
        <v/>
      </c>
      <c r="BH34" s="4" t="str">
        <f>IF(BF34&lt;&gt;"",MAX(BF31:BF34),"")</f>
        <v/>
      </c>
      <c r="BI34" s="4" t="str">
        <f>IF(BF34&lt;&gt;"",IF(BF34=BH34,1,0),"")</f>
        <v/>
      </c>
      <c r="BJ34" s="4" t="str">
        <f>IF(BG34&lt;&gt;"",MAX(BG31:BG34),"")</f>
        <v/>
      </c>
      <c r="BK34" s="4">
        <f>IF(BF34&lt;&gt;"",IF(BI35=1,IF(AO34=BH34,2,0),IF(AL34=BJ34,2,0)),0)</f>
        <v>0</v>
      </c>
      <c r="BL34" s="22" t="str">
        <f>IF(AND(BK34&lt;&gt;0,BK35=1),CONCATENATE(BK34,AR30),"")</f>
        <v/>
      </c>
      <c r="BM34" s="4" t="str">
        <f>IF(AS34&lt;&gt;0,IF(AS35=2,AO34,""),"")</f>
        <v/>
      </c>
      <c r="BN34" s="4" t="str">
        <f>IF(AS34&lt;&gt;0,IF(AS35=2,AL34,""),"")</f>
        <v/>
      </c>
      <c r="BO34" s="4" t="str">
        <f>IF(BM34&lt;&gt;"",MAX(BM31:BM34),"")</f>
        <v/>
      </c>
      <c r="BP34" s="4" t="str">
        <f>IF(BM34&lt;&gt;"",IF(BM34=BO34,1,0),"")</f>
        <v/>
      </c>
      <c r="BQ34" s="4" t="str">
        <f>IF(BN34&lt;&gt;"",MAX(BN31:BN34),"")</f>
        <v/>
      </c>
      <c r="BR34" s="4">
        <f>IF(BM34&lt;&gt;"",IF(BP35=1,IF(AO34=BO34,1,2),IF(AL34=BQ34,1,2)),0)</f>
        <v>0</v>
      </c>
      <c r="BS34" s="22" t="str">
        <f>IF(AND(BR34&lt;&gt;0,BR35=2),CONCATENATE(BR34,AR30),"")</f>
        <v/>
      </c>
      <c r="BT34" s="4" t="str">
        <f>IF(AW34&lt;&gt;0,IF(AW35=2,AO34,""),"")</f>
        <v/>
      </c>
      <c r="BU34" s="4" t="str">
        <f>IF(AW34&lt;&gt;0,IF(AW35=2,AL34,""),"")</f>
        <v/>
      </c>
      <c r="BV34" s="4" t="str">
        <f>IF(BT34&lt;&gt;"",MAX(BT31:BT34),"")</f>
        <v/>
      </c>
      <c r="BW34" s="4" t="str">
        <f>IF(BT34&lt;&gt;"",IF(BT34=BV34,1,0),"")</f>
        <v/>
      </c>
      <c r="BX34" s="4" t="str">
        <f>IF(BU34&lt;&gt;"",MAX(BU31:BU34),"")</f>
        <v/>
      </c>
      <c r="BY34" s="4">
        <f>IF(BT34&lt;&gt;"",IF(BW35=1,IF(AO34=BV34,2,0),IF(AL34=BX34,2,0)),0)</f>
        <v>0</v>
      </c>
      <c r="BZ34" s="22" t="str">
        <f>IF(AND(BY34&lt;&gt;0,BY35=1),CONCATENATE(BY34,AR30),"")</f>
        <v/>
      </c>
      <c r="CA34" s="4" t="str">
        <f>IF(AW34&lt;&gt;0,IF(AW35=3,AO34,""),"")</f>
        <v/>
      </c>
      <c r="CB34" s="4" t="str">
        <f>IF(AW34&lt;&gt;0,IF(AW35=3,AL34,""),"")</f>
        <v/>
      </c>
      <c r="CC34" s="4" t="str">
        <f>IF(CA34&lt;&gt;"",MAX(CA31:CA34),"")</f>
        <v/>
      </c>
      <c r="CD34" s="4" t="str">
        <f>IF(CA34&lt;&gt;"",IF(CA34=CC34,1,0),"")</f>
        <v/>
      </c>
      <c r="CE34" s="4" t="str">
        <f>IF(CB34&lt;&gt;"",MAX(CB31:CB34),"")</f>
        <v/>
      </c>
      <c r="CF34" s="4">
        <f>IF(CA34&lt;&gt;"",IF(CD35=1,IF(AO34=CC34,2,0),IF(AL34=CE34,2,0)),0)</f>
        <v>0</v>
      </c>
      <c r="CG34" s="22" t="str">
        <f>IF(AND(CF34&lt;&gt;0,CF35=1),CONCATENATE(CF34,AR30),"")</f>
        <v/>
      </c>
      <c r="CN34" s="5"/>
      <c r="CO34" s="5"/>
      <c r="CP34" s="5"/>
      <c r="CQ34" s="5"/>
      <c r="CR34" s="5"/>
      <c r="CS34" s="5"/>
      <c r="CT34" s="5"/>
      <c r="CU34" s="5"/>
      <c r="CV34" s="5"/>
      <c r="CW34" s="5"/>
      <c r="CX34" s="5"/>
      <c r="CY34" s="5"/>
      <c r="CZ34" s="236"/>
    </row>
    <row r="35" spans="2:110" x14ac:dyDescent="0.2">
      <c r="B35" s="372">
        <v>43277</v>
      </c>
      <c r="C35" s="368">
        <v>0.625</v>
      </c>
      <c r="D35" s="319" t="s">
        <v>130</v>
      </c>
      <c r="E35" s="276"/>
      <c r="F35" s="277"/>
      <c r="G35" s="322" t="s">
        <v>131</v>
      </c>
      <c r="H35" s="14"/>
      <c r="I35" s="14"/>
      <c r="V35" s="15"/>
      <c r="W35" s="15"/>
      <c r="X35" s="33"/>
      <c r="Y35" s="34"/>
      <c r="Z35" s="32"/>
      <c r="AA35" s="35"/>
      <c r="AD35" s="5"/>
      <c r="AG35" s="5"/>
      <c r="AH35" s="21"/>
      <c r="AI35" s="21"/>
      <c r="AJ35" s="21"/>
      <c r="AK35" s="21"/>
      <c r="AL35" s="21"/>
      <c r="AM35" s="21"/>
      <c r="AN35" s="21"/>
      <c r="AO35" s="21"/>
      <c r="AQ35" s="4">
        <f>SUM(AH31:AH34)</f>
        <v>0</v>
      </c>
      <c r="AS35" s="4">
        <f>COUNTIF(AS31:AS34,"&lt;&gt;0")</f>
        <v>4</v>
      </c>
      <c r="AW35" s="4">
        <f>COUNTIF(AW31:AW34,"&lt;&gt;0")</f>
        <v>0</v>
      </c>
      <c r="BB35" s="4" t="str">
        <f>IF(AS35=3,SUM(BB31:BB34),"")</f>
        <v/>
      </c>
      <c r="BD35" s="4">
        <f>COUNTIF(BD31:BD34,"&lt;&gt;0")</f>
        <v>0</v>
      </c>
      <c r="BI35" s="4" t="str">
        <f>IF(AS35=3,SUM(BI31:BI34),"")</f>
        <v/>
      </c>
      <c r="BK35" s="4">
        <f>COUNTIF(BK31:BK34,"&lt;&gt;0")</f>
        <v>0</v>
      </c>
      <c r="BP35" s="4" t="str">
        <f>IF(AS35=2,SUM(BP31:BP34),"")</f>
        <v/>
      </c>
      <c r="BR35" s="4">
        <f>COUNTIF(BR31:BR34,"&lt;&gt;0")</f>
        <v>0</v>
      </c>
      <c r="BW35" s="4" t="str">
        <f>IF(AW35=2,SUM(BW31:BW34),"")</f>
        <v/>
      </c>
      <c r="BY35" s="4">
        <f>COUNTIF(BY31:BY34,"&lt;&gt;0")</f>
        <v>0</v>
      </c>
      <c r="CD35" s="4" t="str">
        <f>IF(AW35=3,SUM(CD31:CD34),"")</f>
        <v/>
      </c>
      <c r="CF35" s="4">
        <f>COUNTIF(CF31:CF34,"&lt;&gt;0")</f>
        <v>0</v>
      </c>
      <c r="CN35" s="5"/>
      <c r="CO35" s="5"/>
      <c r="CP35" s="5"/>
      <c r="CQ35" s="5"/>
      <c r="CR35" s="5"/>
      <c r="CS35" s="5"/>
      <c r="CT35" s="5"/>
      <c r="CU35" s="5"/>
      <c r="CV35" s="5"/>
      <c r="CW35" s="5"/>
      <c r="CX35" s="5"/>
      <c r="CY35" s="5"/>
      <c r="CZ35" s="236"/>
    </row>
    <row r="36" spans="2:110" ht="15" thickBot="1" x14ac:dyDescent="0.25">
      <c r="B36" s="373">
        <v>43277</v>
      </c>
      <c r="C36" s="369">
        <v>0.625</v>
      </c>
      <c r="D36" s="320" t="s">
        <v>88</v>
      </c>
      <c r="E36" s="278"/>
      <c r="F36" s="279"/>
      <c r="G36" s="323" t="s">
        <v>197</v>
      </c>
      <c r="H36" s="29"/>
      <c r="I36" s="24"/>
      <c r="V36" s="15"/>
      <c r="W36" s="15"/>
      <c r="X36" s="33"/>
      <c r="Y36" s="34"/>
      <c r="Z36" s="32"/>
      <c r="AA36" s="35"/>
      <c r="AD36" s="5"/>
      <c r="AG36" s="5"/>
      <c r="AH36" s="21"/>
      <c r="AI36" s="21"/>
      <c r="AJ36" s="21"/>
      <c r="AK36" s="21"/>
      <c r="AL36" s="21"/>
      <c r="AM36" s="21"/>
      <c r="AN36" s="21"/>
      <c r="AO36" s="21"/>
      <c r="CN36" s="5"/>
      <c r="CO36" s="5"/>
      <c r="CP36" s="5"/>
      <c r="CQ36" s="5"/>
      <c r="CR36" s="5"/>
      <c r="CS36" s="5"/>
      <c r="CT36" s="5"/>
      <c r="CU36" s="5"/>
      <c r="CV36" s="5"/>
      <c r="CW36" s="5"/>
      <c r="CX36" s="5"/>
      <c r="CY36" s="5"/>
      <c r="CZ36" s="236"/>
    </row>
    <row r="37" spans="2:110" ht="17" thickBot="1" x14ac:dyDescent="0.25">
      <c r="B37" s="5"/>
      <c r="C37" s="5"/>
      <c r="D37" s="6"/>
      <c r="E37" s="5"/>
      <c r="F37" s="5"/>
      <c r="G37" s="7"/>
      <c r="H37" s="21"/>
      <c r="I37" s="21"/>
      <c r="AD37" s="5"/>
      <c r="AG37" s="5"/>
      <c r="AH37" s="21"/>
      <c r="AI37" s="21"/>
      <c r="AJ37" s="21"/>
      <c r="AK37" s="21"/>
      <c r="AL37" s="21"/>
      <c r="AM37" s="21"/>
      <c r="AN37" s="21"/>
      <c r="AO37" s="21"/>
      <c r="CN37" s="5"/>
      <c r="CO37" s="5"/>
      <c r="CP37" s="5"/>
      <c r="CQ37" s="5"/>
      <c r="CR37" s="5"/>
      <c r="CS37" s="5"/>
      <c r="CT37" s="5"/>
      <c r="CU37" s="5"/>
      <c r="CV37" s="5"/>
      <c r="CW37" s="5"/>
      <c r="CX37" s="5"/>
      <c r="CY37" s="5"/>
      <c r="CZ37" s="264" t="s">
        <v>72</v>
      </c>
      <c r="DA37" s="254" t="s">
        <v>128</v>
      </c>
      <c r="DB37" s="255" t="s">
        <v>54</v>
      </c>
      <c r="DC37" s="459" t="s">
        <v>183</v>
      </c>
      <c r="DD37" s="446"/>
      <c r="DE37" s="446"/>
      <c r="DF37" s="447"/>
    </row>
    <row r="38" spans="2:110" ht="15" customHeight="1" thickBot="1" x14ac:dyDescent="0.25">
      <c r="B38" s="370" t="s">
        <v>128</v>
      </c>
      <c r="C38" s="230" t="s">
        <v>54</v>
      </c>
      <c r="D38" s="433" t="s">
        <v>134</v>
      </c>
      <c r="E38" s="434"/>
      <c r="F38" s="434"/>
      <c r="G38" s="435"/>
      <c r="H38" s="350"/>
      <c r="I38" s="350"/>
      <c r="AD38" s="5"/>
      <c r="AG38" s="11" t="s">
        <v>134</v>
      </c>
      <c r="AH38" s="12" t="s">
        <v>147</v>
      </c>
      <c r="AI38" s="12" t="s">
        <v>148</v>
      </c>
      <c r="AJ38" s="12" t="s">
        <v>149</v>
      </c>
      <c r="AK38" s="12" t="s">
        <v>150</v>
      </c>
      <c r="AL38" s="12" t="s">
        <v>151</v>
      </c>
      <c r="AM38" s="12" t="s">
        <v>152</v>
      </c>
      <c r="AN38" s="12" t="s">
        <v>153</v>
      </c>
      <c r="AO38" s="12" t="s">
        <v>154</v>
      </c>
      <c r="AR38" s="13" t="s">
        <v>172</v>
      </c>
      <c r="AS38" s="436" t="s">
        <v>174</v>
      </c>
      <c r="AT38" s="436"/>
      <c r="AU38" s="436" t="s">
        <v>175</v>
      </c>
      <c r="AV38" s="436"/>
      <c r="AW38" s="436"/>
      <c r="AX38" s="436"/>
      <c r="AY38" s="436" t="s">
        <v>173</v>
      </c>
      <c r="AZ38" s="436"/>
      <c r="BA38" s="436"/>
      <c r="BB38" s="436"/>
      <c r="BC38" s="436"/>
      <c r="BD38" s="436"/>
      <c r="BE38" s="436"/>
      <c r="BF38" s="436" t="s">
        <v>176</v>
      </c>
      <c r="BG38" s="436"/>
      <c r="BH38" s="436"/>
      <c r="BI38" s="436"/>
      <c r="BJ38" s="436"/>
      <c r="BK38" s="436"/>
      <c r="BL38" s="436"/>
      <c r="BM38" s="436" t="s">
        <v>177</v>
      </c>
      <c r="BN38" s="436"/>
      <c r="BO38" s="436"/>
      <c r="BP38" s="436"/>
      <c r="BQ38" s="436"/>
      <c r="BR38" s="436"/>
      <c r="BS38" s="436"/>
      <c r="BT38" s="436" t="s">
        <v>178</v>
      </c>
      <c r="BU38" s="436"/>
      <c r="BV38" s="436"/>
      <c r="BW38" s="436"/>
      <c r="BX38" s="436"/>
      <c r="BY38" s="436"/>
      <c r="BZ38" s="436"/>
      <c r="CA38" s="436" t="s">
        <v>179</v>
      </c>
      <c r="CB38" s="436"/>
      <c r="CC38" s="436"/>
      <c r="CD38" s="436"/>
      <c r="CE38" s="436"/>
      <c r="CF38" s="436"/>
      <c r="CG38" s="436"/>
      <c r="CN38" s="5"/>
      <c r="CO38" s="5"/>
      <c r="CP38" s="5"/>
      <c r="CQ38" s="5"/>
      <c r="CR38" s="5"/>
      <c r="CS38" s="5"/>
      <c r="CT38" s="5"/>
      <c r="CU38" s="5"/>
      <c r="CV38" s="5"/>
      <c r="CW38" s="5"/>
      <c r="CX38" s="5"/>
      <c r="CY38" s="5"/>
      <c r="CZ38" s="265">
        <v>64</v>
      </c>
      <c r="DA38" s="359">
        <v>43296</v>
      </c>
      <c r="DB38" s="220">
        <v>0.5</v>
      </c>
      <c r="DC38" s="324" t="str">
        <f>IF(T112="","Ganador  61",T112)</f>
        <v>Ganador  61</v>
      </c>
      <c r="DD38" s="326"/>
      <c r="DE38" s="327"/>
      <c r="DF38" s="325" t="str">
        <f>IF(T115="","Ganador  62",T115)</f>
        <v>Ganador  62</v>
      </c>
    </row>
    <row r="39" spans="2:110" ht="15" customHeight="1" x14ac:dyDescent="0.2">
      <c r="B39" s="371">
        <v>43268</v>
      </c>
      <c r="C39" s="367">
        <v>0.375</v>
      </c>
      <c r="D39" s="318" t="s">
        <v>90</v>
      </c>
      <c r="E39" s="274"/>
      <c r="F39" s="275"/>
      <c r="G39" s="321" t="s">
        <v>198</v>
      </c>
      <c r="H39" s="14"/>
      <c r="I39" s="14"/>
      <c r="J39" s="4">
        <f t="shared" ref="J39:J44" si="24">IF(AND(E39&lt;&gt;"",F39&lt;&gt;""),1,0)</f>
        <v>0</v>
      </c>
      <c r="S39" s="4" t="str">
        <f t="shared" ref="S39:S44" si="25">IF(AND(E39&lt;&gt;"",F39&lt;&gt;""),IF(E39&gt;F39,"L",IF(E39=F39,"E","V")),"")</f>
        <v/>
      </c>
      <c r="V39" s="15" t="str">
        <f>IF(AND(E39&lt;&gt;"",F39&lt;&gt;""),IF(E39&gt;F39,"A",IF(E39=F39,"B","C")),"")</f>
        <v/>
      </c>
      <c r="W39" s="15" t="str">
        <f>IF(AND(F39&lt;&gt;"",E39&lt;&gt;""),IF(F39&gt;E39,"A",IF(F39=E39,"B","C")),"")</f>
        <v/>
      </c>
      <c r="X39" s="36" t="str">
        <f t="shared" ref="X39:X44" si="26">IF($D39="Holanda",$V39,IF($G39="Holanda",$W39,""))</f>
        <v/>
      </c>
      <c r="Y39" s="34" t="str">
        <f t="shared" ref="Y39:Y44" si="27">IF($D39="Camerún",$V39,IF($G39="Camerún",$W39,""))</f>
        <v/>
      </c>
      <c r="Z39" s="27" t="str">
        <f t="shared" ref="Z39:Z44" si="28">IF($D39="Japón",$V39,IF($G39="Japón",$W39,""))</f>
        <v/>
      </c>
      <c r="AA39" s="37" t="str">
        <f t="shared" ref="AA39:AA44" si="29">IF($D39="Dinamarca",$V39,IF($G39="Dinamarca",$W39,""))</f>
        <v/>
      </c>
      <c r="AD39" s="5"/>
      <c r="AE39" s="73" t="str">
        <f>CONCATENATE(AT39,AX39,BE39,BL39,BS39,BZ39,CG39)</f>
        <v/>
      </c>
      <c r="AG39" s="5" t="str">
        <f>'- E -'!F52</f>
        <v>Costa Rica</v>
      </c>
      <c r="AH39" s="21">
        <f>'- E -'!G52</f>
        <v>0</v>
      </c>
      <c r="AI39" s="21">
        <f>'- E -'!H52</f>
        <v>0</v>
      </c>
      <c r="AJ39" s="21">
        <f>'- E -'!I52</f>
        <v>0</v>
      </c>
      <c r="AK39" s="21">
        <f>'- E -'!J52</f>
        <v>0</v>
      </c>
      <c r="AL39" s="21">
        <f>'- E -'!K52</f>
        <v>0</v>
      </c>
      <c r="AM39" s="21">
        <f>'- E -'!L52</f>
        <v>0</v>
      </c>
      <c r="AN39" s="21">
        <f>'- E -'!M52</f>
        <v>0</v>
      </c>
      <c r="AO39" s="21">
        <f>AL39-AM39</f>
        <v>0</v>
      </c>
      <c r="AR39" s="4">
        <f>MAX(AN39:AN42)</f>
        <v>0</v>
      </c>
      <c r="AS39" s="4">
        <f>IF(AN39=AR39,1,0)</f>
        <v>1</v>
      </c>
      <c r="AT39" s="22" t="str">
        <f>IF(AND(AS39&lt;&gt;0,AS43=1),CONCATENATE(AS39,AR38),"")</f>
        <v/>
      </c>
      <c r="AU39" s="4" t="str">
        <f>IF(AND(AS39&lt;&gt;1,AS43=1),AN39,"")</f>
        <v/>
      </c>
      <c r="AV39" s="4" t="str">
        <f>IF(AU39&lt;&gt;"",MAX(AU39:AU42),"")</f>
        <v/>
      </c>
      <c r="AW39" s="4">
        <f>IF(AU39&lt;&gt;"",IF(AN39=AV39,2,0),0)</f>
        <v>0</v>
      </c>
      <c r="AX39" s="22" t="str">
        <f>IF(AND(AW39&lt;&gt;0,AW43=1),CONCATENATE(AW39,AR38),"")</f>
        <v/>
      </c>
      <c r="AY39" s="4" t="str">
        <f>IF(AS39&lt;&gt;0,IF(AS43=3,AO39,""),"")</f>
        <v/>
      </c>
      <c r="AZ39" s="4" t="str">
        <f>IF(AS39&lt;&gt;0,IF(AS43=3,AL39,""),"")</f>
        <v/>
      </c>
      <c r="BA39" s="4" t="str">
        <f>IF(AY39&lt;&gt;"",MAX(AY39:AY42),"")</f>
        <v/>
      </c>
      <c r="BB39" s="4" t="str">
        <f>IF(AY39&lt;&gt;"",IF(AY39=BA39,1,0),"")</f>
        <v/>
      </c>
      <c r="BC39" s="4" t="str">
        <f>IF(AZ39&lt;&gt;"",MAX(AZ39:AZ42),"")</f>
        <v/>
      </c>
      <c r="BD39" s="4">
        <f>IF(AY39&lt;&gt;"",IF(BB43=1,IF(AO39=BA39,1,0),IF(AL39=BC39,1,0)),0)</f>
        <v>0</v>
      </c>
      <c r="BE39" s="22" t="str">
        <f>IF(AND(BD39&lt;&gt;0,BD43=1),CONCATENATE(BD39,AR38),"")</f>
        <v/>
      </c>
      <c r="BF39" s="4" t="str">
        <f>IF(AS39&lt;&gt;0,IF(AND(BD39&lt;&gt;1,BD43=1),AO39,""),"")</f>
        <v/>
      </c>
      <c r="BG39" s="4" t="str">
        <f>IF(AS39&lt;&gt;0,IF(AND(BD39&lt;&gt;1,BD43=1),AL39,""),"")</f>
        <v/>
      </c>
      <c r="BH39" s="4" t="str">
        <f>IF(BF39&lt;&gt;"",MAX(BF39:BF42),"")</f>
        <v/>
      </c>
      <c r="BI39" s="4" t="str">
        <f>IF(BF39&lt;&gt;"",IF(BF39=BH39,1,0),"")</f>
        <v/>
      </c>
      <c r="BJ39" s="4" t="str">
        <f>IF(BG39&lt;&gt;"",MAX(BG39:BG42),"")</f>
        <v/>
      </c>
      <c r="BK39" s="4">
        <f>IF(BF39&lt;&gt;"",IF(BI43=1,IF(AO39=BH39,2,0),IF(AL39=BJ39,2,0)),0)</f>
        <v>0</v>
      </c>
      <c r="BL39" s="22" t="str">
        <f>IF(AND(BK39&lt;&gt;0,BK43=1),CONCATENATE(BK39,AR38),"")</f>
        <v/>
      </c>
      <c r="BM39" s="4" t="str">
        <f>IF(AS39&lt;&gt;0,IF(AS43=2,AO39,""),"")</f>
        <v/>
      </c>
      <c r="BN39" s="4" t="str">
        <f>IF(AS39&lt;&gt;0,IF(AS43=2,AL39,""),"")</f>
        <v/>
      </c>
      <c r="BO39" s="4" t="str">
        <f>IF(BM39&lt;&gt;"",MAX(BM39:BM42),"")</f>
        <v/>
      </c>
      <c r="BP39" s="4" t="str">
        <f>IF(BM39&lt;&gt;"",IF(BM39=BO39,1,0),"")</f>
        <v/>
      </c>
      <c r="BQ39" s="4" t="str">
        <f>IF(BN39&lt;&gt;"",MAX(BN39:BN42),"")</f>
        <v/>
      </c>
      <c r="BR39" s="4">
        <f>IF(BM39&lt;&gt;"",IF(BP43=1,IF(AO39=BO39,1,2),IF(AL39=BQ39,1,2)),0)</f>
        <v>0</v>
      </c>
      <c r="BS39" s="22" t="str">
        <f>IF(AND(BR39&lt;&gt;0,BR43=2),CONCATENATE(BR39,AR38),"")</f>
        <v/>
      </c>
      <c r="BT39" s="4" t="str">
        <f>IF(AW39&lt;&gt;0,IF(AW43=2,AO39,""),"")</f>
        <v/>
      </c>
      <c r="BU39" s="4" t="str">
        <f>IF(AW39&lt;&gt;0,IF(AW43=2,AL39,""),"")</f>
        <v/>
      </c>
      <c r="BV39" s="4" t="str">
        <f>IF(BT39&lt;&gt;"",MAX(BT39:BT42),"")</f>
        <v/>
      </c>
      <c r="BW39" s="4" t="str">
        <f>IF(BT39&lt;&gt;"",IF(BT39=BV39,1,0),"")</f>
        <v/>
      </c>
      <c r="BX39" s="4" t="str">
        <f>IF(BU39&lt;&gt;"",MAX(BU39:BU42),"")</f>
        <v/>
      </c>
      <c r="BY39" s="4">
        <f>IF(BT39&lt;&gt;"",IF(BW43=1,IF(AO39=BV39,2,0),IF(AL39=BX39,2,0)),0)</f>
        <v>0</v>
      </c>
      <c r="BZ39" s="22" t="str">
        <f>IF(AND(BY39&lt;&gt;0,BY43=1),CONCATENATE(BY39,AR38),"")</f>
        <v/>
      </c>
      <c r="CA39" s="4" t="str">
        <f>IF(AW39&lt;&gt;0,IF(AW43=3,AO39,""),"")</f>
        <v/>
      </c>
      <c r="CB39" s="4" t="str">
        <f>IF(AW39&lt;&gt;0,IF(AW43=3,AL39,""),"")</f>
        <v/>
      </c>
      <c r="CC39" s="4" t="str">
        <f>IF(CA39&lt;&gt;"",MAX(CA39:CA42),"")</f>
        <v/>
      </c>
      <c r="CD39" s="4" t="str">
        <f>IF(CA39&lt;&gt;"",IF(CA39=CC39,1,0),"")</f>
        <v/>
      </c>
      <c r="CE39" s="4" t="str">
        <f>IF(CB39&lt;&gt;"",MAX(CB39:CB42),"")</f>
        <v/>
      </c>
      <c r="CF39" s="4">
        <f>IF(CA39&lt;&gt;"",IF(CD43=1,IF(AO39=CC39,2,0),IF(AL39=CE39,2,0)),0)</f>
        <v>0</v>
      </c>
      <c r="CG39" s="22" t="str">
        <f>IF(AND(CF39&lt;&gt;0,CF43=1),CONCATENATE(CF39,AR38),"")</f>
        <v/>
      </c>
      <c r="CN39" s="5"/>
      <c r="CO39" s="5"/>
      <c r="CP39" s="5"/>
      <c r="CQ39" s="5"/>
      <c r="CR39" s="5"/>
      <c r="CS39" s="5"/>
      <c r="CT39" s="5"/>
      <c r="CU39" s="5"/>
      <c r="CV39" s="5"/>
      <c r="CW39" s="5"/>
      <c r="CX39" s="5"/>
      <c r="CY39" s="5"/>
    </row>
    <row r="40" spans="2:110" ht="15" customHeight="1" x14ac:dyDescent="0.2">
      <c r="B40" s="372">
        <v>43268</v>
      </c>
      <c r="C40" s="368">
        <v>0.625</v>
      </c>
      <c r="D40" s="319" t="s">
        <v>142</v>
      </c>
      <c r="E40" s="276"/>
      <c r="F40" s="277"/>
      <c r="G40" s="322" t="s">
        <v>144</v>
      </c>
      <c r="H40" s="14"/>
      <c r="I40" s="14"/>
      <c r="J40" s="4">
        <f t="shared" si="24"/>
        <v>0</v>
      </c>
      <c r="S40" s="4" t="str">
        <f t="shared" si="25"/>
        <v/>
      </c>
      <c r="V40" s="15" t="str">
        <f>IF(OR(E40&lt;&gt;"",F40&lt;&gt;""),IF(E40&gt;F40,"A",IF(E40=F40,"B","C")),"")</f>
        <v/>
      </c>
      <c r="W40" s="15" t="str">
        <f>IF(OR(F40&lt;&gt;"",E40&lt;&gt;""),IF(F40&gt;E40,"A",IF(F40=E40,"B","C")),"")</f>
        <v/>
      </c>
      <c r="X40" s="36" t="str">
        <f t="shared" si="26"/>
        <v/>
      </c>
      <c r="Y40" s="34" t="str">
        <f t="shared" si="27"/>
        <v/>
      </c>
      <c r="Z40" s="27" t="str">
        <f t="shared" si="28"/>
        <v/>
      </c>
      <c r="AA40" s="37" t="str">
        <f t="shared" si="29"/>
        <v/>
      </c>
      <c r="AD40" s="5"/>
      <c r="AE40" s="73" t="str">
        <f>CONCATENATE(AT40,AX40,BE40,BL40,BS40,BZ40,CG40)</f>
        <v/>
      </c>
      <c r="AG40" s="20" t="str">
        <f>'- E -'!F53</f>
        <v>Serbia</v>
      </c>
      <c r="AH40" s="23">
        <f>'- E -'!G53</f>
        <v>0</v>
      </c>
      <c r="AI40" s="23">
        <f>'- E -'!H53</f>
        <v>0</v>
      </c>
      <c r="AJ40" s="23">
        <f>'- E -'!I53</f>
        <v>0</v>
      </c>
      <c r="AK40" s="23">
        <f>'- E -'!J53</f>
        <v>0</v>
      </c>
      <c r="AL40" s="23">
        <f>'- E -'!K53</f>
        <v>0</v>
      </c>
      <c r="AM40" s="23">
        <f>'- E -'!L53</f>
        <v>0</v>
      </c>
      <c r="AN40" s="23">
        <f>'- E -'!M53</f>
        <v>0</v>
      </c>
      <c r="AO40" s="23">
        <f>AL40-AM40</f>
        <v>0</v>
      </c>
      <c r="AR40" s="4">
        <f>MAX(AN39:AN42)</f>
        <v>0</v>
      </c>
      <c r="AS40" s="4">
        <f>IF(AN40=AR40,1,0)</f>
        <v>1</v>
      </c>
      <c r="AT40" s="22" t="str">
        <f>IF(AND(AS40&lt;&gt;0,AS43=1),CONCATENATE(AS40,AR38),"")</f>
        <v/>
      </c>
      <c r="AU40" s="4" t="str">
        <f>IF(AND(AS40&lt;&gt;1,AS43=1),AN40,"")</f>
        <v/>
      </c>
      <c r="AV40" s="4" t="str">
        <f>IF(AU40&lt;&gt;"",MAX(AU39:AU42),"")</f>
        <v/>
      </c>
      <c r="AW40" s="4">
        <f>IF(AU40&lt;&gt;"",IF(AN40=AV40,2,0),0)</f>
        <v>0</v>
      </c>
      <c r="AX40" s="22" t="str">
        <f>IF(AND(AW40&lt;&gt;0,AW43=1),CONCATENATE(AW40,AR38),"")</f>
        <v/>
      </c>
      <c r="AY40" s="4" t="str">
        <f>IF(AS40&lt;&gt;0,IF(AS43=3,AO40,""),"")</f>
        <v/>
      </c>
      <c r="AZ40" s="4" t="str">
        <f>IF(AS40&lt;&gt;0,IF(AS43=3,AL40,""),"")</f>
        <v/>
      </c>
      <c r="BA40" s="4" t="str">
        <f>IF(AY40&lt;&gt;"",MAX(AY39:AY42),"")</f>
        <v/>
      </c>
      <c r="BB40" s="4" t="str">
        <f>IF(AY40&lt;&gt;"",IF(AY40=BA40,1,0),"")</f>
        <v/>
      </c>
      <c r="BC40" s="4" t="str">
        <f>IF(AZ40&lt;&gt;"",MAX(AZ39:AZ42),"")</f>
        <v/>
      </c>
      <c r="BD40" s="4">
        <f>IF(AY40&lt;&gt;"",IF(BB43=1,IF(AO40=BA40,1,0),IF(AL40=BC40,1,0)),0)</f>
        <v>0</v>
      </c>
      <c r="BE40" s="22" t="str">
        <f>IF(AND(BD40&lt;&gt;0,BD43=1),CONCATENATE(BD40,AR38),"")</f>
        <v/>
      </c>
      <c r="BF40" s="4" t="str">
        <f>IF(AS40&lt;&gt;0,IF(AND(BD40&lt;&gt;1,BD43=1),AO40,""),"")</f>
        <v/>
      </c>
      <c r="BG40" s="4" t="str">
        <f>IF(AS40&lt;&gt;0,IF(AND(BD40&lt;&gt;1,BD43=1),AL40,""),"")</f>
        <v/>
      </c>
      <c r="BH40" s="4" t="str">
        <f>IF(BF40&lt;&gt;"",MAX(BF39:BF42),"")</f>
        <v/>
      </c>
      <c r="BI40" s="4" t="str">
        <f>IF(BF40&lt;&gt;"",IF(BF40=BH40,1,0),"")</f>
        <v/>
      </c>
      <c r="BJ40" s="4" t="str">
        <f>IF(BG40&lt;&gt;"",MAX(BG39:BG42),"")</f>
        <v/>
      </c>
      <c r="BK40" s="4">
        <f>IF(BF40&lt;&gt;"",IF(BI43=1,IF(AO40=BH40,2,0),IF(AL40=BJ40,2,0)),0)</f>
        <v>0</v>
      </c>
      <c r="BL40" s="22" t="str">
        <f>IF(AND(BK40&lt;&gt;0,BK43=1),CONCATENATE(BK40,AR38),"")</f>
        <v/>
      </c>
      <c r="BM40" s="4" t="str">
        <f>IF(AS40&lt;&gt;0,IF(AS43=2,AO40,""),"")</f>
        <v/>
      </c>
      <c r="BN40" s="4" t="str">
        <f>IF(AS40&lt;&gt;0,IF(AS43=2,AL40,""),"")</f>
        <v/>
      </c>
      <c r="BO40" s="4" t="str">
        <f>IF(BM40&lt;&gt;"",MAX(BM39:BM42),"")</f>
        <v/>
      </c>
      <c r="BP40" s="4" t="str">
        <f>IF(BM40&lt;&gt;"",IF(BM40=BO40,1,0),"")</f>
        <v/>
      </c>
      <c r="BQ40" s="4" t="str">
        <f>IF(BN40&lt;&gt;"",MAX(BN39:BN42),"")</f>
        <v/>
      </c>
      <c r="BR40" s="4">
        <f>IF(BM40&lt;&gt;"",IF(BP43=1,IF(AO40=BO40,1,2),IF(AL40=BQ40,1,2)),0)</f>
        <v>0</v>
      </c>
      <c r="BS40" s="22" t="str">
        <f>IF(AND(BR40&lt;&gt;0,BR43=2),CONCATENATE(BR40,AR38),"")</f>
        <v/>
      </c>
      <c r="BT40" s="4" t="str">
        <f>IF(AW40&lt;&gt;0,IF(AW43=2,AO40,""),"")</f>
        <v/>
      </c>
      <c r="BU40" s="4" t="str">
        <f>IF(AW40&lt;&gt;0,IF(AW43=2,AL40,""),"")</f>
        <v/>
      </c>
      <c r="BV40" s="4" t="str">
        <f>IF(BT40&lt;&gt;"",MAX(BT39:BT42),"")</f>
        <v/>
      </c>
      <c r="BW40" s="4" t="str">
        <f>IF(BT40&lt;&gt;"",IF(BT40=BV40,1,0),"")</f>
        <v/>
      </c>
      <c r="BX40" s="4" t="str">
        <f>IF(BU40&lt;&gt;"",MAX(BU39:BU42),"")</f>
        <v/>
      </c>
      <c r="BY40" s="4">
        <f>IF(BT40&lt;&gt;"",IF(BW43=1,IF(AO40=BV40,2,0),IF(AL40=BX40,2,0)),0)</f>
        <v>0</v>
      </c>
      <c r="BZ40" s="22" t="str">
        <f>IF(AND(BY40&lt;&gt;0,BY43=1),CONCATENATE(BY40,AR38),"")</f>
        <v/>
      </c>
      <c r="CA40" s="4" t="str">
        <f>IF(AW40&lt;&gt;0,IF(AW43=3,AO40,""),"")</f>
        <v/>
      </c>
      <c r="CB40" s="4" t="str">
        <f>IF(AW40&lt;&gt;0,IF(AW43=3,AL40,""),"")</f>
        <v/>
      </c>
      <c r="CC40" s="4" t="str">
        <f>IF(CA40&lt;&gt;"",MAX(CA39:CA42),"")</f>
        <v/>
      </c>
      <c r="CD40" s="4" t="str">
        <f>IF(CA40&lt;&gt;"",IF(CA40=CC40,1,0),"")</f>
        <v/>
      </c>
      <c r="CE40" s="4" t="str">
        <f>IF(CB40&lt;&gt;"",MAX(CB39:CB42),"")</f>
        <v/>
      </c>
      <c r="CF40" s="4">
        <f>IF(CA40&lt;&gt;"",IF(CD43=1,IF(AO40=CC40,2,0),IF(AL40=CE40,2,0)),0)</f>
        <v>0</v>
      </c>
      <c r="CG40" s="22" t="str">
        <f>IF(AND(CF40&lt;&gt;0,CF43=1),CONCATENATE(CF40,AR38),"")</f>
        <v/>
      </c>
      <c r="CN40" s="5"/>
      <c r="CO40" s="5"/>
      <c r="CP40" s="5"/>
      <c r="CQ40" s="5"/>
      <c r="CR40" s="5"/>
      <c r="CS40" s="5"/>
      <c r="CT40" s="5"/>
      <c r="CU40" s="5"/>
      <c r="CV40" s="5"/>
      <c r="CW40" s="5"/>
      <c r="CX40" s="5"/>
      <c r="CY40" s="5"/>
    </row>
    <row r="41" spans="2:110" ht="15" customHeight="1" thickBot="1" x14ac:dyDescent="0.25">
      <c r="B41" s="372">
        <v>43273</v>
      </c>
      <c r="C41" s="368">
        <v>0.375</v>
      </c>
      <c r="D41" s="319" t="s">
        <v>142</v>
      </c>
      <c r="E41" s="276"/>
      <c r="F41" s="277"/>
      <c r="G41" s="322" t="s">
        <v>90</v>
      </c>
      <c r="H41" s="14"/>
      <c r="I41" s="14"/>
      <c r="J41" s="4">
        <f t="shared" si="24"/>
        <v>0</v>
      </c>
      <c r="S41" s="4" t="str">
        <f t="shared" si="25"/>
        <v/>
      </c>
      <c r="V41" s="15" t="str">
        <f>IF(OR(E41&lt;&gt;"",F41&lt;&gt;""),IF(E41&gt;F41,"A",IF(E41=F41,"B","C")),"")</f>
        <v/>
      </c>
      <c r="W41" s="15" t="str">
        <f>IF(OR(F41&lt;&gt;"",E41&lt;&gt;""),IF(F41&gt;E41,"A",IF(F41=E41,"B","C")),"")</f>
        <v/>
      </c>
      <c r="X41" s="36" t="str">
        <f t="shared" si="26"/>
        <v/>
      </c>
      <c r="Y41" s="34" t="str">
        <f t="shared" si="27"/>
        <v/>
      </c>
      <c r="Z41" s="27" t="str">
        <f t="shared" si="28"/>
        <v/>
      </c>
      <c r="AA41" s="37" t="str">
        <f t="shared" si="29"/>
        <v/>
      </c>
      <c r="AD41" s="5"/>
      <c r="AE41" s="73" t="str">
        <f>CONCATENATE(AT41,AX41,BE41,BL41,BS41,BZ41,CG41)</f>
        <v/>
      </c>
      <c r="AG41" s="5" t="str">
        <f>'- E -'!F54</f>
        <v>Brasil</v>
      </c>
      <c r="AH41" s="21">
        <f>'- E -'!G54</f>
        <v>0</v>
      </c>
      <c r="AI41" s="21">
        <f>'- E -'!H54</f>
        <v>0</v>
      </c>
      <c r="AJ41" s="21">
        <f>'- E -'!I54</f>
        <v>0</v>
      </c>
      <c r="AK41" s="21">
        <f>'- E -'!J54</f>
        <v>0</v>
      </c>
      <c r="AL41" s="21">
        <f>'- E -'!K54</f>
        <v>0</v>
      </c>
      <c r="AM41" s="21">
        <f>'- E -'!L54</f>
        <v>0</v>
      </c>
      <c r="AN41" s="21">
        <f>'- E -'!M54</f>
        <v>0</v>
      </c>
      <c r="AO41" s="21">
        <f>AL41-AM41</f>
        <v>0</v>
      </c>
      <c r="AR41" s="4">
        <f>MAX(AN39:AN42)</f>
        <v>0</v>
      </c>
      <c r="AS41" s="4">
        <f>IF(AN41=AR41,1,0)</f>
        <v>1</v>
      </c>
      <c r="AT41" s="22" t="str">
        <f>IF(AND(AS41&lt;&gt;0,AS43=1),CONCATENATE(AS41,AR38),"")</f>
        <v/>
      </c>
      <c r="AU41" s="4" t="str">
        <f>IF(AND(AS41&lt;&gt;1,AS43=1),AN41,"")</f>
        <v/>
      </c>
      <c r="AV41" s="4" t="str">
        <f>IF(AU41&lt;&gt;"",MAX(AU39:AU42),"")</f>
        <v/>
      </c>
      <c r="AW41" s="4">
        <f>IF(AU41&lt;&gt;"",IF(AN41=AV41,2,0),0)</f>
        <v>0</v>
      </c>
      <c r="AX41" s="22" t="str">
        <f>IF(AND(AW41&lt;&gt;0,AW43=1),CONCATENATE(AW41,AR38),"")</f>
        <v/>
      </c>
      <c r="AY41" s="4" t="str">
        <f>IF(AS41&lt;&gt;0,IF(AS43=3,AO41,""),"")</f>
        <v/>
      </c>
      <c r="AZ41" s="4" t="str">
        <f>IF(AS41&lt;&gt;0,IF(AS43=3,AL41,""),"")</f>
        <v/>
      </c>
      <c r="BA41" s="4" t="str">
        <f>IF(AY41&lt;&gt;"",MAX(AY39:AY42),"")</f>
        <v/>
      </c>
      <c r="BB41" s="4" t="str">
        <f>IF(AY41&lt;&gt;"",IF(AY41=BA41,1,0),"")</f>
        <v/>
      </c>
      <c r="BC41" s="4" t="str">
        <f>IF(AZ41&lt;&gt;"",MAX(AZ39:AZ42),"")</f>
        <v/>
      </c>
      <c r="BD41" s="4">
        <f>IF(AY41&lt;&gt;"",IF(BB43=1,IF(AO41=BA41,1,0),IF(AL41=BC41,1,0)),0)</f>
        <v>0</v>
      </c>
      <c r="BE41" s="22" t="str">
        <f>IF(AND(BD41&lt;&gt;0,BD43=1),CONCATENATE(BD41,AR38),"")</f>
        <v/>
      </c>
      <c r="BF41" s="4" t="str">
        <f>IF(AS41&lt;&gt;0,IF(AND(BD41&lt;&gt;1,BD43=1),AO41,""),"")</f>
        <v/>
      </c>
      <c r="BG41" s="4" t="str">
        <f>IF(AS41&lt;&gt;0,IF(AND(BD41&lt;&gt;1,BD43=1),AL41,""),"")</f>
        <v/>
      </c>
      <c r="BH41" s="4" t="str">
        <f>IF(BF41&lt;&gt;"",MAX(BF39:BF42),"")</f>
        <v/>
      </c>
      <c r="BI41" s="4" t="str">
        <f>IF(BF41&lt;&gt;"",IF(BF41=BH41,1,0),"")</f>
        <v/>
      </c>
      <c r="BJ41" s="4" t="str">
        <f>IF(BG41&lt;&gt;"",MAX(BG39:BG42),"")</f>
        <v/>
      </c>
      <c r="BK41" s="4">
        <f>IF(BF41&lt;&gt;"",IF(BI43=1,IF(AO41=BH41,2,0),IF(AL41=BJ41,2,0)),0)</f>
        <v>0</v>
      </c>
      <c r="BL41" s="22" t="str">
        <f>IF(AND(BK41&lt;&gt;0,BK43=1),CONCATENATE(BK41,AR38),"")</f>
        <v/>
      </c>
      <c r="BM41" s="4" t="str">
        <f>IF(AS41&lt;&gt;0,IF(AS43=2,AO41,""),"")</f>
        <v/>
      </c>
      <c r="BN41" s="4" t="str">
        <f>IF(AS41&lt;&gt;0,IF(AS43=2,AL41,""),"")</f>
        <v/>
      </c>
      <c r="BO41" s="4" t="str">
        <f>IF(BM41&lt;&gt;"",MAX(BM39:BM42),"")</f>
        <v/>
      </c>
      <c r="BP41" s="4" t="str">
        <f>IF(BM41&lt;&gt;"",IF(BM41=BO41,1,0),"")</f>
        <v/>
      </c>
      <c r="BQ41" s="4" t="str">
        <f>IF(BN41&lt;&gt;"",MAX(BN39:BN42),"")</f>
        <v/>
      </c>
      <c r="BR41" s="4">
        <f>IF(BM41&lt;&gt;"",IF(BP43=1,IF(AO41=BO41,1,2),IF(AL41=BQ41,1,2)),0)</f>
        <v>0</v>
      </c>
      <c r="BS41" s="22" t="str">
        <f>IF(AND(BR41&lt;&gt;0,BR43=2),CONCATENATE(BR41,AR38),"")</f>
        <v/>
      </c>
      <c r="BT41" s="4" t="str">
        <f>IF(AW41&lt;&gt;0,IF(AW43=2,AO41,""),"")</f>
        <v/>
      </c>
      <c r="BU41" s="4" t="str">
        <f>IF(AW41&lt;&gt;0,IF(AW43=2,AL41,""),"")</f>
        <v/>
      </c>
      <c r="BV41" s="4" t="str">
        <f>IF(BT41&lt;&gt;"",MAX(BT39:BT42),"")</f>
        <v/>
      </c>
      <c r="BW41" s="4" t="str">
        <f>IF(BT41&lt;&gt;"",IF(BT41=BV41,1,0),"")</f>
        <v/>
      </c>
      <c r="BX41" s="4" t="str">
        <f>IF(BU41&lt;&gt;"",MAX(BU39:BU42),"")</f>
        <v/>
      </c>
      <c r="BY41" s="4">
        <f>IF(BT41&lt;&gt;"",IF(BW43=1,IF(AO41=BV41,2,0),IF(AL41=BX41,2,0)),0)</f>
        <v>0</v>
      </c>
      <c r="BZ41" s="22" t="str">
        <f>IF(AND(BY41&lt;&gt;0,BY43=1),CONCATENATE(BY41,AR38),"")</f>
        <v/>
      </c>
      <c r="CA41" s="4" t="str">
        <f>IF(AW41&lt;&gt;0,IF(AW43=3,AO41,""),"")</f>
        <v/>
      </c>
      <c r="CB41" s="4" t="str">
        <f>IF(AW41&lt;&gt;0,IF(AW43=3,AL41,""),"")</f>
        <v/>
      </c>
      <c r="CC41" s="4" t="str">
        <f>IF(CA41&lt;&gt;"",MAX(CA39:CA42),"")</f>
        <v/>
      </c>
      <c r="CD41" s="4" t="str">
        <f>IF(CA41&lt;&gt;"",IF(CA41=CC41,1,0),"")</f>
        <v/>
      </c>
      <c r="CE41" s="4" t="str">
        <f>IF(CB41&lt;&gt;"",MAX(CB39:CB42),"")</f>
        <v/>
      </c>
      <c r="CF41" s="4">
        <f>IF(CA41&lt;&gt;"",IF(CD43=1,IF(AO41=CC41,2,0),IF(AL41=CE41,2,0)),0)</f>
        <v>0</v>
      </c>
      <c r="CG41" s="22" t="str">
        <f>IF(AND(CF41&lt;&gt;0,CF43=1),CONCATENATE(CF41,AR38),"")</f>
        <v/>
      </c>
      <c r="CN41" s="5"/>
      <c r="CO41" s="5"/>
      <c r="CP41" s="5"/>
      <c r="CQ41" s="5"/>
      <c r="CR41" s="5"/>
      <c r="CS41" s="5"/>
      <c r="CT41" s="5"/>
      <c r="CU41" s="5"/>
      <c r="CV41" s="5"/>
      <c r="CW41" s="5"/>
      <c r="CX41" s="5"/>
      <c r="CY41" s="5"/>
      <c r="CZ41" s="21"/>
      <c r="DA41" s="5"/>
      <c r="DB41" s="5"/>
    </row>
    <row r="42" spans="2:110" ht="15" customHeight="1" x14ac:dyDescent="0.25">
      <c r="B42" s="372">
        <v>43273</v>
      </c>
      <c r="C42" s="368">
        <v>0.625</v>
      </c>
      <c r="D42" s="319" t="s">
        <v>198</v>
      </c>
      <c r="E42" s="276"/>
      <c r="F42" s="277"/>
      <c r="G42" s="321" t="s">
        <v>144</v>
      </c>
      <c r="H42" s="14"/>
      <c r="I42" s="14"/>
      <c r="J42" s="4">
        <f t="shared" si="24"/>
        <v>0</v>
      </c>
      <c r="S42" s="4" t="str">
        <f t="shared" si="25"/>
        <v/>
      </c>
      <c r="V42" s="15" t="str">
        <f>IF(OR(E42&lt;&gt;"",F42&lt;&gt;""),IF(E42&gt;F42,"A",IF(E42=F42,"B","C")),"")</f>
        <v/>
      </c>
      <c r="W42" s="15" t="str">
        <f>IF(OR(F42&lt;&gt;"",E42&lt;&gt;""),IF(F42&gt;E42,"A",IF(F42=E42,"B","C")),"")</f>
        <v/>
      </c>
      <c r="X42" s="36" t="str">
        <f t="shared" si="26"/>
        <v/>
      </c>
      <c r="Y42" s="34" t="str">
        <f t="shared" si="27"/>
        <v/>
      </c>
      <c r="Z42" s="27" t="str">
        <f t="shared" si="28"/>
        <v/>
      </c>
      <c r="AA42" s="37" t="str">
        <f t="shared" si="29"/>
        <v/>
      </c>
      <c r="AD42" s="5"/>
      <c r="AE42" s="73" t="str">
        <f>CONCATENATE(AT42,AX42,BE42,BL42,BS42,BZ42,CG42)</f>
        <v/>
      </c>
      <c r="AG42" s="20" t="str">
        <f>'- E -'!F55</f>
        <v>Suiza</v>
      </c>
      <c r="AH42" s="23">
        <f>'- E -'!G55</f>
        <v>0</v>
      </c>
      <c r="AI42" s="23">
        <f>'- E -'!H55</f>
        <v>0</v>
      </c>
      <c r="AJ42" s="23">
        <f>'- E -'!I55</f>
        <v>0</v>
      </c>
      <c r="AK42" s="23">
        <f>'- E -'!J55</f>
        <v>0</v>
      </c>
      <c r="AL42" s="23">
        <f>'- E -'!K55</f>
        <v>0</v>
      </c>
      <c r="AM42" s="23">
        <f>'- E -'!L55</f>
        <v>0</v>
      </c>
      <c r="AN42" s="23">
        <f>'- E -'!M55</f>
        <v>0</v>
      </c>
      <c r="AO42" s="23">
        <f>AL42-AM42</f>
        <v>0</v>
      </c>
      <c r="AR42" s="4">
        <f>MAX(AN39:AN42)</f>
        <v>0</v>
      </c>
      <c r="AS42" s="4">
        <f>IF(AN42=AR42,1,0)</f>
        <v>1</v>
      </c>
      <c r="AT42" s="22" t="str">
        <f>IF(AND(AS42&lt;&gt;0,AS43=1),CONCATENATE(AS42,AR38),"")</f>
        <v/>
      </c>
      <c r="AU42" s="4" t="str">
        <f>IF(AND(AS42&lt;&gt;1,AS43=1),AN42,"")</f>
        <v/>
      </c>
      <c r="AV42" s="4" t="str">
        <f>IF(AU42&lt;&gt;"",MAX(AU39:AU42),"")</f>
        <v/>
      </c>
      <c r="AW42" s="4">
        <f>IF(AU42&lt;&gt;"",IF(AN42=AV42,2,0),0)</f>
        <v>0</v>
      </c>
      <c r="AX42" s="22" t="str">
        <f>IF(AND(AW42&lt;&gt;0,AW43=1),CONCATENATE(AW42,AR38),"")</f>
        <v/>
      </c>
      <c r="AY42" s="4" t="str">
        <f>IF(AS42&lt;&gt;0,IF(AS43=3,AO42,""),"")</f>
        <v/>
      </c>
      <c r="AZ42" s="4" t="str">
        <f>IF(AS42&lt;&gt;0,IF(AS43=3,AL42,""),"")</f>
        <v/>
      </c>
      <c r="BA42" s="4" t="str">
        <f>IF(AY42&lt;&gt;"",MAX(AY39:AY42),"")</f>
        <v/>
      </c>
      <c r="BB42" s="4" t="str">
        <f>IF(AY42&lt;&gt;"",IF(AY42=BA42,1,0),"")</f>
        <v/>
      </c>
      <c r="BC42" s="4" t="str">
        <f>IF(AZ42&lt;&gt;"",MAX(AZ39:AZ42),"")</f>
        <v/>
      </c>
      <c r="BD42" s="4">
        <f>IF(AY42&lt;&gt;"",IF(BB43=1,IF(AO42=BA42,1,0),IF(AL42=BC42,1,0)),0)</f>
        <v>0</v>
      </c>
      <c r="BE42" s="22" t="str">
        <f>IF(AND(BD42&lt;&gt;0,BD43=1),CONCATENATE(BD42,AR38),"")</f>
        <v/>
      </c>
      <c r="BF42" s="4" t="str">
        <f>IF(AS42&lt;&gt;0,IF(AND(BD42&lt;&gt;1,BD43=1),AO42,""),"")</f>
        <v/>
      </c>
      <c r="BG42" s="4" t="str">
        <f>IF(AS42&lt;&gt;0,IF(AND(BD42&lt;&gt;1,BD43=1),AL42,""),"")</f>
        <v/>
      </c>
      <c r="BH42" s="4" t="str">
        <f>IF(BF42&lt;&gt;"",MAX(BF39:BF42),"")</f>
        <v/>
      </c>
      <c r="BI42" s="4" t="str">
        <f>IF(BF42&lt;&gt;"",IF(BF42=BH42,1,0),"")</f>
        <v/>
      </c>
      <c r="BJ42" s="4" t="str">
        <f>IF(BG42&lt;&gt;"",MAX(BG39:BG42),"")</f>
        <v/>
      </c>
      <c r="BK42" s="4">
        <f>IF(BF42&lt;&gt;"",IF(BI43=1,IF(AO42=BH42,2,0),IF(AL42=BJ42,2,0)),0)</f>
        <v>0</v>
      </c>
      <c r="BL42" s="22" t="str">
        <f>IF(AND(BK42&lt;&gt;0,BK43=1),CONCATENATE(BK42,AR38),"")</f>
        <v/>
      </c>
      <c r="BM42" s="4" t="str">
        <f>IF(AS42&lt;&gt;0,IF(AS43=2,AO42,""),"")</f>
        <v/>
      </c>
      <c r="BN42" s="4" t="str">
        <f>IF(AS42&lt;&gt;0,IF(AS43=2,AL42,""),"")</f>
        <v/>
      </c>
      <c r="BO42" s="4" t="str">
        <f>IF(BM42&lt;&gt;"",MAX(BM39:BM42),"")</f>
        <v/>
      </c>
      <c r="BP42" s="4" t="str">
        <f>IF(BM42&lt;&gt;"",IF(BM42=BO42,1,0),"")</f>
        <v/>
      </c>
      <c r="BQ42" s="4" t="str">
        <f>IF(BN42&lt;&gt;"",MAX(BN39:BN42),"")</f>
        <v/>
      </c>
      <c r="BR42" s="4">
        <f>IF(BM42&lt;&gt;"",IF(BP43=1,IF(AO42=BO42,1,2),IF(AL42=BQ42,1,2)),0)</f>
        <v>0</v>
      </c>
      <c r="BS42" s="22" t="str">
        <f>IF(AND(BR42&lt;&gt;0,BR43=2),CONCATENATE(BR42,AR38),"")</f>
        <v/>
      </c>
      <c r="BT42" s="4" t="str">
        <f>IF(AW42&lt;&gt;0,IF(AW43=2,AO42,""),"")</f>
        <v/>
      </c>
      <c r="BU42" s="4" t="str">
        <f>IF(AW42&lt;&gt;0,IF(AW43=2,AL42,""),"")</f>
        <v/>
      </c>
      <c r="BV42" s="4" t="str">
        <f>IF(BT42&lt;&gt;"",MAX(BT39:BT42),"")</f>
        <v/>
      </c>
      <c r="BW42" s="4" t="str">
        <f>IF(BT42&lt;&gt;"",IF(BT42=BV42,1,0),"")</f>
        <v/>
      </c>
      <c r="BX42" s="4" t="str">
        <f>IF(BU42&lt;&gt;"",MAX(BU39:BU42),"")</f>
        <v/>
      </c>
      <c r="BY42" s="4">
        <f>IF(BT42&lt;&gt;"",IF(BW43=1,IF(AO42=BV42,2,0),IF(AL42=BX42,2,0)),0)</f>
        <v>0</v>
      </c>
      <c r="BZ42" s="22" t="str">
        <f>IF(AND(BY42&lt;&gt;0,BY43=1),CONCATENATE(BY42,AR38),"")</f>
        <v/>
      </c>
      <c r="CA42" s="4" t="str">
        <f>IF(AW42&lt;&gt;0,IF(AW43=3,AO42,""),"")</f>
        <v/>
      </c>
      <c r="CB42" s="4" t="str">
        <f>IF(AW42&lt;&gt;0,IF(AW43=3,AL42,""),"")</f>
        <v/>
      </c>
      <c r="CC42" s="4" t="str">
        <f>IF(CA42&lt;&gt;"",MAX(CA39:CA42),"")</f>
        <v/>
      </c>
      <c r="CD42" s="4" t="str">
        <f>IF(CA42&lt;&gt;"",IF(CA42=CC42,1,0),"")</f>
        <v/>
      </c>
      <c r="CE42" s="4" t="str">
        <f>IF(CB42&lt;&gt;"",MAX(CB39:CB42),"")</f>
        <v/>
      </c>
      <c r="CF42" s="4">
        <f>IF(CA42&lt;&gt;"",IF(CD43=1,IF(AO42=CC42,2,0),IF(AL42=CE42,2,0)),0)</f>
        <v>0</v>
      </c>
      <c r="CG42" s="22" t="str">
        <f>IF(AND(CF42&lt;&gt;0,CF43=1),CONCATENATE(CF42,AR38),"")</f>
        <v/>
      </c>
      <c r="CN42" s="5"/>
      <c r="CO42" s="5"/>
      <c r="CP42" s="5"/>
      <c r="CQ42" s="5"/>
      <c r="CR42" s="5"/>
      <c r="CS42" s="5"/>
      <c r="CT42" s="5"/>
      <c r="CU42" s="5"/>
      <c r="CV42" s="5"/>
      <c r="CW42" s="5"/>
      <c r="CX42" s="5"/>
      <c r="CY42" s="5"/>
      <c r="CZ42" s="308" t="s">
        <v>206</v>
      </c>
      <c r="DA42" s="309"/>
      <c r="DB42" s="311"/>
      <c r="DC42" s="310"/>
      <c r="DD42" s="310"/>
      <c r="DE42" s="310"/>
      <c r="DF42" s="300" t="str">
        <f>T125</f>
        <v/>
      </c>
    </row>
    <row r="43" spans="2:110" ht="15" customHeight="1" x14ac:dyDescent="0.25">
      <c r="B43" s="372">
        <v>43278</v>
      </c>
      <c r="C43" s="368">
        <v>0.45833333333333331</v>
      </c>
      <c r="D43" s="319" t="s">
        <v>198</v>
      </c>
      <c r="E43" s="276"/>
      <c r="F43" s="277"/>
      <c r="G43" s="322" t="s">
        <v>142</v>
      </c>
      <c r="H43" s="14"/>
      <c r="I43" s="14"/>
      <c r="J43" s="4">
        <f t="shared" si="24"/>
        <v>0</v>
      </c>
      <c r="S43" s="4" t="str">
        <f t="shared" si="25"/>
        <v/>
      </c>
      <c r="V43" s="15" t="str">
        <f>IF(OR(E43&lt;&gt;"",F43&lt;&gt;""),IF(E43&gt;F43,"A",IF(E43=F43,"B","C")),"")</f>
        <v/>
      </c>
      <c r="W43" s="15" t="str">
        <f>IF(OR(F43&lt;&gt;"",E43&lt;&gt;""),IF(F43&gt;E43,"A",IF(F43=E43,"B","C")),"")</f>
        <v/>
      </c>
      <c r="X43" s="36" t="str">
        <f t="shared" si="26"/>
        <v/>
      </c>
      <c r="Y43" s="34" t="str">
        <f t="shared" si="27"/>
        <v/>
      </c>
      <c r="Z43" s="27" t="str">
        <f t="shared" si="28"/>
        <v/>
      </c>
      <c r="AA43" s="37" t="str">
        <f t="shared" si="29"/>
        <v/>
      </c>
      <c r="AD43" s="5"/>
      <c r="AG43" s="5"/>
      <c r="AH43" s="21"/>
      <c r="AI43" s="21"/>
      <c r="AJ43" s="21"/>
      <c r="AK43" s="21"/>
      <c r="AL43" s="21"/>
      <c r="AM43" s="21"/>
      <c r="AN43" s="21"/>
      <c r="AO43" s="21"/>
      <c r="AQ43" s="4">
        <f>SUM(AH39:AH42)</f>
        <v>0</v>
      </c>
      <c r="AS43" s="4">
        <f>COUNTIF(AS39:AS42,"&lt;&gt;0")</f>
        <v>4</v>
      </c>
      <c r="AW43" s="4">
        <f>COUNTIF(AW39:AW42,"&lt;&gt;0")</f>
        <v>0</v>
      </c>
      <c r="BB43" s="4" t="str">
        <f>IF(AS43=3,SUM(BB39:BB42),"")</f>
        <v/>
      </c>
      <c r="BD43" s="4">
        <f>COUNTIF(BD39:BD42,"&lt;&gt;0")</f>
        <v>0</v>
      </c>
      <c r="BI43" s="4" t="str">
        <f>IF(AS43=3,SUM(BI39:BI42),"")</f>
        <v/>
      </c>
      <c r="BK43" s="4">
        <f>COUNTIF(BK39:BK42,"&lt;&gt;0")</f>
        <v>0</v>
      </c>
      <c r="BP43" s="4" t="str">
        <f>IF(AS43=2,SUM(BP39:BP42),"")</f>
        <v/>
      </c>
      <c r="BR43" s="4">
        <f>COUNTIF(BR39:BR42,"&lt;&gt;0")</f>
        <v>0</v>
      </c>
      <c r="BW43" s="4" t="str">
        <f>IF(AW43=2,SUM(BW39:BW42),"")</f>
        <v/>
      </c>
      <c r="BY43" s="4">
        <f>COUNTIF(BY39:BY42,"&lt;&gt;0")</f>
        <v>0</v>
      </c>
      <c r="CD43" s="4" t="str">
        <f>IF(AW43=3,SUM(CD39:CD42),"")</f>
        <v/>
      </c>
      <c r="CF43" s="4">
        <f>COUNTIF(CF39:CF42,"&lt;&gt;0")</f>
        <v>0</v>
      </c>
      <c r="CN43" s="5"/>
      <c r="CO43" s="5"/>
      <c r="CP43" s="5"/>
      <c r="CQ43" s="5"/>
      <c r="CR43" s="5"/>
      <c r="CS43" s="5"/>
      <c r="CT43" s="5"/>
      <c r="CU43" s="5"/>
      <c r="CV43" s="5"/>
      <c r="CW43" s="5"/>
      <c r="CX43" s="5"/>
      <c r="CY43" s="5"/>
      <c r="CZ43" s="305" t="s">
        <v>84</v>
      </c>
      <c r="DA43" s="306"/>
      <c r="DB43" s="312"/>
      <c r="DC43" s="307"/>
      <c r="DD43" s="307"/>
      <c r="DE43" s="307"/>
      <c r="DF43" s="301" t="str">
        <f>T126</f>
        <v/>
      </c>
    </row>
    <row r="44" spans="2:110" ht="15" customHeight="1" thickBot="1" x14ac:dyDescent="0.3">
      <c r="B44" s="373">
        <v>43278</v>
      </c>
      <c r="C44" s="369">
        <v>0.45833333333333331</v>
      </c>
      <c r="D44" s="320" t="s">
        <v>144</v>
      </c>
      <c r="E44" s="278"/>
      <c r="F44" s="279"/>
      <c r="G44" s="323" t="s">
        <v>90</v>
      </c>
      <c r="H44" s="29"/>
      <c r="I44" s="24"/>
      <c r="J44" s="4">
        <f t="shared" si="24"/>
        <v>0</v>
      </c>
      <c r="S44" s="4" t="str">
        <f t="shared" si="25"/>
        <v/>
      </c>
      <c r="V44" s="15" t="str">
        <f>IF(OR(E44&lt;&gt;"",F44&lt;&gt;""),IF(E44&gt;F44,"A",IF(E44=F44,"B","C")),"")</f>
        <v/>
      </c>
      <c r="W44" s="15" t="str">
        <f>IF(OR(F44&lt;&gt;"",E44&lt;&gt;""),IF(F44&gt;E44,"A",IF(F44=E44,"B","C")),"")</f>
        <v/>
      </c>
      <c r="X44" s="36" t="str">
        <f t="shared" si="26"/>
        <v/>
      </c>
      <c r="Y44" s="34" t="str">
        <f t="shared" si="27"/>
        <v/>
      </c>
      <c r="Z44" s="27" t="str">
        <f t="shared" si="28"/>
        <v/>
      </c>
      <c r="AA44" s="37" t="str">
        <f t="shared" si="29"/>
        <v/>
      </c>
      <c r="AD44" s="5"/>
      <c r="AG44" s="5"/>
      <c r="AH44" s="21"/>
      <c r="AI44" s="21"/>
      <c r="AJ44" s="21"/>
      <c r="AK44" s="21"/>
      <c r="AL44" s="21"/>
      <c r="AM44" s="21"/>
      <c r="AN44" s="21"/>
      <c r="AO44" s="21"/>
      <c r="CN44" s="5"/>
      <c r="CO44" s="5"/>
      <c r="CP44" s="5"/>
      <c r="CQ44" s="5"/>
      <c r="CR44" s="5"/>
      <c r="CS44" s="5"/>
      <c r="CT44" s="5"/>
      <c r="CU44" s="5"/>
      <c r="CV44" s="5"/>
      <c r="CW44" s="5"/>
      <c r="CX44" s="5"/>
      <c r="CY44" s="5"/>
      <c r="CZ44" s="302" t="s">
        <v>100</v>
      </c>
      <c r="DA44" s="303"/>
      <c r="DB44" s="313"/>
      <c r="DC44" s="304"/>
      <c r="DD44" s="304"/>
      <c r="DE44" s="304"/>
      <c r="DF44" s="314" t="str">
        <f>T120</f>
        <v/>
      </c>
    </row>
    <row r="45" spans="2:110" ht="15" thickBot="1" x14ac:dyDescent="0.25">
      <c r="B45" s="5"/>
      <c r="C45" s="5"/>
      <c r="D45" s="6"/>
      <c r="E45" s="5"/>
      <c r="F45" s="5"/>
      <c r="G45" s="7"/>
      <c r="H45" s="21"/>
      <c r="I45" s="21"/>
      <c r="AD45" s="5"/>
      <c r="AG45" s="5"/>
      <c r="AH45" s="21"/>
      <c r="AI45" s="21"/>
      <c r="AJ45" s="21"/>
      <c r="AK45" s="21"/>
      <c r="AL45" s="21"/>
      <c r="AM45" s="21"/>
      <c r="AN45" s="21"/>
      <c r="AO45" s="21"/>
      <c r="CN45" s="5"/>
      <c r="CO45" s="5"/>
      <c r="CP45" s="5"/>
      <c r="CQ45" s="5"/>
      <c r="CR45" s="5"/>
      <c r="CS45" s="5"/>
      <c r="CT45" s="5"/>
      <c r="CU45" s="5"/>
      <c r="CV45" s="5"/>
      <c r="CW45" s="5"/>
      <c r="CX45" s="5"/>
      <c r="CY45" s="5"/>
    </row>
    <row r="46" spans="2:110" ht="15" customHeight="1" thickBot="1" x14ac:dyDescent="0.25">
      <c r="B46" s="370" t="s">
        <v>128</v>
      </c>
      <c r="C46" s="230" t="s">
        <v>54</v>
      </c>
      <c r="D46" s="433" t="s">
        <v>135</v>
      </c>
      <c r="E46" s="434"/>
      <c r="F46" s="434"/>
      <c r="G46" s="435"/>
      <c r="H46" s="350"/>
      <c r="I46" s="350"/>
      <c r="AD46" s="5"/>
      <c r="AG46" s="11" t="s">
        <v>135</v>
      </c>
      <c r="AH46" s="12" t="s">
        <v>147</v>
      </c>
      <c r="AI46" s="12" t="s">
        <v>148</v>
      </c>
      <c r="AJ46" s="12" t="s">
        <v>149</v>
      </c>
      <c r="AK46" s="12" t="s">
        <v>150</v>
      </c>
      <c r="AL46" s="12" t="s">
        <v>151</v>
      </c>
      <c r="AM46" s="12" t="s">
        <v>152</v>
      </c>
      <c r="AN46" s="12" t="s">
        <v>153</v>
      </c>
      <c r="AO46" s="12" t="s">
        <v>154</v>
      </c>
      <c r="AR46" s="13" t="s">
        <v>172</v>
      </c>
      <c r="AS46" s="436" t="s">
        <v>174</v>
      </c>
      <c r="AT46" s="436"/>
      <c r="AU46" s="436" t="s">
        <v>175</v>
      </c>
      <c r="AV46" s="436"/>
      <c r="AW46" s="436"/>
      <c r="AX46" s="436"/>
      <c r="AY46" s="436" t="s">
        <v>173</v>
      </c>
      <c r="AZ46" s="436"/>
      <c r="BA46" s="436"/>
      <c r="BB46" s="436"/>
      <c r="BC46" s="436"/>
      <c r="BD46" s="436"/>
      <c r="BE46" s="436"/>
      <c r="BF46" s="436" t="s">
        <v>176</v>
      </c>
      <c r="BG46" s="436"/>
      <c r="BH46" s="436"/>
      <c r="BI46" s="436"/>
      <c r="BJ46" s="436"/>
      <c r="BK46" s="436"/>
      <c r="BL46" s="436"/>
      <c r="BM46" s="436" t="s">
        <v>177</v>
      </c>
      <c r="BN46" s="436"/>
      <c r="BO46" s="436"/>
      <c r="BP46" s="436"/>
      <c r="BQ46" s="436"/>
      <c r="BR46" s="436"/>
      <c r="BS46" s="436"/>
      <c r="BT46" s="436" t="s">
        <v>178</v>
      </c>
      <c r="BU46" s="436"/>
      <c r="BV46" s="436"/>
      <c r="BW46" s="436"/>
      <c r="BX46" s="436"/>
      <c r="BY46" s="436"/>
      <c r="BZ46" s="436"/>
      <c r="CA46" s="436" t="s">
        <v>179</v>
      </c>
      <c r="CB46" s="436"/>
      <c r="CC46" s="436"/>
      <c r="CD46" s="436"/>
      <c r="CE46" s="436"/>
      <c r="CF46" s="436"/>
      <c r="CG46" s="436"/>
      <c r="CN46" s="5"/>
      <c r="CO46" s="5"/>
      <c r="CP46" s="5"/>
      <c r="CQ46" s="5"/>
      <c r="CR46" s="5"/>
      <c r="CS46" s="5"/>
      <c r="CT46" s="5"/>
      <c r="CU46" s="5"/>
      <c r="CV46" s="5"/>
      <c r="CW46" s="5"/>
      <c r="CX46" s="5"/>
      <c r="CY46" s="5"/>
    </row>
    <row r="47" spans="2:110" x14ac:dyDescent="0.2">
      <c r="B47" s="371">
        <v>43268</v>
      </c>
      <c r="C47" s="367">
        <v>0.5</v>
      </c>
      <c r="D47" s="318" t="s">
        <v>139</v>
      </c>
      <c r="E47" s="274"/>
      <c r="F47" s="275"/>
      <c r="G47" s="321" t="s">
        <v>17</v>
      </c>
      <c r="H47" s="14"/>
      <c r="I47" s="14"/>
      <c r="J47" s="4">
        <f t="shared" ref="J47:J52" si="30">IF(AND(E47&lt;&gt;"",F47&lt;&gt;""),1,0)</f>
        <v>0</v>
      </c>
      <c r="S47" s="4" t="str">
        <f t="shared" ref="S47:S52" si="31">IF(AND(E47&lt;&gt;"",F47&lt;&gt;""),IF(E47&gt;F47,"L",IF(E47=F47,"E","V")),"")</f>
        <v/>
      </c>
      <c r="V47" s="15" t="str">
        <f>IF(AND(E47&lt;&gt;"",F47&lt;&gt;""),IF(E47&gt;F47,"A",IF(E47=F47,"B","C")),"")</f>
        <v/>
      </c>
      <c r="W47" s="15" t="str">
        <f>IF(AND(F47&lt;&gt;"",E47&lt;&gt;""),IF(F47&gt;E47,"A",IF(F47=E47,"B","C")),"")</f>
        <v/>
      </c>
      <c r="X47" s="38" t="str">
        <f t="shared" ref="X47:X52" si="32">IF($D47="Italia",$V47,IF($G47="Italia",$W47,""))</f>
        <v/>
      </c>
      <c r="Y47" s="37" t="str">
        <f t="shared" ref="Y47:Y52" si="33">IF($D47="Paraguay",$V47,IF($G47="Paraguay",$W47,""))</f>
        <v/>
      </c>
      <c r="Z47" s="39" t="str">
        <f t="shared" ref="Z47:Z52" si="34">IF($D47="Nueva Zelanda",$V47,IF($G47="Nueva Zelanda",$W47,""))</f>
        <v/>
      </c>
      <c r="AA47" s="30" t="str">
        <f t="shared" ref="AA47:AA52" si="35">IF($D47="Eslovaquia",$V47,IF($G47="Eslovaquia",$W47,""))</f>
        <v/>
      </c>
      <c r="AD47" s="5"/>
      <c r="AE47" s="73" t="str">
        <f>CONCATENATE(AT47,AX47,BE47,BL47,BS47,BZ47,CG47)</f>
        <v/>
      </c>
      <c r="AG47" s="5" t="str">
        <f>'- F -'!F52</f>
        <v>Alemania</v>
      </c>
      <c r="AH47" s="21">
        <f>'- F -'!G52</f>
        <v>0</v>
      </c>
      <c r="AI47" s="21">
        <f>'- F -'!H52</f>
        <v>0</v>
      </c>
      <c r="AJ47" s="21">
        <f>'- F -'!I52</f>
        <v>0</v>
      </c>
      <c r="AK47" s="21">
        <f>'- F -'!J52</f>
        <v>0</v>
      </c>
      <c r="AL47" s="21">
        <f>'- F -'!K52</f>
        <v>0</v>
      </c>
      <c r="AM47" s="21">
        <f>'- F -'!L52</f>
        <v>0</v>
      </c>
      <c r="AN47" s="21">
        <f>'- F -'!M52</f>
        <v>0</v>
      </c>
      <c r="AO47" s="21">
        <f>AL47-AM47</f>
        <v>0</v>
      </c>
      <c r="AR47" s="4">
        <f>MAX(AN47:AN50)</f>
        <v>0</v>
      </c>
      <c r="AS47" s="4">
        <f>IF(AN47=AR47,1,0)</f>
        <v>1</v>
      </c>
      <c r="AT47" s="22" t="str">
        <f>IF(AND(AS47&lt;&gt;0,AS51=1),CONCATENATE(AS47,AR46),"")</f>
        <v/>
      </c>
      <c r="AU47" s="4" t="str">
        <f>IF(AND(AS47&lt;&gt;1,AS51=1),AN47,"")</f>
        <v/>
      </c>
      <c r="AV47" s="4" t="str">
        <f>IF(AU47&lt;&gt;"",MAX(AU47:AU50),"")</f>
        <v/>
      </c>
      <c r="AW47" s="4">
        <f>IF(AU47&lt;&gt;"",IF(AN47=AV47,2,0),0)</f>
        <v>0</v>
      </c>
      <c r="AX47" s="22" t="str">
        <f>IF(AND(AW47&lt;&gt;0,AW51=1),CONCATENATE(AW47,AR46),"")</f>
        <v/>
      </c>
      <c r="AY47" s="4" t="str">
        <f>IF(AS47&lt;&gt;0,IF(AS51=3,AO47,""),"")</f>
        <v/>
      </c>
      <c r="AZ47" s="4" t="str">
        <f>IF(AS47&lt;&gt;0,IF(AS51=3,AL47,""),"")</f>
        <v/>
      </c>
      <c r="BA47" s="4" t="str">
        <f>IF(AY47&lt;&gt;"",MAX(AY47:AY50),"")</f>
        <v/>
      </c>
      <c r="BB47" s="4" t="str">
        <f>IF(AY47&lt;&gt;"",IF(AY47=BA47,1,0),"")</f>
        <v/>
      </c>
      <c r="BC47" s="4" t="str">
        <f>IF(AZ47&lt;&gt;"",MAX(AZ47:AZ50),"")</f>
        <v/>
      </c>
      <c r="BD47" s="4">
        <f>IF(AY47&lt;&gt;"",IF(BB51=1,IF(AO47=BA47,1,0),IF(AL47=BC47,1,0)),0)</f>
        <v>0</v>
      </c>
      <c r="BE47" s="22" t="str">
        <f>IF(AND(BD47&lt;&gt;0,BD51=1),CONCATENATE(BD47,AR46),"")</f>
        <v/>
      </c>
      <c r="BF47" s="4" t="str">
        <f>IF(AS47&lt;&gt;0,IF(AND(BD47&lt;&gt;1,BD51=1),AO47,""),"")</f>
        <v/>
      </c>
      <c r="BG47" s="4" t="str">
        <f>IF(AS47&lt;&gt;0,IF(AND(BD47&lt;&gt;1,BD51=1),AL47,""),"")</f>
        <v/>
      </c>
      <c r="BH47" s="4" t="str">
        <f>IF(BF47&lt;&gt;"",MAX(BF47:BF50),"")</f>
        <v/>
      </c>
      <c r="BI47" s="4" t="str">
        <f>IF(BF47&lt;&gt;"",IF(BF47=BH47,1,0),"")</f>
        <v/>
      </c>
      <c r="BJ47" s="4" t="str">
        <f>IF(BG47&lt;&gt;"",MAX(BG47:BG50),"")</f>
        <v/>
      </c>
      <c r="BK47" s="4">
        <f>IF(BF47&lt;&gt;"",IF(BI51=1,IF(AO47=BH47,2,0),IF(AL47=BJ47,2,0)),0)</f>
        <v>0</v>
      </c>
      <c r="BL47" s="22" t="str">
        <f>IF(AND(BK47&lt;&gt;0,BK51=1),CONCATENATE(BK47,AR46),"")</f>
        <v/>
      </c>
      <c r="BM47" s="4" t="str">
        <f>IF(AS47&lt;&gt;0,IF(AS51=2,AO47,""),"")</f>
        <v/>
      </c>
      <c r="BN47" s="4" t="str">
        <f>IF(AS47&lt;&gt;0,IF(AS51=2,AL47,""),"")</f>
        <v/>
      </c>
      <c r="BO47" s="4" t="str">
        <f>IF(BM47&lt;&gt;"",MAX(BM47:BM50),"")</f>
        <v/>
      </c>
      <c r="BP47" s="4" t="str">
        <f>IF(BM47&lt;&gt;"",IF(BM47=BO47,1,0),"")</f>
        <v/>
      </c>
      <c r="BQ47" s="4" t="str">
        <f>IF(BN47&lt;&gt;"",MAX(BN47:BN50),"")</f>
        <v/>
      </c>
      <c r="BR47" s="4">
        <f>IF(BM47&lt;&gt;"",IF(BP51=1,IF(AO47=BO47,1,2),IF(AL47=BQ47,1,2)),0)</f>
        <v>0</v>
      </c>
      <c r="BS47" s="22" t="str">
        <f>IF(AND(BR47&lt;&gt;0,BR51=2),CONCATENATE(BR47,AR46),"")</f>
        <v/>
      </c>
      <c r="BT47" s="4" t="str">
        <f>IF(AW47&lt;&gt;0,IF(AW51=2,AO47,""),"")</f>
        <v/>
      </c>
      <c r="BU47" s="4" t="str">
        <f>IF(AW47&lt;&gt;0,IF(AW51=2,AL47,""),"")</f>
        <v/>
      </c>
      <c r="BV47" s="4" t="str">
        <f>IF(BT47&lt;&gt;"",MAX(BT47:BT50),"")</f>
        <v/>
      </c>
      <c r="BW47" s="4" t="str">
        <f>IF(BT47&lt;&gt;"",IF(BT47=BV47,1,0),"")</f>
        <v/>
      </c>
      <c r="BX47" s="4" t="str">
        <f>IF(BU47&lt;&gt;"",MAX(BU47:BU50),"")</f>
        <v/>
      </c>
      <c r="BY47" s="4">
        <f>IF(BT47&lt;&gt;"",IF(BW51=1,IF(AO47=BV47,2,0),IF(AL47=BX47,2,0)),0)</f>
        <v>0</v>
      </c>
      <c r="BZ47" s="22" t="str">
        <f>IF(AND(BY47&lt;&gt;0,BY51=1),CONCATENATE(BY47,AR46),"")</f>
        <v/>
      </c>
      <c r="CA47" s="4" t="str">
        <f>IF(AW47&lt;&gt;0,IF(AW51=3,AO47,""),"")</f>
        <v/>
      </c>
      <c r="CB47" s="4" t="str">
        <f>IF(AW47&lt;&gt;0,IF(AW51=3,AL47,""),"")</f>
        <v/>
      </c>
      <c r="CC47" s="4" t="str">
        <f>IF(CA47&lt;&gt;"",MAX(CA47:CA50),"")</f>
        <v/>
      </c>
      <c r="CD47" s="4" t="str">
        <f>IF(CA47&lt;&gt;"",IF(CA47=CC47,1,0),"")</f>
        <v/>
      </c>
      <c r="CE47" s="4" t="str">
        <f>IF(CB47&lt;&gt;"",MAX(CB47:CB50),"")</f>
        <v/>
      </c>
      <c r="CF47" s="4">
        <f>IF(CA47&lt;&gt;"",IF(CD51=1,IF(AO47=CC47,2,0),IF(AL47=CE47,2,0)),0)</f>
        <v>0</v>
      </c>
      <c r="CG47" s="22" t="str">
        <f>IF(AND(CF47&lt;&gt;0,CF51=1),CONCATENATE(CF47,AR46),"")</f>
        <v/>
      </c>
      <c r="CN47" s="5"/>
      <c r="CO47" s="5"/>
      <c r="CP47" s="5"/>
      <c r="CQ47" s="5"/>
      <c r="CR47" s="5"/>
      <c r="CS47" s="5"/>
      <c r="CT47" s="5"/>
      <c r="CU47" s="5"/>
      <c r="CV47" s="5"/>
      <c r="CW47" s="5"/>
      <c r="CX47" s="5"/>
      <c r="CY47" s="5"/>
    </row>
    <row r="48" spans="2:110" x14ac:dyDescent="0.2">
      <c r="B48" s="372">
        <v>43269</v>
      </c>
      <c r="C48" s="368">
        <v>0.375</v>
      </c>
      <c r="D48" s="319" t="s">
        <v>199</v>
      </c>
      <c r="E48" s="276"/>
      <c r="F48" s="277"/>
      <c r="G48" s="322" t="s">
        <v>55</v>
      </c>
      <c r="H48" s="14"/>
      <c r="I48" s="14"/>
      <c r="J48" s="4">
        <f t="shared" si="30"/>
        <v>0</v>
      </c>
      <c r="S48" s="4" t="str">
        <f t="shared" si="31"/>
        <v/>
      </c>
      <c r="V48" s="15" t="str">
        <f>IF(OR(E48&lt;&gt;"",F48&lt;&gt;""),IF(E48&gt;F48,"A",IF(E48=F48,"B","C")),"")</f>
        <v/>
      </c>
      <c r="W48" s="15" t="str">
        <f>IF(OR(F48&lt;&gt;"",E48&lt;&gt;""),IF(F48&gt;E48,"A",IF(F48=E48,"B","C")),"")</f>
        <v/>
      </c>
      <c r="X48" s="38" t="str">
        <f t="shared" si="32"/>
        <v/>
      </c>
      <c r="Y48" s="37" t="str">
        <f t="shared" si="33"/>
        <v/>
      </c>
      <c r="Z48" s="39" t="str">
        <f t="shared" si="34"/>
        <v/>
      </c>
      <c r="AA48" s="30" t="str">
        <f t="shared" si="35"/>
        <v/>
      </c>
      <c r="AD48" s="5"/>
      <c r="AE48" s="73" t="str">
        <f>CONCATENATE(AT48,AX48,BE48,BL48,BS48,BZ48,CG48)</f>
        <v/>
      </c>
      <c r="AG48" s="20" t="str">
        <f>'- F -'!F53</f>
        <v>Mexico</v>
      </c>
      <c r="AH48" s="23">
        <f>'- F -'!G53</f>
        <v>0</v>
      </c>
      <c r="AI48" s="23">
        <f>'- F -'!H53</f>
        <v>0</v>
      </c>
      <c r="AJ48" s="23">
        <f>'- F -'!I53</f>
        <v>0</v>
      </c>
      <c r="AK48" s="23">
        <f>'- F -'!J53</f>
        <v>0</v>
      </c>
      <c r="AL48" s="23">
        <f>'- F -'!K53</f>
        <v>0</v>
      </c>
      <c r="AM48" s="23">
        <f>'- F -'!L53</f>
        <v>0</v>
      </c>
      <c r="AN48" s="23">
        <f>'- F -'!M53</f>
        <v>0</v>
      </c>
      <c r="AO48" s="23">
        <f>AL48-AM48</f>
        <v>0</v>
      </c>
      <c r="AR48" s="4">
        <f>MAX(AN47:AN50)</f>
        <v>0</v>
      </c>
      <c r="AS48" s="4">
        <f>IF(AN48=AR48,1,0)</f>
        <v>1</v>
      </c>
      <c r="AT48" s="22" t="str">
        <f>IF(AND(AS48&lt;&gt;0,AS51=1),CONCATENATE(AS48,AR46),"")</f>
        <v/>
      </c>
      <c r="AU48" s="4" t="str">
        <f>IF(AND(AS48&lt;&gt;1,AS51=1),AN48,"")</f>
        <v/>
      </c>
      <c r="AV48" s="4" t="str">
        <f>IF(AU48&lt;&gt;"",MAX(AU47:AU50),"")</f>
        <v/>
      </c>
      <c r="AW48" s="4">
        <f>IF(AU48&lt;&gt;"",IF(AN48=AV48,2,0),0)</f>
        <v>0</v>
      </c>
      <c r="AX48" s="22" t="str">
        <f>IF(AND(AW48&lt;&gt;0,AW51=1),CONCATENATE(AW48,AR46),"")</f>
        <v/>
      </c>
      <c r="AY48" s="4" t="str">
        <f>IF(AS48&lt;&gt;0,IF(AS51=3,AO48,""),"")</f>
        <v/>
      </c>
      <c r="AZ48" s="4" t="str">
        <f>IF(AS48&lt;&gt;0,IF(AS51=3,AL48,""),"")</f>
        <v/>
      </c>
      <c r="BA48" s="4" t="str">
        <f>IF(AY48&lt;&gt;"",MAX(AY47:AY50),"")</f>
        <v/>
      </c>
      <c r="BB48" s="4" t="str">
        <f>IF(AY48&lt;&gt;"",IF(AY48=BA48,1,0),"")</f>
        <v/>
      </c>
      <c r="BC48" s="4" t="str">
        <f>IF(AZ48&lt;&gt;"",MAX(AZ47:AZ50),"")</f>
        <v/>
      </c>
      <c r="BD48" s="4">
        <f>IF(AY48&lt;&gt;"",IF(BB51=1,IF(AO48=BA48,1,0),IF(AL48=BC48,1,0)),0)</f>
        <v>0</v>
      </c>
      <c r="BE48" s="22" t="str">
        <f>IF(AND(BD48&lt;&gt;0,BD51=1),CONCATENATE(BD48,AR46),"")</f>
        <v/>
      </c>
      <c r="BF48" s="4" t="str">
        <f>IF(AS48&lt;&gt;0,IF(AND(BD48&lt;&gt;1,BD51=1),AO48,""),"")</f>
        <v/>
      </c>
      <c r="BG48" s="4" t="str">
        <f>IF(AS48&lt;&gt;0,IF(AND(BD48&lt;&gt;1,BD51=1),AL48,""),"")</f>
        <v/>
      </c>
      <c r="BH48" s="4" t="str">
        <f>IF(BF48&lt;&gt;"",MAX(BF47:BF50),"")</f>
        <v/>
      </c>
      <c r="BI48" s="4" t="str">
        <f>IF(BF48&lt;&gt;"",IF(BF48=BH48,1,0),"")</f>
        <v/>
      </c>
      <c r="BJ48" s="4" t="str">
        <f>IF(BG48&lt;&gt;"",MAX(BG47:BG50),"")</f>
        <v/>
      </c>
      <c r="BK48" s="4">
        <f>IF(BF48&lt;&gt;"",IF(BI51=1,IF(AO48=BH48,2,0),IF(AL48=BJ48,2,0)),0)</f>
        <v>0</v>
      </c>
      <c r="BL48" s="22" t="str">
        <f>IF(AND(BK48&lt;&gt;0,BK51=1),CONCATENATE(BK48,AR46),"")</f>
        <v/>
      </c>
      <c r="BM48" s="4" t="str">
        <f>IF(AS48&lt;&gt;0,IF(AS51=2,AO48,""),"")</f>
        <v/>
      </c>
      <c r="BN48" s="4" t="str">
        <f>IF(AS48&lt;&gt;0,IF(AS51=2,AL48,""),"")</f>
        <v/>
      </c>
      <c r="BO48" s="4" t="str">
        <f>IF(BM48&lt;&gt;"",MAX(BM47:BM50),"")</f>
        <v/>
      </c>
      <c r="BP48" s="4" t="str">
        <f>IF(BM48&lt;&gt;"",IF(BM48=BO48,1,0),"")</f>
        <v/>
      </c>
      <c r="BQ48" s="4" t="str">
        <f>IF(BN48&lt;&gt;"",MAX(BN47:BN50),"")</f>
        <v/>
      </c>
      <c r="BR48" s="4">
        <f>IF(BM48&lt;&gt;"",IF(BP51=1,IF(AO48=BO48,1,2),IF(AL48=BQ48,1,2)),0)</f>
        <v>0</v>
      </c>
      <c r="BS48" s="22" t="str">
        <f>IF(AND(BR48&lt;&gt;0,BR51=2),CONCATENATE(BR48,AR46),"")</f>
        <v/>
      </c>
      <c r="BT48" s="4" t="str">
        <f>IF(AW48&lt;&gt;0,IF(AW51=2,AO48,""),"")</f>
        <v/>
      </c>
      <c r="BU48" s="4" t="str">
        <f>IF(AW48&lt;&gt;0,IF(AW51=2,AL48,""),"")</f>
        <v/>
      </c>
      <c r="BV48" s="4" t="str">
        <f>IF(BT48&lt;&gt;"",MAX(BT47:BT50),"")</f>
        <v/>
      </c>
      <c r="BW48" s="4" t="str">
        <f>IF(BT48&lt;&gt;"",IF(BT48=BV48,1,0),"")</f>
        <v/>
      </c>
      <c r="BX48" s="4" t="str">
        <f>IF(BU48&lt;&gt;"",MAX(BU47:BU50),"")</f>
        <v/>
      </c>
      <c r="BY48" s="4">
        <f>IF(BT48&lt;&gt;"",IF(BW51=1,IF(AO48=BV48,2,0),IF(AL48=BX48,2,0)),0)</f>
        <v>0</v>
      </c>
      <c r="BZ48" s="22" t="str">
        <f>IF(AND(BY48&lt;&gt;0,BY51=1),CONCATENATE(BY48,AR46),"")</f>
        <v/>
      </c>
      <c r="CA48" s="4" t="str">
        <f>IF(AW48&lt;&gt;0,IF(AW51=3,AO48,""),"")</f>
        <v/>
      </c>
      <c r="CB48" s="4" t="str">
        <f>IF(AW48&lt;&gt;0,IF(AW51=3,AL48,""),"")</f>
        <v/>
      </c>
      <c r="CC48" s="4" t="str">
        <f>IF(CA48&lt;&gt;"",MAX(CA47:CA50),"")</f>
        <v/>
      </c>
      <c r="CD48" s="4" t="str">
        <f>IF(CA48&lt;&gt;"",IF(CA48=CC48,1,0),"")</f>
        <v/>
      </c>
      <c r="CE48" s="4" t="str">
        <f>IF(CB48&lt;&gt;"",MAX(CB47:CB50),"")</f>
        <v/>
      </c>
      <c r="CF48" s="4">
        <f>IF(CA48&lt;&gt;"",IF(CD51=1,IF(AO48=CC48,2,0),IF(AL48=CE48,2,0)),0)</f>
        <v>0</v>
      </c>
      <c r="CG48" s="22" t="str">
        <f>IF(AND(CF48&lt;&gt;0,CF51=1),CONCATENATE(CF48,AR46),"")</f>
        <v/>
      </c>
      <c r="CN48" s="5"/>
      <c r="CO48" s="5"/>
      <c r="CP48" s="5"/>
      <c r="CQ48" s="5"/>
      <c r="CR48" s="5"/>
      <c r="CS48" s="5"/>
      <c r="CT48" s="5"/>
      <c r="CU48" s="5"/>
      <c r="CV48" s="5"/>
      <c r="CW48" s="5"/>
      <c r="CX48" s="5"/>
      <c r="CY48" s="5"/>
    </row>
    <row r="49" spans="2:103" x14ac:dyDescent="0.2">
      <c r="B49" s="372">
        <v>43274</v>
      </c>
      <c r="C49" s="368">
        <v>0.625</v>
      </c>
      <c r="D49" s="319" t="s">
        <v>139</v>
      </c>
      <c r="E49" s="276"/>
      <c r="F49" s="277"/>
      <c r="G49" s="322" t="s">
        <v>199</v>
      </c>
      <c r="H49" s="14"/>
      <c r="I49" s="14"/>
      <c r="J49" s="4">
        <f t="shared" si="30"/>
        <v>0</v>
      </c>
      <c r="S49" s="4" t="str">
        <f t="shared" si="31"/>
        <v/>
      </c>
      <c r="V49" s="15" t="str">
        <f>IF(OR(E49&lt;&gt;"",F49&lt;&gt;""),IF(E49&gt;F49,"A",IF(E49=F49,"B","C")),"")</f>
        <v/>
      </c>
      <c r="W49" s="15" t="str">
        <f>IF(OR(F49&lt;&gt;"",E49&lt;&gt;""),IF(F49&gt;E49,"A",IF(F49=E49,"B","C")),"")</f>
        <v/>
      </c>
      <c r="X49" s="38" t="str">
        <f t="shared" si="32"/>
        <v/>
      </c>
      <c r="Y49" s="37" t="str">
        <f t="shared" si="33"/>
        <v/>
      </c>
      <c r="Z49" s="39" t="str">
        <f t="shared" si="34"/>
        <v/>
      </c>
      <c r="AA49" s="30" t="str">
        <f t="shared" si="35"/>
        <v/>
      </c>
      <c r="AD49" s="5"/>
      <c r="AE49" s="73" t="str">
        <f>CONCATENATE(AT49,AX49,BE49,BL49,BS49,BZ49,CG49)</f>
        <v/>
      </c>
      <c r="AG49" s="5" t="str">
        <f>'- F -'!F54</f>
        <v>Suecia</v>
      </c>
      <c r="AH49" s="21">
        <f>'- F -'!G54</f>
        <v>0</v>
      </c>
      <c r="AI49" s="21">
        <f>'- F -'!H54</f>
        <v>0</v>
      </c>
      <c r="AJ49" s="21">
        <f>'- F -'!I54</f>
        <v>0</v>
      </c>
      <c r="AK49" s="21">
        <f>'- F -'!J54</f>
        <v>0</v>
      </c>
      <c r="AL49" s="21">
        <f>'- F -'!K54</f>
        <v>0</v>
      </c>
      <c r="AM49" s="21">
        <f>'- F -'!L54</f>
        <v>0</v>
      </c>
      <c r="AN49" s="21">
        <f>'- F -'!M54</f>
        <v>0</v>
      </c>
      <c r="AO49" s="21">
        <f>AL49-AM49</f>
        <v>0</v>
      </c>
      <c r="AR49" s="4">
        <f>MAX(AN47:AN50)</f>
        <v>0</v>
      </c>
      <c r="AS49" s="4">
        <f>IF(AN49=AR49,1,0)</f>
        <v>1</v>
      </c>
      <c r="AT49" s="22" t="str">
        <f>IF(AND(AS49&lt;&gt;0,AS51=1),CONCATENATE(AS49,AR46),"")</f>
        <v/>
      </c>
      <c r="AU49" s="4" t="str">
        <f>IF(AND(AS49&lt;&gt;1,AS51=1),AN49,"")</f>
        <v/>
      </c>
      <c r="AV49" s="4" t="str">
        <f>IF(AU49&lt;&gt;"",MAX(AU47:AU50),"")</f>
        <v/>
      </c>
      <c r="AW49" s="4">
        <f>IF(AU49&lt;&gt;"",IF(AN49=AV49,2,0),0)</f>
        <v>0</v>
      </c>
      <c r="AX49" s="22" t="str">
        <f>IF(AND(AW49&lt;&gt;0,AW51=1),CONCATENATE(AW49,AR46),"")</f>
        <v/>
      </c>
      <c r="AY49" s="4" t="str">
        <f>IF(AS49&lt;&gt;0,IF(AS51=3,AO49,""),"")</f>
        <v/>
      </c>
      <c r="AZ49" s="4" t="str">
        <f>IF(AS49&lt;&gt;0,IF(AS51=3,AL49,""),"")</f>
        <v/>
      </c>
      <c r="BA49" s="4" t="str">
        <f>IF(AY49&lt;&gt;"",MAX(AY47:AY50),"")</f>
        <v/>
      </c>
      <c r="BB49" s="4" t="str">
        <f>IF(AY49&lt;&gt;"",IF(AY49=BA49,1,0),"")</f>
        <v/>
      </c>
      <c r="BC49" s="4" t="str">
        <f>IF(AZ49&lt;&gt;"",MAX(AZ47:AZ50),"")</f>
        <v/>
      </c>
      <c r="BD49" s="4">
        <f>IF(AY49&lt;&gt;"",IF(BB51=1,IF(AO49=BA49,1,0),IF(AL49=BC49,1,0)),0)</f>
        <v>0</v>
      </c>
      <c r="BE49" s="22" t="str">
        <f>IF(AND(BD49&lt;&gt;0,BD51=1),CONCATENATE(BD49,AR46),"")</f>
        <v/>
      </c>
      <c r="BF49" s="4" t="str">
        <f>IF(AS49&lt;&gt;0,IF(AND(BD49&lt;&gt;1,BD51=1),AO49,""),"")</f>
        <v/>
      </c>
      <c r="BG49" s="4" t="str">
        <f>IF(AS49&lt;&gt;0,IF(AND(BD49&lt;&gt;1,BD51=1),AL49,""),"")</f>
        <v/>
      </c>
      <c r="BH49" s="4" t="str">
        <f>IF(BF49&lt;&gt;"",MAX(BF47:BF50),"")</f>
        <v/>
      </c>
      <c r="BI49" s="4" t="str">
        <f>IF(BF49&lt;&gt;"",IF(BF49=BH49,1,0),"")</f>
        <v/>
      </c>
      <c r="BJ49" s="4" t="str">
        <f>IF(BG49&lt;&gt;"",MAX(BG47:BG50),"")</f>
        <v/>
      </c>
      <c r="BK49" s="4">
        <f>IF(BF49&lt;&gt;"",IF(BI51=1,IF(AO49=BH49,2,0),IF(AL49=BJ49,2,0)),0)</f>
        <v>0</v>
      </c>
      <c r="BL49" s="22" t="str">
        <f>IF(AND(BK49&lt;&gt;0,BK51=1),CONCATENATE(BK49,AR46),"")</f>
        <v/>
      </c>
      <c r="BM49" s="4" t="str">
        <f>IF(AS49&lt;&gt;0,IF(AS51=2,AO49,""),"")</f>
        <v/>
      </c>
      <c r="BN49" s="4" t="str">
        <f>IF(AS49&lt;&gt;0,IF(AS51=2,AL49,""),"")</f>
        <v/>
      </c>
      <c r="BO49" s="4" t="str">
        <f>IF(BM49&lt;&gt;"",MAX(BM47:BM50),"")</f>
        <v/>
      </c>
      <c r="BP49" s="4" t="str">
        <f>IF(BM49&lt;&gt;"",IF(BM49=BO49,1,0),"")</f>
        <v/>
      </c>
      <c r="BQ49" s="4" t="str">
        <f>IF(BN49&lt;&gt;"",MAX(BN47:BN50),"")</f>
        <v/>
      </c>
      <c r="BR49" s="4">
        <f>IF(BM49&lt;&gt;"",IF(BP51=1,IF(AO49=BO49,1,2),IF(AL49=BQ49,1,2)),0)</f>
        <v>0</v>
      </c>
      <c r="BS49" s="22" t="str">
        <f>IF(AND(BR49&lt;&gt;0,BR51=2),CONCATENATE(BR49,AR46),"")</f>
        <v/>
      </c>
      <c r="BT49" s="4" t="str">
        <f>IF(AW49&lt;&gt;0,IF(AW51=2,AO49,""),"")</f>
        <v/>
      </c>
      <c r="BU49" s="4" t="str">
        <f>IF(AW49&lt;&gt;0,IF(AW51=2,AL49,""),"")</f>
        <v/>
      </c>
      <c r="BV49" s="4" t="str">
        <f>IF(BT49&lt;&gt;"",MAX(BT47:BT50),"")</f>
        <v/>
      </c>
      <c r="BW49" s="4" t="str">
        <f>IF(BT49&lt;&gt;"",IF(BT49=BV49,1,0),"")</f>
        <v/>
      </c>
      <c r="BX49" s="4" t="str">
        <f>IF(BU49&lt;&gt;"",MAX(BU47:BU50),"")</f>
        <v/>
      </c>
      <c r="BY49" s="4">
        <f>IF(BT49&lt;&gt;"",IF(BW51=1,IF(AO49=BV49,2,0),IF(AL49=BX49,2,0)),0)</f>
        <v>0</v>
      </c>
      <c r="BZ49" s="22" t="str">
        <f>IF(AND(BY49&lt;&gt;0,BY51=1),CONCATENATE(BY49,AR46),"")</f>
        <v/>
      </c>
      <c r="CA49" s="4" t="str">
        <f>IF(AW49&lt;&gt;0,IF(AW51=3,AO49,""),"")</f>
        <v/>
      </c>
      <c r="CB49" s="4" t="str">
        <f>IF(AW49&lt;&gt;0,IF(AW51=3,AL49,""),"")</f>
        <v/>
      </c>
      <c r="CC49" s="4" t="str">
        <f>IF(CA49&lt;&gt;"",MAX(CA47:CA50),"")</f>
        <v/>
      </c>
      <c r="CD49" s="4" t="str">
        <f>IF(CA49&lt;&gt;"",IF(CA49=CC49,1,0),"")</f>
        <v/>
      </c>
      <c r="CE49" s="4" t="str">
        <f>IF(CB49&lt;&gt;"",MAX(CB47:CB50),"")</f>
        <v/>
      </c>
      <c r="CF49" s="4">
        <f>IF(CA49&lt;&gt;"",IF(CD51=1,IF(AO49=CC49,2,0),IF(AL49=CE49,2,0)),0)</f>
        <v>0</v>
      </c>
      <c r="CG49" s="22" t="str">
        <f>IF(AND(CF49&lt;&gt;0,CF51=1),CONCATENATE(CF49,AR46),"")</f>
        <v/>
      </c>
      <c r="CN49" s="5"/>
      <c r="CO49" s="5"/>
      <c r="CP49" s="5"/>
      <c r="CQ49" s="5"/>
      <c r="CR49" s="5"/>
      <c r="CS49" s="5"/>
      <c r="CT49" s="5"/>
      <c r="CU49" s="5"/>
      <c r="CV49" s="5"/>
      <c r="CW49" s="5"/>
      <c r="CX49" s="5"/>
      <c r="CY49" s="5"/>
    </row>
    <row r="50" spans="2:103" x14ac:dyDescent="0.2">
      <c r="B50" s="372">
        <v>43274</v>
      </c>
      <c r="C50" s="368">
        <v>0.5</v>
      </c>
      <c r="D50" s="319" t="s">
        <v>17</v>
      </c>
      <c r="E50" s="276"/>
      <c r="F50" s="277"/>
      <c r="G50" s="321" t="s">
        <v>55</v>
      </c>
      <c r="H50" s="14"/>
      <c r="I50" s="14"/>
      <c r="J50" s="4">
        <f t="shared" si="30"/>
        <v>0</v>
      </c>
      <c r="S50" s="4" t="str">
        <f t="shared" si="31"/>
        <v/>
      </c>
      <c r="V50" s="15" t="str">
        <f>IF(OR(E50&lt;&gt;"",F50&lt;&gt;""),IF(E50&gt;F50,"A",IF(E50=F50,"B","C")),"")</f>
        <v/>
      </c>
      <c r="W50" s="15" t="str">
        <f>IF(OR(F50&lt;&gt;"",E50&lt;&gt;""),IF(F50&gt;E50,"A",IF(F50=E50,"B","C")),"")</f>
        <v/>
      </c>
      <c r="X50" s="38" t="str">
        <f t="shared" si="32"/>
        <v/>
      </c>
      <c r="Y50" s="37" t="str">
        <f t="shared" si="33"/>
        <v/>
      </c>
      <c r="Z50" s="39" t="str">
        <f t="shared" si="34"/>
        <v/>
      </c>
      <c r="AA50" s="30" t="str">
        <f t="shared" si="35"/>
        <v/>
      </c>
      <c r="AD50" s="5"/>
      <c r="AE50" s="73" t="str">
        <f>CONCATENATE(AT50,AX50,BE50,BL50,BS50,BZ50,CG50)</f>
        <v/>
      </c>
      <c r="AG50" s="20" t="str">
        <f>'- F -'!F55</f>
        <v>Corea del Sur</v>
      </c>
      <c r="AH50" s="23">
        <f>'- F -'!G55</f>
        <v>0</v>
      </c>
      <c r="AI50" s="23">
        <f>'- F -'!H55</f>
        <v>0</v>
      </c>
      <c r="AJ50" s="23">
        <f>'- F -'!I55</f>
        <v>0</v>
      </c>
      <c r="AK50" s="23">
        <f>'- F -'!J55</f>
        <v>0</v>
      </c>
      <c r="AL50" s="23">
        <f>'- F -'!K55</f>
        <v>0</v>
      </c>
      <c r="AM50" s="23">
        <f>'- F -'!L55</f>
        <v>0</v>
      </c>
      <c r="AN50" s="23">
        <f>'- F -'!M55</f>
        <v>0</v>
      </c>
      <c r="AO50" s="23">
        <f>AL50-AM50</f>
        <v>0</v>
      </c>
      <c r="AR50" s="4">
        <f>MAX(AN47:AN50)</f>
        <v>0</v>
      </c>
      <c r="AS50" s="4">
        <f>IF(AN50=AR50,1,0)</f>
        <v>1</v>
      </c>
      <c r="AT50" s="22" t="str">
        <f>IF(AND(AS50&lt;&gt;0,AS51=1),CONCATENATE(AS50,AR46),"")</f>
        <v/>
      </c>
      <c r="AU50" s="4" t="str">
        <f>IF(AND(AS50&lt;&gt;1,AS51=1),AN50,"")</f>
        <v/>
      </c>
      <c r="AV50" s="4" t="str">
        <f>IF(AU50&lt;&gt;"",MAX(AU47:AU50),"")</f>
        <v/>
      </c>
      <c r="AW50" s="4">
        <f>IF(AU50&lt;&gt;"",IF(AN50=AV50,2,0),0)</f>
        <v>0</v>
      </c>
      <c r="AX50" s="22" t="str">
        <f>IF(AND(AW50&lt;&gt;0,AW51=1),CONCATENATE(AW50,AR46),"")</f>
        <v/>
      </c>
      <c r="AY50" s="4" t="str">
        <f>IF(AS50&lt;&gt;0,IF(AS51=3,AO50,""),"")</f>
        <v/>
      </c>
      <c r="AZ50" s="4" t="str">
        <f>IF(AS50&lt;&gt;0,IF(AS51=3,AL50,""),"")</f>
        <v/>
      </c>
      <c r="BA50" s="4" t="str">
        <f>IF(AY50&lt;&gt;"",MAX(AY47:AY50),"")</f>
        <v/>
      </c>
      <c r="BB50" s="4" t="str">
        <f>IF(AY50&lt;&gt;"",IF(AY50=BA50,1,0),"")</f>
        <v/>
      </c>
      <c r="BC50" s="4" t="str">
        <f>IF(AZ50&lt;&gt;"",MAX(AZ47:AZ50),"")</f>
        <v/>
      </c>
      <c r="BD50" s="4">
        <f>IF(AY50&lt;&gt;"",IF(BB51=1,IF(AO50=BA50,1,0),IF(AL50=BC50,1,0)),0)</f>
        <v>0</v>
      </c>
      <c r="BE50" s="22" t="str">
        <f>IF(AND(BD50&lt;&gt;0,BD51=1),CONCATENATE(BD50,AR46),"")</f>
        <v/>
      </c>
      <c r="BF50" s="4" t="str">
        <f>IF(AS50&lt;&gt;0,IF(AND(BD50&lt;&gt;1,BD51=1),AO50,""),"")</f>
        <v/>
      </c>
      <c r="BG50" s="4" t="str">
        <f>IF(AS50&lt;&gt;0,IF(AND(BD50&lt;&gt;1,BD51=1),AL50,""),"")</f>
        <v/>
      </c>
      <c r="BH50" s="4" t="str">
        <f>IF(BF50&lt;&gt;"",MAX(BF47:BF50),"")</f>
        <v/>
      </c>
      <c r="BI50" s="4" t="str">
        <f>IF(BF50&lt;&gt;"",IF(BF50=BH50,1,0),"")</f>
        <v/>
      </c>
      <c r="BJ50" s="4" t="str">
        <f>IF(BG50&lt;&gt;"",MAX(BG47:BG50),"")</f>
        <v/>
      </c>
      <c r="BK50" s="4">
        <f>IF(BF50&lt;&gt;"",IF(BI51=1,IF(AO50=BH50,2,0),IF(AL50=BJ50,2,0)),0)</f>
        <v>0</v>
      </c>
      <c r="BL50" s="22" t="str">
        <f>IF(AND(BK50&lt;&gt;0,BK51=1),CONCATENATE(BK50,AR46),"")</f>
        <v/>
      </c>
      <c r="BM50" s="4" t="str">
        <f>IF(AS50&lt;&gt;0,IF(AS51=2,AO50,""),"")</f>
        <v/>
      </c>
      <c r="BN50" s="4" t="str">
        <f>IF(AS50&lt;&gt;0,IF(AS51=2,AL50,""),"")</f>
        <v/>
      </c>
      <c r="BO50" s="4" t="str">
        <f>IF(BM50&lt;&gt;"",MAX(BM47:BM50),"")</f>
        <v/>
      </c>
      <c r="BP50" s="4" t="str">
        <f>IF(BM50&lt;&gt;"",IF(BM50=BO50,1,0),"")</f>
        <v/>
      </c>
      <c r="BQ50" s="4" t="str">
        <f>IF(BN50&lt;&gt;"",MAX(BN47:BN50),"")</f>
        <v/>
      </c>
      <c r="BR50" s="4">
        <f>IF(BM50&lt;&gt;"",IF(BP51=1,IF(AO50=BO50,1,2),IF(AL50=BQ50,1,2)),0)</f>
        <v>0</v>
      </c>
      <c r="BS50" s="22" t="str">
        <f>IF(AND(BR50&lt;&gt;0,BR51=2),CONCATENATE(BR50,AR46),"")</f>
        <v/>
      </c>
      <c r="BT50" s="4" t="str">
        <f>IF(AW50&lt;&gt;0,IF(AW51=2,AO50,""),"")</f>
        <v/>
      </c>
      <c r="BU50" s="4" t="str">
        <f>IF(AW50&lt;&gt;0,IF(AW51=2,AL50,""),"")</f>
        <v/>
      </c>
      <c r="BV50" s="4" t="str">
        <f>IF(BT50&lt;&gt;"",MAX(BT47:BT50),"")</f>
        <v/>
      </c>
      <c r="BW50" s="4" t="str">
        <f>IF(BT50&lt;&gt;"",IF(BT50=BV50,1,0),"")</f>
        <v/>
      </c>
      <c r="BX50" s="4" t="str">
        <f>IF(BU50&lt;&gt;"",MAX(BU47:BU50),"")</f>
        <v/>
      </c>
      <c r="BY50" s="4">
        <f>IF(BT50&lt;&gt;"",IF(BW51=1,IF(AO50=BV50,2,0),IF(AL50=BX50,2,0)),0)</f>
        <v>0</v>
      </c>
      <c r="BZ50" s="22" t="str">
        <f>IF(AND(BY50&lt;&gt;0,BY51=1),CONCATENATE(BY50,AR46),"")</f>
        <v/>
      </c>
      <c r="CA50" s="4" t="str">
        <f>IF(AW50&lt;&gt;0,IF(AW51=3,AO50,""),"")</f>
        <v/>
      </c>
      <c r="CB50" s="4" t="str">
        <f>IF(AW50&lt;&gt;0,IF(AW51=3,AL50,""),"")</f>
        <v/>
      </c>
      <c r="CC50" s="4" t="str">
        <f>IF(CA50&lt;&gt;"",MAX(CA47:CA50),"")</f>
        <v/>
      </c>
      <c r="CD50" s="4" t="str">
        <f>IF(CA50&lt;&gt;"",IF(CA50=CC50,1,0),"")</f>
        <v/>
      </c>
      <c r="CE50" s="4" t="str">
        <f>IF(CB50&lt;&gt;"",MAX(CB47:CB50),"")</f>
        <v/>
      </c>
      <c r="CF50" s="4">
        <f>IF(CA50&lt;&gt;"",IF(CD51=1,IF(AO50=CC50,2,0),IF(AL50=CE50,2,0)),0)</f>
        <v>0</v>
      </c>
      <c r="CG50" s="22" t="str">
        <f>IF(AND(CF50&lt;&gt;0,CF51=1),CONCATENATE(CF50,AR46),"")</f>
        <v/>
      </c>
      <c r="CN50" s="5"/>
      <c r="CO50" s="5"/>
      <c r="CP50" s="5"/>
      <c r="CQ50" s="5"/>
      <c r="CR50" s="5"/>
      <c r="CS50" s="5"/>
      <c r="CT50" s="5"/>
      <c r="CU50" s="5"/>
      <c r="CV50" s="5"/>
      <c r="CW50" s="5"/>
      <c r="CX50" s="5"/>
      <c r="CY50" s="5"/>
    </row>
    <row r="51" spans="2:103" x14ac:dyDescent="0.2">
      <c r="B51" s="372">
        <v>43278</v>
      </c>
      <c r="C51" s="368">
        <v>0.625</v>
      </c>
      <c r="D51" s="319" t="s">
        <v>139</v>
      </c>
      <c r="E51" s="276"/>
      <c r="F51" s="277"/>
      <c r="G51" s="322" t="s">
        <v>55</v>
      </c>
      <c r="H51" s="14"/>
      <c r="I51" s="14"/>
      <c r="J51" s="4">
        <f t="shared" si="30"/>
        <v>0</v>
      </c>
      <c r="S51" s="4" t="str">
        <f t="shared" si="31"/>
        <v/>
      </c>
      <c r="V51" s="15" t="str">
        <f>IF(OR(E51&lt;&gt;"",F51&lt;&gt;""),IF(E51&gt;F51,"A",IF(E51=F51,"B","C")),"")</f>
        <v/>
      </c>
      <c r="W51" s="15" t="str">
        <f>IF(OR(F51&lt;&gt;"",E51&lt;&gt;""),IF(F51&gt;E51,"A",IF(F51=E51,"B","C")),"")</f>
        <v/>
      </c>
      <c r="X51" s="38" t="str">
        <f t="shared" si="32"/>
        <v/>
      </c>
      <c r="Y51" s="37" t="str">
        <f t="shared" si="33"/>
        <v/>
      </c>
      <c r="Z51" s="39" t="str">
        <f t="shared" si="34"/>
        <v/>
      </c>
      <c r="AA51" s="30" t="str">
        <f t="shared" si="35"/>
        <v/>
      </c>
      <c r="AD51" s="5"/>
      <c r="AG51" s="5"/>
      <c r="AH51" s="21"/>
      <c r="AI51" s="21"/>
      <c r="AJ51" s="21"/>
      <c r="AK51" s="21"/>
      <c r="AL51" s="21"/>
      <c r="AM51" s="21"/>
      <c r="AN51" s="21"/>
      <c r="AO51" s="21"/>
      <c r="AQ51" s="4">
        <f>SUM(AH47:AH50)</f>
        <v>0</v>
      </c>
      <c r="AS51" s="4">
        <f>COUNTIF(AS47:AS50,"&lt;&gt;0")</f>
        <v>4</v>
      </c>
      <c r="AW51" s="4">
        <f>COUNTIF(AW47:AW50,"&lt;&gt;0")</f>
        <v>0</v>
      </c>
      <c r="BB51" s="4" t="str">
        <f>IF(AS51=3,SUM(BB47:BB50),"")</f>
        <v/>
      </c>
      <c r="BD51" s="4">
        <f>COUNTIF(BD47:BD50,"&lt;&gt;0")</f>
        <v>0</v>
      </c>
      <c r="BI51" s="4" t="str">
        <f>IF(AS51=3,SUM(BI47:BI50),"")</f>
        <v/>
      </c>
      <c r="BK51" s="4">
        <f>COUNTIF(BK47:BK50,"&lt;&gt;0")</f>
        <v>0</v>
      </c>
      <c r="BP51" s="4" t="str">
        <f>IF(AS51=2,SUM(BP47:BP50),"")</f>
        <v/>
      </c>
      <c r="BR51" s="4">
        <f>COUNTIF(BR47:BR50,"&lt;&gt;0")</f>
        <v>0</v>
      </c>
      <c r="BW51" s="4" t="str">
        <f>IF(AW51=2,SUM(BW47:BW50),"")</f>
        <v/>
      </c>
      <c r="BY51" s="4">
        <f>COUNTIF(BY47:BY50,"&lt;&gt;0")</f>
        <v>0</v>
      </c>
      <c r="CD51" s="4" t="str">
        <f>IF(AW51=3,SUM(CD47:CD50),"")</f>
        <v/>
      </c>
      <c r="CF51" s="4">
        <f>COUNTIF(CF47:CF50,"&lt;&gt;0")</f>
        <v>0</v>
      </c>
      <c r="CN51" s="5"/>
      <c r="CO51" s="5"/>
      <c r="CP51" s="5"/>
      <c r="CQ51" s="5"/>
      <c r="CR51" s="5"/>
      <c r="CS51" s="5"/>
      <c r="CT51" s="5"/>
      <c r="CU51" s="5"/>
      <c r="CV51" s="5"/>
      <c r="CW51" s="5"/>
      <c r="CX51" s="5"/>
      <c r="CY51" s="5"/>
    </row>
    <row r="52" spans="2:103" ht="15" thickBot="1" x14ac:dyDescent="0.25">
      <c r="B52" s="373">
        <v>43278</v>
      </c>
      <c r="C52" s="369">
        <v>0.625</v>
      </c>
      <c r="D52" s="320" t="s">
        <v>17</v>
      </c>
      <c r="E52" s="278"/>
      <c r="F52" s="279"/>
      <c r="G52" s="323" t="s">
        <v>199</v>
      </c>
      <c r="H52" s="29"/>
      <c r="I52" s="24"/>
      <c r="J52" s="4">
        <f t="shared" si="30"/>
        <v>0</v>
      </c>
      <c r="S52" s="4" t="str">
        <f t="shared" si="31"/>
        <v/>
      </c>
      <c r="V52" s="15" t="str">
        <f>IF(OR(E52&lt;&gt;"",F52&lt;&gt;""),IF(E52&gt;F52,"A",IF(E52=F52,"B","C")),"")</f>
        <v/>
      </c>
      <c r="W52" s="15" t="str">
        <f>IF(OR(F52&lt;&gt;"",E52&lt;&gt;""),IF(F52&gt;E52,"A",IF(F52=E52,"B","C")),"")</f>
        <v/>
      </c>
      <c r="X52" s="38" t="str">
        <f t="shared" si="32"/>
        <v/>
      </c>
      <c r="Y52" s="37" t="str">
        <f t="shared" si="33"/>
        <v/>
      </c>
      <c r="Z52" s="39" t="str">
        <f t="shared" si="34"/>
        <v/>
      </c>
      <c r="AA52" s="30" t="str">
        <f t="shared" si="35"/>
        <v/>
      </c>
      <c r="AD52" s="5"/>
      <c r="AG52" s="5"/>
      <c r="AH52" s="21"/>
      <c r="AI52" s="21"/>
      <c r="AJ52" s="21"/>
      <c r="AK52" s="21"/>
      <c r="AL52" s="21"/>
      <c r="AM52" s="21"/>
      <c r="AN52" s="21"/>
      <c r="AO52" s="21"/>
      <c r="CN52" s="5"/>
      <c r="CO52" s="5"/>
      <c r="CP52" s="5"/>
      <c r="CQ52" s="5"/>
      <c r="CR52" s="5"/>
      <c r="CS52" s="5"/>
      <c r="CT52" s="5"/>
      <c r="CU52" s="5"/>
      <c r="CV52" s="5"/>
      <c r="CW52" s="5"/>
      <c r="CX52" s="5"/>
      <c r="CY52" s="5"/>
    </row>
    <row r="53" spans="2:103" ht="15" thickBot="1" x14ac:dyDescent="0.25">
      <c r="B53" s="5"/>
      <c r="C53" s="5"/>
      <c r="D53" s="6"/>
      <c r="E53" s="5"/>
      <c r="F53" s="5"/>
      <c r="G53" s="7"/>
      <c r="H53" s="21"/>
      <c r="I53" s="21"/>
      <c r="AD53" s="5"/>
      <c r="AG53" s="5"/>
      <c r="AH53" s="21"/>
      <c r="AI53" s="21"/>
      <c r="AJ53" s="21"/>
      <c r="AK53" s="21"/>
      <c r="AL53" s="21"/>
      <c r="AM53" s="21"/>
      <c r="AN53" s="21"/>
      <c r="AO53" s="21"/>
      <c r="CN53" s="5"/>
      <c r="CO53" s="5"/>
      <c r="CP53" s="5"/>
      <c r="CQ53" s="5"/>
      <c r="CR53" s="5"/>
      <c r="CS53" s="5"/>
      <c r="CT53" s="5"/>
      <c r="CU53" s="5"/>
      <c r="CV53" s="5"/>
      <c r="CW53" s="5"/>
      <c r="CX53" s="5"/>
      <c r="CY53" s="5"/>
    </row>
    <row r="54" spans="2:103" ht="15" customHeight="1" thickBot="1" x14ac:dyDescent="0.25">
      <c r="B54" s="370" t="s">
        <v>128</v>
      </c>
      <c r="C54" s="230" t="s">
        <v>54</v>
      </c>
      <c r="D54" s="433" t="s">
        <v>136</v>
      </c>
      <c r="E54" s="434"/>
      <c r="F54" s="434"/>
      <c r="G54" s="435"/>
      <c r="H54" s="350"/>
      <c r="I54" s="350"/>
      <c r="AD54" s="5"/>
      <c r="AG54" s="11" t="s">
        <v>136</v>
      </c>
      <c r="AH54" s="12" t="s">
        <v>147</v>
      </c>
      <c r="AI54" s="12" t="s">
        <v>148</v>
      </c>
      <c r="AJ54" s="12" t="s">
        <v>149</v>
      </c>
      <c r="AK54" s="12" t="s">
        <v>150</v>
      </c>
      <c r="AL54" s="12" t="s">
        <v>151</v>
      </c>
      <c r="AM54" s="12" t="s">
        <v>152</v>
      </c>
      <c r="AN54" s="12" t="s">
        <v>153</v>
      </c>
      <c r="AO54" s="12" t="s">
        <v>154</v>
      </c>
      <c r="AR54" s="13" t="s">
        <v>172</v>
      </c>
      <c r="AS54" s="436" t="s">
        <v>174</v>
      </c>
      <c r="AT54" s="436"/>
      <c r="AU54" s="436" t="s">
        <v>175</v>
      </c>
      <c r="AV54" s="436"/>
      <c r="AW54" s="436"/>
      <c r="AX54" s="436"/>
      <c r="AY54" s="436" t="s">
        <v>173</v>
      </c>
      <c r="AZ54" s="436"/>
      <c r="BA54" s="436"/>
      <c r="BB54" s="436"/>
      <c r="BC54" s="436"/>
      <c r="BD54" s="436"/>
      <c r="BE54" s="436"/>
      <c r="BF54" s="436" t="s">
        <v>176</v>
      </c>
      <c r="BG54" s="436"/>
      <c r="BH54" s="436"/>
      <c r="BI54" s="436"/>
      <c r="BJ54" s="436"/>
      <c r="BK54" s="436"/>
      <c r="BL54" s="436"/>
      <c r="BM54" s="436" t="s">
        <v>177</v>
      </c>
      <c r="BN54" s="436"/>
      <c r="BO54" s="436"/>
      <c r="BP54" s="436"/>
      <c r="BQ54" s="436"/>
      <c r="BR54" s="436"/>
      <c r="BS54" s="436"/>
      <c r="BT54" s="436" t="s">
        <v>178</v>
      </c>
      <c r="BU54" s="436"/>
      <c r="BV54" s="436"/>
      <c r="BW54" s="436"/>
      <c r="BX54" s="436"/>
      <c r="BY54" s="436"/>
      <c r="BZ54" s="436"/>
      <c r="CA54" s="436" t="s">
        <v>179</v>
      </c>
      <c r="CB54" s="436"/>
      <c r="CC54" s="436"/>
      <c r="CD54" s="436"/>
      <c r="CE54" s="436"/>
      <c r="CF54" s="436"/>
      <c r="CG54" s="436"/>
      <c r="CN54" s="5"/>
      <c r="CO54" s="5"/>
      <c r="CP54" s="5"/>
      <c r="CQ54" s="5"/>
      <c r="CR54" s="5"/>
      <c r="CS54" s="5"/>
      <c r="CT54" s="5"/>
      <c r="CU54" s="5"/>
      <c r="CV54" s="5"/>
      <c r="CW54" s="5"/>
      <c r="CX54" s="5"/>
      <c r="CY54" s="5"/>
    </row>
    <row r="55" spans="2:103" x14ac:dyDescent="0.2">
      <c r="B55" s="371">
        <v>43269</v>
      </c>
      <c r="C55" s="367">
        <v>0.5</v>
      </c>
      <c r="D55" s="318" t="s">
        <v>200</v>
      </c>
      <c r="E55" s="274"/>
      <c r="F55" s="275"/>
      <c r="G55" s="321" t="s">
        <v>201</v>
      </c>
      <c r="H55" s="14"/>
      <c r="I55" s="14"/>
      <c r="J55" s="4">
        <f t="shared" ref="J55:J60" si="36">IF(AND(E55&lt;&gt;"",F55&lt;&gt;""),1,0)</f>
        <v>0</v>
      </c>
      <c r="S55" s="4" t="str">
        <f t="shared" ref="S55:S60" si="37">IF(AND(E55&lt;&gt;"",F55&lt;&gt;""),IF(E55&gt;F55,"L",IF(E55=F55,"E","V")),"")</f>
        <v/>
      </c>
      <c r="V55" s="15" t="str">
        <f>IF(AND(E55&lt;&gt;"",F55&lt;&gt;""),IF(E55&gt;F55,"A",IF(E55=F55,"B","C")),"")</f>
        <v/>
      </c>
      <c r="W55" s="15" t="str">
        <f>IF(AND(F55&lt;&gt;"",E55&lt;&gt;""),IF(F55&gt;E55,"A",IF(F55=E55,"B","C")),"")</f>
        <v/>
      </c>
      <c r="X55" s="36" t="str">
        <f t="shared" ref="X55:X60" si="38">IF($D55="Costa de Marfil",$V55,IF($G55="Costa de Marfil",$W55,""))</f>
        <v/>
      </c>
      <c r="Y55" s="40" t="str">
        <f t="shared" ref="Y55:Y60" si="39">IF($D55="Corea del Norte",$V55,IF($G55="Corea del Norte",$W55,""))</f>
        <v/>
      </c>
      <c r="Z55" s="41" t="str">
        <f t="shared" ref="Z55:Z60" si="40">IF($D55="Brasil",$V55,IF($G55="Brasil",$W55,""))</f>
        <v/>
      </c>
      <c r="AA55" s="42" t="str">
        <f t="shared" ref="AA55:AA60" si="41">IF($D55="Portugal",$V55,IF($G55="Portugal",$W55,""))</f>
        <v/>
      </c>
      <c r="AD55" s="5"/>
      <c r="AE55" s="73" t="str">
        <f>CONCATENATE(AT55,AX55,BE55,BL55,BS55,BZ55,CG55)</f>
        <v/>
      </c>
      <c r="AG55" s="5" t="str">
        <f>'- G -'!F52</f>
        <v>Belgica</v>
      </c>
      <c r="AH55" s="21">
        <f>'- G -'!G52</f>
        <v>0</v>
      </c>
      <c r="AI55" s="21">
        <f>'- G -'!H52</f>
        <v>0</v>
      </c>
      <c r="AJ55" s="21">
        <f>'- G -'!I52</f>
        <v>0</v>
      </c>
      <c r="AK55" s="21">
        <f>'- G -'!J52</f>
        <v>0</v>
      </c>
      <c r="AL55" s="21">
        <f>'- G -'!K52</f>
        <v>0</v>
      </c>
      <c r="AM55" s="21">
        <f>'- G -'!L52</f>
        <v>0</v>
      </c>
      <c r="AN55" s="21">
        <f>'- G -'!M52</f>
        <v>0</v>
      </c>
      <c r="AO55" s="21">
        <f>AL55-AM55</f>
        <v>0</v>
      </c>
      <c r="AR55" s="4">
        <f>MAX(AN55:AN58)</f>
        <v>0</v>
      </c>
      <c r="AS55" s="4">
        <f>IF(AN55=AR55,1,0)</f>
        <v>1</v>
      </c>
      <c r="AT55" s="22" t="str">
        <f>IF(AND(AS55&lt;&gt;0,AS59=1),CONCATENATE(AS55,AR54),"")</f>
        <v/>
      </c>
      <c r="AU55" s="4" t="str">
        <f>IF(AND(AS55&lt;&gt;1,AS59=1),AN55,"")</f>
        <v/>
      </c>
      <c r="AV55" s="4" t="str">
        <f>IF(AU55&lt;&gt;"",MAX(AU55:AU58),"")</f>
        <v/>
      </c>
      <c r="AW55" s="4">
        <f>IF(AU55&lt;&gt;"",IF(AN55=AV55,2,0),0)</f>
        <v>0</v>
      </c>
      <c r="AX55" s="22" t="str">
        <f>IF(AND(AW55&lt;&gt;0,AW59=1),CONCATENATE(AW55,AR54),"")</f>
        <v/>
      </c>
      <c r="AY55" s="4" t="str">
        <f>IF(AS55&lt;&gt;0,IF(AS59=3,AO55,""),"")</f>
        <v/>
      </c>
      <c r="AZ55" s="4" t="str">
        <f>IF(AS55&lt;&gt;0,IF(AS59=3,AL55,""),"")</f>
        <v/>
      </c>
      <c r="BA55" s="4" t="str">
        <f>IF(AY55&lt;&gt;"",MAX(AY55:AY58),"")</f>
        <v/>
      </c>
      <c r="BB55" s="4" t="str">
        <f>IF(AY55&lt;&gt;"",IF(AY55=BA55,1,0),"")</f>
        <v/>
      </c>
      <c r="BC55" s="4" t="str">
        <f>IF(AZ55&lt;&gt;"",MAX(AZ55:AZ58),"")</f>
        <v/>
      </c>
      <c r="BD55" s="4">
        <f>IF(AY55&lt;&gt;"",IF(BB59=1,IF(AO55=BA55,1,0),IF(AL55=BC55,1,0)),0)</f>
        <v>0</v>
      </c>
      <c r="BE55" s="22" t="str">
        <f>IF(AND(BD55&lt;&gt;0,BD59=1),CONCATENATE(BD55,AR54),"")</f>
        <v/>
      </c>
      <c r="BF55" s="4" t="str">
        <f>IF(AS55&lt;&gt;0,IF(AND(BD55&lt;&gt;1,BD59=1),AO55,""),"")</f>
        <v/>
      </c>
      <c r="BG55" s="4" t="str">
        <f>IF(AS55&lt;&gt;0,IF(AND(BD55&lt;&gt;1,BD59=1),AL55,""),"")</f>
        <v/>
      </c>
      <c r="BH55" s="4" t="str">
        <f>IF(BF55&lt;&gt;"",MAX(BF55:BF58),"")</f>
        <v/>
      </c>
      <c r="BI55" s="4" t="str">
        <f>IF(BF55&lt;&gt;"",IF(BF55=BH55,1,0),"")</f>
        <v/>
      </c>
      <c r="BJ55" s="4" t="str">
        <f>IF(BG55&lt;&gt;"",MAX(BG55:BG58),"")</f>
        <v/>
      </c>
      <c r="BK55" s="4">
        <f>IF(BF55&lt;&gt;"",IF(BI59=1,IF(AO55=BH55,2,0),IF(AL55=BJ55,2,0)),0)</f>
        <v>0</v>
      </c>
      <c r="BL55" s="22" t="str">
        <f>IF(AND(BK55&lt;&gt;0,BK59=1),CONCATENATE(BK55,AR54),"")</f>
        <v/>
      </c>
      <c r="BM55" s="4" t="str">
        <f>IF(AS55&lt;&gt;0,IF(AS59=2,AO55,""),"")</f>
        <v/>
      </c>
      <c r="BN55" s="4" t="str">
        <f>IF(AS55&lt;&gt;0,IF(AS59=2,AL55,""),"")</f>
        <v/>
      </c>
      <c r="BO55" s="4" t="str">
        <f>IF(BM55&lt;&gt;"",MAX(BM55:BM58),"")</f>
        <v/>
      </c>
      <c r="BP55" s="4" t="str">
        <f>IF(BM55&lt;&gt;"",IF(BM55=BO55,1,0),"")</f>
        <v/>
      </c>
      <c r="BQ55" s="4" t="str">
        <f>IF(BN55&lt;&gt;"",MAX(BN55:BN58),"")</f>
        <v/>
      </c>
      <c r="BR55" s="4">
        <f>IF(BM55&lt;&gt;"",IF(BP59=1,IF(AO55=BO55,1,2),IF(AL55=BQ55,1,2)),0)</f>
        <v>0</v>
      </c>
      <c r="BS55" s="22" t="str">
        <f>IF(AND(BR55&lt;&gt;0,BR59=2),CONCATENATE(BR55,AR54),"")</f>
        <v/>
      </c>
      <c r="BT55" s="4" t="str">
        <f>IF(AW55&lt;&gt;0,IF(AW59=2,AO55,""),"")</f>
        <v/>
      </c>
      <c r="BU55" s="4" t="str">
        <f>IF(AW55&lt;&gt;0,IF(AW59=2,AL55,""),"")</f>
        <v/>
      </c>
      <c r="BV55" s="4" t="str">
        <f>IF(BT55&lt;&gt;"",MAX(BT55:BT58),"")</f>
        <v/>
      </c>
      <c r="BW55" s="4" t="str">
        <f>IF(BT55&lt;&gt;"",IF(BT55=BV55,1,0),"")</f>
        <v/>
      </c>
      <c r="BX55" s="4" t="str">
        <f>IF(BU55&lt;&gt;"",MAX(BU55:BU58),"")</f>
        <v/>
      </c>
      <c r="BY55" s="4">
        <f>IF(BT55&lt;&gt;"",IF(BW59=1,IF(AO55=BV55,2,0),IF(AL55=BX55,2,0)),0)</f>
        <v>0</v>
      </c>
      <c r="BZ55" s="22" t="str">
        <f>IF(AND(BY55&lt;&gt;0,BY59=1),CONCATENATE(BY55,AR54),"")</f>
        <v/>
      </c>
      <c r="CA55" s="4" t="str">
        <f>IF(AW55&lt;&gt;0,IF(AW59=3,AO55,""),"")</f>
        <v/>
      </c>
      <c r="CB55" s="4" t="str">
        <f>IF(AW55&lt;&gt;0,IF(AW59=3,AL55,""),"")</f>
        <v/>
      </c>
      <c r="CC55" s="4" t="str">
        <f>IF(CA55&lt;&gt;"",MAX(CA55:CA58),"")</f>
        <v/>
      </c>
      <c r="CD55" s="4" t="str">
        <f>IF(CA55&lt;&gt;"",IF(CA55=CC55,1,0),"")</f>
        <v/>
      </c>
      <c r="CE55" s="4" t="str">
        <f>IF(CB55&lt;&gt;"",MAX(CB55:CB58),"")</f>
        <v/>
      </c>
      <c r="CF55" s="4">
        <f>IF(CA55&lt;&gt;"",IF(CD59=1,IF(AO55=CC55,2,0),IF(AL55=CE55,2,0)),0)</f>
        <v>0</v>
      </c>
      <c r="CG55" s="22" t="str">
        <f>IF(AND(CF55&lt;&gt;0,CF59=1),CONCATENATE(CF55,AR54),"")</f>
        <v/>
      </c>
      <c r="CN55" s="5"/>
      <c r="CO55" s="5"/>
      <c r="CP55" s="5"/>
      <c r="CQ55" s="5"/>
      <c r="CR55" s="5"/>
      <c r="CS55" s="5"/>
      <c r="CT55" s="5"/>
      <c r="CU55" s="5"/>
      <c r="CV55" s="5"/>
      <c r="CW55" s="5"/>
      <c r="CX55" s="5"/>
      <c r="CY55" s="5"/>
    </row>
    <row r="56" spans="2:103" x14ac:dyDescent="0.2">
      <c r="B56" s="372">
        <v>43269</v>
      </c>
      <c r="C56" s="368">
        <v>0.625</v>
      </c>
      <c r="D56" s="319" t="s">
        <v>202</v>
      </c>
      <c r="E56" s="276"/>
      <c r="F56" s="277"/>
      <c r="G56" s="322" t="s">
        <v>138</v>
      </c>
      <c r="H56" s="14"/>
      <c r="I56" s="14"/>
      <c r="J56" s="4">
        <f t="shared" si="36"/>
        <v>0</v>
      </c>
      <c r="S56" s="4" t="str">
        <f t="shared" si="37"/>
        <v/>
      </c>
      <c r="V56" s="15" t="str">
        <f>IF(OR(E56&lt;&gt;"",F56&lt;&gt;""),IF(E56&gt;F56,"A",IF(E56=F56,"B","C")),"")</f>
        <v/>
      </c>
      <c r="W56" s="15" t="str">
        <f>IF(OR(F56&lt;&gt;"",E56&lt;&gt;""),IF(F56&gt;E56,"A",IF(F56=E56,"B","C")),"")</f>
        <v/>
      </c>
      <c r="X56" s="36" t="str">
        <f t="shared" si="38"/>
        <v/>
      </c>
      <c r="Y56" s="40" t="str">
        <f t="shared" si="39"/>
        <v/>
      </c>
      <c r="Z56" s="41" t="str">
        <f t="shared" si="40"/>
        <v/>
      </c>
      <c r="AA56" s="42" t="str">
        <f t="shared" si="41"/>
        <v/>
      </c>
      <c r="AD56" s="5"/>
      <c r="AE56" s="73" t="str">
        <f>CONCATENATE(AT56,AX56,BE56,BL56,BS56,BZ56,CG56)</f>
        <v/>
      </c>
      <c r="AG56" s="20" t="str">
        <f>'- G -'!F53</f>
        <v>Panama</v>
      </c>
      <c r="AH56" s="23">
        <f>'- G -'!G53</f>
        <v>0</v>
      </c>
      <c r="AI56" s="23">
        <f>'- G -'!H53</f>
        <v>0</v>
      </c>
      <c r="AJ56" s="23">
        <f>'- G -'!I53</f>
        <v>0</v>
      </c>
      <c r="AK56" s="23">
        <f>'- G -'!J53</f>
        <v>0</v>
      </c>
      <c r="AL56" s="23">
        <f>'- G -'!K53</f>
        <v>0</v>
      </c>
      <c r="AM56" s="23">
        <f>'- G -'!L53</f>
        <v>0</v>
      </c>
      <c r="AN56" s="23">
        <f>'- G -'!M53</f>
        <v>0</v>
      </c>
      <c r="AO56" s="23">
        <f>AL56-AM56</f>
        <v>0</v>
      </c>
      <c r="AR56" s="4">
        <f>MAX(AN55:AN58)</f>
        <v>0</v>
      </c>
      <c r="AS56" s="4">
        <f>IF(AN56=AR56,1,0)</f>
        <v>1</v>
      </c>
      <c r="AT56" s="22" t="str">
        <f>IF(AND(AS56&lt;&gt;0,AS59=1),CONCATENATE(AS56,AR54),"")</f>
        <v/>
      </c>
      <c r="AU56" s="4" t="str">
        <f>IF(AND(AS56&lt;&gt;1,AS59=1),AN56,"")</f>
        <v/>
      </c>
      <c r="AV56" s="4" t="str">
        <f>IF(AU56&lt;&gt;"",MAX(AU55:AU58),"")</f>
        <v/>
      </c>
      <c r="AW56" s="4">
        <f>IF(AU56&lt;&gt;"",IF(AN56=AV56,2,0),0)</f>
        <v>0</v>
      </c>
      <c r="AX56" s="22" t="str">
        <f>IF(AND(AW56&lt;&gt;0,AW59=1),CONCATENATE(AW56,AR54),"")</f>
        <v/>
      </c>
      <c r="AY56" s="4" t="str">
        <f>IF(AS56&lt;&gt;0,IF(AS59=3,AO56,""),"")</f>
        <v/>
      </c>
      <c r="AZ56" s="4" t="str">
        <f>IF(AS56&lt;&gt;0,IF(AS59=3,AL56,""),"")</f>
        <v/>
      </c>
      <c r="BA56" s="4" t="str">
        <f>IF(AY56&lt;&gt;"",MAX(AY55:AY58),"")</f>
        <v/>
      </c>
      <c r="BB56" s="4" t="str">
        <f>IF(AY56&lt;&gt;"",IF(AY56=BA56,1,0),"")</f>
        <v/>
      </c>
      <c r="BC56" s="4" t="str">
        <f>IF(AZ56&lt;&gt;"",MAX(AZ55:AZ58),"")</f>
        <v/>
      </c>
      <c r="BD56" s="4">
        <f>IF(AY56&lt;&gt;"",IF(BB59=1,IF(AO56=BA56,1,0),IF(AL56=BC56,1,0)),0)</f>
        <v>0</v>
      </c>
      <c r="BE56" s="22" t="str">
        <f>IF(AND(BD56&lt;&gt;0,BD59=1),CONCATENATE(BD56,AR54),"")</f>
        <v/>
      </c>
      <c r="BF56" s="4" t="str">
        <f>IF(AS56&lt;&gt;0,IF(AND(BD56&lt;&gt;1,BD59=1),AO56,""),"")</f>
        <v/>
      </c>
      <c r="BG56" s="4" t="str">
        <f>IF(AS56&lt;&gt;0,IF(AND(BD56&lt;&gt;1,BD59=1),AL56,""),"")</f>
        <v/>
      </c>
      <c r="BH56" s="4" t="str">
        <f>IF(BF56&lt;&gt;"",MAX(BF55:BF58),"")</f>
        <v/>
      </c>
      <c r="BI56" s="4" t="str">
        <f>IF(BF56&lt;&gt;"",IF(BF56=BH56,1,0),"")</f>
        <v/>
      </c>
      <c r="BJ56" s="4" t="str">
        <f>IF(BG56&lt;&gt;"",MAX(BG55:BG58),"")</f>
        <v/>
      </c>
      <c r="BK56" s="4">
        <f>IF(BF56&lt;&gt;"",IF(BI59=1,IF(AO56=BH56,2,0),IF(AL56=BJ56,2,0)),0)</f>
        <v>0</v>
      </c>
      <c r="BL56" s="22" t="str">
        <f>IF(AND(BK56&lt;&gt;0,BK59=1),CONCATENATE(BK56,AR54),"")</f>
        <v/>
      </c>
      <c r="BM56" s="4" t="str">
        <f>IF(AS56&lt;&gt;0,IF(AS59=2,AO56,""),"")</f>
        <v/>
      </c>
      <c r="BN56" s="4" t="str">
        <f>IF(AS56&lt;&gt;0,IF(AS59=2,AL56,""),"")</f>
        <v/>
      </c>
      <c r="BO56" s="4" t="str">
        <f>IF(BM56&lt;&gt;"",MAX(BM55:BM58),"")</f>
        <v/>
      </c>
      <c r="BP56" s="4" t="str">
        <f>IF(BM56&lt;&gt;"",IF(BM56=BO56,1,0),"")</f>
        <v/>
      </c>
      <c r="BQ56" s="4" t="str">
        <f>IF(BN56&lt;&gt;"",MAX(BN55:BN58),"")</f>
        <v/>
      </c>
      <c r="BR56" s="4">
        <f>IF(BM56&lt;&gt;"",IF(BP59=1,IF(AO56=BO56,1,2),IF(AL56=BQ56,1,2)),0)</f>
        <v>0</v>
      </c>
      <c r="BS56" s="22" t="str">
        <f>IF(AND(BR56&lt;&gt;0,BR59=2),CONCATENATE(BR56,AR54),"")</f>
        <v/>
      </c>
      <c r="BT56" s="4" t="str">
        <f>IF(AW56&lt;&gt;0,IF(AW59=2,AO56,""),"")</f>
        <v/>
      </c>
      <c r="BU56" s="4" t="str">
        <f>IF(AW56&lt;&gt;0,IF(AW59=2,AL56,""),"")</f>
        <v/>
      </c>
      <c r="BV56" s="4" t="str">
        <f>IF(BT56&lt;&gt;"",MAX(BT55:BT58),"")</f>
        <v/>
      </c>
      <c r="BW56" s="4" t="str">
        <f>IF(BT56&lt;&gt;"",IF(BT56=BV56,1,0),"")</f>
        <v/>
      </c>
      <c r="BX56" s="4" t="str">
        <f>IF(BU56&lt;&gt;"",MAX(BU55:BU58),"")</f>
        <v/>
      </c>
      <c r="BY56" s="4">
        <f>IF(BT56&lt;&gt;"",IF(BW59=1,IF(AO56=BV56,2,0),IF(AL56=BX56,2,0)),0)</f>
        <v>0</v>
      </c>
      <c r="BZ56" s="22" t="str">
        <f>IF(AND(BY56&lt;&gt;0,BY59=1),CONCATENATE(BY56,AR54),"")</f>
        <v/>
      </c>
      <c r="CA56" s="4" t="str">
        <f>IF(AW56&lt;&gt;0,IF(AW59=3,AO56,""),"")</f>
        <v/>
      </c>
      <c r="CB56" s="4" t="str">
        <f>IF(AW56&lt;&gt;0,IF(AW59=3,AL56,""),"")</f>
        <v/>
      </c>
      <c r="CC56" s="4" t="str">
        <f>IF(CA56&lt;&gt;"",MAX(CA55:CA58),"")</f>
        <v/>
      </c>
      <c r="CD56" s="4" t="str">
        <f>IF(CA56&lt;&gt;"",IF(CA56=CC56,1,0),"")</f>
        <v/>
      </c>
      <c r="CE56" s="4" t="str">
        <f>IF(CB56&lt;&gt;"",MAX(CB55:CB58),"")</f>
        <v/>
      </c>
      <c r="CF56" s="4">
        <f>IF(CA56&lt;&gt;"",IF(CD59=1,IF(AO56=CC56,2,0),IF(AL56=CE56,2,0)),0)</f>
        <v>0</v>
      </c>
      <c r="CG56" s="22" t="str">
        <f>IF(AND(CF56&lt;&gt;0,CF59=1),CONCATENATE(CF56,AR54),"")</f>
        <v/>
      </c>
      <c r="CN56" s="5"/>
      <c r="CO56" s="5"/>
      <c r="CP56" s="5"/>
      <c r="CQ56" s="5"/>
      <c r="CR56" s="5"/>
      <c r="CS56" s="5"/>
      <c r="CT56" s="5"/>
      <c r="CU56" s="5"/>
      <c r="CV56" s="5"/>
      <c r="CW56" s="5"/>
      <c r="CX56" s="5"/>
      <c r="CY56" s="5"/>
    </row>
    <row r="57" spans="2:103" x14ac:dyDescent="0.2">
      <c r="B57" s="372">
        <v>43274</v>
      </c>
      <c r="C57" s="368">
        <v>0.375</v>
      </c>
      <c r="D57" s="319" t="s">
        <v>200</v>
      </c>
      <c r="E57" s="276"/>
      <c r="F57" s="277"/>
      <c r="G57" s="322" t="s">
        <v>202</v>
      </c>
      <c r="H57" s="14"/>
      <c r="I57" s="14"/>
      <c r="J57" s="4">
        <f t="shared" si="36"/>
        <v>0</v>
      </c>
      <c r="S57" s="4" t="str">
        <f t="shared" si="37"/>
        <v/>
      </c>
      <c r="V57" s="15" t="str">
        <f>IF(OR(E57&lt;&gt;"",F57&lt;&gt;""),IF(E57&gt;F57,"A",IF(E57=F57,"B","C")),"")</f>
        <v/>
      </c>
      <c r="W57" s="15" t="str">
        <f>IF(OR(F57&lt;&gt;"",E57&lt;&gt;""),IF(F57&gt;E57,"A",IF(F57=E57,"B","C")),"")</f>
        <v/>
      </c>
      <c r="X57" s="36" t="str">
        <f t="shared" si="38"/>
        <v/>
      </c>
      <c r="Y57" s="40" t="str">
        <f t="shared" si="39"/>
        <v/>
      </c>
      <c r="Z57" s="41" t="str">
        <f t="shared" si="40"/>
        <v/>
      </c>
      <c r="AA57" s="42" t="str">
        <f t="shared" si="41"/>
        <v/>
      </c>
      <c r="AD57" s="5"/>
      <c r="AE57" s="73" t="str">
        <f>CONCATENATE(AT57,AX57,BE57,BL57,BS57,BZ57,CG57)</f>
        <v/>
      </c>
      <c r="AG57" s="5" t="str">
        <f>'- G -'!F54</f>
        <v>Tunez</v>
      </c>
      <c r="AH57" s="21">
        <f>'- G -'!G54</f>
        <v>0</v>
      </c>
      <c r="AI57" s="21">
        <f>'- G -'!H54</f>
        <v>0</v>
      </c>
      <c r="AJ57" s="21">
        <f>'- G -'!I54</f>
        <v>0</v>
      </c>
      <c r="AK57" s="21">
        <f>'- G -'!J54</f>
        <v>0</v>
      </c>
      <c r="AL57" s="21">
        <f>'- G -'!K54</f>
        <v>0</v>
      </c>
      <c r="AM57" s="21">
        <f>'- G -'!L54</f>
        <v>0</v>
      </c>
      <c r="AN57" s="21">
        <f>'- G -'!M54</f>
        <v>0</v>
      </c>
      <c r="AO57" s="21">
        <f>AL57-AM57</f>
        <v>0</v>
      </c>
      <c r="AR57" s="4">
        <f>MAX(AN55:AN58)</f>
        <v>0</v>
      </c>
      <c r="AS57" s="4">
        <f>IF(AN57=AR57,1,0)</f>
        <v>1</v>
      </c>
      <c r="AT57" s="22" t="str">
        <f>IF(AND(AS57&lt;&gt;0,AS59=1),CONCATENATE(AS57,AR54),"")</f>
        <v/>
      </c>
      <c r="AU57" s="4" t="str">
        <f>IF(AND(AS57&lt;&gt;1,AS59=1),AN57,"")</f>
        <v/>
      </c>
      <c r="AV57" s="4" t="str">
        <f>IF(AU57&lt;&gt;"",MAX(AU55:AU58),"")</f>
        <v/>
      </c>
      <c r="AW57" s="4">
        <f>IF(AU57&lt;&gt;"",IF(AN57=AV57,2,0),0)</f>
        <v>0</v>
      </c>
      <c r="AX57" s="22" t="str">
        <f>IF(AND(AW57&lt;&gt;0,AW59=1),CONCATENATE(AW57,AR54),"")</f>
        <v/>
      </c>
      <c r="AY57" s="4" t="str">
        <f>IF(AS57&lt;&gt;0,IF(AS59=3,AO57,""),"")</f>
        <v/>
      </c>
      <c r="AZ57" s="4" t="str">
        <f>IF(AS57&lt;&gt;0,IF(AS59=3,AL57,""),"")</f>
        <v/>
      </c>
      <c r="BA57" s="4" t="str">
        <f>IF(AY57&lt;&gt;"",MAX(AY55:AY58),"")</f>
        <v/>
      </c>
      <c r="BB57" s="4" t="str">
        <f>IF(AY57&lt;&gt;"",IF(AY57=BA57,1,0),"")</f>
        <v/>
      </c>
      <c r="BC57" s="4" t="str">
        <f>IF(AZ57&lt;&gt;"",MAX(AZ55:AZ58),"")</f>
        <v/>
      </c>
      <c r="BD57" s="4">
        <f>IF(AY57&lt;&gt;"",IF(BB59=1,IF(AO57=BA57,1,0),IF(AL57=BC57,1,0)),0)</f>
        <v>0</v>
      </c>
      <c r="BE57" s="22" t="str">
        <f>IF(AND(BD57&lt;&gt;0,BD59=1),CONCATENATE(BD57,AR54),"")</f>
        <v/>
      </c>
      <c r="BF57" s="4" t="str">
        <f>IF(AS57&lt;&gt;0,IF(AND(BD57&lt;&gt;1,BD59=1),AO57,""),"")</f>
        <v/>
      </c>
      <c r="BG57" s="4" t="str">
        <f>IF(AS57&lt;&gt;0,IF(AND(BD57&lt;&gt;1,BD59=1),AL57,""),"")</f>
        <v/>
      </c>
      <c r="BH57" s="4" t="str">
        <f>IF(BF57&lt;&gt;"",MAX(BF55:BF58),"")</f>
        <v/>
      </c>
      <c r="BI57" s="4" t="str">
        <f>IF(BF57&lt;&gt;"",IF(BF57=BH57,1,0),"")</f>
        <v/>
      </c>
      <c r="BJ57" s="4" t="str">
        <f>IF(BG57&lt;&gt;"",MAX(BG55:BG58),"")</f>
        <v/>
      </c>
      <c r="BK57" s="4">
        <f>IF(BF57&lt;&gt;"",IF(BI59=1,IF(AO57=BH57,2,0),IF(AL57=BJ57,2,0)),0)</f>
        <v>0</v>
      </c>
      <c r="BL57" s="22" t="str">
        <f>IF(AND(BK57&lt;&gt;0,BK59=1),CONCATENATE(BK57,AR54),"")</f>
        <v/>
      </c>
      <c r="BM57" s="4" t="str">
        <f>IF(AS57&lt;&gt;0,IF(AS59=2,AO57,""),"")</f>
        <v/>
      </c>
      <c r="BN57" s="4" t="str">
        <f>IF(AS57&lt;&gt;0,IF(AS59=2,AL57,""),"")</f>
        <v/>
      </c>
      <c r="BO57" s="4" t="str">
        <f>IF(BM57&lt;&gt;"",MAX(BM55:BM58),"")</f>
        <v/>
      </c>
      <c r="BP57" s="4" t="str">
        <f>IF(BM57&lt;&gt;"",IF(BM57=BO57,1,0),"")</f>
        <v/>
      </c>
      <c r="BQ57" s="4" t="str">
        <f>IF(BN57&lt;&gt;"",MAX(BN55:BN58),"")</f>
        <v/>
      </c>
      <c r="BR57" s="4">
        <f>IF(BM57&lt;&gt;"",IF(BP59=1,IF(AO57=BO57,1,2),IF(AL57=BQ57,1,2)),0)</f>
        <v>0</v>
      </c>
      <c r="BS57" s="22" t="str">
        <f>IF(AND(BR57&lt;&gt;0,BR59=2),CONCATENATE(BR57,AR54),"")</f>
        <v/>
      </c>
      <c r="BT57" s="4" t="str">
        <f>IF(AW57&lt;&gt;0,IF(AW59=2,AO57,""),"")</f>
        <v/>
      </c>
      <c r="BU57" s="4" t="str">
        <f>IF(AW57&lt;&gt;0,IF(AW59=2,AL57,""),"")</f>
        <v/>
      </c>
      <c r="BV57" s="4" t="str">
        <f>IF(BT57&lt;&gt;"",MAX(BT55:BT58),"")</f>
        <v/>
      </c>
      <c r="BW57" s="4" t="str">
        <f>IF(BT57&lt;&gt;"",IF(BT57=BV57,1,0),"")</f>
        <v/>
      </c>
      <c r="BX57" s="4" t="str">
        <f>IF(BU57&lt;&gt;"",MAX(BU55:BU58),"")</f>
        <v/>
      </c>
      <c r="BY57" s="4">
        <f>IF(BT57&lt;&gt;"",IF(BW59=1,IF(AO57=BV57,2,0),IF(AL57=BX57,2,0)),0)</f>
        <v>0</v>
      </c>
      <c r="BZ57" s="22" t="str">
        <f>IF(AND(BY57&lt;&gt;0,BY59=1),CONCATENATE(BY57,AR54),"")</f>
        <v/>
      </c>
      <c r="CA57" s="4" t="str">
        <f>IF(AW57&lt;&gt;0,IF(AW59=3,AO57,""),"")</f>
        <v/>
      </c>
      <c r="CB57" s="4" t="str">
        <f>IF(AW57&lt;&gt;0,IF(AW59=3,AL57,""),"")</f>
        <v/>
      </c>
      <c r="CC57" s="4" t="str">
        <f>IF(CA57&lt;&gt;"",MAX(CA55:CA58),"")</f>
        <v/>
      </c>
      <c r="CD57" s="4" t="str">
        <f>IF(CA57&lt;&gt;"",IF(CA57=CC57,1,0),"")</f>
        <v/>
      </c>
      <c r="CE57" s="4" t="str">
        <f>IF(CB57&lt;&gt;"",MAX(CB55:CB58),"")</f>
        <v/>
      </c>
      <c r="CF57" s="4">
        <f>IF(CA57&lt;&gt;"",IF(CD59=1,IF(AO57=CC57,2,0),IF(AL57=CE57,2,0)),0)</f>
        <v>0</v>
      </c>
      <c r="CG57" s="22" t="str">
        <f>IF(AND(CF57&lt;&gt;0,CF59=1),CONCATENATE(CF57,AR54),"")</f>
        <v/>
      </c>
      <c r="CN57" s="5"/>
      <c r="CO57" s="5"/>
      <c r="CP57" s="5"/>
      <c r="CQ57" s="5"/>
      <c r="CR57" s="5"/>
      <c r="CS57" s="5"/>
      <c r="CT57" s="5"/>
      <c r="CU57" s="5"/>
      <c r="CV57" s="5"/>
      <c r="CW57" s="5"/>
      <c r="CX57" s="5"/>
      <c r="CY57" s="5"/>
    </row>
    <row r="58" spans="2:103" x14ac:dyDescent="0.2">
      <c r="B58" s="372">
        <v>43275</v>
      </c>
      <c r="C58" s="368">
        <v>0.375</v>
      </c>
      <c r="D58" s="319" t="s">
        <v>138</v>
      </c>
      <c r="E58" s="276"/>
      <c r="F58" s="277"/>
      <c r="G58" s="321" t="s">
        <v>201</v>
      </c>
      <c r="H58" s="14"/>
      <c r="I58" s="14"/>
      <c r="J58" s="4">
        <f t="shared" si="36"/>
        <v>0</v>
      </c>
      <c r="S58" s="4" t="str">
        <f t="shared" si="37"/>
        <v/>
      </c>
      <c r="V58" s="15" t="str">
        <f>IF(OR(E58&lt;&gt;"",F58&lt;&gt;""),IF(E58&gt;F58,"A",IF(E58=F58,"B","C")),"")</f>
        <v/>
      </c>
      <c r="W58" s="15" t="str">
        <f>IF(OR(F58&lt;&gt;"",E58&lt;&gt;""),IF(F58&gt;E58,"A",IF(F58=E58,"B","C")),"")</f>
        <v/>
      </c>
      <c r="X58" s="36" t="str">
        <f t="shared" si="38"/>
        <v/>
      </c>
      <c r="Y58" s="40" t="str">
        <f t="shared" si="39"/>
        <v/>
      </c>
      <c r="Z58" s="41" t="str">
        <f t="shared" si="40"/>
        <v/>
      </c>
      <c r="AA58" s="42" t="str">
        <f t="shared" si="41"/>
        <v/>
      </c>
      <c r="AD58" s="5"/>
      <c r="AE58" s="73" t="str">
        <f>CONCATENATE(AT58,AX58,BE58,BL58,BS58,BZ58,CG58)</f>
        <v/>
      </c>
      <c r="AG58" s="20" t="str">
        <f>'- G -'!F55</f>
        <v>Inglaterra</v>
      </c>
      <c r="AH58" s="23">
        <f>'- G -'!G55</f>
        <v>0</v>
      </c>
      <c r="AI58" s="23">
        <f>'- G -'!H55</f>
        <v>0</v>
      </c>
      <c r="AJ58" s="23">
        <f>'- G -'!I55</f>
        <v>0</v>
      </c>
      <c r="AK58" s="23">
        <f>'- G -'!J55</f>
        <v>0</v>
      </c>
      <c r="AL58" s="23">
        <f>'- G -'!K55</f>
        <v>0</v>
      </c>
      <c r="AM58" s="23">
        <f>'- G -'!L55</f>
        <v>0</v>
      </c>
      <c r="AN58" s="23">
        <f>'- G -'!M55</f>
        <v>0</v>
      </c>
      <c r="AO58" s="23">
        <f>AL58-AM58</f>
        <v>0</v>
      </c>
      <c r="AR58" s="4">
        <f>MAX(AN55:AN58)</f>
        <v>0</v>
      </c>
      <c r="AS58" s="4">
        <f>IF(AN58=AR58,1,0)</f>
        <v>1</v>
      </c>
      <c r="AT58" s="22" t="str">
        <f>IF(AND(AS58&lt;&gt;0,AS59=1),CONCATENATE(AS58,AR54),"")</f>
        <v/>
      </c>
      <c r="AU58" s="4" t="str">
        <f>IF(AND(AS58&lt;&gt;1,AS59=1),AN58,"")</f>
        <v/>
      </c>
      <c r="AV58" s="4" t="str">
        <f>IF(AU58&lt;&gt;"",MAX(AU55:AU58),"")</f>
        <v/>
      </c>
      <c r="AW58" s="4">
        <f>IF(AU58&lt;&gt;"",IF(AN58=AV58,2,0),0)</f>
        <v>0</v>
      </c>
      <c r="AX58" s="22" t="str">
        <f>IF(AND(AW58&lt;&gt;0,AW59=1),CONCATENATE(AW58,AR54),"")</f>
        <v/>
      </c>
      <c r="AY58" s="4" t="str">
        <f>IF(AS58&lt;&gt;0,IF(AS59=3,AO58,""),"")</f>
        <v/>
      </c>
      <c r="AZ58" s="4" t="str">
        <f>IF(AS58&lt;&gt;0,IF(AS59=3,AL58,""),"")</f>
        <v/>
      </c>
      <c r="BA58" s="4" t="str">
        <f>IF(AY58&lt;&gt;"",MAX(AY55:AY58),"")</f>
        <v/>
      </c>
      <c r="BB58" s="4" t="str">
        <f>IF(AY58&lt;&gt;"",IF(AY58=BA58,1,0),"")</f>
        <v/>
      </c>
      <c r="BC58" s="4" t="str">
        <f>IF(AZ58&lt;&gt;"",MAX(AZ55:AZ58),"")</f>
        <v/>
      </c>
      <c r="BD58" s="4">
        <f>IF(AY58&lt;&gt;"",IF(BB59=1,IF(AO58=BA58,1,0),IF(AL58=BC58,1,0)),0)</f>
        <v>0</v>
      </c>
      <c r="BE58" s="22" t="str">
        <f>IF(AND(BD58&lt;&gt;0,BD59=1),CONCATENATE(BD58,AR54),"")</f>
        <v/>
      </c>
      <c r="BF58" s="4" t="str">
        <f>IF(AS58&lt;&gt;0,IF(AND(BD58&lt;&gt;1,BD59=1),AO58,""),"")</f>
        <v/>
      </c>
      <c r="BG58" s="4" t="str">
        <f>IF(AS58&lt;&gt;0,IF(AND(BD58&lt;&gt;1,BD59=1),AL58,""),"")</f>
        <v/>
      </c>
      <c r="BH58" s="4" t="str">
        <f>IF(BF58&lt;&gt;"",MAX(BF55:BF58),"")</f>
        <v/>
      </c>
      <c r="BI58" s="4" t="str">
        <f>IF(BF58&lt;&gt;"",IF(BF58=BH58,1,0),"")</f>
        <v/>
      </c>
      <c r="BJ58" s="4" t="str">
        <f>IF(BG58&lt;&gt;"",MAX(BG55:BG58),"")</f>
        <v/>
      </c>
      <c r="BK58" s="4">
        <f>IF(BF58&lt;&gt;"",IF(BI59=1,IF(AO58=BH58,2,0),IF(AL58=BJ58,2,0)),0)</f>
        <v>0</v>
      </c>
      <c r="BL58" s="22" t="str">
        <f>IF(AND(BK58&lt;&gt;0,BK59=1),CONCATENATE(BK58,AR54),"")</f>
        <v/>
      </c>
      <c r="BM58" s="4" t="str">
        <f>IF(AS58&lt;&gt;0,IF(AS59=2,AO58,""),"")</f>
        <v/>
      </c>
      <c r="BN58" s="4" t="str">
        <f>IF(AS58&lt;&gt;0,IF(AS59=2,AL58,""),"")</f>
        <v/>
      </c>
      <c r="BO58" s="4" t="str">
        <f>IF(BM58&lt;&gt;"",MAX(BM55:BM58),"")</f>
        <v/>
      </c>
      <c r="BP58" s="4" t="str">
        <f>IF(BM58&lt;&gt;"",IF(BM58=BO58,1,0),"")</f>
        <v/>
      </c>
      <c r="BQ58" s="4" t="str">
        <f>IF(BN58&lt;&gt;"",MAX(BN55:BN58),"")</f>
        <v/>
      </c>
      <c r="BR58" s="4">
        <f>IF(BM58&lt;&gt;"",IF(BP59=1,IF(AO58=BO58,1,2),IF(AL58=BQ58,1,2)),0)</f>
        <v>0</v>
      </c>
      <c r="BS58" s="22" t="str">
        <f>IF(AND(BR58&lt;&gt;0,BR59=2),CONCATENATE(BR58,AR54),"")</f>
        <v/>
      </c>
      <c r="BT58" s="4" t="str">
        <f>IF(AW58&lt;&gt;0,IF(AW59=2,AO58,""),"")</f>
        <v/>
      </c>
      <c r="BU58" s="4" t="str">
        <f>IF(AW58&lt;&gt;0,IF(AW59=2,AL58,""),"")</f>
        <v/>
      </c>
      <c r="BV58" s="4" t="str">
        <f>IF(BT58&lt;&gt;"",MAX(BT55:BT58),"")</f>
        <v/>
      </c>
      <c r="BW58" s="4" t="str">
        <f>IF(BT58&lt;&gt;"",IF(BT58=BV58,1,0),"")</f>
        <v/>
      </c>
      <c r="BX58" s="4" t="str">
        <f>IF(BU58&lt;&gt;"",MAX(BU55:BU58),"")</f>
        <v/>
      </c>
      <c r="BY58" s="4">
        <f>IF(BT58&lt;&gt;"",IF(BW59=1,IF(AO58=BV58,2,0),IF(AL58=BX58,2,0)),0)</f>
        <v>0</v>
      </c>
      <c r="BZ58" s="22" t="str">
        <f>IF(AND(BY58&lt;&gt;0,BY59=1),CONCATENATE(BY58,AR54),"")</f>
        <v/>
      </c>
      <c r="CA58" s="4" t="str">
        <f>IF(AW58&lt;&gt;0,IF(AW59=3,AO58,""),"")</f>
        <v/>
      </c>
      <c r="CB58" s="4" t="str">
        <f>IF(AW58&lt;&gt;0,IF(AW59=3,AL58,""),"")</f>
        <v/>
      </c>
      <c r="CC58" s="4" t="str">
        <f>IF(CA58&lt;&gt;"",MAX(CA55:CA58),"")</f>
        <v/>
      </c>
      <c r="CD58" s="4" t="str">
        <f>IF(CA58&lt;&gt;"",IF(CA58=CC58,1,0),"")</f>
        <v/>
      </c>
      <c r="CE58" s="4" t="str">
        <f>IF(CB58&lt;&gt;"",MAX(CB55:CB58),"")</f>
        <v/>
      </c>
      <c r="CF58" s="4">
        <f>IF(CA58&lt;&gt;"",IF(CD59=1,IF(AO58=CC58,2,0),IF(AL58=CE58,2,0)),0)</f>
        <v>0</v>
      </c>
      <c r="CG58" s="22" t="str">
        <f>IF(AND(CF58&lt;&gt;0,CF59=1),CONCATENATE(CF58,AR54),"")</f>
        <v/>
      </c>
      <c r="CN58" s="5"/>
      <c r="CO58" s="5"/>
      <c r="CP58" s="5"/>
      <c r="CQ58" s="5"/>
      <c r="CR58" s="5"/>
      <c r="CS58" s="5"/>
      <c r="CT58" s="5"/>
      <c r="CU58" s="5"/>
      <c r="CV58" s="5"/>
      <c r="CW58" s="5"/>
      <c r="CX58" s="5"/>
      <c r="CY58" s="5"/>
    </row>
    <row r="59" spans="2:103" x14ac:dyDescent="0.2">
      <c r="B59" s="372">
        <v>43279</v>
      </c>
      <c r="C59" s="368">
        <v>0.45833333333333331</v>
      </c>
      <c r="D59" s="319" t="s">
        <v>200</v>
      </c>
      <c r="E59" s="276"/>
      <c r="F59" s="277"/>
      <c r="G59" s="322" t="s">
        <v>138</v>
      </c>
      <c r="H59" s="14"/>
      <c r="I59" s="14"/>
      <c r="J59" s="4">
        <f t="shared" si="36"/>
        <v>0</v>
      </c>
      <c r="S59" s="4" t="str">
        <f t="shared" si="37"/>
        <v/>
      </c>
      <c r="V59" s="15" t="str">
        <f>IF(OR(E59&lt;&gt;"",F59&lt;&gt;""),IF(E59&gt;F59,"A",IF(E59=F59,"B","C")),"")</f>
        <v/>
      </c>
      <c r="W59" s="15" t="str">
        <f>IF(OR(F59&lt;&gt;"",E59&lt;&gt;""),IF(F59&gt;E59,"A",IF(F59=E59,"B","C")),"")</f>
        <v/>
      </c>
      <c r="X59" s="36" t="str">
        <f t="shared" si="38"/>
        <v/>
      </c>
      <c r="Y59" s="40" t="str">
        <f t="shared" si="39"/>
        <v/>
      </c>
      <c r="Z59" s="41" t="str">
        <f t="shared" si="40"/>
        <v/>
      </c>
      <c r="AA59" s="42" t="str">
        <f t="shared" si="41"/>
        <v/>
      </c>
      <c r="AD59" s="5"/>
      <c r="AG59" s="5"/>
      <c r="AH59" s="21"/>
      <c r="AI59" s="21"/>
      <c r="AJ59" s="21"/>
      <c r="AK59" s="21"/>
      <c r="AL59" s="21"/>
      <c r="AM59" s="21"/>
      <c r="AN59" s="21"/>
      <c r="AO59" s="21"/>
      <c r="AQ59" s="4">
        <f>SUM(AH55:AH58)</f>
        <v>0</v>
      </c>
      <c r="AS59" s="4">
        <f>COUNTIF(AS55:AS58,"&lt;&gt;0")</f>
        <v>4</v>
      </c>
      <c r="AW59" s="4">
        <f>COUNTIF(AW55:AW58,"&lt;&gt;0")</f>
        <v>0</v>
      </c>
      <c r="BB59" s="4" t="str">
        <f>IF(AS59=3,SUM(BB55:BB58),"")</f>
        <v/>
      </c>
      <c r="BD59" s="4">
        <f>COUNTIF(BD55:BD58,"&lt;&gt;0")</f>
        <v>0</v>
      </c>
      <c r="BI59" s="4" t="str">
        <f>IF(AS59=3,SUM(BI55:BI58),"")</f>
        <v/>
      </c>
      <c r="BK59" s="4">
        <f>COUNTIF(BK55:BK58,"&lt;&gt;0")</f>
        <v>0</v>
      </c>
      <c r="BP59" s="4" t="str">
        <f>IF(AS59=2,SUM(BP55:BP58),"")</f>
        <v/>
      </c>
      <c r="BR59" s="4">
        <f>COUNTIF(BR55:BR58,"&lt;&gt;0")</f>
        <v>0</v>
      </c>
      <c r="BW59" s="4" t="str">
        <f>IF(AW59=2,SUM(BW55:BW58),"")</f>
        <v/>
      </c>
      <c r="BY59" s="4">
        <f>COUNTIF(BY55:BY58,"&lt;&gt;0")</f>
        <v>0</v>
      </c>
      <c r="CD59" s="4" t="str">
        <f>IF(AW59=3,SUM(CD55:CD58),"")</f>
        <v/>
      </c>
      <c r="CF59" s="4">
        <f>COUNTIF(CF55:CF58,"&lt;&gt;0")</f>
        <v>0</v>
      </c>
      <c r="CN59" s="5"/>
      <c r="CO59" s="5"/>
      <c r="CP59" s="5"/>
      <c r="CQ59" s="5"/>
      <c r="CR59" s="5"/>
      <c r="CS59" s="5"/>
      <c r="CT59" s="5"/>
      <c r="CU59" s="5"/>
      <c r="CV59" s="5"/>
      <c r="CW59" s="5"/>
      <c r="CX59" s="5"/>
      <c r="CY59" s="5"/>
    </row>
    <row r="60" spans="2:103" ht="15" thickBot="1" x14ac:dyDescent="0.25">
      <c r="B60" s="373">
        <v>43279</v>
      </c>
      <c r="C60" s="369">
        <v>0.45833333333333331</v>
      </c>
      <c r="D60" s="320" t="s">
        <v>202</v>
      </c>
      <c r="E60" s="278"/>
      <c r="F60" s="279"/>
      <c r="G60" s="323" t="s">
        <v>201</v>
      </c>
      <c r="H60" s="29"/>
      <c r="I60" s="24"/>
      <c r="J60" s="4">
        <f t="shared" si="36"/>
        <v>0</v>
      </c>
      <c r="S60" s="4" t="str">
        <f t="shared" si="37"/>
        <v/>
      </c>
      <c r="V60" s="15" t="str">
        <f>IF(OR(E60&lt;&gt;"",F60&lt;&gt;""),IF(E60&gt;F60,"A",IF(E60=F60,"B","C")),"")</f>
        <v/>
      </c>
      <c r="W60" s="15" t="str">
        <f>IF(OR(F60&lt;&gt;"",E60&lt;&gt;""),IF(F60&gt;E60,"A",IF(F60=E60,"B","C")),"")</f>
        <v/>
      </c>
      <c r="X60" s="36" t="str">
        <f t="shared" si="38"/>
        <v/>
      </c>
      <c r="Y60" s="40" t="str">
        <f t="shared" si="39"/>
        <v/>
      </c>
      <c r="Z60" s="41" t="str">
        <f t="shared" si="40"/>
        <v/>
      </c>
      <c r="AA60" s="42" t="str">
        <f t="shared" si="41"/>
        <v/>
      </c>
      <c r="AD60" s="5"/>
      <c r="AG60" s="5"/>
      <c r="AH60" s="21"/>
      <c r="AI60" s="21"/>
      <c r="AJ60" s="21"/>
      <c r="AK60" s="21"/>
      <c r="AL60" s="21"/>
      <c r="AM60" s="21"/>
      <c r="AN60" s="21"/>
      <c r="AO60" s="21"/>
      <c r="CN60" s="5"/>
      <c r="CO60" s="5"/>
      <c r="CP60" s="5"/>
      <c r="CQ60" s="5"/>
      <c r="CR60" s="5"/>
      <c r="CS60" s="5"/>
      <c r="CT60" s="5"/>
      <c r="CU60" s="5"/>
      <c r="CV60" s="5"/>
      <c r="CW60" s="5"/>
      <c r="CX60" s="5"/>
      <c r="CY60" s="5"/>
    </row>
    <row r="61" spans="2:103" ht="15" thickBot="1" x14ac:dyDescent="0.25">
      <c r="B61" s="5"/>
      <c r="C61" s="5"/>
      <c r="D61" s="6"/>
      <c r="E61" s="5"/>
      <c r="F61" s="5"/>
      <c r="G61" s="7"/>
      <c r="H61" s="21"/>
      <c r="I61" s="21"/>
      <c r="AD61" s="5"/>
      <c r="AG61" s="5"/>
      <c r="AH61" s="21"/>
      <c r="AI61" s="21"/>
      <c r="AJ61" s="21"/>
      <c r="AK61" s="21"/>
      <c r="AL61" s="21"/>
      <c r="AM61" s="21"/>
      <c r="AN61" s="21"/>
      <c r="AO61" s="21"/>
      <c r="CN61" s="5"/>
      <c r="CO61" s="5"/>
      <c r="CP61" s="5"/>
      <c r="CQ61" s="5"/>
      <c r="CR61" s="5"/>
      <c r="CS61" s="5"/>
      <c r="CT61" s="5"/>
      <c r="CU61" s="5"/>
      <c r="CV61" s="5"/>
      <c r="CW61" s="5"/>
      <c r="CX61" s="5"/>
      <c r="CY61" s="5"/>
    </row>
    <row r="62" spans="2:103" ht="15" customHeight="1" thickBot="1" x14ac:dyDescent="0.25">
      <c r="B62" s="370" t="s">
        <v>128</v>
      </c>
      <c r="C62" s="230" t="s">
        <v>54</v>
      </c>
      <c r="D62" s="433" t="s">
        <v>137</v>
      </c>
      <c r="E62" s="434"/>
      <c r="F62" s="434"/>
      <c r="G62" s="435"/>
      <c r="H62" s="350"/>
      <c r="I62" s="350"/>
      <c r="AD62" s="5"/>
      <c r="AG62" s="11" t="s">
        <v>137</v>
      </c>
      <c r="AH62" s="12" t="s">
        <v>147</v>
      </c>
      <c r="AI62" s="12" t="s">
        <v>148</v>
      </c>
      <c r="AJ62" s="12" t="s">
        <v>149</v>
      </c>
      <c r="AK62" s="12" t="s">
        <v>150</v>
      </c>
      <c r="AL62" s="12" t="s">
        <v>151</v>
      </c>
      <c r="AM62" s="12" t="s">
        <v>152</v>
      </c>
      <c r="AN62" s="12" t="s">
        <v>153</v>
      </c>
      <c r="AO62" s="12" t="s">
        <v>154</v>
      </c>
      <c r="AR62" s="13" t="s">
        <v>172</v>
      </c>
      <c r="AS62" s="436" t="s">
        <v>174</v>
      </c>
      <c r="AT62" s="436"/>
      <c r="AU62" s="436" t="s">
        <v>175</v>
      </c>
      <c r="AV62" s="436"/>
      <c r="AW62" s="436"/>
      <c r="AX62" s="436"/>
      <c r="AY62" s="436" t="s">
        <v>173</v>
      </c>
      <c r="AZ62" s="436"/>
      <c r="BA62" s="436"/>
      <c r="BB62" s="436"/>
      <c r="BC62" s="436"/>
      <c r="BD62" s="436"/>
      <c r="BE62" s="436"/>
      <c r="BF62" s="436" t="s">
        <v>176</v>
      </c>
      <c r="BG62" s="436"/>
      <c r="BH62" s="436"/>
      <c r="BI62" s="436"/>
      <c r="BJ62" s="436"/>
      <c r="BK62" s="436"/>
      <c r="BL62" s="436"/>
      <c r="BM62" s="436" t="s">
        <v>177</v>
      </c>
      <c r="BN62" s="436"/>
      <c r="BO62" s="436"/>
      <c r="BP62" s="436"/>
      <c r="BQ62" s="436"/>
      <c r="BR62" s="436"/>
      <c r="BS62" s="436"/>
      <c r="BT62" s="436" t="s">
        <v>178</v>
      </c>
      <c r="BU62" s="436"/>
      <c r="BV62" s="436"/>
      <c r="BW62" s="436"/>
      <c r="BX62" s="436"/>
      <c r="BY62" s="436"/>
      <c r="BZ62" s="436"/>
      <c r="CA62" s="436" t="s">
        <v>179</v>
      </c>
      <c r="CB62" s="436"/>
      <c r="CC62" s="436"/>
      <c r="CD62" s="436"/>
      <c r="CE62" s="436"/>
      <c r="CF62" s="436"/>
      <c r="CG62" s="436"/>
      <c r="CN62" s="5"/>
      <c r="CO62" s="5"/>
      <c r="CP62" s="5"/>
      <c r="CQ62" s="5"/>
      <c r="CR62" s="5"/>
      <c r="CS62" s="5"/>
      <c r="CT62" s="5"/>
      <c r="CU62" s="5"/>
      <c r="CV62" s="5"/>
      <c r="CW62" s="5"/>
      <c r="CX62" s="5"/>
      <c r="CY62" s="5"/>
    </row>
    <row r="63" spans="2:103" x14ac:dyDescent="0.2">
      <c r="B63" s="371">
        <v>43270</v>
      </c>
      <c r="C63" s="367">
        <v>0.375</v>
      </c>
      <c r="D63" s="318" t="s">
        <v>89</v>
      </c>
      <c r="E63" s="274"/>
      <c r="F63" s="275"/>
      <c r="G63" s="321" t="s">
        <v>203</v>
      </c>
      <c r="H63" s="14"/>
      <c r="I63" s="14"/>
      <c r="J63" s="4">
        <f t="shared" ref="J63:J68" si="42">IF(AND(E63&lt;&gt;"",F63&lt;&gt;""),1,0)</f>
        <v>0</v>
      </c>
      <c r="S63" s="4" t="str">
        <f t="shared" ref="S63:S68" si="43">IF(AND(E63&lt;&gt;"",F63&lt;&gt;""),IF(E63&gt;F63,"L",IF(E63=F63,"E","V")),"")</f>
        <v/>
      </c>
      <c r="V63" s="15" t="str">
        <f>IF(AND(E63&lt;&gt;"",F63&lt;&gt;""),IF(E63&gt;F63,"A",IF(E63=F63,"B","C")),"")</f>
        <v/>
      </c>
      <c r="W63" s="15" t="str">
        <f>IF(AND(F63&lt;&gt;"",E63&lt;&gt;""),IF(F63&gt;E63,"A",IF(F63=E63,"B","C")),"")</f>
        <v/>
      </c>
      <c r="X63" s="44" t="str">
        <f t="shared" ref="X63:X68" si="44">IF($D63="Honduras",$V63,IF($G63="Honduras",$W63,""))</f>
        <v/>
      </c>
      <c r="Y63" s="37" t="str">
        <f t="shared" ref="Y63:Y68" si="45">IF($D63="Suiza",$V63,IF($G63="Suiza",$W63,""))</f>
        <v/>
      </c>
      <c r="Z63" s="45" t="str">
        <f t="shared" ref="Z63:Z68" si="46">IF($D63="España",$V63,IF($G63="España",$W63,""))</f>
        <v/>
      </c>
      <c r="AA63" s="40" t="str">
        <f t="shared" ref="AA63:AA68" si="47">IF($D63="Chile",$V63,IF($G63="Chile",$W63,""))</f>
        <v/>
      </c>
      <c r="AD63" s="5"/>
      <c r="AE63" s="73" t="str">
        <f>CONCATENATE(AT63,AX63,BE63,BL63,BS63,BZ63,CG63)</f>
        <v/>
      </c>
      <c r="AG63" s="5" t="str">
        <f>'- H -'!F52</f>
        <v>Colombia</v>
      </c>
      <c r="AH63" s="21">
        <f>'- H -'!G52</f>
        <v>0</v>
      </c>
      <c r="AI63" s="21">
        <f>'- H -'!H52</f>
        <v>0</v>
      </c>
      <c r="AJ63" s="21">
        <f>'- H -'!I52</f>
        <v>0</v>
      </c>
      <c r="AK63" s="21">
        <f>'- H -'!J52</f>
        <v>0</v>
      </c>
      <c r="AL63" s="21">
        <f>'- H -'!K52</f>
        <v>0</v>
      </c>
      <c r="AM63" s="21">
        <f>'- H -'!L52</f>
        <v>0</v>
      </c>
      <c r="AN63" s="21">
        <f>'- H -'!M52</f>
        <v>0</v>
      </c>
      <c r="AO63" s="21">
        <f>AL63-AM63</f>
        <v>0</v>
      </c>
      <c r="AR63" s="4">
        <f>MAX(AN63:AN66)</f>
        <v>0</v>
      </c>
      <c r="AS63" s="4">
        <f>IF(AN63=AR63,1,0)</f>
        <v>1</v>
      </c>
      <c r="AT63" s="22" t="str">
        <f>IF(AND(AS63&lt;&gt;0,AS67=1),CONCATENATE(AS63,AR62),"")</f>
        <v/>
      </c>
      <c r="AU63" s="4" t="str">
        <f>IF(AND(AS63&lt;&gt;1,AS67=1),AN63,"")</f>
        <v/>
      </c>
      <c r="AV63" s="4" t="str">
        <f>IF(AU63&lt;&gt;"",MAX(AU63:AU66),"")</f>
        <v/>
      </c>
      <c r="AW63" s="4">
        <f>IF(AU63&lt;&gt;"",IF(AN63=AV63,2,0),0)</f>
        <v>0</v>
      </c>
      <c r="AX63" s="22" t="str">
        <f>IF(AND(AW63&lt;&gt;0,AW67=1),CONCATENATE(AW63,AR62),"")</f>
        <v/>
      </c>
      <c r="AY63" s="4" t="str">
        <f>IF(AS63&lt;&gt;0,IF(AS67=3,AO63,""),"")</f>
        <v/>
      </c>
      <c r="AZ63" s="4" t="str">
        <f>IF(AS63&lt;&gt;0,IF(AS67=3,AL63,""),"")</f>
        <v/>
      </c>
      <c r="BA63" s="4" t="str">
        <f>IF(AY63&lt;&gt;"",MAX(AY63:AY66),"")</f>
        <v/>
      </c>
      <c r="BB63" s="4" t="str">
        <f>IF(AY63&lt;&gt;"",IF(AY63=BA63,1,0),"")</f>
        <v/>
      </c>
      <c r="BC63" s="4" t="str">
        <f>IF(AZ63&lt;&gt;"",MAX(AZ63:AZ66),"")</f>
        <v/>
      </c>
      <c r="BD63" s="4">
        <f>IF(AY63&lt;&gt;"",IF(BB67=1,IF(AO63=BA63,1,0),IF(AL63=BC63,1,0)),0)</f>
        <v>0</v>
      </c>
      <c r="BE63" s="22" t="str">
        <f>IF(AND(BD63&lt;&gt;0,BD67=1),CONCATENATE(BD63,AR62),"")</f>
        <v/>
      </c>
      <c r="BF63" s="4" t="str">
        <f>IF(AS63&lt;&gt;0,IF(AND(BD63&lt;&gt;1,BD67=1),AO63,""),"")</f>
        <v/>
      </c>
      <c r="BG63" s="4" t="str">
        <f>IF(AS63&lt;&gt;0,IF(AND(BD63&lt;&gt;1,BD67=1),AL63,""),"")</f>
        <v/>
      </c>
      <c r="BH63" s="4" t="str">
        <f>IF(BF63&lt;&gt;"",MAX(BF63:BF66),"")</f>
        <v/>
      </c>
      <c r="BI63" s="4" t="str">
        <f>IF(BF63&lt;&gt;"",IF(BF63=BH63,1,0),"")</f>
        <v/>
      </c>
      <c r="BJ63" s="4" t="str">
        <f>IF(BG63&lt;&gt;"",MAX(BG63:BG66),"")</f>
        <v/>
      </c>
      <c r="BK63" s="4">
        <f>IF(BF63&lt;&gt;"",IF(BI67=1,IF(AO63=BH63,2,0),IF(AL63=BJ63,2,0)),0)</f>
        <v>0</v>
      </c>
      <c r="BL63" s="22" t="str">
        <f>IF(AND(BK63&lt;&gt;0,BK67=1),CONCATENATE(BK63,AR62),"")</f>
        <v/>
      </c>
      <c r="BM63" s="4" t="str">
        <f>IF(AS63&lt;&gt;0,IF(AS67=2,AO63,""),"")</f>
        <v/>
      </c>
      <c r="BN63" s="4" t="str">
        <f>IF(AS63&lt;&gt;0,IF(AS67=2,AL63,""),"")</f>
        <v/>
      </c>
      <c r="BO63" s="4" t="str">
        <f>IF(BM63&lt;&gt;"",MAX(BM63:BM66),"")</f>
        <v/>
      </c>
      <c r="BP63" s="4" t="str">
        <f>IF(BM63&lt;&gt;"",IF(BM63=BO63,1,0),"")</f>
        <v/>
      </c>
      <c r="BQ63" s="4" t="str">
        <f>IF(BN63&lt;&gt;"",MAX(BN63:BN66),"")</f>
        <v/>
      </c>
      <c r="BR63" s="4">
        <f>IF(BM63&lt;&gt;"",IF(BP67=1,IF(AO63=BO63,1,2),IF(AL63=BQ63,1,2)),0)</f>
        <v>0</v>
      </c>
      <c r="BS63" s="22" t="str">
        <f>IF(AND(BR63&lt;&gt;0,BR67=2),CONCATENATE(BR63,AR62),"")</f>
        <v/>
      </c>
      <c r="BT63" s="4" t="str">
        <f>IF(AW63&lt;&gt;0,IF(AW67=2,AO63,""),"")</f>
        <v/>
      </c>
      <c r="BU63" s="4" t="str">
        <f>IF(AW63&lt;&gt;0,IF(AW67=2,AL63,""),"")</f>
        <v/>
      </c>
      <c r="BV63" s="4" t="str">
        <f>IF(BT63&lt;&gt;"",MAX(BT63:BT66),"")</f>
        <v/>
      </c>
      <c r="BW63" s="4" t="str">
        <f>IF(BT63&lt;&gt;"",IF(BT63=BV63,1,0),"")</f>
        <v/>
      </c>
      <c r="BX63" s="4" t="str">
        <f>IF(BU63&lt;&gt;"",MAX(BU63:BU66),"")</f>
        <v/>
      </c>
      <c r="BY63" s="4">
        <f>IF(BT63&lt;&gt;"",IF(BW67=1,IF(AO63=BV63,2,0),IF(AL63=BX63,2,0)),0)</f>
        <v>0</v>
      </c>
      <c r="BZ63" s="22" t="str">
        <f>IF(AND(BY63&lt;&gt;0,BY67=1),CONCATENATE(BY63,AR62),"")</f>
        <v/>
      </c>
      <c r="CA63" s="4" t="str">
        <f>IF(AW63&lt;&gt;0,IF(AW67=3,AO63,""),"")</f>
        <v/>
      </c>
      <c r="CB63" s="4" t="str">
        <f>IF(AW63&lt;&gt;0,IF(AW67=3,AL63,""),"")</f>
        <v/>
      </c>
      <c r="CC63" s="4" t="str">
        <f>IF(CA63&lt;&gt;"",MAX(CA63:CA66),"")</f>
        <v/>
      </c>
      <c r="CD63" s="4" t="str">
        <f>IF(CA63&lt;&gt;"",IF(CA63=CC63,1,0),"")</f>
        <v/>
      </c>
      <c r="CE63" s="4" t="str">
        <f>IF(CB63&lt;&gt;"",MAX(CB63:CB66),"")</f>
        <v/>
      </c>
      <c r="CF63" s="4">
        <f>IF(CA63&lt;&gt;"",IF(CD67=1,IF(AO63=CC63,2,0),IF(AL63=CE63,2,0)),0)</f>
        <v>0</v>
      </c>
      <c r="CG63" s="22" t="str">
        <f>IF(AND(CF63&lt;&gt;0,CF67=1),CONCATENATE(CF63,AR62),"")</f>
        <v/>
      </c>
      <c r="CN63" s="5"/>
      <c r="CO63" s="5"/>
      <c r="CP63" s="5"/>
      <c r="CQ63" s="5"/>
      <c r="CR63" s="5"/>
      <c r="CS63" s="5"/>
      <c r="CT63" s="5"/>
      <c r="CU63" s="5"/>
      <c r="CV63" s="5"/>
      <c r="CW63" s="5"/>
      <c r="CX63" s="5"/>
      <c r="CY63" s="5"/>
    </row>
    <row r="64" spans="2:103" ht="15" customHeight="1" x14ac:dyDescent="0.2">
      <c r="B64" s="372">
        <v>43270</v>
      </c>
      <c r="C64" s="368">
        <v>0.5</v>
      </c>
      <c r="D64" s="319" t="s">
        <v>204</v>
      </c>
      <c r="E64" s="276"/>
      <c r="F64" s="277"/>
      <c r="G64" s="322" t="s">
        <v>205</v>
      </c>
      <c r="H64" s="14"/>
      <c r="I64" s="14"/>
      <c r="J64" s="4">
        <f t="shared" si="42"/>
        <v>0</v>
      </c>
      <c r="S64" s="4" t="str">
        <f t="shared" si="43"/>
        <v/>
      </c>
      <c r="V64" s="15" t="str">
        <f>IF(OR(E64&lt;&gt;"",F64&lt;&gt;""),IF(E64&gt;F64,"A",IF(E64=F64,"B","C")),"")</f>
        <v/>
      </c>
      <c r="W64" s="15" t="str">
        <f>IF(OR(F64&lt;&gt;"",E64&lt;&gt;""),IF(F64&gt;E64,"A",IF(F64=E64,"B","C")),"")</f>
        <v/>
      </c>
      <c r="X64" s="44" t="str">
        <f t="shared" si="44"/>
        <v/>
      </c>
      <c r="Y64" s="37" t="str">
        <f t="shared" si="45"/>
        <v/>
      </c>
      <c r="Z64" s="45" t="str">
        <f t="shared" si="46"/>
        <v/>
      </c>
      <c r="AA64" s="40" t="str">
        <f t="shared" si="47"/>
        <v/>
      </c>
      <c r="AD64" s="5"/>
      <c r="AE64" s="73" t="str">
        <f>CONCATENATE(AT64,AX64,BE64,BL64,BS64,BZ64,CG64)</f>
        <v/>
      </c>
      <c r="AG64" s="20" t="str">
        <f>'- H -'!F53</f>
        <v>Japon</v>
      </c>
      <c r="AH64" s="23">
        <f>'- H -'!G53</f>
        <v>0</v>
      </c>
      <c r="AI64" s="23">
        <f>'- H -'!H53</f>
        <v>0</v>
      </c>
      <c r="AJ64" s="23">
        <f>'- H -'!I53</f>
        <v>0</v>
      </c>
      <c r="AK64" s="23">
        <f>'- H -'!J53</f>
        <v>0</v>
      </c>
      <c r="AL64" s="23">
        <f>'- H -'!K53</f>
        <v>0</v>
      </c>
      <c r="AM64" s="23">
        <f>'- H -'!L53</f>
        <v>0</v>
      </c>
      <c r="AN64" s="23">
        <f>'- H -'!M53</f>
        <v>0</v>
      </c>
      <c r="AO64" s="23">
        <f>AL64-AM64</f>
        <v>0</v>
      </c>
      <c r="AR64" s="4">
        <f>MAX(AN63:AN66)</f>
        <v>0</v>
      </c>
      <c r="AS64" s="4">
        <f>IF(AN64=AR64,1,0)</f>
        <v>1</v>
      </c>
      <c r="AT64" s="22" t="str">
        <f>IF(AND(AS64&lt;&gt;0,AS67=1),CONCATENATE(AS64,AR62),"")</f>
        <v/>
      </c>
      <c r="AU64" s="4" t="str">
        <f>IF(AND(AS64&lt;&gt;1,AS67=1),AN64,"")</f>
        <v/>
      </c>
      <c r="AV64" s="4" t="str">
        <f>IF(AU64&lt;&gt;"",MAX(AU63:AU66),"")</f>
        <v/>
      </c>
      <c r="AW64" s="4">
        <f>IF(AU64&lt;&gt;"",IF(AN64=AV64,2,0),0)</f>
        <v>0</v>
      </c>
      <c r="AX64" s="22" t="str">
        <f>IF(AND(AW64&lt;&gt;0,AW67=1),CONCATENATE(AW64,AR62),"")</f>
        <v/>
      </c>
      <c r="AY64" s="4" t="str">
        <f>IF(AS64&lt;&gt;0,IF(AS67=3,AO64,""),"")</f>
        <v/>
      </c>
      <c r="AZ64" s="4" t="str">
        <f>IF(AS64&lt;&gt;0,IF(AS67=3,AL64,""),"")</f>
        <v/>
      </c>
      <c r="BA64" s="4" t="str">
        <f>IF(AY64&lt;&gt;"",MAX(AY63:AY66),"")</f>
        <v/>
      </c>
      <c r="BB64" s="4" t="str">
        <f>IF(AY64&lt;&gt;"",IF(AY64=BA64,1,0),"")</f>
        <v/>
      </c>
      <c r="BC64" s="4" t="str">
        <f>IF(AZ64&lt;&gt;"",MAX(AZ63:AZ66),"")</f>
        <v/>
      </c>
      <c r="BD64" s="4">
        <f>IF(AY64&lt;&gt;"",IF(BB67=1,IF(AO64=BA64,1,0),IF(AL64=BC64,1,0)),0)</f>
        <v>0</v>
      </c>
      <c r="BE64" s="22" t="str">
        <f>IF(AND(BD64&lt;&gt;0,BD67=1),CONCATENATE(BD64,AR62),"")</f>
        <v/>
      </c>
      <c r="BF64" s="4" t="str">
        <f>IF(AS64&lt;&gt;0,IF(AND(BD64&lt;&gt;1,BD67=1),AO64,""),"")</f>
        <v/>
      </c>
      <c r="BG64" s="4" t="str">
        <f>IF(AS64&lt;&gt;0,IF(AND(BD64&lt;&gt;1,BD67=1),AL64,""),"")</f>
        <v/>
      </c>
      <c r="BH64" s="4" t="str">
        <f>IF(BF64&lt;&gt;"",MAX(BF63:BF66),"")</f>
        <v/>
      </c>
      <c r="BI64" s="4" t="str">
        <f>IF(BF64&lt;&gt;"",IF(BF64=BH64,1,0),"")</f>
        <v/>
      </c>
      <c r="BJ64" s="4" t="str">
        <f>IF(BG64&lt;&gt;"",MAX(BG63:BG66),"")</f>
        <v/>
      </c>
      <c r="BK64" s="4">
        <f>IF(BF64&lt;&gt;"",IF(BI67=1,IF(AO64=BH64,2,0),IF(AL64=BJ64,2,0)),0)</f>
        <v>0</v>
      </c>
      <c r="BL64" s="22" t="str">
        <f>IF(AND(BK64&lt;&gt;0,BK67=1),CONCATENATE(BK64,AR62),"")</f>
        <v/>
      </c>
      <c r="BM64" s="4" t="str">
        <f>IF(AS64&lt;&gt;0,IF(AS67=2,AO64,""),"")</f>
        <v/>
      </c>
      <c r="BN64" s="4" t="str">
        <f>IF(AS64&lt;&gt;0,IF(AS67=2,AL64,""),"")</f>
        <v/>
      </c>
      <c r="BO64" s="4" t="str">
        <f>IF(BM64&lt;&gt;"",MAX(BM63:BM66),"")</f>
        <v/>
      </c>
      <c r="BP64" s="4" t="str">
        <f>IF(BM64&lt;&gt;"",IF(BM64=BO64,1,0),"")</f>
        <v/>
      </c>
      <c r="BQ64" s="4" t="str">
        <f>IF(BN64&lt;&gt;"",MAX(BN63:BN66),"")</f>
        <v/>
      </c>
      <c r="BR64" s="4">
        <f>IF(BM64&lt;&gt;"",IF(BP67=1,IF(AO64=BO64,1,2),IF(AL64=BQ64,1,2)),0)</f>
        <v>0</v>
      </c>
      <c r="BS64" s="22" t="str">
        <f>IF(AND(BR64&lt;&gt;0,BR67=2),CONCATENATE(BR64,AR62),"")</f>
        <v/>
      </c>
      <c r="BT64" s="4" t="str">
        <f>IF(AW64&lt;&gt;0,IF(AW67=2,AO64,""),"")</f>
        <v/>
      </c>
      <c r="BU64" s="4" t="str">
        <f>IF(AW64&lt;&gt;0,IF(AW67=2,AL64,""),"")</f>
        <v/>
      </c>
      <c r="BV64" s="4" t="str">
        <f>IF(BT64&lt;&gt;"",MAX(BT63:BT66),"")</f>
        <v/>
      </c>
      <c r="BW64" s="4" t="str">
        <f>IF(BT64&lt;&gt;"",IF(BT64=BV64,1,0),"")</f>
        <v/>
      </c>
      <c r="BX64" s="4" t="str">
        <f>IF(BU64&lt;&gt;"",MAX(BU63:BU66),"")</f>
        <v/>
      </c>
      <c r="BY64" s="4">
        <f>IF(BT64&lt;&gt;"",IF(BW67=1,IF(AO64=BV64,2,0),IF(AL64=BX64,2,0)),0)</f>
        <v>0</v>
      </c>
      <c r="BZ64" s="22" t="str">
        <f>IF(AND(BY64&lt;&gt;0,BY67=1),CONCATENATE(BY64,AR62),"")</f>
        <v/>
      </c>
      <c r="CA64" s="4" t="str">
        <f>IF(AW64&lt;&gt;0,IF(AW67=3,AO64,""),"")</f>
        <v/>
      </c>
      <c r="CB64" s="4" t="str">
        <f>IF(AW64&lt;&gt;0,IF(AW67=3,AL64,""),"")</f>
        <v/>
      </c>
      <c r="CC64" s="4" t="str">
        <f>IF(CA64&lt;&gt;"",MAX(CA63:CA66),"")</f>
        <v/>
      </c>
      <c r="CD64" s="4" t="str">
        <f>IF(CA64&lt;&gt;"",IF(CA64=CC64,1,0),"")</f>
        <v/>
      </c>
      <c r="CE64" s="4" t="str">
        <f>IF(CB64&lt;&gt;"",MAX(CB63:CB66),"")</f>
        <v/>
      </c>
      <c r="CF64" s="4">
        <f>IF(CA64&lt;&gt;"",IF(CD67=1,IF(AO64=CC64,2,0),IF(AL64=CE64,2,0)),0)</f>
        <v>0</v>
      </c>
      <c r="CG64" s="22" t="str">
        <f>IF(AND(CF64&lt;&gt;0,CF67=1),CONCATENATE(CF64,AR62),"")</f>
        <v/>
      </c>
      <c r="CN64" s="5"/>
      <c r="CO64" s="5"/>
      <c r="CP64" s="5"/>
      <c r="CQ64" s="5"/>
      <c r="CR64" s="5"/>
      <c r="CS64" s="5"/>
      <c r="CT64" s="5"/>
      <c r="CU64" s="5"/>
      <c r="CV64" s="5"/>
      <c r="CW64" s="5"/>
      <c r="CX64" s="5"/>
      <c r="CY64" s="5"/>
    </row>
    <row r="65" spans="2:107" x14ac:dyDescent="0.2">
      <c r="B65" s="372">
        <v>43275</v>
      </c>
      <c r="C65" s="368">
        <v>0.5</v>
      </c>
      <c r="D65" s="319" t="s">
        <v>203</v>
      </c>
      <c r="E65" s="276"/>
      <c r="F65" s="277"/>
      <c r="G65" s="322" t="s">
        <v>205</v>
      </c>
      <c r="H65" s="14"/>
      <c r="I65" s="14"/>
      <c r="J65" s="4">
        <f t="shared" si="42"/>
        <v>0</v>
      </c>
      <c r="S65" s="4" t="str">
        <f t="shared" si="43"/>
        <v/>
      </c>
      <c r="V65" s="15" t="str">
        <f>IF(OR(E65&lt;&gt;"",F65&lt;&gt;""),IF(E65&gt;F65,"A",IF(E65=F65,"B","C")),"")</f>
        <v/>
      </c>
      <c r="W65" s="15" t="str">
        <f>IF(OR(F65&lt;&gt;"",E65&lt;&gt;""),IF(F65&gt;E65,"A",IF(F65=E65,"B","C")),"")</f>
        <v/>
      </c>
      <c r="X65" s="44" t="str">
        <f t="shared" si="44"/>
        <v/>
      </c>
      <c r="Y65" s="37" t="str">
        <f t="shared" si="45"/>
        <v/>
      </c>
      <c r="Z65" s="45" t="str">
        <f t="shared" si="46"/>
        <v/>
      </c>
      <c r="AA65" s="40" t="str">
        <f t="shared" si="47"/>
        <v/>
      </c>
      <c r="AD65" s="5"/>
      <c r="AE65" s="73" t="str">
        <f>CONCATENATE(AT65,AX65,BE65,BL65,BS65,BZ65,CG65)</f>
        <v/>
      </c>
      <c r="AG65" s="5" t="str">
        <f>'- H -'!F54</f>
        <v>Polonia</v>
      </c>
      <c r="AH65" s="21">
        <f>'- H -'!G54</f>
        <v>0</v>
      </c>
      <c r="AI65" s="21">
        <f>'- H -'!H54</f>
        <v>0</v>
      </c>
      <c r="AJ65" s="21">
        <f>'- H -'!I54</f>
        <v>0</v>
      </c>
      <c r="AK65" s="21">
        <f>'- H -'!J54</f>
        <v>0</v>
      </c>
      <c r="AL65" s="21">
        <f>'- H -'!K54</f>
        <v>0</v>
      </c>
      <c r="AM65" s="21">
        <f>'- H -'!L54</f>
        <v>0</v>
      </c>
      <c r="AN65" s="21">
        <f>'- H -'!M54</f>
        <v>0</v>
      </c>
      <c r="AO65" s="21">
        <f>AL65-AM65</f>
        <v>0</v>
      </c>
      <c r="AR65" s="4">
        <f>MAX(AN63:AN66)</f>
        <v>0</v>
      </c>
      <c r="AS65" s="4">
        <f>IF(AN65=AR65,1,0)</f>
        <v>1</v>
      </c>
      <c r="AT65" s="22" t="str">
        <f>IF(AND(AS65&lt;&gt;0,AS67=1),CONCATENATE(AS65,AR62),"")</f>
        <v/>
      </c>
      <c r="AU65" s="4" t="str">
        <f>IF(AND(AS65&lt;&gt;1,AS67=1),AN65,"")</f>
        <v/>
      </c>
      <c r="AV65" s="4" t="str">
        <f>IF(AU65&lt;&gt;"",MAX(AU63:AU66),"")</f>
        <v/>
      </c>
      <c r="AW65" s="4">
        <f>IF(AU65&lt;&gt;"",IF(AN65=AV65,2,0),0)</f>
        <v>0</v>
      </c>
      <c r="AX65" s="22" t="str">
        <f>IF(AND(AW65&lt;&gt;0,AW67=1),CONCATENATE(AW65,AR62),"")</f>
        <v/>
      </c>
      <c r="AY65" s="4" t="str">
        <f>IF(AS65&lt;&gt;0,IF(AS67=3,AO65,""),"")</f>
        <v/>
      </c>
      <c r="AZ65" s="4" t="str">
        <f>IF(AS65&lt;&gt;0,IF(AS67=3,AL65,""),"")</f>
        <v/>
      </c>
      <c r="BA65" s="4" t="str">
        <f>IF(AY65&lt;&gt;"",MAX(AY63:AY66),"")</f>
        <v/>
      </c>
      <c r="BB65" s="4" t="str">
        <f>IF(AY65&lt;&gt;"",IF(AY65=BA65,1,0),"")</f>
        <v/>
      </c>
      <c r="BC65" s="4" t="str">
        <f>IF(AZ65&lt;&gt;"",MAX(AZ63:AZ66),"")</f>
        <v/>
      </c>
      <c r="BD65" s="4">
        <f>IF(AY65&lt;&gt;"",IF(BB67=1,IF(AO65=BA65,1,0),IF(AL65=BC65,1,0)),0)</f>
        <v>0</v>
      </c>
      <c r="BE65" s="22" t="str">
        <f>IF(AND(BD65&lt;&gt;0,BD67=1),CONCATENATE(BD65,AR62),"")</f>
        <v/>
      </c>
      <c r="BF65" s="4" t="str">
        <f>IF(AS65&lt;&gt;0,IF(AND(BD65&lt;&gt;1,BD67=1),AO65,""),"")</f>
        <v/>
      </c>
      <c r="BG65" s="4" t="str">
        <f>IF(AS65&lt;&gt;0,IF(AND(BD65&lt;&gt;1,BD67=1),AL65,""),"")</f>
        <v/>
      </c>
      <c r="BH65" s="4" t="str">
        <f>IF(BF65&lt;&gt;"",MAX(BF63:BF66),"")</f>
        <v/>
      </c>
      <c r="BI65" s="4" t="str">
        <f>IF(BF65&lt;&gt;"",IF(BF65=BH65,1,0),"")</f>
        <v/>
      </c>
      <c r="BJ65" s="4" t="str">
        <f>IF(BG65&lt;&gt;"",MAX(BG63:BG66),"")</f>
        <v/>
      </c>
      <c r="BK65" s="4">
        <f>IF(BF65&lt;&gt;"",IF(BI67=1,IF(AO65=BH65,2,0),IF(AL65=BJ65,2,0)),0)</f>
        <v>0</v>
      </c>
      <c r="BL65" s="22" t="str">
        <f>IF(AND(BK65&lt;&gt;0,BK67=1),CONCATENATE(BK65,AR62),"")</f>
        <v/>
      </c>
      <c r="BM65" s="4" t="str">
        <f>IF(AS65&lt;&gt;0,IF(AS67=2,AO65,""),"")</f>
        <v/>
      </c>
      <c r="BN65" s="4" t="str">
        <f>IF(AS65&lt;&gt;0,IF(AS67=2,AL65,""),"")</f>
        <v/>
      </c>
      <c r="BO65" s="4" t="str">
        <f>IF(BM65&lt;&gt;"",MAX(BM63:BM66),"")</f>
        <v/>
      </c>
      <c r="BP65" s="4" t="str">
        <f>IF(BM65&lt;&gt;"",IF(BM65=BO65,1,0),"")</f>
        <v/>
      </c>
      <c r="BQ65" s="4" t="str">
        <f>IF(BN65&lt;&gt;"",MAX(BN63:BN66),"")</f>
        <v/>
      </c>
      <c r="BR65" s="4">
        <f>IF(BM65&lt;&gt;"",IF(BP67=1,IF(AO65=BO65,1,2),IF(AL65=BQ65,1,2)),0)</f>
        <v>0</v>
      </c>
      <c r="BS65" s="22" t="str">
        <f>IF(AND(BR65&lt;&gt;0,BR67=2),CONCATENATE(BR65,AR62),"")</f>
        <v/>
      </c>
      <c r="BT65" s="4" t="str">
        <f>IF(AW65&lt;&gt;0,IF(AW67=2,AO65,""),"")</f>
        <v/>
      </c>
      <c r="BU65" s="4" t="str">
        <f>IF(AW65&lt;&gt;0,IF(AW67=2,AL65,""),"")</f>
        <v/>
      </c>
      <c r="BV65" s="4" t="str">
        <f>IF(BT65&lt;&gt;"",MAX(BT63:BT66),"")</f>
        <v/>
      </c>
      <c r="BW65" s="4" t="str">
        <f>IF(BT65&lt;&gt;"",IF(BT65=BV65,1,0),"")</f>
        <v/>
      </c>
      <c r="BX65" s="4" t="str">
        <f>IF(BU65&lt;&gt;"",MAX(BU63:BU66),"")</f>
        <v/>
      </c>
      <c r="BY65" s="4">
        <f>IF(BT65&lt;&gt;"",IF(BW67=1,IF(AO65=BV65,2,0),IF(AL65=BX65,2,0)),0)</f>
        <v>0</v>
      </c>
      <c r="BZ65" s="22" t="str">
        <f>IF(AND(BY65&lt;&gt;0,BY67=1),CONCATENATE(BY65,AR62),"")</f>
        <v/>
      </c>
      <c r="CA65" s="4" t="str">
        <f>IF(AW65&lt;&gt;0,IF(AW67=3,AO65,""),"")</f>
        <v/>
      </c>
      <c r="CB65" s="4" t="str">
        <f>IF(AW65&lt;&gt;0,IF(AW67=3,AL65,""),"")</f>
        <v/>
      </c>
      <c r="CC65" s="4" t="str">
        <f>IF(CA65&lt;&gt;"",MAX(CA63:CA66),"")</f>
        <v/>
      </c>
      <c r="CD65" s="4" t="str">
        <f>IF(CA65&lt;&gt;"",IF(CA65=CC65,1,0),"")</f>
        <v/>
      </c>
      <c r="CE65" s="4" t="str">
        <f>IF(CB65&lt;&gt;"",MAX(CB63:CB66),"")</f>
        <v/>
      </c>
      <c r="CF65" s="4">
        <f>IF(CA65&lt;&gt;"",IF(CD67=1,IF(AO65=CC65,2,0),IF(AL65=CE65,2,0)),0)</f>
        <v>0</v>
      </c>
      <c r="CG65" s="22" t="str">
        <f>IF(AND(CF65&lt;&gt;0,CF67=1),CONCATENATE(CF65,AR62),"")</f>
        <v/>
      </c>
      <c r="CN65" s="5"/>
      <c r="CO65" s="5"/>
      <c r="CP65" s="5"/>
      <c r="CQ65" s="5"/>
      <c r="CR65" s="5"/>
      <c r="CS65" s="5"/>
      <c r="CT65" s="5"/>
      <c r="CU65" s="5"/>
      <c r="CV65" s="5"/>
      <c r="CW65" s="5"/>
      <c r="CX65" s="5"/>
      <c r="CY65" s="5"/>
      <c r="CZ65" s="21"/>
      <c r="DA65" s="5"/>
      <c r="DB65" s="5"/>
      <c r="DC65" s="5"/>
    </row>
    <row r="66" spans="2:107" x14ac:dyDescent="0.2">
      <c r="B66" s="372">
        <v>43275</v>
      </c>
      <c r="C66" s="368">
        <v>0.625</v>
      </c>
      <c r="D66" s="319" t="s">
        <v>89</v>
      </c>
      <c r="E66" s="276"/>
      <c r="F66" s="277"/>
      <c r="G66" s="321" t="s">
        <v>204</v>
      </c>
      <c r="H66" s="14"/>
      <c r="I66" s="14"/>
      <c r="J66" s="4">
        <f t="shared" si="42"/>
        <v>0</v>
      </c>
      <c r="S66" s="4" t="str">
        <f t="shared" si="43"/>
        <v/>
      </c>
      <c r="V66" s="15" t="str">
        <f>IF(OR(E66&lt;&gt;"",F66&lt;&gt;""),IF(E66&gt;F66,"A",IF(E66=F66,"B","C")),"")</f>
        <v/>
      </c>
      <c r="W66" s="15" t="str">
        <f>IF(OR(F66&lt;&gt;"",E66&lt;&gt;""),IF(F66&gt;E66,"A",IF(F66=E66,"B","C")),"")</f>
        <v/>
      </c>
      <c r="X66" s="44" t="str">
        <f t="shared" si="44"/>
        <v/>
      </c>
      <c r="Y66" s="37" t="str">
        <f t="shared" si="45"/>
        <v/>
      </c>
      <c r="Z66" s="45" t="str">
        <f t="shared" si="46"/>
        <v/>
      </c>
      <c r="AA66" s="40" t="str">
        <f t="shared" si="47"/>
        <v/>
      </c>
      <c r="AD66" s="5"/>
      <c r="AE66" s="73" t="str">
        <f>CONCATENATE(AT66,AX66,BE66,BL66,BS66,BZ66,CG66)</f>
        <v/>
      </c>
      <c r="AG66" s="20" t="str">
        <f>'- H -'!F55</f>
        <v>Senegal</v>
      </c>
      <c r="AH66" s="23">
        <f>'- H -'!G55</f>
        <v>0</v>
      </c>
      <c r="AI66" s="23">
        <f>'- H -'!H55</f>
        <v>0</v>
      </c>
      <c r="AJ66" s="23">
        <f>'- H -'!I55</f>
        <v>0</v>
      </c>
      <c r="AK66" s="23">
        <f>'- H -'!J55</f>
        <v>0</v>
      </c>
      <c r="AL66" s="23">
        <f>'- H -'!K55</f>
        <v>0</v>
      </c>
      <c r="AM66" s="23">
        <f>'- H -'!L55</f>
        <v>0</v>
      </c>
      <c r="AN66" s="23">
        <f>'- H -'!M55</f>
        <v>0</v>
      </c>
      <c r="AO66" s="23">
        <f>AL66-AM66</f>
        <v>0</v>
      </c>
      <c r="AR66" s="4">
        <f>MAX(AN63:AN66)</f>
        <v>0</v>
      </c>
      <c r="AS66" s="4">
        <f>IF(AN66=AR66,1,0)</f>
        <v>1</v>
      </c>
      <c r="AT66" s="22" t="str">
        <f>IF(AND(AS66&lt;&gt;0,AS67=1),CONCATENATE(AS66,AR62),"")</f>
        <v/>
      </c>
      <c r="AU66" s="4" t="str">
        <f>IF(AND(AS66&lt;&gt;1,AS67=1),AN66,"")</f>
        <v/>
      </c>
      <c r="AV66" s="4" t="str">
        <f>IF(AU66&lt;&gt;"",MAX(AU63:AU66),"")</f>
        <v/>
      </c>
      <c r="AW66" s="4">
        <f>IF(AU66&lt;&gt;"",IF(AN66=AV66,2,0),0)</f>
        <v>0</v>
      </c>
      <c r="AX66" s="22" t="str">
        <f>IF(AND(AW66&lt;&gt;0,AW67=1),CONCATENATE(AW66,AR62),"")</f>
        <v/>
      </c>
      <c r="AY66" s="4" t="str">
        <f>IF(AS66&lt;&gt;0,IF(AS67=3,AO66,""),"")</f>
        <v/>
      </c>
      <c r="AZ66" s="4" t="str">
        <f>IF(AS66&lt;&gt;0,IF(AS67=3,AL66,""),"")</f>
        <v/>
      </c>
      <c r="BA66" s="4" t="str">
        <f>IF(AY66&lt;&gt;"",MAX(AY63:AY66),"")</f>
        <v/>
      </c>
      <c r="BB66" s="4" t="str">
        <f>IF(AY66&lt;&gt;"",IF(AY66=BA66,1,0),"")</f>
        <v/>
      </c>
      <c r="BC66" s="4" t="str">
        <f>IF(AZ66&lt;&gt;"",MAX(AZ63:AZ66),"")</f>
        <v/>
      </c>
      <c r="BD66" s="4">
        <f>IF(AY66&lt;&gt;"",IF(BB67=1,IF(AO66=BA66,1,0),IF(AL66=BC66,1,0)),0)</f>
        <v>0</v>
      </c>
      <c r="BE66" s="22" t="str">
        <f>IF(AND(BD66&lt;&gt;0,BD67=1),CONCATENATE(BD66,AR62),"")</f>
        <v/>
      </c>
      <c r="BF66" s="4" t="str">
        <f>IF(AS66&lt;&gt;0,IF(AND(BD66&lt;&gt;1,BD67=1),AO66,""),"")</f>
        <v/>
      </c>
      <c r="BG66" s="4" t="str">
        <f>IF(AS66&lt;&gt;0,IF(AND(BD66&lt;&gt;1,BD67=1),AL66,""),"")</f>
        <v/>
      </c>
      <c r="BH66" s="4" t="str">
        <f>IF(BF66&lt;&gt;"",MAX(BF63:BF66),"")</f>
        <v/>
      </c>
      <c r="BI66" s="4" t="str">
        <f>IF(BF66&lt;&gt;"",IF(BF66=BH66,1,0),"")</f>
        <v/>
      </c>
      <c r="BJ66" s="4" t="str">
        <f>IF(BG66&lt;&gt;"",MAX(BG63:BG66),"")</f>
        <v/>
      </c>
      <c r="BK66" s="4">
        <f>IF(BF66&lt;&gt;"",IF(BI67=1,IF(AO66=BH66,2,0),IF(AL66=BJ66,2,0)),0)</f>
        <v>0</v>
      </c>
      <c r="BL66" s="22" t="str">
        <f>IF(AND(BK66&lt;&gt;0,BK67=1),CONCATENATE(BK66,AR62),"")</f>
        <v/>
      </c>
      <c r="BM66" s="4" t="str">
        <f>IF(AS66&lt;&gt;0,IF(AS67=2,AO66,""),"")</f>
        <v/>
      </c>
      <c r="BN66" s="4" t="str">
        <f>IF(AS66&lt;&gt;0,IF(AS67=2,AL66,""),"")</f>
        <v/>
      </c>
      <c r="BO66" s="4" t="str">
        <f>IF(BM66&lt;&gt;"",MAX(BM63:BM66),"")</f>
        <v/>
      </c>
      <c r="BP66" s="4" t="str">
        <f>IF(BM66&lt;&gt;"",IF(BM66=BO66,1,0),"")</f>
        <v/>
      </c>
      <c r="BQ66" s="4" t="str">
        <f>IF(BN66&lt;&gt;"",MAX(BN63:BN66),"")</f>
        <v/>
      </c>
      <c r="BR66" s="4">
        <f>IF(BM66&lt;&gt;"",IF(BP67=1,IF(AO66=BO66,1,2),IF(AL66=BQ66,1,2)),0)</f>
        <v>0</v>
      </c>
      <c r="BS66" s="22" t="str">
        <f>IF(AND(BR66&lt;&gt;0,BR67=2),CONCATENATE(BR66,AR62),"")</f>
        <v/>
      </c>
      <c r="BT66" s="4" t="str">
        <f>IF(AW66&lt;&gt;0,IF(AW67=2,AO66,""),"")</f>
        <v/>
      </c>
      <c r="BU66" s="4" t="str">
        <f>IF(AW66&lt;&gt;0,IF(AW67=2,AL66,""),"")</f>
        <v/>
      </c>
      <c r="BV66" s="4" t="str">
        <f>IF(BT66&lt;&gt;"",MAX(BT63:BT66),"")</f>
        <v/>
      </c>
      <c r="BW66" s="4" t="str">
        <f>IF(BT66&lt;&gt;"",IF(BT66=BV66,1,0),"")</f>
        <v/>
      </c>
      <c r="BX66" s="4" t="str">
        <f>IF(BU66&lt;&gt;"",MAX(BU63:BU66),"")</f>
        <v/>
      </c>
      <c r="BY66" s="4">
        <f>IF(BT66&lt;&gt;"",IF(BW67=1,IF(AO66=BV66,2,0),IF(AL66=BX66,2,0)),0)</f>
        <v>0</v>
      </c>
      <c r="BZ66" s="22" t="str">
        <f>IF(AND(BY66&lt;&gt;0,BY67=1),CONCATENATE(BY66,AR62),"")</f>
        <v/>
      </c>
      <c r="CA66" s="4" t="str">
        <f>IF(AW66&lt;&gt;0,IF(AW67=3,AO66,""),"")</f>
        <v/>
      </c>
      <c r="CB66" s="4" t="str">
        <f>IF(AW66&lt;&gt;0,IF(AW67=3,AL66,""),"")</f>
        <v/>
      </c>
      <c r="CC66" s="4" t="str">
        <f>IF(CA66&lt;&gt;"",MAX(CA63:CA66),"")</f>
        <v/>
      </c>
      <c r="CD66" s="4" t="str">
        <f>IF(CA66&lt;&gt;"",IF(CA66=CC66,1,0),"")</f>
        <v/>
      </c>
      <c r="CE66" s="4" t="str">
        <f>IF(CB66&lt;&gt;"",MAX(CB63:CB66),"")</f>
        <v/>
      </c>
      <c r="CF66" s="4">
        <f>IF(CA66&lt;&gt;"",IF(CD67=1,IF(AO66=CC66,2,0),IF(AL66=CE66,2,0)),0)</f>
        <v>0</v>
      </c>
      <c r="CG66" s="22" t="str">
        <f>IF(AND(CF66&lt;&gt;0,CF67=1),CONCATENATE(CF66,AR62),"")</f>
        <v/>
      </c>
      <c r="CN66" s="5"/>
      <c r="CO66" s="5"/>
      <c r="CP66" s="5"/>
      <c r="CQ66" s="5"/>
      <c r="CR66" s="5"/>
      <c r="CS66" s="5"/>
      <c r="CT66" s="5"/>
      <c r="CU66" s="5"/>
      <c r="CV66" s="5"/>
      <c r="CW66" s="5"/>
      <c r="CX66" s="5"/>
      <c r="CY66" s="5"/>
      <c r="CZ66" s="21"/>
      <c r="DA66" s="5"/>
      <c r="DB66" s="5"/>
      <c r="DC66" s="5"/>
    </row>
    <row r="67" spans="2:107" x14ac:dyDescent="0.2">
      <c r="B67" s="372">
        <v>43279</v>
      </c>
      <c r="C67" s="368">
        <v>0.625</v>
      </c>
      <c r="D67" s="319" t="s">
        <v>89</v>
      </c>
      <c r="E67" s="276"/>
      <c r="F67" s="277"/>
      <c r="G67" s="322" t="s">
        <v>205</v>
      </c>
      <c r="H67" s="14"/>
      <c r="I67" s="14"/>
      <c r="J67" s="4">
        <f t="shared" si="42"/>
        <v>0</v>
      </c>
      <c r="S67" s="4" t="str">
        <f t="shared" si="43"/>
        <v/>
      </c>
      <c r="V67" s="15" t="str">
        <f>IF(OR(E67&lt;&gt;"",F67&lt;&gt;""),IF(E67&gt;F67,"A",IF(E67=F67,"B","C")),"")</f>
        <v/>
      </c>
      <c r="W67" s="15" t="str">
        <f>IF(OR(F67&lt;&gt;"",E67&lt;&gt;""),IF(F67&gt;E67,"A",IF(F67=E67,"B","C")),"")</f>
        <v/>
      </c>
      <c r="X67" s="44" t="str">
        <f t="shared" si="44"/>
        <v/>
      </c>
      <c r="Y67" s="37" t="str">
        <f t="shared" si="45"/>
        <v/>
      </c>
      <c r="Z67" s="45" t="str">
        <f t="shared" si="46"/>
        <v/>
      </c>
      <c r="AA67" s="40" t="str">
        <f t="shared" si="47"/>
        <v/>
      </c>
      <c r="AD67" s="5"/>
      <c r="AG67" s="5"/>
      <c r="AH67" s="5"/>
      <c r="AI67" s="5"/>
      <c r="AJ67" s="5"/>
      <c r="AK67" s="5"/>
      <c r="AL67" s="5"/>
      <c r="AM67" s="5"/>
      <c r="AN67" s="5"/>
      <c r="AO67" s="5"/>
      <c r="AQ67" s="4">
        <f>SUM(AH63:AH66)</f>
        <v>0</v>
      </c>
      <c r="AS67" s="4">
        <f>COUNTIF(AS63:AS66,"&lt;&gt;0")</f>
        <v>4</v>
      </c>
      <c r="AW67" s="4">
        <f>COUNTIF(AW63:AW66,"&lt;&gt;0")</f>
        <v>0</v>
      </c>
      <c r="BB67" s="4" t="str">
        <f>IF(AS67=3,SUM(BB63:BB66),"")</f>
        <v/>
      </c>
      <c r="BD67" s="4">
        <f>COUNTIF(BD63:BD66,"&lt;&gt;0")</f>
        <v>0</v>
      </c>
      <c r="BI67" s="4" t="str">
        <f>IF(AS67=3,SUM(BI63:BI66),"")</f>
        <v/>
      </c>
      <c r="BK67" s="4">
        <f>COUNTIF(BK63:BK66,"&lt;&gt;0")</f>
        <v>0</v>
      </c>
      <c r="BP67" s="4" t="str">
        <f>IF(AS67=2,SUM(BP63:BP66),"")</f>
        <v/>
      </c>
      <c r="BR67" s="4">
        <f>COUNTIF(BR63:BR66,"&lt;&gt;0")</f>
        <v>0</v>
      </c>
      <c r="BW67" s="4" t="str">
        <f>IF(AW67=2,SUM(BW63:BW66),"")</f>
        <v/>
      </c>
      <c r="BY67" s="4">
        <f>COUNTIF(BY63:BY66,"&lt;&gt;0")</f>
        <v>0</v>
      </c>
      <c r="CD67" s="4" t="str">
        <f>IF(AW67=3,SUM(CD63:CD66),"")</f>
        <v/>
      </c>
      <c r="CF67" s="4">
        <f>COUNTIF(CF63:CF66,"&lt;&gt;0")</f>
        <v>0</v>
      </c>
      <c r="CN67" s="5"/>
      <c r="CO67" s="5"/>
      <c r="CP67" s="5"/>
      <c r="CQ67" s="5"/>
      <c r="CR67" s="5"/>
      <c r="CS67" s="5"/>
      <c r="CT67" s="5"/>
      <c r="CU67" s="5"/>
      <c r="CV67" s="5"/>
      <c r="CW67" s="5"/>
      <c r="CX67" s="5"/>
      <c r="CY67" s="5"/>
      <c r="CZ67" s="21"/>
      <c r="DA67" s="5"/>
      <c r="DB67" s="5"/>
      <c r="DC67" s="5"/>
    </row>
    <row r="68" spans="2:107" ht="15" thickBot="1" x14ac:dyDescent="0.25">
      <c r="B68" s="373">
        <v>43279</v>
      </c>
      <c r="C68" s="369">
        <v>0.625</v>
      </c>
      <c r="D68" s="320" t="s">
        <v>204</v>
      </c>
      <c r="E68" s="278"/>
      <c r="F68" s="279"/>
      <c r="G68" s="323" t="s">
        <v>203</v>
      </c>
      <c r="H68" s="29"/>
      <c r="I68" s="24"/>
      <c r="J68" s="4">
        <f t="shared" si="42"/>
        <v>0</v>
      </c>
      <c r="S68" s="4" t="str">
        <f t="shared" si="43"/>
        <v/>
      </c>
      <c r="V68" s="15" t="str">
        <f>IF(OR(E68&lt;&gt;"",F68&lt;&gt;""),IF(E68&gt;F68,"A",IF(E68=F68,"B","C")),"")</f>
        <v/>
      </c>
      <c r="W68" s="15" t="str">
        <f>IF(OR(F68&lt;&gt;"",E68&lt;&gt;""),IF(F68&gt;E68,"A",IF(F68=E68,"B","C")),"")</f>
        <v/>
      </c>
      <c r="X68" s="44" t="str">
        <f t="shared" si="44"/>
        <v/>
      </c>
      <c r="Y68" s="37" t="str">
        <f t="shared" si="45"/>
        <v/>
      </c>
      <c r="Z68" s="45" t="str">
        <f t="shared" si="46"/>
        <v/>
      </c>
      <c r="AA68" s="40" t="str">
        <f t="shared" si="47"/>
        <v/>
      </c>
      <c r="AD68" s="5"/>
      <c r="AG68" s="5"/>
      <c r="AH68" s="5"/>
      <c r="AI68" s="5"/>
      <c r="AJ68" s="5"/>
      <c r="AK68" s="5"/>
      <c r="AL68" s="5"/>
      <c r="AM68" s="5"/>
      <c r="AN68" s="5"/>
      <c r="AO68" s="5"/>
      <c r="AQ68" s="4">
        <f>SUM(AQ11:AQ67)</f>
        <v>0</v>
      </c>
      <c r="CN68" s="5"/>
      <c r="CO68" s="5"/>
      <c r="CP68" s="5"/>
      <c r="CQ68" s="5"/>
      <c r="CR68" s="5"/>
      <c r="CS68" s="5"/>
      <c r="CT68" s="5"/>
      <c r="CU68" s="5"/>
      <c r="CV68" s="5"/>
      <c r="CW68" s="5"/>
      <c r="CX68" s="5"/>
      <c r="CY68" s="5"/>
      <c r="CZ68" s="21"/>
      <c r="DA68" s="5"/>
      <c r="DB68" s="5"/>
      <c r="DC68" s="5"/>
    </row>
    <row r="69" spans="2:107" x14ac:dyDescent="0.2">
      <c r="B69" s="5"/>
      <c r="C69" s="5"/>
      <c r="D69" s="6"/>
      <c r="E69" s="5"/>
      <c r="F69" s="5"/>
      <c r="G69" s="7"/>
      <c r="H69" s="21"/>
      <c r="I69" s="21"/>
      <c r="AD69" s="5"/>
      <c r="AG69" s="5"/>
      <c r="AH69" s="5"/>
      <c r="AI69" s="5"/>
      <c r="AJ69" s="5"/>
      <c r="AK69" s="5"/>
      <c r="AL69" s="5"/>
      <c r="AM69" s="5"/>
      <c r="AN69" s="5"/>
      <c r="AO69" s="5"/>
      <c r="CN69" s="5"/>
      <c r="CO69" s="5"/>
      <c r="CP69" s="5"/>
      <c r="CQ69" s="5"/>
      <c r="CR69" s="5"/>
      <c r="CS69" s="5"/>
      <c r="CT69" s="5"/>
      <c r="CU69" s="5"/>
      <c r="CV69" s="5"/>
      <c r="CW69" s="5"/>
      <c r="CX69" s="5"/>
      <c r="CY69" s="5"/>
      <c r="CZ69" s="21"/>
      <c r="DA69" s="5"/>
      <c r="DB69" s="5"/>
      <c r="DC69" s="5"/>
    </row>
    <row r="70" spans="2:107" ht="15" thickBot="1" x14ac:dyDescent="0.25">
      <c r="B70" s="5"/>
      <c r="C70" s="5"/>
      <c r="D70" s="6"/>
      <c r="E70" s="5"/>
      <c r="F70" s="5"/>
      <c r="G70" s="7"/>
      <c r="H70" s="21"/>
      <c r="I70" s="21"/>
      <c r="AD70" s="5"/>
      <c r="AG70" s="5"/>
      <c r="AH70" s="5"/>
      <c r="AI70" s="5"/>
      <c r="AJ70" s="5"/>
      <c r="AK70" s="5"/>
      <c r="AL70" s="5"/>
      <c r="AM70" s="5"/>
      <c r="AN70" s="73"/>
      <c r="AO70" s="73"/>
      <c r="AP70" s="73"/>
      <c r="AQ70" s="73"/>
      <c r="AR70" s="73"/>
      <c r="AS70" s="73"/>
      <c r="AT70" s="73"/>
      <c r="CN70" s="5"/>
      <c r="CO70" s="5"/>
      <c r="CP70" s="5"/>
      <c r="CQ70" s="5"/>
      <c r="CR70" s="5"/>
      <c r="CS70" s="5"/>
      <c r="CT70" s="5"/>
      <c r="CU70" s="5"/>
      <c r="CV70" s="5"/>
      <c r="CW70" s="5"/>
      <c r="CX70" s="5"/>
      <c r="CY70" s="5"/>
      <c r="CZ70" s="21"/>
      <c r="DA70" s="5"/>
      <c r="DB70" s="5"/>
      <c r="DC70" s="5"/>
    </row>
    <row r="71" spans="2:107" ht="16" x14ac:dyDescent="0.2">
      <c r="H71" s="46"/>
      <c r="I71" s="8"/>
      <c r="AD71" s="5"/>
      <c r="AG71" s="5"/>
      <c r="AH71" s="5"/>
      <c r="AI71" s="5"/>
      <c r="AJ71" s="5"/>
      <c r="AK71" s="5"/>
      <c r="AL71" s="5"/>
      <c r="AM71" s="5"/>
      <c r="AN71" s="73"/>
      <c r="AO71" s="73"/>
      <c r="AP71" s="73"/>
      <c r="AQ71" s="73"/>
      <c r="AR71" s="73"/>
      <c r="AS71" s="73"/>
      <c r="AT71" s="73"/>
      <c r="CN71" s="5"/>
      <c r="CO71" s="5"/>
      <c r="CP71" s="5"/>
      <c r="CQ71" s="5"/>
      <c r="CR71" s="5"/>
      <c r="CS71" s="5"/>
      <c r="CT71" s="5"/>
      <c r="CU71" s="5"/>
      <c r="CV71" s="5"/>
      <c r="CW71" s="92" t="str">
        <f t="shared" ref="CW71:CW78" si="48">DC7</f>
        <v>1º Grupo A</v>
      </c>
      <c r="CX71" s="5"/>
      <c r="CY71" s="5"/>
      <c r="CZ71" s="21"/>
      <c r="DA71" s="5"/>
      <c r="DB71" s="5"/>
      <c r="DC71" s="5"/>
    </row>
    <row r="72" spans="2:107" x14ac:dyDescent="0.2">
      <c r="H72" s="47"/>
      <c r="I72" s="47"/>
      <c r="J72" s="4">
        <f>IF(AND(DD7&lt;&gt;"",DE7&lt;&gt;""),1,0)</f>
        <v>0</v>
      </c>
      <c r="K72" s="4">
        <f>IF(AND(DC7&lt;&gt;"",DF7&lt;&gt;""),1,0)</f>
        <v>1</v>
      </c>
      <c r="L72" s="4" t="str">
        <f>MID(DD7,1,1)</f>
        <v/>
      </c>
      <c r="M72" s="4" t="str">
        <f>MID(DE7,1,1)</f>
        <v/>
      </c>
      <c r="N72" s="4" t="str">
        <f>MID(DD7,2,2)</f>
        <v/>
      </c>
      <c r="O72" s="4" t="str">
        <f>MID(DE7,2,2)</f>
        <v/>
      </c>
      <c r="P72" s="4" t="str">
        <f>CONCATENATE(N72,O72)</f>
        <v/>
      </c>
      <c r="S72" s="4" t="str">
        <f>IF(AND(DD7&lt;&gt;"",DE7&lt;&gt;""),IF(DD7&gt;DE7,"L",IF(DD7=DE7,"E","V")),"")</f>
        <v/>
      </c>
      <c r="T72" s="4" t="str">
        <f>IF(AND(DD7&lt;&gt;"",DE7&lt;&gt;""),IF(L72&gt;M72,DC7,IF(L72=M72,IF(OR(N72="*",N72="**"),DC7,DF7),DF7)),"")</f>
        <v/>
      </c>
      <c r="AD72" s="5"/>
      <c r="AG72" s="5"/>
      <c r="AH72" s="5"/>
      <c r="AI72" s="5"/>
      <c r="AJ72" s="5"/>
      <c r="AK72" s="5"/>
      <c r="AL72" s="5"/>
      <c r="AM72" s="5"/>
      <c r="AN72" s="73"/>
      <c r="AO72" s="73"/>
      <c r="AP72" s="73" t="str">
        <f>IF(AQ11&gt;8,AG7,"")</f>
        <v/>
      </c>
      <c r="AQ72" s="73" t="str">
        <f>IF(AQ19&gt;8,AG16,"")</f>
        <v/>
      </c>
      <c r="AR72" s="73" t="s">
        <v>164</v>
      </c>
      <c r="AS72" s="73" t="s">
        <v>156</v>
      </c>
      <c r="AT72" s="73"/>
      <c r="CN72" s="5"/>
      <c r="CO72" s="5"/>
      <c r="CP72" s="5"/>
      <c r="CQ72" s="5"/>
      <c r="CR72" s="5"/>
      <c r="CS72" s="5"/>
      <c r="CT72" s="5"/>
      <c r="CU72" s="5"/>
      <c r="CV72" s="5"/>
      <c r="CW72" s="92" t="str">
        <f t="shared" si="48"/>
        <v>1º Grupo C</v>
      </c>
      <c r="CX72" s="5"/>
      <c r="CY72" s="5"/>
      <c r="CZ72" s="21"/>
      <c r="DA72" s="5"/>
      <c r="DB72" s="5"/>
      <c r="DC72" s="5"/>
    </row>
    <row r="73" spans="2:107" ht="15" thickBot="1" x14ac:dyDescent="0.25">
      <c r="H73" s="48"/>
      <c r="I73" s="49"/>
      <c r="AD73" s="5"/>
      <c r="AG73" s="5"/>
      <c r="AH73" s="5"/>
      <c r="AI73" s="5"/>
      <c r="AJ73" s="5"/>
      <c r="AK73" s="5"/>
      <c r="AL73" s="5"/>
      <c r="AM73" s="5"/>
      <c r="AN73" s="73"/>
      <c r="AO73" s="73"/>
      <c r="AP73" s="73"/>
      <c r="AQ73" s="73"/>
      <c r="AR73" s="73"/>
      <c r="AS73" s="73"/>
      <c r="AT73" s="73"/>
      <c r="CN73" s="5"/>
      <c r="CO73" s="5"/>
      <c r="CP73" s="5"/>
      <c r="CQ73" s="5"/>
      <c r="CR73" s="5"/>
      <c r="CS73" s="5"/>
      <c r="CT73" s="5"/>
      <c r="CU73" s="5"/>
      <c r="CV73" s="5"/>
      <c r="CW73" s="92" t="str">
        <f t="shared" si="48"/>
        <v>1º Grupo D</v>
      </c>
      <c r="CX73" s="5"/>
      <c r="CY73" s="5"/>
      <c r="CZ73" s="21"/>
      <c r="DA73" s="5"/>
      <c r="DB73" s="5"/>
      <c r="DC73" s="5"/>
    </row>
    <row r="74" spans="2:107" ht="6.75" customHeight="1" x14ac:dyDescent="0.2">
      <c r="H74" s="50"/>
      <c r="I74" s="51"/>
      <c r="AD74" s="5"/>
      <c r="AG74" s="5"/>
      <c r="AH74" s="5"/>
      <c r="AI74" s="5"/>
      <c r="AJ74" s="5"/>
      <c r="AK74" s="5"/>
      <c r="AL74" s="5"/>
      <c r="AM74" s="5"/>
      <c r="AN74" s="73"/>
      <c r="AO74" s="73"/>
      <c r="AP74" s="73"/>
      <c r="AQ74" s="73"/>
      <c r="AR74" s="73"/>
      <c r="AS74" s="73"/>
      <c r="AT74" s="73"/>
      <c r="CN74" s="5"/>
      <c r="CO74" s="5"/>
      <c r="CP74" s="5"/>
      <c r="CQ74" s="5"/>
      <c r="CR74" s="5"/>
      <c r="CS74" s="5"/>
      <c r="CT74" s="5"/>
      <c r="CU74" s="5"/>
      <c r="CV74" s="5"/>
      <c r="CW74" s="92" t="str">
        <f t="shared" si="48"/>
        <v>1º Grupo B</v>
      </c>
      <c r="CX74" s="5"/>
      <c r="CY74" s="5"/>
      <c r="CZ74" s="21"/>
      <c r="DA74" s="5"/>
      <c r="DB74" s="5"/>
      <c r="DC74" s="5"/>
    </row>
    <row r="75" spans="2:107" x14ac:dyDescent="0.2">
      <c r="H75" s="47"/>
      <c r="I75" s="47"/>
      <c r="J75" s="4">
        <f>IF(AND(DD8&lt;&gt;"",DE8&lt;&gt;""),1,0)</f>
        <v>0</v>
      </c>
      <c r="K75" s="4">
        <f>IF(AND(DC8&lt;&gt;"",DF8&lt;&gt;""),1,0)</f>
        <v>1</v>
      </c>
      <c r="L75" s="4" t="str">
        <f>MID(DD8,1,1)</f>
        <v/>
      </c>
      <c r="M75" s="4" t="str">
        <f>MID(DE8,1,1)</f>
        <v/>
      </c>
      <c r="N75" s="4" t="str">
        <f>MID(DD8,2,2)</f>
        <v/>
      </c>
      <c r="O75" s="4" t="str">
        <f>MID(DE8,2,2)</f>
        <v/>
      </c>
      <c r="P75" s="4" t="str">
        <f>CONCATENATE(N75,O75)</f>
        <v/>
      </c>
      <c r="S75" s="4" t="str">
        <f>IF(AND(DD8&lt;&gt;"",DE8&lt;&gt;""),IF(DD8&gt;DE8,"L",IF(DD8=DE8,"E","V")),"")</f>
        <v/>
      </c>
      <c r="T75" s="4" t="str">
        <f>IF(AND(DD8&lt;&gt;"",DE8&lt;&gt;""),IF(L75&gt;M75,DC8,IF(L75=M75,IF(OR(N75="*",N75="**"),DC8,DF8),DF8)),"")</f>
        <v/>
      </c>
      <c r="AD75" s="5"/>
      <c r="AG75" s="5"/>
      <c r="AH75" s="5"/>
      <c r="AI75" s="5"/>
      <c r="AJ75" s="5"/>
      <c r="AK75" s="5"/>
      <c r="AL75" s="5"/>
      <c r="AM75" s="5"/>
      <c r="AN75" s="73"/>
      <c r="AO75" s="73"/>
      <c r="AP75" s="73" t="str">
        <f>IF(AQ27&gt;8,AG23,"")</f>
        <v/>
      </c>
      <c r="AQ75" s="73" t="str">
        <f>IF(AQ35&gt;8,AG32,"")</f>
        <v/>
      </c>
      <c r="AR75" s="73" t="s">
        <v>165</v>
      </c>
      <c r="AS75" s="73" t="s">
        <v>157</v>
      </c>
      <c r="AT75" s="73"/>
      <c r="CN75" s="5"/>
      <c r="CO75" s="5"/>
      <c r="CP75" s="5"/>
      <c r="CQ75" s="5"/>
      <c r="CR75" s="5"/>
      <c r="CS75" s="5"/>
      <c r="CT75" s="5"/>
      <c r="CU75" s="5"/>
      <c r="CV75" s="5"/>
      <c r="CW75" s="92" t="str">
        <f t="shared" si="48"/>
        <v>1º Grupo E</v>
      </c>
      <c r="CX75" s="5"/>
      <c r="CY75" s="5"/>
      <c r="CZ75" s="21"/>
      <c r="DA75" s="5"/>
      <c r="DB75" s="5"/>
      <c r="DC75" s="5"/>
    </row>
    <row r="76" spans="2:107" ht="15" thickBot="1" x14ac:dyDescent="0.25">
      <c r="H76" s="48"/>
      <c r="I76" s="49"/>
      <c r="AD76" s="5"/>
      <c r="AG76" s="5"/>
      <c r="AH76" s="5"/>
      <c r="AI76" s="5"/>
      <c r="AJ76" s="5"/>
      <c r="AK76" s="5"/>
      <c r="AL76" s="5"/>
      <c r="AM76" s="5"/>
      <c r="AN76" s="73"/>
      <c r="AO76" s="73"/>
      <c r="AP76" s="73"/>
      <c r="AQ76" s="73"/>
      <c r="AR76" s="73"/>
      <c r="AS76" s="73"/>
      <c r="AT76" s="73"/>
      <c r="CN76" s="5"/>
      <c r="CO76" s="5"/>
      <c r="CP76" s="5"/>
      <c r="CQ76" s="5"/>
      <c r="CR76" s="5"/>
      <c r="CS76" s="5"/>
      <c r="CT76" s="5"/>
      <c r="CU76" s="5"/>
      <c r="CV76" s="5"/>
      <c r="CW76" s="92" t="str">
        <f t="shared" si="48"/>
        <v>1º Grupo G</v>
      </c>
      <c r="CX76" s="5"/>
      <c r="CY76" s="5"/>
      <c r="CZ76" s="21"/>
      <c r="DA76" s="5"/>
      <c r="DB76" s="5"/>
      <c r="DC76" s="5"/>
    </row>
    <row r="77" spans="2:107" ht="6.75" customHeight="1" x14ac:dyDescent="0.2">
      <c r="H77" s="52"/>
      <c r="I77" s="53"/>
      <c r="AD77" s="5"/>
      <c r="AG77" s="5"/>
      <c r="AH77" s="5"/>
      <c r="AI77" s="5"/>
      <c r="AJ77" s="5"/>
      <c r="AK77" s="5"/>
      <c r="AL77" s="5"/>
      <c r="AM77" s="5"/>
      <c r="AN77" s="73"/>
      <c r="AO77" s="73"/>
      <c r="AP77" s="73"/>
      <c r="AQ77" s="73"/>
      <c r="AR77" s="73"/>
      <c r="AS77" s="73"/>
      <c r="AT77" s="73"/>
      <c r="CN77" s="5"/>
      <c r="CO77" s="5"/>
      <c r="CP77" s="5"/>
      <c r="CQ77" s="5"/>
      <c r="CR77" s="5"/>
      <c r="CS77" s="5"/>
      <c r="CT77" s="5"/>
      <c r="CU77" s="5"/>
      <c r="CV77" s="5"/>
      <c r="CW77" s="92" t="str">
        <f t="shared" si="48"/>
        <v>1º Grupo F</v>
      </c>
      <c r="CX77" s="5"/>
      <c r="CY77" s="5"/>
      <c r="CZ77" s="21"/>
      <c r="DA77" s="5"/>
      <c r="DB77" s="5"/>
      <c r="DC77" s="5"/>
    </row>
    <row r="78" spans="2:107" x14ac:dyDescent="0.2">
      <c r="H78" s="47"/>
      <c r="I78" s="47"/>
      <c r="J78" s="4">
        <f>IF(AND(DD9&lt;&gt;"",DE9&lt;&gt;""),1,0)</f>
        <v>0</v>
      </c>
      <c r="K78" s="4">
        <f>IF(AND(DC9&lt;&gt;"",DF9&lt;&gt;""),1,0)</f>
        <v>1</v>
      </c>
      <c r="L78" s="4" t="str">
        <f>MID(DD9,1,1)</f>
        <v/>
      </c>
      <c r="M78" s="4" t="str">
        <f>MID(DE9,1,1)</f>
        <v/>
      </c>
      <c r="N78" s="4" t="str">
        <f>MID(DD9,2,2)</f>
        <v/>
      </c>
      <c r="O78" s="4" t="str">
        <f>MID(DE9,2,2)</f>
        <v/>
      </c>
      <c r="P78" s="4" t="str">
        <f>CONCATENATE(N78,O78)</f>
        <v/>
      </c>
      <c r="S78" s="4" t="str">
        <f>IF(AND(DD9&lt;&gt;"",DE9&lt;&gt;""),IF(DD9&gt;DE9,"L",IF(DD9=DE9,"E","V")),"")</f>
        <v/>
      </c>
      <c r="T78" s="4" t="str">
        <f>IF(AND(DD9&lt;&gt;"",DE9&lt;&gt;""),IF(L78&gt;M78,DC9,IF(L78=M78,IF(OR(N78="*",N78="**"),DC9,DF9),DF9)),"")</f>
        <v/>
      </c>
      <c r="AD78" s="5"/>
      <c r="AG78" s="5"/>
      <c r="AH78" s="5"/>
      <c r="AI78" s="5"/>
      <c r="AJ78" s="5"/>
      <c r="AK78" s="5"/>
      <c r="AL78" s="5"/>
      <c r="AM78" s="5"/>
      <c r="AN78" s="73"/>
      <c r="AO78" s="73"/>
      <c r="AP78" s="73" t="str">
        <f>IF(AQ35&gt;8,AG31,"")</f>
        <v/>
      </c>
      <c r="AQ78" s="73" t="str">
        <f>IF(AQ27&gt;8,AG24,"")</f>
        <v/>
      </c>
      <c r="AR78" s="73" t="s">
        <v>166</v>
      </c>
      <c r="AS78" s="73" t="s">
        <v>158</v>
      </c>
      <c r="AT78" s="73"/>
      <c r="CN78" s="5"/>
      <c r="CO78" s="5"/>
      <c r="CP78" s="5"/>
      <c r="CQ78" s="5"/>
      <c r="CR78" s="5"/>
      <c r="CS78" s="5"/>
      <c r="CT78" s="5"/>
      <c r="CU78" s="5"/>
      <c r="CV78" s="5"/>
      <c r="CW78" s="92" t="str">
        <f t="shared" si="48"/>
        <v>1º Grupo H</v>
      </c>
      <c r="CX78" s="5"/>
      <c r="CY78" s="5"/>
      <c r="CZ78" s="21"/>
      <c r="DA78" s="5"/>
      <c r="DB78" s="5"/>
      <c r="DC78" s="5"/>
    </row>
    <row r="79" spans="2:107" ht="15" thickBot="1" x14ac:dyDescent="0.25">
      <c r="H79" s="48"/>
      <c r="I79" s="49"/>
      <c r="AD79" s="5"/>
      <c r="AG79" s="5"/>
      <c r="AH79" s="5"/>
      <c r="AI79" s="5"/>
      <c r="AJ79" s="5"/>
      <c r="AK79" s="5"/>
      <c r="AL79" s="5"/>
      <c r="AM79" s="5"/>
      <c r="AN79" s="73"/>
      <c r="AO79" s="73"/>
      <c r="AP79" s="73"/>
      <c r="AQ79" s="73"/>
      <c r="AR79" s="73"/>
      <c r="AS79" s="73"/>
      <c r="AT79" s="73"/>
      <c r="CN79" s="5"/>
      <c r="CO79" s="5"/>
      <c r="CP79" s="5"/>
      <c r="CQ79" s="5"/>
      <c r="CR79" s="5"/>
      <c r="CS79" s="5"/>
      <c r="CT79" s="5"/>
      <c r="CU79" s="5"/>
      <c r="CV79" s="5"/>
      <c r="CW79" s="92" t="str">
        <f t="shared" ref="CW79:CW86" si="49">DF7</f>
        <v>2º Grupo B</v>
      </c>
      <c r="CX79" s="5"/>
      <c r="CY79" s="5"/>
      <c r="CZ79" s="21"/>
      <c r="DA79" s="5"/>
      <c r="DB79" s="5"/>
      <c r="DC79" s="5"/>
    </row>
    <row r="80" spans="2:107" ht="6.75" customHeight="1" x14ac:dyDescent="0.2">
      <c r="H80" s="52"/>
      <c r="I80" s="53"/>
      <c r="AD80" s="5"/>
      <c r="AG80" s="5"/>
      <c r="AH80" s="5"/>
      <c r="AI80" s="5"/>
      <c r="AJ80" s="5"/>
      <c r="AK80" s="5"/>
      <c r="AL80" s="5"/>
      <c r="AM80" s="5"/>
      <c r="AN80" s="73"/>
      <c r="AO80" s="73"/>
      <c r="AP80" s="73"/>
      <c r="AQ80" s="73"/>
      <c r="AR80" s="73"/>
      <c r="AS80" s="73"/>
      <c r="AT80" s="73"/>
      <c r="CN80" s="5"/>
      <c r="CO80" s="5"/>
      <c r="CP80" s="5"/>
      <c r="CQ80" s="5"/>
      <c r="CR80" s="5"/>
      <c r="CS80" s="5"/>
      <c r="CT80" s="5"/>
      <c r="CU80" s="5"/>
      <c r="CV80" s="5"/>
      <c r="CW80" s="92" t="str">
        <f t="shared" si="49"/>
        <v>2º Grupo D</v>
      </c>
      <c r="CX80" s="5"/>
      <c r="CY80" s="5"/>
      <c r="CZ80" s="21"/>
      <c r="DA80" s="5"/>
      <c r="DB80" s="5"/>
      <c r="DC80" s="5"/>
    </row>
    <row r="81" spans="8:107" x14ac:dyDescent="0.2">
      <c r="H81" s="47"/>
      <c r="I81" s="47"/>
      <c r="J81" s="4">
        <f>IF(AND(DD10&lt;&gt;"",DE10&lt;&gt;""),1,0)</f>
        <v>0</v>
      </c>
      <c r="K81" s="4">
        <f>IF(AND(DC10&lt;&gt;"",DF10&lt;&gt;""),1,0)</f>
        <v>1</v>
      </c>
      <c r="L81" s="4" t="str">
        <f>MID(DD10,1,1)</f>
        <v/>
      </c>
      <c r="M81" s="4" t="str">
        <f>MID(DE10,1,1)</f>
        <v/>
      </c>
      <c r="N81" s="4" t="str">
        <f>MID(DD10,2,2)</f>
        <v/>
      </c>
      <c r="O81" s="4" t="str">
        <f>MID(DE10,2,2)</f>
        <v/>
      </c>
      <c r="P81" s="4" t="str">
        <f>CONCATENATE(N81,O81)</f>
        <v/>
      </c>
      <c r="S81" s="4" t="str">
        <f>IF(AND(DD10&lt;&gt;"",DE10&lt;&gt;""),IF(DD10&gt;DE10,"L",IF(DD10=DE10,"E","V")),"")</f>
        <v/>
      </c>
      <c r="T81" s="4" t="str">
        <f>IF(AND(DD10&lt;&gt;"",DE10&lt;&gt;""),IF(L81&gt;M81,DC10,IF(L81=M81,IF(OR(N81="*",N81="**"),DC10,DF10),DF10)),"")</f>
        <v/>
      </c>
      <c r="AD81" s="5"/>
      <c r="AG81" s="5"/>
      <c r="AH81" s="5"/>
      <c r="AI81" s="5"/>
      <c r="AJ81" s="5"/>
      <c r="AK81" s="5"/>
      <c r="AL81" s="5"/>
      <c r="AM81" s="5"/>
      <c r="AN81" s="73"/>
      <c r="AO81" s="73"/>
      <c r="AP81" s="73" t="str">
        <f>IF(AQ19&gt;8,AG15,"")</f>
        <v/>
      </c>
      <c r="AQ81" s="73" t="str">
        <f>IF(AQ11&gt;8,AG8,"")</f>
        <v/>
      </c>
      <c r="AR81" s="73" t="s">
        <v>167</v>
      </c>
      <c r="AS81" s="73" t="s">
        <v>159</v>
      </c>
      <c r="AT81" s="73"/>
      <c r="CN81" s="5"/>
      <c r="CO81" s="5"/>
      <c r="CP81" s="5"/>
      <c r="CQ81" s="5"/>
      <c r="CR81" s="5"/>
      <c r="CS81" s="5"/>
      <c r="CT81" s="5"/>
      <c r="CU81" s="5"/>
      <c r="CV81" s="5"/>
      <c r="CW81" s="92" t="str">
        <f t="shared" si="49"/>
        <v>2º Grupo C</v>
      </c>
      <c r="CX81" s="5"/>
      <c r="CY81" s="5"/>
      <c r="CZ81" s="21"/>
      <c r="DA81" s="5"/>
      <c r="DB81" s="5"/>
      <c r="DC81" s="5"/>
    </row>
    <row r="82" spans="8:107" ht="15" thickBot="1" x14ac:dyDescent="0.25">
      <c r="H82" s="48"/>
      <c r="I82" s="49"/>
      <c r="AD82" s="5"/>
      <c r="AG82" s="5"/>
      <c r="AH82" s="5"/>
      <c r="AI82" s="5"/>
      <c r="AJ82" s="5"/>
      <c r="AK82" s="5"/>
      <c r="AL82" s="5"/>
      <c r="AM82" s="5"/>
      <c r="AN82" s="73"/>
      <c r="AO82" s="73"/>
      <c r="AP82" s="73"/>
      <c r="AQ82" s="73"/>
      <c r="AR82" s="73"/>
      <c r="AS82" s="73"/>
      <c r="AT82" s="73"/>
      <c r="CN82" s="5"/>
      <c r="CO82" s="5"/>
      <c r="CP82" s="5"/>
      <c r="CQ82" s="5"/>
      <c r="CR82" s="5"/>
      <c r="CS82" s="5"/>
      <c r="CT82" s="5"/>
      <c r="CU82" s="5"/>
      <c r="CV82" s="5"/>
      <c r="CW82" s="92" t="str">
        <f t="shared" si="49"/>
        <v>2º Grupo A</v>
      </c>
      <c r="CX82" s="5"/>
      <c r="CY82" s="5"/>
      <c r="CZ82" s="21"/>
      <c r="DA82" s="5"/>
      <c r="DB82" s="5"/>
      <c r="DC82" s="5"/>
    </row>
    <row r="83" spans="8:107" ht="6.75" customHeight="1" x14ac:dyDescent="0.2">
      <c r="H83" s="52"/>
      <c r="I83" s="53"/>
      <c r="AD83" s="5"/>
      <c r="AG83" s="5"/>
      <c r="AH83" s="5"/>
      <c r="AI83" s="5"/>
      <c r="AJ83" s="5"/>
      <c r="AK83" s="5"/>
      <c r="AL83" s="5"/>
      <c r="AM83" s="5"/>
      <c r="AN83" s="73"/>
      <c r="AO83" s="73"/>
      <c r="AP83" s="73"/>
      <c r="AQ83" s="73"/>
      <c r="AR83" s="73"/>
      <c r="AS83" s="73"/>
      <c r="AT83" s="73"/>
      <c r="CN83" s="5"/>
      <c r="CO83" s="5"/>
      <c r="CP83" s="5"/>
      <c r="CQ83" s="5"/>
      <c r="CR83" s="5"/>
      <c r="CS83" s="5"/>
      <c r="CT83" s="5"/>
      <c r="CU83" s="5"/>
      <c r="CV83" s="5"/>
      <c r="CW83" s="5" t="str">
        <f t="shared" si="49"/>
        <v>2º Grupo F</v>
      </c>
      <c r="CX83" s="5"/>
      <c r="CY83" s="5"/>
      <c r="CZ83" s="21"/>
      <c r="DA83" s="5"/>
      <c r="DB83" s="5"/>
      <c r="DC83" s="5"/>
    </row>
    <row r="84" spans="8:107" x14ac:dyDescent="0.2">
      <c r="H84" s="47"/>
      <c r="I84" s="47"/>
      <c r="J84" s="4">
        <f>IF(AND(DD11&lt;&gt;"",DE11&lt;&gt;""),1,0)</f>
        <v>0</v>
      </c>
      <c r="K84" s="4">
        <f>IF(AND(DC11&lt;&gt;"",DF11&lt;&gt;""),1,0)</f>
        <v>1</v>
      </c>
      <c r="L84" s="4" t="str">
        <f>MID(DD11,1,1)</f>
        <v/>
      </c>
      <c r="M84" s="4" t="str">
        <f>MID(DE11,1,1)</f>
        <v/>
      </c>
      <c r="N84" s="4" t="str">
        <f>MID(DD11,2,2)</f>
        <v/>
      </c>
      <c r="O84" s="4" t="str">
        <f>MID(DE11,2,2)</f>
        <v/>
      </c>
      <c r="P84" s="4" t="str">
        <f>CONCATENATE(N84,O84)</f>
        <v/>
      </c>
      <c r="S84" s="4" t="str">
        <f>IF(AND(DD11&lt;&gt;"",DE11&lt;&gt;""),IF(DD11&gt;DE11,"L",IF(DD11=DE11,"E","V")),"")</f>
        <v/>
      </c>
      <c r="T84" s="4" t="str">
        <f>IF(AND(DD11&lt;&gt;"",DE11&lt;&gt;""),IF(L84&gt;M84,DC11,IF(L84=M84,IF(OR(N84="*",N84="**"),DC11,DF11),DF11)),"")</f>
        <v/>
      </c>
      <c r="AD84" s="5"/>
      <c r="AG84" s="5"/>
      <c r="AH84" s="5"/>
      <c r="AI84" s="5"/>
      <c r="AJ84" s="5"/>
      <c r="AK84" s="5"/>
      <c r="AL84" s="5"/>
      <c r="AM84" s="5"/>
      <c r="AN84" s="73"/>
      <c r="AO84" s="73"/>
      <c r="AP84" s="73" t="str">
        <f>IF(AQ43&gt;8,AG39,"")</f>
        <v/>
      </c>
      <c r="AQ84" s="73" t="str">
        <f>IF(AQ51&gt;8,AG48,"")</f>
        <v/>
      </c>
      <c r="AR84" s="73" t="s">
        <v>168</v>
      </c>
      <c r="AS84" s="73" t="s">
        <v>160</v>
      </c>
      <c r="AT84" s="73"/>
      <c r="CN84" s="5"/>
      <c r="CO84" s="5"/>
      <c r="CP84" s="5"/>
      <c r="CQ84" s="5"/>
      <c r="CR84" s="5"/>
      <c r="CS84" s="5"/>
      <c r="CT84" s="5"/>
      <c r="CU84" s="5"/>
      <c r="CV84" s="5"/>
      <c r="CW84" s="5" t="str">
        <f t="shared" si="49"/>
        <v>2º Grupo H</v>
      </c>
      <c r="CX84" s="5"/>
      <c r="CY84" s="5"/>
      <c r="CZ84" s="21"/>
      <c r="DA84" s="5"/>
      <c r="DB84" s="5"/>
      <c r="DC84" s="5"/>
    </row>
    <row r="85" spans="8:107" ht="15" thickBot="1" x14ac:dyDescent="0.25">
      <c r="H85" s="48"/>
      <c r="I85" s="49"/>
      <c r="AD85" s="5"/>
      <c r="AG85" s="5"/>
      <c r="AH85" s="5"/>
      <c r="AI85" s="5"/>
      <c r="AJ85" s="5"/>
      <c r="AK85" s="5"/>
      <c r="AL85" s="5"/>
      <c r="AM85" s="5"/>
      <c r="AN85" s="73"/>
      <c r="AO85" s="73"/>
      <c r="AP85" s="73"/>
      <c r="AQ85" s="73"/>
      <c r="AR85" s="73"/>
      <c r="AS85" s="73"/>
      <c r="AT85" s="73"/>
      <c r="CN85" s="5"/>
      <c r="CO85" s="5"/>
      <c r="CP85" s="5"/>
      <c r="CQ85" s="5"/>
      <c r="CR85" s="5"/>
      <c r="CS85" s="5"/>
      <c r="CT85" s="5"/>
      <c r="CU85" s="5"/>
      <c r="CV85" s="5"/>
      <c r="CW85" s="5" t="str">
        <f t="shared" si="49"/>
        <v>2º Grupo E</v>
      </c>
      <c r="CX85" s="5"/>
      <c r="CY85" s="5"/>
      <c r="CZ85" s="21"/>
      <c r="DA85" s="5"/>
      <c r="DB85" s="5"/>
      <c r="DC85" s="5"/>
    </row>
    <row r="86" spans="8:107" ht="6.75" customHeight="1" x14ac:dyDescent="0.2">
      <c r="H86" s="52"/>
      <c r="I86" s="53"/>
      <c r="AD86" s="5"/>
      <c r="AG86" s="5"/>
      <c r="AH86" s="5"/>
      <c r="AI86" s="5"/>
      <c r="AJ86" s="5"/>
      <c r="AK86" s="5"/>
      <c r="AL86" s="5"/>
      <c r="AM86" s="5"/>
      <c r="AN86" s="73"/>
      <c r="AO86" s="73"/>
      <c r="AP86" s="73"/>
      <c r="AQ86" s="73"/>
      <c r="AR86" s="73"/>
      <c r="AS86" s="73"/>
      <c r="AT86" s="73"/>
      <c r="CN86" s="5"/>
      <c r="CO86" s="5"/>
      <c r="CP86" s="5"/>
      <c r="CQ86" s="5"/>
      <c r="CR86" s="5"/>
      <c r="CS86" s="5"/>
      <c r="CT86" s="5"/>
      <c r="CU86" s="5"/>
      <c r="CV86" s="5"/>
      <c r="CW86" s="5" t="str">
        <f t="shared" si="49"/>
        <v>2º Grupo G</v>
      </c>
      <c r="CX86" s="5"/>
      <c r="CY86" s="5"/>
      <c r="CZ86" s="21"/>
      <c r="DA86" s="5"/>
      <c r="DB86" s="5"/>
      <c r="DC86" s="5"/>
    </row>
    <row r="87" spans="8:107" x14ac:dyDescent="0.2">
      <c r="H87" s="47"/>
      <c r="I87" s="47"/>
      <c r="J87" s="4">
        <f>IF(AND(DD12&lt;&gt;"",DE12&lt;&gt;""),1,0)</f>
        <v>0</v>
      </c>
      <c r="K87" s="4">
        <f>IF(AND(DC12&lt;&gt;"",DF12&lt;&gt;""),1,0)</f>
        <v>1</v>
      </c>
      <c r="L87" s="4" t="str">
        <f>MID(DD12,1,1)</f>
        <v/>
      </c>
      <c r="M87" s="4" t="str">
        <f>MID(DE12,1,1)</f>
        <v/>
      </c>
      <c r="N87" s="4" t="str">
        <f>MID(DD12,2,2)</f>
        <v/>
      </c>
      <c r="O87" s="4" t="str">
        <f>MID(DE12,2,2)</f>
        <v/>
      </c>
      <c r="P87" s="4" t="str">
        <f>CONCATENATE(N87,O87)</f>
        <v/>
      </c>
      <c r="S87" s="4" t="str">
        <f>IF(AND(DD12&lt;&gt;"",DE12&lt;&gt;""),IF(DD12&gt;DE12,"L",IF(DD12=DE12,"E","V")),"")</f>
        <v/>
      </c>
      <c r="T87" s="4" t="str">
        <f>IF(AND(DD12&lt;&gt;"",DE12&lt;&gt;""),IF(L87&gt;M87,DC12,IF(L87=M87,IF(OR(N87="*",N87="**"),DC12,DF12),DF12)),"")</f>
        <v/>
      </c>
      <c r="AD87" s="5"/>
      <c r="AG87" s="5"/>
      <c r="AH87" s="5"/>
      <c r="AI87" s="5"/>
      <c r="AJ87" s="5"/>
      <c r="AK87" s="5"/>
      <c r="AL87" s="5"/>
      <c r="AM87" s="5"/>
      <c r="AN87" s="73"/>
      <c r="AO87" s="73"/>
      <c r="AP87" s="73" t="str">
        <f>IF(AQ59&gt;8,AG55,"")</f>
        <v/>
      </c>
      <c r="AQ87" s="73" t="str">
        <f>IF(AQ67&gt;8,AG64,"")</f>
        <v/>
      </c>
      <c r="AR87" s="73" t="s">
        <v>169</v>
      </c>
      <c r="AS87" s="73" t="s">
        <v>161</v>
      </c>
      <c r="AT87" s="73"/>
      <c r="CN87" s="5"/>
      <c r="CO87" s="5"/>
      <c r="CP87" s="5"/>
      <c r="CQ87" s="5"/>
      <c r="CR87" s="5"/>
      <c r="CS87" s="5"/>
      <c r="CT87" s="5"/>
      <c r="CU87" s="5"/>
      <c r="CV87" s="5"/>
      <c r="CX87" s="5"/>
      <c r="CY87" s="5"/>
      <c r="CZ87" s="21"/>
      <c r="DA87" s="5"/>
      <c r="DB87" s="5"/>
      <c r="DC87" s="5"/>
    </row>
    <row r="88" spans="8:107" ht="15" thickBot="1" x14ac:dyDescent="0.25">
      <c r="H88" s="48"/>
      <c r="I88" s="49"/>
      <c r="AD88" s="5"/>
      <c r="AG88" s="5"/>
      <c r="AH88" s="5"/>
      <c r="AI88" s="5"/>
      <c r="AJ88" s="5"/>
      <c r="AK88" s="5"/>
      <c r="AL88" s="5"/>
      <c r="AM88" s="5"/>
      <c r="AN88" s="73"/>
      <c r="AO88" s="73"/>
      <c r="AP88" s="73"/>
      <c r="AQ88" s="73"/>
      <c r="AR88" s="73"/>
      <c r="AS88" s="73"/>
      <c r="AT88" s="73"/>
      <c r="CN88" s="5"/>
      <c r="CO88" s="5"/>
      <c r="CP88" s="5"/>
      <c r="CQ88" s="5"/>
      <c r="CR88" s="5"/>
      <c r="CS88" s="5"/>
      <c r="CT88" s="5"/>
      <c r="CU88" s="5"/>
      <c r="CV88" s="5"/>
      <c r="CW88" s="5"/>
      <c r="CX88" s="5"/>
      <c r="CY88" s="5"/>
      <c r="CZ88" s="21"/>
      <c r="DA88" s="5"/>
      <c r="DB88" s="5"/>
      <c r="DC88" s="5"/>
    </row>
    <row r="89" spans="8:107" ht="6.75" customHeight="1" x14ac:dyDescent="0.2">
      <c r="H89" s="52"/>
      <c r="I89" s="53"/>
      <c r="AD89" s="5"/>
      <c r="AG89" s="5"/>
      <c r="AH89" s="5"/>
      <c r="AI89" s="5"/>
      <c r="AJ89" s="5"/>
      <c r="AK89" s="5"/>
      <c r="AL89" s="5"/>
      <c r="AM89" s="5"/>
      <c r="AN89" s="73"/>
      <c r="AO89" s="73"/>
      <c r="AP89" s="73"/>
      <c r="AQ89" s="73"/>
      <c r="AR89" s="73"/>
      <c r="AS89" s="73"/>
      <c r="AT89" s="73"/>
      <c r="CN89" s="5"/>
      <c r="CO89" s="5"/>
      <c r="CP89" s="5"/>
      <c r="CQ89" s="5"/>
      <c r="CR89" s="5"/>
      <c r="CS89" s="5"/>
      <c r="CT89" s="5"/>
      <c r="CU89" s="5"/>
      <c r="CV89" s="5"/>
      <c r="CW89" s="5"/>
      <c r="CX89" s="5"/>
      <c r="CY89" s="5"/>
      <c r="CZ89" s="21"/>
      <c r="DA89" s="5"/>
      <c r="DB89" s="5"/>
      <c r="DC89" s="5"/>
    </row>
    <row r="90" spans="8:107" x14ac:dyDescent="0.2">
      <c r="H90" s="47"/>
      <c r="I90" s="47"/>
      <c r="J90" s="4">
        <f>IF(AND(DD13&lt;&gt;"",DE13&lt;&gt;""),1,0)</f>
        <v>0</v>
      </c>
      <c r="K90" s="4">
        <f>IF(AND(DC13&lt;&gt;"",DF13&lt;&gt;""),1,0)</f>
        <v>1</v>
      </c>
      <c r="L90" s="4" t="str">
        <f>MID(DD13,1,1)</f>
        <v/>
      </c>
      <c r="M90" s="4" t="str">
        <f>MID(DE13,1,1)</f>
        <v/>
      </c>
      <c r="N90" s="4" t="str">
        <f>MID(DD13,2,2)</f>
        <v/>
      </c>
      <c r="O90" s="4" t="str">
        <f>MID(DE13,2,2)</f>
        <v/>
      </c>
      <c r="P90" s="4" t="str">
        <f>CONCATENATE(N90,O90)</f>
        <v/>
      </c>
      <c r="S90" s="4" t="str">
        <f>IF(AND(DD13&lt;&gt;"",DE13&lt;&gt;""),IF(DD13&gt;DE13,"L",IF(DD13=DE13,"E","V")),"")</f>
        <v/>
      </c>
      <c r="T90" s="4" t="str">
        <f>IF(AND(DD13&lt;&gt;"",DE13&lt;&gt;""),IF(L90&gt;M90,DC13,IF(L90=M90,IF(OR(N90="*",N90="**"),DC13,DF13),DF13)),"")</f>
        <v/>
      </c>
      <c r="AD90" s="5"/>
      <c r="AG90" s="5"/>
      <c r="AH90" s="5"/>
      <c r="AI90" s="5"/>
      <c r="AJ90" s="5"/>
      <c r="AK90" s="5"/>
      <c r="AL90" s="5"/>
      <c r="AM90" s="5"/>
      <c r="AN90" s="73"/>
      <c r="AO90" s="73"/>
      <c r="AP90" s="73" t="str">
        <f>IF(AQ51&gt;8,AG47,"")</f>
        <v/>
      </c>
      <c r="AQ90" s="73" t="str">
        <f>IF(AQ43&gt;8,AG40,"")</f>
        <v/>
      </c>
      <c r="AR90" s="73" t="s">
        <v>170</v>
      </c>
      <c r="AS90" s="73" t="s">
        <v>162</v>
      </c>
      <c r="AT90" s="73"/>
      <c r="CN90" s="5"/>
      <c r="CO90" s="5"/>
      <c r="CP90" s="5"/>
      <c r="CQ90" s="5"/>
      <c r="CR90" s="5"/>
      <c r="CS90" s="5"/>
      <c r="CT90" s="5"/>
      <c r="CU90" s="5"/>
      <c r="CV90" s="5"/>
      <c r="CW90" s="5"/>
      <c r="CX90" s="5"/>
      <c r="CY90" s="5"/>
      <c r="CZ90" s="21"/>
      <c r="DA90" s="5"/>
      <c r="DB90" s="5"/>
      <c r="DC90" s="5"/>
    </row>
    <row r="91" spans="8:107" ht="15" thickBot="1" x14ac:dyDescent="0.25">
      <c r="H91" s="48"/>
      <c r="I91" s="49"/>
      <c r="AD91" s="5"/>
      <c r="AG91" s="5"/>
      <c r="AH91" s="5"/>
      <c r="AI91" s="5"/>
      <c r="AJ91" s="5"/>
      <c r="AK91" s="5"/>
      <c r="AL91" s="5"/>
      <c r="AM91" s="5"/>
      <c r="AN91" s="73"/>
      <c r="AO91" s="73"/>
      <c r="AP91" s="73"/>
      <c r="AQ91" s="73"/>
      <c r="AR91" s="73"/>
      <c r="AS91" s="73"/>
      <c r="AT91" s="73"/>
      <c r="CN91" s="5"/>
      <c r="CO91" s="5"/>
      <c r="CP91" s="5"/>
      <c r="CQ91" s="5"/>
      <c r="CR91" s="5"/>
      <c r="CS91" s="5"/>
      <c r="CT91" s="5"/>
      <c r="CU91" s="5"/>
      <c r="CV91" s="5"/>
      <c r="CW91" s="5"/>
      <c r="CX91" s="5"/>
      <c r="CY91" s="5"/>
      <c r="CZ91" s="21"/>
      <c r="DA91" s="5"/>
      <c r="DB91" s="5"/>
      <c r="DC91" s="5"/>
    </row>
    <row r="92" spans="8:107" ht="6.75" customHeight="1" x14ac:dyDescent="0.2">
      <c r="H92" s="52"/>
      <c r="I92" s="53"/>
      <c r="AD92" s="5"/>
      <c r="AG92" s="5"/>
      <c r="AH92" s="5"/>
      <c r="AI92" s="5"/>
      <c r="AJ92" s="5"/>
      <c r="AK92" s="5"/>
      <c r="AL92" s="5"/>
      <c r="AM92" s="5"/>
      <c r="AN92" s="73"/>
      <c r="AO92" s="73"/>
      <c r="AP92" s="73"/>
      <c r="AQ92" s="73"/>
      <c r="AR92" s="73"/>
      <c r="AS92" s="73"/>
      <c r="AT92" s="73"/>
      <c r="CN92" s="5"/>
      <c r="CO92" s="5"/>
      <c r="CP92" s="5"/>
      <c r="CQ92" s="5"/>
      <c r="CR92" s="5"/>
      <c r="CS92" s="5"/>
      <c r="CT92" s="5"/>
      <c r="CU92" s="5"/>
      <c r="CV92" s="5"/>
      <c r="CW92" s="5"/>
      <c r="CX92" s="5"/>
      <c r="CY92" s="5"/>
      <c r="CZ92" s="21"/>
      <c r="DA92" s="5"/>
      <c r="DB92" s="5"/>
      <c r="DC92" s="5"/>
    </row>
    <row r="93" spans="8:107" x14ac:dyDescent="0.2">
      <c r="H93" s="47"/>
      <c r="I93" s="47"/>
      <c r="J93" s="4">
        <f>IF(AND(DD14&lt;&gt;"",DE14&lt;&gt;""),1,0)</f>
        <v>0</v>
      </c>
      <c r="K93" s="4">
        <f>IF(AND(DC14&lt;&gt;"",DF14&lt;&gt;""),1,0)</f>
        <v>1</v>
      </c>
      <c r="L93" s="4" t="str">
        <f>MID(DD14,1,1)</f>
        <v/>
      </c>
      <c r="M93" s="4" t="str">
        <f>MID(DE14,1,1)</f>
        <v/>
      </c>
      <c r="N93" s="4" t="str">
        <f>MID(DD14,2,2)</f>
        <v/>
      </c>
      <c r="O93" s="4" t="str">
        <f>MID(DE14,2,2)</f>
        <v/>
      </c>
      <c r="P93" s="4" t="str">
        <f>CONCATENATE(N93,O93)</f>
        <v/>
      </c>
      <c r="S93" s="4" t="str">
        <f>IF(AND(DD14&lt;&gt;"",DE14&lt;&gt;""),IF(DD14&gt;DE14,"L",IF(DD14=DE14,"E","V")),"")</f>
        <v/>
      </c>
      <c r="T93" s="4" t="str">
        <f>IF(AND(DD14&lt;&gt;"",DE14&lt;&gt;""),IF(L93&gt;M93,DC14,IF(L93=M93,IF(OR(N93="*",N93="**"),DC14,DF14),DF14)),"")</f>
        <v/>
      </c>
      <c r="AD93" s="5"/>
      <c r="AG93" s="5"/>
      <c r="AH93" s="5"/>
      <c r="AI93" s="5"/>
      <c r="AJ93" s="5"/>
      <c r="AK93" s="5"/>
      <c r="AL93" s="5"/>
      <c r="AM93" s="5"/>
      <c r="AN93" s="73"/>
      <c r="AO93" s="73"/>
      <c r="AP93" s="73" t="str">
        <f>IF(AQ67&gt;8,AG63,"")</f>
        <v/>
      </c>
      <c r="AQ93" s="73" t="str">
        <f>IF(AQ59&gt;8,AG56,"")</f>
        <v/>
      </c>
      <c r="AR93" s="73" t="s">
        <v>171</v>
      </c>
      <c r="AS93" s="73" t="s">
        <v>163</v>
      </c>
      <c r="AT93" s="73"/>
      <c r="CN93" s="5"/>
      <c r="CO93" s="5"/>
      <c r="CP93" s="5"/>
      <c r="CQ93" s="5"/>
      <c r="CR93" s="5"/>
      <c r="CS93" s="5"/>
      <c r="CT93" s="5"/>
      <c r="CU93" s="5"/>
      <c r="CV93" s="5"/>
      <c r="CW93" s="5"/>
      <c r="CX93" s="5"/>
      <c r="CY93" s="5"/>
      <c r="CZ93" s="21"/>
      <c r="DA93" s="5"/>
      <c r="DB93" s="5"/>
      <c r="DC93" s="5"/>
    </row>
    <row r="94" spans="8:107" ht="15" thickBot="1" x14ac:dyDescent="0.25">
      <c r="H94" s="48"/>
      <c r="I94" s="49"/>
      <c r="AD94" s="5"/>
      <c r="AG94" s="5"/>
      <c r="AH94" s="5"/>
      <c r="AI94" s="5"/>
      <c r="AJ94" s="5"/>
      <c r="AK94" s="5"/>
      <c r="AL94" s="5"/>
      <c r="AM94" s="5"/>
      <c r="AN94" s="73"/>
      <c r="AO94" s="73"/>
      <c r="AP94" s="73"/>
      <c r="AQ94" s="73"/>
      <c r="AR94" s="73"/>
      <c r="AS94" s="73"/>
      <c r="AT94" s="73"/>
      <c r="CN94" s="5"/>
      <c r="CO94" s="5"/>
      <c r="CP94" s="5"/>
      <c r="CQ94" s="5"/>
      <c r="CR94" s="5"/>
      <c r="CS94" s="5"/>
      <c r="CT94" s="5"/>
      <c r="CU94" s="5"/>
      <c r="CV94" s="5"/>
      <c r="CW94" s="5"/>
      <c r="CX94" s="5"/>
      <c r="CY94" s="5"/>
      <c r="CZ94" s="21"/>
      <c r="DA94" s="5"/>
      <c r="DB94" s="5"/>
      <c r="DC94" s="5"/>
    </row>
    <row r="95" spans="8:107" x14ac:dyDescent="0.2">
      <c r="H95" s="21"/>
      <c r="I95" s="21"/>
      <c r="AD95" s="5"/>
      <c r="AG95" s="5"/>
      <c r="AH95" s="5"/>
      <c r="AI95" s="5"/>
      <c r="AJ95" s="5"/>
      <c r="AK95" s="5"/>
      <c r="AL95" s="5"/>
      <c r="AM95" s="5"/>
      <c r="AN95" s="73"/>
      <c r="AO95" s="73"/>
      <c r="AP95" s="73"/>
      <c r="AQ95" s="73"/>
      <c r="AR95" s="73"/>
      <c r="AS95" s="73"/>
      <c r="AT95" s="73"/>
      <c r="CN95" s="5"/>
      <c r="CO95" s="5"/>
      <c r="CP95" s="5"/>
      <c r="CQ95" s="5"/>
      <c r="CR95" s="5"/>
      <c r="CS95" s="5"/>
      <c r="CT95" s="5"/>
      <c r="CU95" s="5"/>
      <c r="CV95" s="5"/>
      <c r="CW95" s="93"/>
      <c r="CX95" s="5"/>
      <c r="CY95" s="5"/>
      <c r="CZ95" s="21"/>
      <c r="DA95" s="5"/>
      <c r="DB95" s="5"/>
      <c r="DC95" s="5"/>
    </row>
    <row r="96" spans="8:107" ht="15" thickBot="1" x14ac:dyDescent="0.25">
      <c r="H96" s="21"/>
      <c r="I96" s="21"/>
      <c r="AD96" s="5"/>
      <c r="AG96" s="5"/>
      <c r="AH96" s="5"/>
      <c r="AI96" s="5"/>
      <c r="AJ96" s="5"/>
      <c r="AK96" s="5"/>
      <c r="AL96" s="5"/>
      <c r="AM96" s="5"/>
      <c r="AN96" s="73"/>
      <c r="AO96" s="73"/>
      <c r="AP96" s="73"/>
      <c r="AQ96" s="73"/>
      <c r="AR96" s="73"/>
      <c r="AS96" s="73"/>
      <c r="AT96" s="73"/>
      <c r="CN96" s="5"/>
      <c r="CO96" s="5"/>
      <c r="CP96" s="5"/>
      <c r="CQ96" s="5"/>
      <c r="CR96" s="5"/>
      <c r="CS96" s="5"/>
      <c r="CT96" s="5"/>
      <c r="CU96" s="5"/>
      <c r="CV96" s="5"/>
      <c r="CW96" s="93" t="str">
        <f>DC19</f>
        <v>Ganador  53</v>
      </c>
      <c r="CX96" s="93"/>
      <c r="CY96" s="5"/>
      <c r="CZ96" s="21"/>
      <c r="DA96" s="5"/>
      <c r="DB96" s="5"/>
      <c r="DC96" s="5"/>
    </row>
    <row r="97" spans="8:107" ht="16" x14ac:dyDescent="0.2">
      <c r="H97" s="46"/>
      <c r="I97" s="8"/>
      <c r="AD97" s="5"/>
      <c r="AG97" s="5"/>
      <c r="AH97" s="5"/>
      <c r="AI97" s="5"/>
      <c r="AJ97" s="5"/>
      <c r="AK97" s="5"/>
      <c r="AL97" s="5"/>
      <c r="AM97" s="5"/>
      <c r="AN97" s="73"/>
      <c r="AO97" s="73"/>
      <c r="AP97" s="73"/>
      <c r="AQ97" s="73"/>
      <c r="AR97" s="73"/>
      <c r="AS97" s="73"/>
      <c r="AT97" s="73"/>
      <c r="CN97" s="5"/>
      <c r="CO97" s="5"/>
      <c r="CP97" s="5"/>
      <c r="CQ97" s="5"/>
      <c r="CR97" s="5"/>
      <c r="CS97" s="5"/>
      <c r="CT97" s="5"/>
      <c r="CU97" s="5"/>
      <c r="CV97" s="5"/>
      <c r="CW97" s="93" t="str">
        <f>DC20</f>
        <v>Ganador  49</v>
      </c>
      <c r="CX97" s="93"/>
      <c r="CY97" s="5"/>
      <c r="CZ97" s="21"/>
      <c r="DA97" s="5"/>
      <c r="DB97" s="5"/>
      <c r="DC97" s="5"/>
    </row>
    <row r="98" spans="8:107" x14ac:dyDescent="0.2">
      <c r="H98" s="47"/>
      <c r="I98" s="47"/>
      <c r="J98" s="4">
        <f>IF(AND(DD19&lt;&gt;"",DE19&lt;&gt;""),1,0)</f>
        <v>0</v>
      </c>
      <c r="K98" s="4">
        <f>IF(AND(DC19&lt;&gt;"",DF19&lt;&gt;""),1,0)</f>
        <v>1</v>
      </c>
      <c r="L98" s="4" t="str">
        <f>MID(DD19,1,1)</f>
        <v/>
      </c>
      <c r="M98" s="4" t="str">
        <f>MID(DE19,1,1)</f>
        <v/>
      </c>
      <c r="N98" s="4" t="str">
        <f>MID(DD19,2,2)</f>
        <v/>
      </c>
      <c r="O98" s="4" t="str">
        <f>MID(DE19,2,2)</f>
        <v/>
      </c>
      <c r="P98" s="4" t="str">
        <f>CONCATENATE(N98,O98)</f>
        <v/>
      </c>
      <c r="S98" s="4" t="str">
        <f>IF(AND(DD19&lt;&gt;"",DE19&lt;&gt;""),IF(DD19&gt;DE19,"L",IF(DD19=DE19,"E","V")),"")</f>
        <v/>
      </c>
      <c r="T98" s="4" t="str">
        <f>IF(AND(DD19&lt;&gt;"",DE19&lt;&gt;""),IF(L98&gt;M98,DC19,IF(L98=M98,IF(OR(N98="*",N98="**"),DC19,DF19),DF19)),"")</f>
        <v/>
      </c>
      <c r="AD98" s="5"/>
      <c r="AG98" s="5"/>
      <c r="AH98" s="5"/>
      <c r="AI98" s="5"/>
      <c r="AJ98" s="5"/>
      <c r="AK98" s="5"/>
      <c r="AL98" s="5"/>
      <c r="AM98" s="5"/>
      <c r="AN98" s="73"/>
      <c r="AO98" s="73"/>
      <c r="AP98" s="73"/>
      <c r="AQ98" s="73"/>
      <c r="AR98" s="73"/>
      <c r="AS98" s="73"/>
      <c r="AT98" s="73"/>
      <c r="CN98" s="5"/>
      <c r="CO98" s="5"/>
      <c r="CP98" s="5"/>
      <c r="CQ98" s="5"/>
      <c r="CR98" s="5"/>
      <c r="CS98" s="5"/>
      <c r="CT98" s="5"/>
      <c r="CU98" s="5"/>
      <c r="CV98" s="5"/>
      <c r="CW98" s="93" t="str">
        <f>DC21</f>
        <v>Ganador  51</v>
      </c>
      <c r="CX98" s="93"/>
      <c r="CY98" s="5"/>
      <c r="CZ98" s="21"/>
      <c r="DA98" s="5"/>
      <c r="DB98" s="5"/>
      <c r="DC98" s="5"/>
    </row>
    <row r="99" spans="8:107" ht="15" thickBot="1" x14ac:dyDescent="0.25">
      <c r="H99" s="48"/>
      <c r="I99" s="49"/>
      <c r="AD99" s="5"/>
      <c r="AG99" s="5"/>
      <c r="AH99" s="5"/>
      <c r="AI99" s="5"/>
      <c r="AJ99" s="5"/>
      <c r="AK99" s="5"/>
      <c r="AL99" s="5"/>
      <c r="AM99" s="5"/>
      <c r="AN99" s="73"/>
      <c r="AO99" s="73"/>
      <c r="AP99" s="73"/>
      <c r="AQ99" s="73"/>
      <c r="AR99" s="73"/>
      <c r="AS99" s="73"/>
      <c r="AT99" s="73"/>
      <c r="CN99" s="5"/>
      <c r="CO99" s="5"/>
      <c r="CP99" s="5"/>
      <c r="CQ99" s="5"/>
      <c r="CR99" s="5"/>
      <c r="CS99" s="5"/>
      <c r="CT99" s="5"/>
      <c r="CU99" s="5"/>
      <c r="CV99" s="5"/>
      <c r="CW99" s="93" t="str">
        <f>DC22</f>
        <v>Ganador  55</v>
      </c>
      <c r="CX99" s="93"/>
      <c r="CY99" s="5"/>
      <c r="CZ99" s="21"/>
      <c r="DA99" s="5"/>
      <c r="DB99" s="5"/>
      <c r="DC99" s="5"/>
    </row>
    <row r="100" spans="8:107" ht="6.75" customHeight="1" x14ac:dyDescent="0.2">
      <c r="H100" s="52"/>
      <c r="I100" s="53"/>
      <c r="AD100" s="5"/>
      <c r="AG100" s="5"/>
      <c r="AH100" s="5"/>
      <c r="AI100" s="5"/>
      <c r="AJ100" s="5"/>
      <c r="AK100" s="5"/>
      <c r="AL100" s="5"/>
      <c r="AM100" s="5"/>
      <c r="AN100" s="73"/>
      <c r="AO100" s="73"/>
      <c r="AP100" s="73"/>
      <c r="AQ100" s="73"/>
      <c r="AR100" s="73"/>
      <c r="AS100" s="73"/>
      <c r="AT100" s="73"/>
      <c r="CN100" s="5"/>
      <c r="CO100" s="5"/>
      <c r="CP100" s="5"/>
      <c r="CQ100" s="5"/>
      <c r="CR100" s="5"/>
      <c r="CS100" s="5"/>
      <c r="CT100" s="5"/>
      <c r="CU100" s="5"/>
      <c r="CV100" s="5"/>
      <c r="CW100" s="4" t="str">
        <f>DF19</f>
        <v>Ganador  54</v>
      </c>
      <c r="CY100" s="5"/>
      <c r="CZ100" s="21"/>
      <c r="DA100" s="5"/>
      <c r="DB100" s="5"/>
      <c r="DC100" s="5"/>
    </row>
    <row r="101" spans="8:107" x14ac:dyDescent="0.2">
      <c r="H101" s="47"/>
      <c r="I101" s="47"/>
      <c r="J101" s="4">
        <f>IF(AND(DD20&lt;&gt;"",DE20&lt;&gt;""),1,0)</f>
        <v>0</v>
      </c>
      <c r="K101" s="4">
        <f>IF(AND(DC20&lt;&gt;"",DF20&lt;&gt;""),1,0)</f>
        <v>1</v>
      </c>
      <c r="L101" s="4" t="str">
        <f>MID(DD20,1,1)</f>
        <v/>
      </c>
      <c r="M101" s="4" t="str">
        <f>MID(DE20,1,1)</f>
        <v/>
      </c>
      <c r="N101" s="4" t="str">
        <f>MID(DD20,2,2)</f>
        <v/>
      </c>
      <c r="O101" s="4" t="str">
        <f>MID(DE20,2,2)</f>
        <v/>
      </c>
      <c r="P101" s="4" t="str">
        <f>CONCATENATE(N101,O101)</f>
        <v/>
      </c>
      <c r="S101" s="4" t="str">
        <f>IF(AND(DD20&lt;&gt;"",DE20&lt;&gt;""),IF(DD20&gt;DE20,"L",IF(DD20=DE20,"E","V")),"")</f>
        <v/>
      </c>
      <c r="T101" s="4" t="str">
        <f>IF(AND(DD20&lt;&gt;"",DE20&lt;&gt;""),IF(L101&gt;M101,DC20,IF(L101=M101,IF(OR(N101="*",N101="**"),DC20,DF20),DF20)),"")</f>
        <v/>
      </c>
      <c r="AD101" s="5"/>
      <c r="AG101" s="5"/>
      <c r="AH101" s="5"/>
      <c r="AI101" s="5"/>
      <c r="AJ101" s="5"/>
      <c r="AK101" s="5"/>
      <c r="AL101" s="5"/>
      <c r="AM101" s="5"/>
      <c r="AN101" s="73"/>
      <c r="AO101" s="73"/>
      <c r="AP101" s="73"/>
      <c r="AQ101" s="73"/>
      <c r="AR101" s="73"/>
      <c r="AS101" s="73"/>
      <c r="AT101" s="73"/>
      <c r="CN101" s="5"/>
      <c r="CO101" s="5"/>
      <c r="CP101" s="5"/>
      <c r="CQ101" s="5"/>
      <c r="CR101" s="5"/>
      <c r="CS101" s="5"/>
      <c r="CT101" s="5"/>
      <c r="CU101" s="5"/>
      <c r="CV101" s="5"/>
      <c r="CW101" s="4" t="str">
        <f>DF20</f>
        <v>Ganador  50</v>
      </c>
      <c r="CY101" s="5"/>
      <c r="CZ101" s="21"/>
      <c r="DA101" s="5"/>
      <c r="DB101" s="5"/>
      <c r="DC101" s="5"/>
    </row>
    <row r="102" spans="8:107" ht="15" thickBot="1" x14ac:dyDescent="0.25">
      <c r="H102" s="48"/>
      <c r="I102" s="49"/>
      <c r="AD102" s="5"/>
      <c r="AG102" s="5"/>
      <c r="AH102" s="5"/>
      <c r="AI102" s="5"/>
      <c r="AJ102" s="5"/>
      <c r="AK102" s="5"/>
      <c r="AL102" s="5"/>
      <c r="AM102" s="5"/>
      <c r="AN102" s="73"/>
      <c r="AO102" s="73"/>
      <c r="AP102" s="73"/>
      <c r="AQ102" s="73"/>
      <c r="AR102" s="73"/>
      <c r="AS102" s="73"/>
      <c r="AT102" s="73"/>
      <c r="CN102" s="5"/>
      <c r="CO102" s="5"/>
      <c r="CP102" s="5"/>
      <c r="CQ102" s="5"/>
      <c r="CR102" s="5"/>
      <c r="CS102" s="5"/>
      <c r="CT102" s="5"/>
      <c r="CU102" s="5"/>
      <c r="CV102" s="5"/>
      <c r="CW102" s="4" t="str">
        <f>DF21</f>
        <v>Ganador  52</v>
      </c>
      <c r="CY102" s="5"/>
      <c r="CZ102" s="21"/>
      <c r="DA102" s="5"/>
      <c r="DB102" s="5"/>
      <c r="DC102" s="5"/>
    </row>
    <row r="103" spans="8:107" ht="6.75" customHeight="1" x14ac:dyDescent="0.2">
      <c r="H103" s="52"/>
      <c r="I103" s="53"/>
      <c r="AD103" s="5"/>
      <c r="AG103" s="5"/>
      <c r="AH103" s="5"/>
      <c r="AI103" s="5"/>
      <c r="AJ103" s="5"/>
      <c r="AK103" s="5"/>
      <c r="AL103" s="5"/>
      <c r="AM103" s="5"/>
      <c r="AN103" s="73"/>
      <c r="AO103" s="73"/>
      <c r="AP103" s="73"/>
      <c r="AQ103" s="73"/>
      <c r="AR103" s="73"/>
      <c r="AS103" s="73"/>
      <c r="AT103" s="73"/>
      <c r="CN103" s="5"/>
      <c r="CO103" s="5"/>
      <c r="CP103" s="5"/>
      <c r="CQ103" s="5"/>
      <c r="CR103" s="5"/>
      <c r="CS103" s="5"/>
      <c r="CT103" s="5"/>
      <c r="CU103" s="5"/>
      <c r="CV103" s="5"/>
      <c r="CW103" s="5" t="str">
        <f>DF22</f>
        <v>Ganador  56</v>
      </c>
      <c r="CY103" s="5"/>
      <c r="CZ103" s="21"/>
      <c r="DA103" s="5"/>
      <c r="DB103" s="5"/>
      <c r="DC103" s="5"/>
    </row>
    <row r="104" spans="8:107" x14ac:dyDescent="0.2">
      <c r="H104" s="47"/>
      <c r="I104" s="47"/>
      <c r="J104" s="4">
        <f>IF(AND(DD21&lt;&gt;"",DE21&lt;&gt;""),1,0)</f>
        <v>0</v>
      </c>
      <c r="K104" s="4">
        <f>IF(AND(DC21&lt;&gt;"",DF21&lt;&gt;""),1,0)</f>
        <v>1</v>
      </c>
      <c r="L104" s="4" t="str">
        <f>MID(DD21,1,1)</f>
        <v/>
      </c>
      <c r="M104" s="4" t="str">
        <f>MID(DE21,1,1)</f>
        <v/>
      </c>
      <c r="N104" s="4" t="str">
        <f>MID(DD21,2,2)</f>
        <v/>
      </c>
      <c r="O104" s="4" t="str">
        <f>MID(DE21,2,2)</f>
        <v/>
      </c>
      <c r="P104" s="4" t="str">
        <f>CONCATENATE(N104,O104)</f>
        <v/>
      </c>
      <c r="S104" s="4" t="str">
        <f>IF(AND(DD21&lt;&gt;"",DE21&lt;&gt;""),IF(DD21&gt;DE21,"L",IF(DD21=DE21,"E","V")),"")</f>
        <v/>
      </c>
      <c r="T104" s="4" t="str">
        <f>IF(AND(DD21&lt;&gt;"",DE21&lt;&gt;""),IF(L104&gt;M104,DC21,IF(L104=M104,IF(OR(N104="*",N104="**"),DC21,DF21),DF21)),"")</f>
        <v/>
      </c>
      <c r="AD104" s="5"/>
      <c r="AG104" s="5"/>
      <c r="AH104" s="5"/>
      <c r="AI104" s="5"/>
      <c r="AJ104" s="5"/>
      <c r="AK104" s="5"/>
      <c r="AL104" s="5"/>
      <c r="AM104" s="5"/>
      <c r="AN104" s="73"/>
      <c r="AO104" s="73"/>
      <c r="AP104" s="73"/>
      <c r="AQ104" s="73"/>
      <c r="AR104" s="73"/>
      <c r="AS104" s="73"/>
      <c r="AT104" s="73"/>
      <c r="CN104" s="5"/>
      <c r="CO104" s="5"/>
      <c r="CP104" s="5"/>
      <c r="CQ104" s="5"/>
      <c r="CR104" s="5"/>
      <c r="CS104" s="5"/>
      <c r="CT104" s="5"/>
      <c r="CU104" s="5"/>
      <c r="CV104" s="5"/>
      <c r="CW104" s="5"/>
      <c r="CX104" s="5"/>
      <c r="CY104" s="5"/>
      <c r="CZ104" s="21"/>
      <c r="DA104" s="5"/>
      <c r="DB104" s="5"/>
      <c r="DC104" s="5"/>
    </row>
    <row r="105" spans="8:107" ht="15" thickBot="1" x14ac:dyDescent="0.25">
      <c r="H105" s="48"/>
      <c r="I105" s="49"/>
      <c r="AD105" s="5"/>
      <c r="AG105" s="5"/>
      <c r="AH105" s="5"/>
      <c r="AI105" s="5"/>
      <c r="AJ105" s="5"/>
      <c r="AK105" s="5"/>
      <c r="AL105" s="5"/>
      <c r="AM105" s="5"/>
      <c r="AN105" s="73"/>
      <c r="AO105" s="73"/>
      <c r="AP105" s="73"/>
      <c r="AQ105" s="73"/>
      <c r="AR105" s="73"/>
      <c r="AS105" s="73"/>
      <c r="AT105" s="73"/>
      <c r="CN105" s="5"/>
      <c r="CO105" s="5"/>
      <c r="CP105" s="5"/>
      <c r="CQ105" s="5"/>
      <c r="CR105" s="5"/>
      <c r="CS105" s="5"/>
      <c r="CT105" s="5"/>
      <c r="CU105" s="5"/>
      <c r="CV105" s="5"/>
      <c r="CW105" s="5"/>
      <c r="CX105" s="5"/>
      <c r="CY105" s="5"/>
      <c r="CZ105" s="21"/>
      <c r="DA105" s="5"/>
      <c r="DB105" s="5"/>
      <c r="DC105" s="5"/>
    </row>
    <row r="106" spans="8:107" ht="6.75" customHeight="1" x14ac:dyDescent="0.2">
      <c r="H106" s="52"/>
      <c r="I106" s="53"/>
      <c r="AD106" s="5"/>
      <c r="AG106" s="5"/>
      <c r="AH106" s="5"/>
      <c r="AI106" s="5"/>
      <c r="AJ106" s="5"/>
      <c r="AK106" s="5"/>
      <c r="AL106" s="5"/>
      <c r="AM106" s="5"/>
      <c r="AN106" s="73"/>
      <c r="AO106" s="73"/>
      <c r="AP106" s="73"/>
      <c r="AQ106" s="73"/>
      <c r="AR106" s="73"/>
      <c r="AS106" s="73"/>
      <c r="AT106" s="73"/>
      <c r="CN106" s="5"/>
      <c r="CO106" s="5"/>
      <c r="CP106" s="5"/>
      <c r="CQ106" s="5"/>
      <c r="CR106" s="5"/>
      <c r="CS106" s="5"/>
      <c r="CT106" s="5"/>
      <c r="CU106" s="5"/>
      <c r="CV106" s="5"/>
      <c r="CW106" s="5"/>
      <c r="CX106" s="5"/>
      <c r="CY106" s="5"/>
      <c r="CZ106" s="21"/>
      <c r="DA106" s="5"/>
      <c r="DB106" s="5"/>
      <c r="DC106" s="5"/>
    </row>
    <row r="107" spans="8:107" x14ac:dyDescent="0.2">
      <c r="H107" s="47"/>
      <c r="I107" s="47"/>
      <c r="J107" s="4">
        <f>IF(AND(DD22&lt;&gt;"",DE22&lt;&gt;""),1,0)</f>
        <v>0</v>
      </c>
      <c r="K107" s="4">
        <f>IF(AND(DC22&lt;&gt;"",DF22&lt;&gt;""),1,0)</f>
        <v>1</v>
      </c>
      <c r="L107" s="4" t="str">
        <f>MID(DD22,1,1)</f>
        <v/>
      </c>
      <c r="M107" s="4" t="str">
        <f>MID(DE22,1,1)</f>
        <v/>
      </c>
      <c r="N107" s="4" t="str">
        <f>MID(DD22,2,2)</f>
        <v/>
      </c>
      <c r="O107" s="4" t="str">
        <f>MID(DE22,2,2)</f>
        <v/>
      </c>
      <c r="P107" s="4" t="str">
        <f>CONCATENATE(N107,O107)</f>
        <v/>
      </c>
      <c r="S107" s="4" t="str">
        <f>IF(AND(DD22&lt;&gt;"",DE22&lt;&gt;""),IF(DD22&gt;DE22,"L",IF(DD22=DE22,"E","V")),"")</f>
        <v/>
      </c>
      <c r="T107" s="4" t="str">
        <f>IF(AND(DD22&lt;&gt;"",DE22&lt;&gt;""),IF(L107&gt;M107,DC22,IF(L107=M107,IF(OR(N107="*",N107="**"),DC22,DF22),DF22)),"")</f>
        <v/>
      </c>
      <c r="AD107" s="5"/>
      <c r="AG107" s="5"/>
      <c r="AH107" s="5"/>
      <c r="AI107" s="5"/>
      <c r="AJ107" s="5"/>
      <c r="AK107" s="5"/>
      <c r="AL107" s="5"/>
      <c r="AM107" s="5"/>
      <c r="AN107" s="73"/>
      <c r="AO107" s="73"/>
      <c r="AP107" s="73"/>
      <c r="AQ107" s="73"/>
      <c r="AR107" s="73"/>
      <c r="AS107" s="73"/>
      <c r="AT107" s="73"/>
      <c r="CN107" s="5"/>
      <c r="CO107" s="5"/>
      <c r="CP107" s="5"/>
      <c r="CQ107" s="5"/>
      <c r="CR107" s="5"/>
      <c r="CS107" s="5"/>
      <c r="CT107" s="5"/>
      <c r="CU107" s="5"/>
      <c r="CV107" s="5"/>
      <c r="CW107" s="5"/>
      <c r="CX107" s="5"/>
      <c r="CY107" s="5"/>
      <c r="CZ107" s="21"/>
      <c r="DA107" s="5"/>
      <c r="DB107" s="5"/>
      <c r="DC107" s="5"/>
    </row>
    <row r="108" spans="8:107" ht="15" thickBot="1" x14ac:dyDescent="0.25">
      <c r="H108" s="48"/>
      <c r="I108" s="49"/>
      <c r="AD108" s="5"/>
      <c r="AG108" s="5"/>
      <c r="AH108" s="5"/>
      <c r="AI108" s="5"/>
      <c r="AJ108" s="5"/>
      <c r="AK108" s="5"/>
      <c r="AL108" s="5"/>
      <c r="AM108" s="5"/>
      <c r="AN108" s="73"/>
      <c r="AO108" s="73"/>
      <c r="AP108" s="73"/>
      <c r="AQ108" s="73"/>
      <c r="AR108" s="73"/>
      <c r="AS108" s="73"/>
      <c r="AT108" s="73"/>
      <c r="CN108" s="5"/>
      <c r="CO108" s="5"/>
      <c r="CP108" s="5"/>
      <c r="CQ108" s="5"/>
      <c r="CR108" s="5"/>
      <c r="CS108" s="5"/>
      <c r="CT108" s="5"/>
      <c r="CU108" s="5"/>
      <c r="CV108" s="5"/>
      <c r="CW108" s="5"/>
      <c r="CX108" s="5"/>
      <c r="CY108" s="5"/>
      <c r="CZ108" s="21"/>
      <c r="DA108" s="5"/>
      <c r="DB108" s="5"/>
      <c r="DC108" s="5"/>
    </row>
    <row r="109" spans="8:107" x14ac:dyDescent="0.2">
      <c r="H109" s="21"/>
      <c r="I109" s="21"/>
      <c r="AD109" s="5"/>
      <c r="AG109" s="5"/>
      <c r="AH109" s="5"/>
      <c r="AI109" s="5"/>
      <c r="AJ109" s="5"/>
      <c r="AK109" s="5"/>
      <c r="AL109" s="5"/>
      <c r="AM109" s="5"/>
      <c r="AN109" s="73"/>
      <c r="AO109" s="73"/>
      <c r="AP109" s="73"/>
      <c r="AQ109" s="73"/>
      <c r="AR109" s="73"/>
      <c r="AS109" s="73"/>
      <c r="AT109" s="73"/>
      <c r="CN109" s="5"/>
      <c r="CO109" s="5"/>
      <c r="CP109" s="5"/>
      <c r="CQ109" s="5"/>
      <c r="CR109" s="5"/>
      <c r="CS109" s="5"/>
      <c r="CT109" s="5"/>
      <c r="CU109" s="5"/>
      <c r="CV109" s="5"/>
      <c r="CW109" s="5"/>
      <c r="CX109" s="5"/>
      <c r="CY109" s="5"/>
      <c r="CZ109" s="21"/>
      <c r="DA109" s="5"/>
      <c r="DB109" s="5"/>
      <c r="DC109" s="5"/>
    </row>
    <row r="110" spans="8:107" ht="15" thickBot="1" x14ac:dyDescent="0.25">
      <c r="H110" s="21"/>
      <c r="I110" s="21"/>
      <c r="AD110" s="5"/>
      <c r="AG110" s="5"/>
      <c r="AH110" s="5"/>
      <c r="AI110" s="5"/>
      <c r="AJ110" s="5"/>
      <c r="AK110" s="5"/>
      <c r="AL110" s="5"/>
      <c r="AM110" s="5"/>
      <c r="AN110" s="73"/>
      <c r="AO110" s="73"/>
      <c r="AP110" s="73"/>
      <c r="AQ110" s="73"/>
      <c r="AR110" s="73"/>
      <c r="AS110" s="73"/>
      <c r="AT110" s="73"/>
      <c r="CN110" s="5"/>
      <c r="CO110" s="5"/>
      <c r="CP110" s="5"/>
      <c r="CQ110" s="5"/>
      <c r="CR110" s="5"/>
      <c r="CS110" s="5"/>
      <c r="CT110" s="5"/>
      <c r="CU110" s="5"/>
      <c r="CV110" s="5"/>
      <c r="CW110" s="92" t="str">
        <f>DC27</f>
        <v>Ganador  57</v>
      </c>
      <c r="CX110" s="5"/>
      <c r="CY110" s="5"/>
      <c r="CZ110" s="21"/>
      <c r="DA110" s="5"/>
      <c r="DB110" s="5"/>
      <c r="DC110" s="5"/>
    </row>
    <row r="111" spans="8:107" ht="16" x14ac:dyDescent="0.2">
      <c r="H111" s="8"/>
      <c r="I111" s="8"/>
      <c r="AD111" s="5"/>
      <c r="AG111" s="5"/>
      <c r="AH111" s="5"/>
      <c r="AI111" s="5"/>
      <c r="AJ111" s="5"/>
      <c r="AK111" s="5"/>
      <c r="AL111" s="5"/>
      <c r="AM111" s="5"/>
      <c r="AN111" s="73"/>
      <c r="AO111" s="73"/>
      <c r="AP111" s="73"/>
      <c r="AQ111" s="73"/>
      <c r="AR111" s="73"/>
      <c r="AS111" s="73"/>
      <c r="AT111" s="73"/>
      <c r="CN111" s="5"/>
      <c r="CO111" s="5"/>
      <c r="CP111" s="5"/>
      <c r="CQ111" s="5"/>
      <c r="CR111" s="5"/>
      <c r="CS111" s="5"/>
      <c r="CT111" s="5"/>
      <c r="CU111" s="5"/>
      <c r="CV111" s="5"/>
      <c r="CW111" s="92" t="str">
        <f>DC28</f>
        <v>Ganador  59</v>
      </c>
      <c r="CX111" s="5"/>
      <c r="CY111" s="5"/>
      <c r="CZ111" s="21"/>
      <c r="DA111" s="5"/>
      <c r="DB111" s="5"/>
      <c r="DC111" s="5"/>
    </row>
    <row r="112" spans="8:107" x14ac:dyDescent="0.2">
      <c r="H112" s="47"/>
      <c r="I112" s="47"/>
      <c r="J112" s="4">
        <f>IF(AND(DD27&lt;&gt;"",DE27&lt;&gt;""),1,0)</f>
        <v>0</v>
      </c>
      <c r="K112" s="4">
        <f>IF(AND(DC27&lt;&gt;"",DF27&lt;&gt;""),1,0)</f>
        <v>1</v>
      </c>
      <c r="L112" s="4" t="str">
        <f>MID(DD27,1,1)</f>
        <v/>
      </c>
      <c r="M112" s="4" t="str">
        <f>MID(DE27,1,1)</f>
        <v/>
      </c>
      <c r="N112" s="4" t="str">
        <f>MID(DD27,2,2)</f>
        <v/>
      </c>
      <c r="O112" s="4" t="str">
        <f>MID(DE27,2,2)</f>
        <v/>
      </c>
      <c r="P112" s="4" t="str">
        <f>CONCATENATE(N112,O112)</f>
        <v/>
      </c>
      <c r="S112" s="4" t="str">
        <f>IF(AND(DD27&lt;&gt;"",DE27&lt;&gt;""),IF(DD27&gt;DE27,"L",IF(DD27=DE27,"E","V")),"")</f>
        <v/>
      </c>
      <c r="T112" s="4" t="str">
        <f>IF(AND(DD27&lt;&gt;"",DE27&lt;&gt;""),IF(L112&gt;M112,DC27,IF(L112=M112,IF(OR(N112="*",N112="**"),DC27,DF27),DF27)),"")</f>
        <v/>
      </c>
      <c r="U112" s="4" t="str">
        <f>IF(AND(DD27&lt;&gt;"",DE27&lt;&gt;""),IF(T112=DC27,DF27,DC27),"")</f>
        <v/>
      </c>
      <c r="AD112" s="5"/>
      <c r="AG112" s="5"/>
      <c r="AH112" s="5"/>
      <c r="AI112" s="5"/>
      <c r="AJ112" s="5"/>
      <c r="AK112" s="5"/>
      <c r="AL112" s="5"/>
      <c r="AM112" s="5"/>
      <c r="AN112" s="73"/>
      <c r="AO112" s="73"/>
      <c r="AP112" s="73"/>
      <c r="AQ112" s="73"/>
      <c r="AR112" s="73"/>
      <c r="AS112" s="73"/>
      <c r="AT112" s="73"/>
      <c r="CN112" s="5"/>
      <c r="CO112" s="5"/>
      <c r="CP112" s="5"/>
      <c r="CQ112" s="5"/>
      <c r="CR112" s="5"/>
      <c r="CS112" s="5"/>
      <c r="CT112" s="5"/>
      <c r="CU112" s="5"/>
      <c r="CV112" s="5"/>
      <c r="CW112" s="5" t="str">
        <f>DF27</f>
        <v>Ganador  58</v>
      </c>
      <c r="CX112" s="5"/>
      <c r="CY112" s="5"/>
      <c r="CZ112" s="21"/>
      <c r="DA112" s="5"/>
      <c r="DB112" s="5"/>
      <c r="DC112" s="5"/>
    </row>
    <row r="113" spans="8:107" ht="15" thickBot="1" x14ac:dyDescent="0.25">
      <c r="H113" s="48"/>
      <c r="I113" s="49"/>
      <c r="AD113" s="5"/>
      <c r="AG113" s="5"/>
      <c r="AH113" s="5"/>
      <c r="AI113" s="5"/>
      <c r="AJ113" s="5"/>
      <c r="AK113" s="5"/>
      <c r="AL113" s="5"/>
      <c r="AM113" s="5"/>
      <c r="AN113" s="73"/>
      <c r="AO113" s="73"/>
      <c r="AP113" s="73"/>
      <c r="AQ113" s="73"/>
      <c r="AR113" s="73"/>
      <c r="AS113" s="73"/>
      <c r="AT113" s="73"/>
      <c r="CN113" s="5"/>
      <c r="CO113" s="5"/>
      <c r="CP113" s="5"/>
      <c r="CQ113" s="5"/>
      <c r="CR113" s="5"/>
      <c r="CS113" s="5"/>
      <c r="CT113" s="5"/>
      <c r="CU113" s="5"/>
      <c r="CV113" s="5"/>
      <c r="CW113" s="5" t="str">
        <f>DF28</f>
        <v>Ganador  60</v>
      </c>
      <c r="CX113" s="5"/>
      <c r="CY113" s="5"/>
      <c r="CZ113" s="21"/>
      <c r="DA113" s="5"/>
      <c r="DB113" s="5"/>
      <c r="DC113" s="5"/>
    </row>
    <row r="114" spans="8:107" ht="6.75" customHeight="1" x14ac:dyDescent="0.2">
      <c r="H114" s="52"/>
      <c r="I114" s="53"/>
      <c r="AD114" s="5"/>
      <c r="AG114" s="5"/>
      <c r="AH114" s="5"/>
      <c r="AI114" s="5"/>
      <c r="AJ114" s="5"/>
      <c r="AK114" s="5"/>
      <c r="AL114" s="5"/>
      <c r="AM114" s="5"/>
      <c r="AN114" s="73"/>
      <c r="AO114" s="73"/>
      <c r="AP114" s="73"/>
      <c r="AQ114" s="73"/>
      <c r="AR114" s="73"/>
      <c r="AS114" s="73"/>
      <c r="AT114" s="73"/>
      <c r="CN114" s="5"/>
      <c r="CO114" s="5"/>
      <c r="CP114" s="5"/>
      <c r="CQ114" s="5"/>
      <c r="CR114" s="5"/>
      <c r="CS114" s="5"/>
      <c r="CT114" s="5"/>
      <c r="CU114" s="5"/>
      <c r="CV114" s="5"/>
      <c r="CW114" s="5"/>
      <c r="CX114" s="5"/>
      <c r="CY114" s="5"/>
      <c r="CZ114" s="21"/>
      <c r="DA114" s="5"/>
      <c r="DB114" s="5"/>
      <c r="DC114" s="5"/>
    </row>
    <row r="115" spans="8:107" x14ac:dyDescent="0.2">
      <c r="H115" s="47"/>
      <c r="I115" s="47"/>
      <c r="J115" s="4">
        <f>IF(AND(DD28&lt;&gt;"",DE28&lt;&gt;""),1,0)</f>
        <v>0</v>
      </c>
      <c r="K115" s="4">
        <f>IF(AND(DC28&lt;&gt;"",DF28&lt;&gt;""),1,0)</f>
        <v>1</v>
      </c>
      <c r="L115" s="4" t="str">
        <f>MID(DD28,1,1)</f>
        <v/>
      </c>
      <c r="M115" s="4" t="str">
        <f>MID(DE28,1,1)</f>
        <v/>
      </c>
      <c r="N115" s="4" t="str">
        <f>MID(DD28,2,2)</f>
        <v/>
      </c>
      <c r="O115" s="4" t="str">
        <f>MID(DE28,2,2)</f>
        <v/>
      </c>
      <c r="P115" s="4" t="str">
        <f>CONCATENATE(N115,O115)</f>
        <v/>
      </c>
      <c r="S115" s="4" t="str">
        <f>IF(AND(DD28&lt;&gt;"",DE28&lt;&gt;""),IF(DD28&gt;DE28,"L",IF(DD28=DE28,"E","V")),"")</f>
        <v/>
      </c>
      <c r="T115" s="4" t="str">
        <f>IF(AND(DD28&lt;&gt;"",DE28&lt;&gt;""),IF(L115&gt;M115,DC28,IF(L115=M115,IF(OR(N115="*",N115="**"),DC28,DF28),DF28)),"")</f>
        <v/>
      </c>
      <c r="U115" s="4" t="str">
        <f>IF(AND(DD28&lt;&gt;"",DE28&lt;&gt;""),IF(T115=DC28,DF28,DC28),"")</f>
        <v/>
      </c>
      <c r="AD115" s="5"/>
      <c r="AG115" s="5"/>
      <c r="AH115" s="5"/>
      <c r="AI115" s="5"/>
      <c r="AJ115" s="5"/>
      <c r="AK115" s="5"/>
      <c r="AL115" s="5"/>
      <c r="AM115" s="5"/>
      <c r="AN115" s="73"/>
      <c r="AO115" s="73"/>
      <c r="AP115" s="73"/>
      <c r="AQ115" s="73"/>
      <c r="AR115" s="73"/>
      <c r="AS115" s="73"/>
      <c r="AT115" s="73"/>
      <c r="CN115" s="5"/>
      <c r="CO115" s="5"/>
      <c r="CP115" s="5"/>
      <c r="CQ115" s="5"/>
      <c r="CR115" s="5"/>
      <c r="CS115" s="5"/>
      <c r="CT115" s="5"/>
      <c r="CU115" s="5"/>
      <c r="CV115" s="5"/>
      <c r="CW115" s="5"/>
      <c r="CX115" s="5"/>
      <c r="CY115" s="5"/>
      <c r="CZ115" s="21"/>
      <c r="DA115" s="5"/>
      <c r="DB115" s="5"/>
      <c r="DC115" s="5"/>
    </row>
    <row r="116" spans="8:107" ht="15" thickBot="1" x14ac:dyDescent="0.25">
      <c r="H116" s="48"/>
      <c r="I116" s="49"/>
      <c r="AD116" s="5"/>
      <c r="AG116" s="5"/>
      <c r="AH116" s="5"/>
      <c r="AI116" s="5"/>
      <c r="AJ116" s="5"/>
      <c r="AK116" s="5"/>
      <c r="AL116" s="5"/>
      <c r="AM116" s="5"/>
      <c r="AN116" s="73"/>
      <c r="AO116" s="73"/>
      <c r="AP116" s="73"/>
      <c r="AQ116" s="73"/>
      <c r="AR116" s="73"/>
      <c r="AS116" s="73"/>
      <c r="AT116" s="73"/>
      <c r="CN116" s="5"/>
      <c r="CO116" s="5"/>
      <c r="CP116" s="5"/>
      <c r="CQ116" s="5"/>
      <c r="CR116" s="5"/>
      <c r="CS116" s="5"/>
      <c r="CT116" s="5"/>
      <c r="CU116" s="5"/>
      <c r="CV116" s="5"/>
      <c r="CW116" s="92" t="str">
        <f>DC33</f>
        <v>Perdedor  61</v>
      </c>
      <c r="CX116" s="5"/>
      <c r="CY116" s="5"/>
      <c r="CZ116" s="21"/>
      <c r="DA116" s="5"/>
      <c r="DB116" s="5"/>
      <c r="DC116" s="5"/>
    </row>
    <row r="117" spans="8:107" x14ac:dyDescent="0.2">
      <c r="H117" s="21"/>
      <c r="I117" s="21"/>
      <c r="AD117" s="5"/>
      <c r="AG117" s="5"/>
      <c r="AH117" s="5"/>
      <c r="AI117" s="5"/>
      <c r="AJ117" s="5"/>
      <c r="AK117" s="5"/>
      <c r="AL117" s="5"/>
      <c r="AM117" s="5"/>
      <c r="AN117" s="73"/>
      <c r="AO117" s="73"/>
      <c r="AP117" s="73"/>
      <c r="AQ117" s="73"/>
      <c r="AR117" s="73"/>
      <c r="AS117" s="73"/>
      <c r="AT117" s="73"/>
      <c r="CN117" s="5"/>
      <c r="CO117" s="5"/>
      <c r="CP117" s="5"/>
      <c r="CQ117" s="5"/>
      <c r="CR117" s="5"/>
      <c r="CS117" s="5"/>
      <c r="CT117" s="5"/>
      <c r="CU117" s="5"/>
      <c r="CV117" s="5"/>
      <c r="CW117" s="5" t="str">
        <f>DF33</f>
        <v>Perdedor  62</v>
      </c>
      <c r="CX117" s="5"/>
      <c r="CY117" s="5"/>
      <c r="CZ117" s="21"/>
      <c r="DA117" s="5"/>
      <c r="DB117" s="5"/>
      <c r="DC117" s="5"/>
    </row>
    <row r="118" spans="8:107" ht="15" thickBot="1" x14ac:dyDescent="0.25">
      <c r="H118" s="21"/>
      <c r="I118" s="21"/>
      <c r="AD118" s="5"/>
      <c r="AG118" s="5"/>
      <c r="AH118" s="5"/>
      <c r="AI118" s="5"/>
      <c r="AJ118" s="5"/>
      <c r="AK118" s="5"/>
      <c r="AL118" s="5"/>
      <c r="AM118" s="5"/>
      <c r="AN118" s="73"/>
      <c r="AO118" s="73"/>
      <c r="AP118" s="73"/>
      <c r="AQ118" s="73"/>
      <c r="AR118" s="73"/>
      <c r="AS118" s="73"/>
      <c r="AT118" s="73"/>
      <c r="CN118" s="5"/>
      <c r="CO118" s="5"/>
      <c r="CP118" s="5"/>
      <c r="CQ118" s="5"/>
      <c r="CR118" s="5"/>
      <c r="CS118" s="5"/>
      <c r="CT118" s="5"/>
      <c r="CU118" s="5"/>
      <c r="CV118" s="5"/>
      <c r="CW118" s="5"/>
      <c r="CX118" s="5"/>
      <c r="CY118" s="5"/>
      <c r="CZ118" s="21"/>
      <c r="DA118" s="5"/>
      <c r="DB118" s="5"/>
      <c r="DC118" s="5"/>
    </row>
    <row r="119" spans="8:107" ht="16" x14ac:dyDescent="0.2">
      <c r="H119" s="8"/>
      <c r="I119" s="8"/>
      <c r="AD119" s="5"/>
      <c r="AG119" s="5"/>
      <c r="AH119" s="5"/>
      <c r="AI119" s="5"/>
      <c r="AJ119" s="5"/>
      <c r="AK119" s="5"/>
      <c r="AL119" s="5"/>
      <c r="AM119" s="5"/>
      <c r="AN119" s="73"/>
      <c r="AO119" s="73"/>
      <c r="AP119" s="73"/>
      <c r="AQ119" s="73"/>
      <c r="AR119" s="73"/>
      <c r="AS119" s="73"/>
      <c r="AT119" s="73"/>
      <c r="CN119" s="5"/>
      <c r="CO119" s="5"/>
      <c r="CP119" s="5"/>
      <c r="CQ119" s="5"/>
      <c r="CR119" s="5"/>
      <c r="CS119" s="5"/>
      <c r="CT119" s="5"/>
      <c r="CU119" s="5"/>
      <c r="CV119" s="5"/>
      <c r="CW119" s="92" t="str">
        <f>DC38</f>
        <v>Ganador  61</v>
      </c>
      <c r="CX119" s="5"/>
      <c r="CY119" s="5"/>
      <c r="CZ119" s="21"/>
      <c r="DA119" s="5"/>
      <c r="DB119" s="5"/>
      <c r="DC119" s="5"/>
    </row>
    <row r="120" spans="8:107" x14ac:dyDescent="0.2">
      <c r="H120" s="47"/>
      <c r="I120" s="47"/>
      <c r="J120" s="4">
        <f>IF(AND(DD33&lt;&gt;"",DE33&lt;&gt;""),1,0)</f>
        <v>0</v>
      </c>
      <c r="K120" s="4">
        <f>IF(AND(DC33&lt;&gt;"",DF33&lt;&gt;""),1,0)</f>
        <v>1</v>
      </c>
      <c r="L120" s="4" t="str">
        <f>MID(DD33,1,1)</f>
        <v/>
      </c>
      <c r="M120" s="4" t="str">
        <f>MID(DE33,1,1)</f>
        <v/>
      </c>
      <c r="N120" s="4" t="str">
        <f>MID(DD33,2,2)</f>
        <v/>
      </c>
      <c r="O120" s="4" t="str">
        <f>MID(DE33,2,2)</f>
        <v/>
      </c>
      <c r="P120" s="4" t="str">
        <f>CONCATENATE(N120,O120)</f>
        <v/>
      </c>
      <c r="S120" s="4" t="str">
        <f>IF(AND(DD33&lt;&gt;"",DE33&lt;&gt;""),IF(DD33&gt;DE33,"L",IF(DD33=DE33,"E","V")),"")</f>
        <v/>
      </c>
      <c r="T120" s="4" t="str">
        <f>IF(AND(DD33&lt;&gt;"",DE33&lt;&gt;""),IF(L120&gt;M120,DC33,IF(L120=M120,IF(OR(N120="*",N120="**"),DC33,DF33),DF33)),"")</f>
        <v/>
      </c>
      <c r="AD120" s="5"/>
      <c r="AG120" s="5"/>
      <c r="AH120" s="5"/>
      <c r="AI120" s="5"/>
      <c r="AJ120" s="5"/>
      <c r="AK120" s="5"/>
      <c r="AL120" s="5"/>
      <c r="AM120" s="5"/>
      <c r="AN120" s="73"/>
      <c r="AO120" s="73"/>
      <c r="AP120" s="73"/>
      <c r="AQ120" s="73"/>
      <c r="AR120" s="73"/>
      <c r="AS120" s="73"/>
      <c r="AT120" s="73"/>
      <c r="CN120" s="5"/>
      <c r="CO120" s="5"/>
      <c r="CP120" s="5"/>
      <c r="CQ120" s="5"/>
      <c r="CR120" s="5"/>
      <c r="CS120" s="5"/>
      <c r="CT120" s="5"/>
      <c r="CU120" s="5"/>
      <c r="CV120" s="5"/>
      <c r="CW120" s="5" t="str">
        <f>DF38</f>
        <v>Ganador  62</v>
      </c>
      <c r="CX120" s="5"/>
      <c r="CY120" s="5"/>
      <c r="CZ120" s="21"/>
      <c r="DA120" s="5"/>
      <c r="DB120" s="5"/>
      <c r="DC120" s="5"/>
    </row>
    <row r="121" spans="8:107" ht="15" thickBot="1" x14ac:dyDescent="0.25">
      <c r="H121" s="48"/>
      <c r="I121" s="49"/>
      <c r="AD121" s="5"/>
      <c r="AG121" s="5"/>
      <c r="AH121" s="5"/>
      <c r="AI121" s="5"/>
      <c r="AJ121" s="5"/>
      <c r="AK121" s="5"/>
      <c r="AL121" s="5"/>
      <c r="AM121" s="5"/>
      <c r="AN121" s="73"/>
      <c r="AO121" s="73"/>
      <c r="AP121" s="73"/>
      <c r="AQ121" s="73"/>
      <c r="AR121" s="73"/>
      <c r="AS121" s="73"/>
      <c r="AT121" s="73"/>
      <c r="CN121" s="5"/>
      <c r="CO121" s="5"/>
      <c r="CP121" s="5"/>
      <c r="CQ121" s="5"/>
      <c r="CR121" s="5"/>
      <c r="CS121" s="5"/>
      <c r="CT121" s="5"/>
      <c r="CU121" s="5"/>
      <c r="CV121" s="5"/>
      <c r="CW121" s="5"/>
      <c r="CX121" s="5"/>
      <c r="CY121" s="5"/>
      <c r="CZ121" s="21"/>
      <c r="DA121" s="5"/>
      <c r="DB121" s="5"/>
      <c r="DC121" s="5"/>
    </row>
    <row r="122" spans="8:107" x14ac:dyDescent="0.2">
      <c r="H122" s="21"/>
      <c r="I122" s="21"/>
      <c r="AD122" s="5"/>
      <c r="AG122" s="5"/>
      <c r="AH122" s="5"/>
      <c r="AI122" s="5"/>
      <c r="AJ122" s="5"/>
      <c r="AK122" s="5"/>
      <c r="AL122" s="5"/>
      <c r="AM122" s="5"/>
      <c r="AN122" s="73"/>
      <c r="AO122" s="73"/>
      <c r="AP122" s="73"/>
      <c r="AQ122" s="73"/>
      <c r="AR122" s="73"/>
      <c r="AS122" s="73"/>
      <c r="AT122" s="73"/>
      <c r="CN122" s="5"/>
      <c r="CO122" s="5"/>
      <c r="CP122" s="5"/>
      <c r="CQ122" s="5"/>
      <c r="CR122" s="5"/>
      <c r="CS122" s="5"/>
      <c r="CT122" s="5"/>
      <c r="CU122" s="5"/>
      <c r="CV122" s="5"/>
      <c r="CW122" s="5"/>
      <c r="CX122" s="5"/>
      <c r="CY122" s="5"/>
      <c r="CZ122" s="21"/>
      <c r="DA122" s="5"/>
      <c r="DB122" s="5"/>
      <c r="DC122" s="5"/>
    </row>
    <row r="123" spans="8:107" ht="15" thickBot="1" x14ac:dyDescent="0.25">
      <c r="H123" s="21"/>
      <c r="I123" s="21"/>
      <c r="AD123" s="5"/>
      <c r="AG123" s="5"/>
      <c r="AH123" s="5"/>
      <c r="AI123" s="5"/>
      <c r="AJ123" s="5"/>
      <c r="AK123" s="5"/>
      <c r="AL123" s="5"/>
      <c r="AM123" s="5"/>
      <c r="AN123" s="73"/>
      <c r="AO123" s="73"/>
      <c r="AP123" s="73"/>
      <c r="AQ123" s="73"/>
      <c r="AR123" s="73"/>
      <c r="AS123" s="73"/>
      <c r="AT123" s="73"/>
      <c r="CN123" s="5"/>
      <c r="CO123" s="5"/>
      <c r="CP123" s="5"/>
      <c r="CQ123" s="5"/>
      <c r="CR123" s="5"/>
      <c r="CS123" s="5"/>
      <c r="CT123" s="5"/>
      <c r="CU123" s="5"/>
      <c r="CV123" s="5"/>
      <c r="CW123" s="5"/>
      <c r="CX123" s="5"/>
      <c r="CY123" s="5"/>
      <c r="CZ123" s="21"/>
      <c r="DA123" s="5"/>
      <c r="DB123" s="5"/>
      <c r="DC123" s="5"/>
    </row>
    <row r="124" spans="8:107" ht="16" x14ac:dyDescent="0.2">
      <c r="H124" s="8"/>
      <c r="I124" s="8"/>
      <c r="AD124" s="5"/>
      <c r="AG124" s="5"/>
      <c r="AH124" s="5"/>
      <c r="AI124" s="5"/>
      <c r="AJ124" s="5"/>
      <c r="AK124" s="5"/>
      <c r="AL124" s="5"/>
      <c r="AM124" s="5"/>
      <c r="AN124" s="73"/>
      <c r="AO124" s="73"/>
      <c r="AP124" s="73"/>
      <c r="AQ124" s="73"/>
      <c r="AR124" s="73"/>
      <c r="AS124" s="73"/>
      <c r="AT124" s="73"/>
      <c r="CN124" s="5"/>
      <c r="CO124" s="5"/>
      <c r="CP124" s="5"/>
      <c r="CQ124" s="5"/>
      <c r="CR124" s="5"/>
      <c r="CS124" s="5"/>
      <c r="CT124" s="5"/>
      <c r="CU124" s="5"/>
      <c r="CV124" s="5"/>
      <c r="CW124" s="5"/>
      <c r="CX124" s="5"/>
      <c r="CY124" s="5"/>
      <c r="CZ124" s="21"/>
      <c r="DA124" s="5"/>
      <c r="DB124" s="5"/>
      <c r="DC124" s="5"/>
    </row>
    <row r="125" spans="8:107" x14ac:dyDescent="0.2">
      <c r="H125" s="47"/>
      <c r="I125" s="47"/>
      <c r="J125" s="4">
        <f>IF(AND(DD38&lt;&gt;"",DE38&lt;&gt;""),1,0)</f>
        <v>0</v>
      </c>
      <c r="K125" s="4">
        <f>IF(AND(DC38&lt;&gt;"",DF38&lt;&gt;""),1,0)</f>
        <v>1</v>
      </c>
      <c r="L125" s="4" t="str">
        <f>MID(DD38,1,1)</f>
        <v/>
      </c>
      <c r="M125" s="4" t="str">
        <f>MID(DE38,1,1)</f>
        <v/>
      </c>
      <c r="N125" s="4" t="str">
        <f>MID(DD38,2,2)</f>
        <v/>
      </c>
      <c r="O125" s="4" t="str">
        <f>MID(DE38,2,2)</f>
        <v/>
      </c>
      <c r="P125" s="4" t="str">
        <f>CONCATENATE(N125,O125)</f>
        <v/>
      </c>
      <c r="S125" s="4" t="str">
        <f>IF(AND(DD38&lt;&gt;"",DE38&lt;&gt;""),IF(DD38&gt;DE38,"L",IF(DD38=DE38,"E","V")),"")</f>
        <v/>
      </c>
      <c r="T125" s="4" t="str">
        <f>IF(AND(DD38&lt;&gt;"",DE38&lt;&gt;""),IF(L125&gt;M125,DC38,IF(L125=M125,IF(OR(N125="*",N125="**"),DC38,DF38),DF38)),"")</f>
        <v/>
      </c>
      <c r="AD125" s="5"/>
      <c r="AG125" s="5"/>
      <c r="AH125" s="5"/>
      <c r="AI125" s="5"/>
      <c r="AJ125" s="5"/>
      <c r="AK125" s="5"/>
      <c r="AL125" s="5"/>
      <c r="AM125" s="5"/>
      <c r="AN125" s="73"/>
      <c r="AO125" s="73"/>
      <c r="AP125" s="73"/>
      <c r="AQ125" s="73"/>
      <c r="AR125" s="73"/>
      <c r="AS125" s="73"/>
      <c r="AT125" s="73"/>
      <c r="CN125" s="5"/>
      <c r="CO125" s="5"/>
      <c r="CP125" s="5"/>
      <c r="CQ125" s="5"/>
      <c r="CR125" s="5"/>
      <c r="CS125" s="5"/>
      <c r="CT125" s="5"/>
      <c r="CU125" s="5"/>
      <c r="CV125" s="5"/>
      <c r="CW125" s="5"/>
      <c r="CX125" s="5"/>
      <c r="CY125" s="5"/>
      <c r="CZ125" s="21"/>
      <c r="DA125" s="5"/>
      <c r="DB125" s="5"/>
      <c r="DC125" s="5"/>
    </row>
    <row r="126" spans="8:107" ht="15" thickBot="1" x14ac:dyDescent="0.25">
      <c r="H126" s="48"/>
      <c r="I126" s="49"/>
      <c r="T126" s="4" t="str">
        <f>IF(DE38&lt;&gt;"",IF(T125=DC38,DF38,DC38),"")</f>
        <v/>
      </c>
      <c r="AD126" s="5"/>
      <c r="AG126" s="5"/>
      <c r="AH126" s="5"/>
      <c r="AI126" s="5"/>
      <c r="AJ126" s="5"/>
      <c r="AK126" s="5"/>
      <c r="AL126" s="5"/>
      <c r="AM126" s="5"/>
      <c r="AN126" s="73"/>
      <c r="AO126" s="73"/>
      <c r="AP126" s="73"/>
      <c r="AQ126" s="73"/>
      <c r="AR126" s="73"/>
      <c r="AS126" s="73"/>
      <c r="AT126" s="73"/>
      <c r="CN126" s="5"/>
      <c r="CO126" s="5"/>
      <c r="CP126" s="5"/>
      <c r="CQ126" s="5"/>
      <c r="CR126" s="5"/>
      <c r="CS126" s="5"/>
      <c r="CT126" s="5"/>
      <c r="CU126" s="5"/>
      <c r="CV126" s="5"/>
      <c r="CW126" s="5"/>
      <c r="CX126" s="5"/>
      <c r="CY126" s="5"/>
      <c r="CZ126" s="21"/>
      <c r="DA126" s="5"/>
      <c r="DB126" s="5"/>
      <c r="DC126" s="5"/>
    </row>
    <row r="127" spans="8:107" ht="15" thickBot="1" x14ac:dyDescent="0.25">
      <c r="H127" s="21"/>
      <c r="I127" s="21"/>
      <c r="AD127" s="5"/>
      <c r="AG127" s="5"/>
      <c r="AH127" s="5"/>
      <c r="AI127" s="5"/>
      <c r="AJ127" s="5"/>
      <c r="AK127" s="5"/>
      <c r="AL127" s="5"/>
      <c r="AM127" s="5"/>
      <c r="AN127" s="73"/>
      <c r="AO127" s="73"/>
      <c r="AP127" s="73"/>
      <c r="AQ127" s="73"/>
      <c r="AR127" s="73"/>
      <c r="AS127" s="73"/>
      <c r="AT127" s="73"/>
      <c r="CN127" s="5"/>
      <c r="CO127" s="5"/>
      <c r="CP127" s="5"/>
      <c r="CQ127" s="5"/>
      <c r="CR127" s="5"/>
      <c r="CS127" s="5"/>
      <c r="CT127" s="5"/>
      <c r="CU127" s="5"/>
      <c r="CV127" s="5"/>
      <c r="CW127" s="5"/>
      <c r="CX127" s="5"/>
      <c r="CY127" s="5"/>
      <c r="CZ127" s="21"/>
      <c r="DA127" s="5"/>
      <c r="DB127" s="5"/>
      <c r="DC127" s="5"/>
    </row>
    <row r="128" spans="8:107" ht="21" customHeight="1" thickBot="1" x14ac:dyDescent="0.3">
      <c r="H128" s="54"/>
      <c r="I128" s="55"/>
      <c r="L128" s="4" t="str">
        <f>DF42</f>
        <v/>
      </c>
      <c r="AD128" s="5"/>
      <c r="AG128" s="5"/>
      <c r="AH128" s="5"/>
      <c r="AI128" s="5"/>
      <c r="AJ128" s="5"/>
      <c r="AK128" s="5"/>
      <c r="AL128" s="5"/>
      <c r="AM128" s="5"/>
      <c r="AN128" s="73"/>
      <c r="AO128" s="73"/>
      <c r="AP128" s="73"/>
      <c r="AQ128" s="73"/>
      <c r="AR128" s="73"/>
      <c r="AS128" s="73"/>
      <c r="AT128" s="73"/>
      <c r="CN128" s="5"/>
      <c r="CO128" s="5"/>
      <c r="CP128" s="5"/>
      <c r="CQ128" s="5"/>
      <c r="CR128" s="5"/>
      <c r="CS128" s="5"/>
      <c r="CT128" s="5"/>
      <c r="CU128" s="5"/>
      <c r="CV128" s="5"/>
      <c r="CW128" s="5"/>
      <c r="CX128" s="5"/>
      <c r="CY128" s="5"/>
      <c r="CZ128" s="21"/>
      <c r="DA128" s="5"/>
      <c r="DB128" s="5"/>
      <c r="DC128" s="5"/>
    </row>
    <row r="129" spans="2:107" ht="21" customHeight="1" thickBot="1" x14ac:dyDescent="0.3">
      <c r="H129" s="54"/>
      <c r="I129" s="55"/>
      <c r="L129" s="4" t="str">
        <f>DF43</f>
        <v/>
      </c>
      <c r="AD129" s="5"/>
      <c r="AG129" s="5"/>
      <c r="AH129" s="5"/>
      <c r="AI129" s="5"/>
      <c r="AJ129" s="5"/>
      <c r="AK129" s="5"/>
      <c r="AL129" s="5"/>
      <c r="AM129" s="5"/>
      <c r="AN129" s="5"/>
      <c r="AO129" s="5"/>
      <c r="CN129" s="5"/>
      <c r="CO129" s="5"/>
      <c r="CP129" s="5"/>
      <c r="CQ129" s="5"/>
      <c r="CR129" s="5"/>
      <c r="CS129" s="5"/>
      <c r="CT129" s="5"/>
      <c r="CU129" s="5"/>
      <c r="CV129" s="5"/>
      <c r="CW129" s="5"/>
      <c r="CX129" s="5"/>
      <c r="CY129" s="5"/>
      <c r="CZ129" s="21"/>
      <c r="DA129" s="5"/>
      <c r="DB129" s="5"/>
      <c r="DC129" s="5"/>
    </row>
    <row r="130" spans="2:107" ht="21" customHeight="1" thickBot="1" x14ac:dyDescent="0.3">
      <c r="H130" s="54"/>
      <c r="I130" s="55"/>
      <c r="L130" s="4" t="str">
        <f>DF44</f>
        <v/>
      </c>
      <c r="AD130" s="5"/>
      <c r="AG130" s="5"/>
      <c r="AH130" s="5"/>
      <c r="AI130" s="5"/>
      <c r="AJ130" s="5"/>
      <c r="AK130" s="5"/>
      <c r="AL130" s="5"/>
      <c r="AM130" s="5"/>
      <c r="AN130" s="5"/>
      <c r="AO130" s="5"/>
      <c r="CN130" s="5"/>
      <c r="CO130" s="5"/>
      <c r="CP130" s="5"/>
      <c r="CQ130" s="5"/>
      <c r="CR130" s="5"/>
      <c r="CS130" s="5"/>
      <c r="CT130" s="5"/>
      <c r="CU130" s="5"/>
      <c r="CV130" s="5"/>
      <c r="CW130" s="5"/>
      <c r="CX130" s="5"/>
      <c r="CY130" s="5"/>
      <c r="CZ130" s="21"/>
      <c r="DA130" s="5"/>
      <c r="DB130" s="5"/>
      <c r="DC130" s="5"/>
    </row>
    <row r="131" spans="2:107" x14ac:dyDescent="0.2">
      <c r="B131" s="5"/>
      <c r="C131" s="5"/>
      <c r="D131" s="6"/>
      <c r="E131" s="5"/>
      <c r="F131" s="5"/>
      <c r="G131" s="7"/>
      <c r="H131" s="5"/>
      <c r="I131" s="5"/>
      <c r="J131" s="5"/>
      <c r="K131" s="5"/>
      <c r="L131" s="5"/>
      <c r="M131" s="5"/>
      <c r="N131" s="5"/>
      <c r="O131" s="5"/>
      <c r="P131" s="5"/>
      <c r="Q131" s="5"/>
      <c r="R131" s="5"/>
      <c r="S131" s="5"/>
      <c r="T131" s="5"/>
      <c r="U131" s="5"/>
      <c r="V131" s="5"/>
      <c r="W131" s="5"/>
      <c r="X131" s="5"/>
      <c r="Y131" s="5"/>
      <c r="Z131" s="5"/>
      <c r="AA131" s="5"/>
      <c r="AB131" s="5"/>
      <c r="AC131" s="5"/>
      <c r="AD131" s="5"/>
      <c r="AG131" s="5"/>
      <c r="AH131" s="5"/>
      <c r="AI131" s="5"/>
      <c r="AJ131" s="5"/>
      <c r="AK131" s="5"/>
      <c r="AL131" s="5"/>
      <c r="AM131" s="5"/>
      <c r="AN131" s="5"/>
      <c r="AO131" s="5"/>
      <c r="CN131" s="5"/>
      <c r="CO131" s="5"/>
      <c r="CP131" s="5"/>
      <c r="CQ131" s="5"/>
      <c r="CR131" s="5"/>
      <c r="CS131" s="5"/>
      <c r="CT131" s="5"/>
      <c r="CU131" s="5"/>
      <c r="CV131" s="5"/>
      <c r="CW131" s="5"/>
      <c r="CX131" s="5"/>
      <c r="CY131" s="5"/>
      <c r="CZ131" s="21"/>
      <c r="DA131" s="5"/>
      <c r="DB131" s="5"/>
      <c r="DC131" s="5"/>
    </row>
    <row r="132" spans="2:107" x14ac:dyDescent="0.2">
      <c r="B132" s="5"/>
      <c r="C132" s="5"/>
      <c r="D132" s="6"/>
      <c r="E132" s="5"/>
      <c r="F132" s="5"/>
      <c r="G132" s="7"/>
      <c r="H132" s="5"/>
      <c r="I132" s="5"/>
      <c r="J132" s="5"/>
      <c r="K132" s="5"/>
      <c r="L132" s="5"/>
      <c r="M132" s="5"/>
      <c r="N132" s="5"/>
      <c r="O132" s="5"/>
      <c r="P132" s="5"/>
      <c r="Q132" s="5"/>
      <c r="R132" s="5"/>
      <c r="S132" s="5"/>
      <c r="T132" s="5"/>
      <c r="U132" s="5"/>
      <c r="V132" s="5"/>
      <c r="W132" s="5"/>
      <c r="X132" s="5"/>
      <c r="Y132" s="5"/>
      <c r="Z132" s="5"/>
      <c r="AA132" s="5"/>
      <c r="AB132" s="5"/>
      <c r="AC132" s="5"/>
      <c r="AD132" s="5"/>
      <c r="AG132" s="5"/>
      <c r="AH132" s="5"/>
      <c r="AI132" s="5"/>
      <c r="AJ132" s="5"/>
      <c r="AK132" s="5"/>
      <c r="AL132" s="5"/>
      <c r="AM132" s="5"/>
      <c r="AN132" s="5"/>
      <c r="AO132" s="5"/>
      <c r="CN132" s="5"/>
      <c r="CO132" s="5"/>
      <c r="CP132" s="5"/>
      <c r="CQ132" s="5"/>
      <c r="CR132" s="5"/>
      <c r="CS132" s="5"/>
      <c r="CT132" s="5"/>
      <c r="CU132" s="5"/>
      <c r="CV132" s="5"/>
      <c r="CW132" s="5"/>
      <c r="CX132" s="5"/>
      <c r="CY132" s="5"/>
      <c r="CZ132" s="21"/>
      <c r="DA132" s="5"/>
      <c r="DB132" s="5"/>
      <c r="DC132" s="5"/>
    </row>
    <row r="133" spans="2:107" x14ac:dyDescent="0.2">
      <c r="B133" s="5"/>
      <c r="C133" s="5"/>
      <c r="D133" s="6"/>
      <c r="E133" s="5"/>
      <c r="F133" s="5"/>
      <c r="G133" s="7"/>
      <c r="H133" s="5"/>
      <c r="I133" s="5"/>
      <c r="J133" s="5"/>
      <c r="K133" s="5"/>
      <c r="L133" s="5"/>
      <c r="M133" s="5"/>
      <c r="N133" s="5"/>
      <c r="O133" s="5"/>
      <c r="P133" s="5"/>
      <c r="Q133" s="5"/>
      <c r="R133" s="5"/>
      <c r="S133" s="5"/>
      <c r="T133" s="5"/>
      <c r="U133" s="5"/>
      <c r="V133" s="5"/>
      <c r="W133" s="5"/>
      <c r="X133" s="5"/>
      <c r="Y133" s="5"/>
      <c r="Z133" s="5"/>
      <c r="AA133" s="5"/>
      <c r="AB133" s="5"/>
      <c r="AC133" s="5"/>
      <c r="AD133" s="5"/>
      <c r="AG133" s="5"/>
      <c r="AH133" s="5"/>
      <c r="AI133" s="5"/>
      <c r="AJ133" s="5"/>
      <c r="AK133" s="5"/>
      <c r="AL133" s="5"/>
      <c r="AM133" s="5"/>
      <c r="AN133" s="5"/>
      <c r="AO133" s="5"/>
      <c r="CN133" s="5"/>
      <c r="CO133" s="5"/>
      <c r="CP133" s="5"/>
      <c r="CQ133" s="5"/>
      <c r="CR133" s="5"/>
      <c r="CS133" s="5"/>
      <c r="CT133" s="5"/>
      <c r="CU133" s="5"/>
      <c r="CV133" s="5"/>
      <c r="CW133" s="5"/>
      <c r="CX133" s="5"/>
      <c r="CY133" s="5"/>
      <c r="CZ133" s="21"/>
      <c r="DA133" s="5"/>
      <c r="DB133" s="5"/>
      <c r="DC133" s="5"/>
    </row>
    <row r="134" spans="2:107" x14ac:dyDescent="0.2">
      <c r="B134" s="5"/>
      <c r="C134" s="5"/>
      <c r="D134" s="6"/>
      <c r="E134" s="5"/>
      <c r="F134" s="5"/>
      <c r="G134" s="7"/>
      <c r="H134" s="5"/>
      <c r="I134" s="5"/>
      <c r="J134" s="5"/>
      <c r="K134" s="5"/>
      <c r="L134" s="5"/>
      <c r="M134" s="5"/>
      <c r="N134" s="5"/>
      <c r="O134" s="5"/>
      <c r="P134" s="5"/>
      <c r="Q134" s="5"/>
      <c r="R134" s="5"/>
      <c r="S134" s="5"/>
      <c r="T134" s="5"/>
      <c r="U134" s="5"/>
      <c r="V134" s="5"/>
      <c r="W134" s="5"/>
      <c r="X134" s="5"/>
      <c r="Y134" s="5"/>
      <c r="Z134" s="5"/>
      <c r="AA134" s="5"/>
      <c r="AB134" s="5"/>
      <c r="AC134" s="5"/>
      <c r="AD134" s="5"/>
      <c r="AG134" s="5"/>
      <c r="AH134" s="5"/>
      <c r="AI134" s="5"/>
      <c r="AJ134" s="5"/>
      <c r="AK134" s="5"/>
      <c r="AL134" s="5"/>
      <c r="AM134" s="5"/>
      <c r="AN134" s="5"/>
      <c r="AO134" s="5"/>
      <c r="CN134" s="5"/>
      <c r="CO134" s="5"/>
      <c r="CP134" s="5"/>
      <c r="CQ134" s="5"/>
      <c r="CR134" s="5"/>
      <c r="CS134" s="5"/>
      <c r="CT134" s="5"/>
      <c r="CU134" s="5"/>
      <c r="CV134" s="5"/>
      <c r="CW134" s="5"/>
      <c r="CX134" s="5"/>
      <c r="CY134" s="5"/>
      <c r="CZ134" s="21"/>
      <c r="DA134" s="5"/>
      <c r="DB134" s="5"/>
      <c r="DC134" s="5"/>
    </row>
    <row r="135" spans="2:107" x14ac:dyDescent="0.2">
      <c r="B135" s="5"/>
      <c r="C135" s="5"/>
      <c r="D135" s="6"/>
      <c r="E135" s="5"/>
      <c r="F135" s="5"/>
      <c r="G135" s="7"/>
      <c r="H135" s="5"/>
      <c r="I135" s="5"/>
      <c r="J135" s="5"/>
      <c r="K135" s="5"/>
      <c r="L135" s="5"/>
      <c r="M135" s="5"/>
      <c r="N135" s="5"/>
      <c r="O135" s="5"/>
      <c r="P135" s="5"/>
      <c r="Q135" s="5"/>
      <c r="R135" s="5"/>
      <c r="S135" s="5"/>
      <c r="T135" s="5"/>
      <c r="U135" s="5"/>
      <c r="V135" s="5"/>
      <c r="W135" s="5"/>
      <c r="X135" s="5"/>
      <c r="Y135" s="5"/>
      <c r="Z135" s="5"/>
      <c r="AA135" s="5"/>
      <c r="AB135" s="5"/>
      <c r="AC135" s="5"/>
      <c r="AD135" s="5"/>
      <c r="AG135" s="5"/>
      <c r="AH135" s="5"/>
      <c r="AI135" s="5"/>
      <c r="AJ135" s="5"/>
      <c r="AK135" s="5"/>
      <c r="AL135" s="5"/>
      <c r="AM135" s="5"/>
      <c r="AN135" s="5"/>
      <c r="AO135" s="5"/>
      <c r="CN135" s="5"/>
      <c r="CO135" s="5"/>
      <c r="CP135" s="5"/>
      <c r="CQ135" s="5"/>
      <c r="CR135" s="5"/>
      <c r="CS135" s="5"/>
      <c r="CT135" s="5"/>
      <c r="CU135" s="5"/>
      <c r="CV135" s="5"/>
      <c r="CW135" s="5"/>
      <c r="CX135" s="5"/>
      <c r="CY135" s="5"/>
      <c r="CZ135" s="21"/>
      <c r="DA135" s="5"/>
      <c r="DB135" s="5"/>
      <c r="DC135" s="5"/>
    </row>
    <row r="136" spans="2:107" x14ac:dyDescent="0.2">
      <c r="B136" s="5"/>
      <c r="C136" s="5"/>
      <c r="D136" s="6"/>
      <c r="E136" s="5"/>
      <c r="F136" s="5"/>
      <c r="G136" s="7"/>
      <c r="H136" s="5"/>
      <c r="I136" s="5"/>
      <c r="J136" s="5"/>
      <c r="K136" s="5"/>
      <c r="L136" s="5"/>
      <c r="M136" s="5"/>
      <c r="N136" s="5"/>
      <c r="O136" s="5"/>
      <c r="P136" s="5"/>
      <c r="Q136" s="5"/>
      <c r="R136" s="5"/>
      <c r="S136" s="5"/>
      <c r="T136" s="5"/>
      <c r="U136" s="5"/>
      <c r="V136" s="5"/>
      <c r="W136" s="5"/>
      <c r="X136" s="5"/>
      <c r="Y136" s="5"/>
      <c r="Z136" s="5"/>
      <c r="AA136" s="5"/>
      <c r="AB136" s="5"/>
      <c r="AC136" s="5"/>
      <c r="AD136" s="5"/>
      <c r="AG136" s="5"/>
      <c r="AH136" s="5"/>
      <c r="AI136" s="5"/>
      <c r="AJ136" s="5"/>
      <c r="AK136" s="5"/>
      <c r="AL136" s="5"/>
      <c r="AM136" s="5"/>
      <c r="AN136" s="5"/>
      <c r="AO136" s="5"/>
      <c r="CN136" s="5"/>
      <c r="CO136" s="5"/>
      <c r="CP136" s="5"/>
      <c r="CQ136" s="5"/>
      <c r="CR136" s="5"/>
      <c r="CS136" s="5"/>
      <c r="CT136" s="5"/>
      <c r="CU136" s="5"/>
      <c r="CV136" s="5"/>
      <c r="CW136" s="5"/>
      <c r="CX136" s="5"/>
      <c r="CY136" s="5"/>
      <c r="CZ136" s="21"/>
      <c r="DA136" s="5"/>
      <c r="DB136" s="5"/>
      <c r="DC136" s="5"/>
    </row>
    <row r="137" spans="2:107" x14ac:dyDescent="0.2">
      <c r="B137" s="5"/>
      <c r="C137" s="5"/>
      <c r="D137" s="6"/>
      <c r="E137" s="5"/>
      <c r="F137" s="5"/>
      <c r="G137" s="7"/>
      <c r="H137" s="5"/>
      <c r="I137" s="5"/>
      <c r="J137" s="5"/>
      <c r="K137" s="5"/>
      <c r="L137" s="5"/>
      <c r="M137" s="5"/>
      <c r="N137" s="5"/>
      <c r="O137" s="5"/>
      <c r="P137" s="5"/>
      <c r="Q137" s="5"/>
      <c r="R137" s="5"/>
      <c r="S137" s="5"/>
      <c r="T137" s="5"/>
      <c r="U137" s="5"/>
      <c r="V137" s="5"/>
      <c r="W137" s="5"/>
      <c r="X137" s="5"/>
      <c r="Y137" s="5"/>
      <c r="Z137" s="5"/>
      <c r="AA137" s="5"/>
      <c r="AB137" s="5"/>
      <c r="AC137" s="5"/>
      <c r="AD137" s="5"/>
      <c r="AG137" s="5"/>
      <c r="AH137" s="5"/>
      <c r="AI137" s="5"/>
      <c r="AJ137" s="5"/>
      <c r="AK137" s="5"/>
      <c r="AL137" s="5"/>
      <c r="AM137" s="5"/>
      <c r="AN137" s="5"/>
      <c r="AO137" s="5"/>
      <c r="CN137" s="5"/>
      <c r="CO137" s="5"/>
      <c r="CP137" s="5"/>
      <c r="CQ137" s="5"/>
      <c r="CR137" s="5"/>
      <c r="CS137" s="5"/>
      <c r="CT137" s="5"/>
      <c r="CU137" s="5"/>
      <c r="CV137" s="5"/>
      <c r="CW137" s="5"/>
      <c r="CX137" s="5"/>
      <c r="CY137" s="5"/>
      <c r="CZ137" s="21"/>
      <c r="DA137" s="5"/>
      <c r="DB137" s="5"/>
      <c r="DC137" s="5"/>
    </row>
    <row r="138" spans="2:107" x14ac:dyDescent="0.2">
      <c r="B138" s="5"/>
      <c r="C138" s="5"/>
      <c r="D138" s="6"/>
      <c r="E138" s="5"/>
      <c r="F138" s="5"/>
      <c r="G138" s="7"/>
      <c r="H138" s="5"/>
      <c r="I138" s="5"/>
      <c r="J138" s="5"/>
      <c r="K138" s="5"/>
      <c r="L138" s="5"/>
      <c r="M138" s="5"/>
      <c r="N138" s="5"/>
      <c r="O138" s="5"/>
      <c r="P138" s="5"/>
      <c r="Q138" s="5"/>
      <c r="R138" s="5"/>
      <c r="S138" s="5"/>
      <c r="T138" s="5"/>
      <c r="U138" s="5"/>
      <c r="V138" s="5"/>
      <c r="W138" s="5"/>
      <c r="X138" s="5"/>
      <c r="Y138" s="5"/>
      <c r="Z138" s="5"/>
      <c r="AA138" s="5"/>
      <c r="AB138" s="5"/>
      <c r="AC138" s="5"/>
      <c r="AD138" s="5"/>
      <c r="AG138" s="5"/>
      <c r="AH138" s="5"/>
      <c r="AI138" s="5"/>
      <c r="AJ138" s="5"/>
      <c r="AK138" s="5"/>
      <c r="AL138" s="5"/>
      <c r="AM138" s="5"/>
      <c r="AN138" s="5"/>
      <c r="AO138" s="5"/>
      <c r="CN138" s="5"/>
      <c r="CO138" s="5"/>
      <c r="CP138" s="5"/>
      <c r="CQ138" s="5"/>
      <c r="CR138" s="5"/>
      <c r="CS138" s="5"/>
      <c r="CT138" s="5"/>
      <c r="CU138" s="5"/>
      <c r="CV138" s="5"/>
      <c r="CW138" s="5"/>
      <c r="CX138" s="5"/>
      <c r="CY138" s="5"/>
      <c r="CZ138" s="21"/>
      <c r="DA138" s="5"/>
      <c r="DB138" s="5"/>
      <c r="DC138" s="5"/>
    </row>
    <row r="139" spans="2:107" x14ac:dyDescent="0.2">
      <c r="B139" s="5"/>
      <c r="C139" s="5"/>
      <c r="D139" s="6"/>
      <c r="E139" s="5"/>
      <c r="F139" s="5"/>
      <c r="G139" s="7"/>
      <c r="H139" s="5"/>
      <c r="I139" s="5"/>
      <c r="J139" s="5"/>
      <c r="K139" s="5"/>
      <c r="L139" s="5"/>
      <c r="M139" s="5"/>
      <c r="N139" s="5"/>
      <c r="O139" s="5"/>
      <c r="P139" s="5"/>
      <c r="Q139" s="5"/>
      <c r="R139" s="5"/>
      <c r="S139" s="5"/>
      <c r="T139" s="5"/>
      <c r="U139" s="5"/>
      <c r="V139" s="5"/>
      <c r="W139" s="5"/>
      <c r="X139" s="5"/>
      <c r="Y139" s="5"/>
      <c r="Z139" s="5"/>
      <c r="AA139" s="5"/>
      <c r="AB139" s="5"/>
      <c r="AC139" s="5"/>
      <c r="AD139" s="5"/>
      <c r="AG139" s="5"/>
      <c r="AH139" s="5"/>
      <c r="AI139" s="5"/>
      <c r="AJ139" s="5"/>
      <c r="AK139" s="5"/>
      <c r="AL139" s="5"/>
      <c r="AM139" s="5"/>
      <c r="AN139" s="5"/>
      <c r="AO139" s="5"/>
      <c r="CN139" s="5"/>
      <c r="CO139" s="5"/>
      <c r="CP139" s="5"/>
      <c r="CQ139" s="5"/>
      <c r="CR139" s="5"/>
      <c r="CS139" s="5"/>
      <c r="CT139" s="5"/>
      <c r="CU139" s="5"/>
      <c r="CV139" s="5"/>
      <c r="CW139" s="5"/>
      <c r="CX139" s="5"/>
      <c r="CY139" s="5"/>
      <c r="CZ139" s="21"/>
      <c r="DA139" s="5"/>
      <c r="DB139" s="5"/>
      <c r="DC139" s="5"/>
    </row>
    <row r="140" spans="2:107" x14ac:dyDescent="0.2">
      <c r="B140" s="5"/>
      <c r="C140" s="5"/>
      <c r="D140" s="6"/>
      <c r="E140" s="5"/>
      <c r="F140" s="5"/>
      <c r="G140" s="7"/>
      <c r="H140" s="5"/>
      <c r="I140" s="5"/>
      <c r="J140" s="5"/>
      <c r="K140" s="5"/>
      <c r="L140" s="5"/>
      <c r="M140" s="5"/>
      <c r="N140" s="5"/>
      <c r="O140" s="5"/>
      <c r="P140" s="5"/>
      <c r="Q140" s="5"/>
      <c r="R140" s="5"/>
      <c r="S140" s="5"/>
      <c r="T140" s="5"/>
      <c r="U140" s="5"/>
      <c r="V140" s="5"/>
      <c r="W140" s="5"/>
      <c r="X140" s="5"/>
      <c r="Y140" s="5"/>
      <c r="Z140" s="5"/>
      <c r="AA140" s="5"/>
      <c r="AB140" s="5"/>
      <c r="AC140" s="5"/>
      <c r="AD140" s="5"/>
      <c r="AG140" s="5"/>
      <c r="AH140" s="5"/>
      <c r="AI140" s="5"/>
      <c r="AJ140" s="5"/>
      <c r="AK140" s="5"/>
      <c r="AL140" s="5"/>
      <c r="AM140" s="5"/>
      <c r="AN140" s="5"/>
      <c r="AO140" s="5"/>
      <c r="CN140" s="5"/>
      <c r="CO140" s="5"/>
      <c r="CP140" s="5"/>
      <c r="CQ140" s="5"/>
      <c r="CR140" s="5"/>
      <c r="CS140" s="5"/>
      <c r="CT140" s="5"/>
      <c r="CU140" s="5"/>
      <c r="CV140" s="5"/>
      <c r="CW140" s="5"/>
      <c r="CX140" s="5"/>
      <c r="CY140" s="5"/>
      <c r="CZ140" s="21"/>
      <c r="DA140" s="5"/>
      <c r="DB140" s="5"/>
      <c r="DC140" s="5"/>
    </row>
    <row r="141" spans="2:107" x14ac:dyDescent="0.2">
      <c r="B141" s="5"/>
      <c r="C141" s="5"/>
      <c r="D141" s="6"/>
      <c r="E141" s="5"/>
      <c r="F141" s="5"/>
      <c r="G141" s="7"/>
      <c r="H141" s="5"/>
      <c r="I141" s="5"/>
      <c r="J141" s="5"/>
      <c r="K141" s="5"/>
      <c r="L141" s="5"/>
      <c r="M141" s="5"/>
      <c r="N141" s="5"/>
      <c r="O141" s="5"/>
      <c r="P141" s="5"/>
      <c r="Q141" s="5"/>
      <c r="R141" s="5"/>
      <c r="S141" s="5"/>
      <c r="T141" s="5"/>
      <c r="U141" s="5"/>
      <c r="V141" s="5"/>
      <c r="W141" s="5"/>
      <c r="X141" s="5"/>
      <c r="Y141" s="5"/>
      <c r="Z141" s="5"/>
      <c r="AA141" s="5"/>
      <c r="AB141" s="5"/>
      <c r="AC141" s="5"/>
      <c r="AD141" s="5"/>
      <c r="AG141" s="5"/>
      <c r="AH141" s="5"/>
      <c r="AI141" s="5"/>
      <c r="AJ141" s="5"/>
      <c r="AK141" s="5"/>
      <c r="AL141" s="5"/>
      <c r="AM141" s="5"/>
      <c r="AN141" s="5"/>
      <c r="AO141" s="5"/>
      <c r="CN141" s="5"/>
      <c r="CO141" s="5"/>
      <c r="CP141" s="5"/>
      <c r="CQ141" s="5"/>
      <c r="CR141" s="5"/>
      <c r="CS141" s="5"/>
      <c r="CT141" s="5"/>
      <c r="CU141" s="5"/>
      <c r="CV141" s="5"/>
      <c r="CW141" s="5"/>
      <c r="CX141" s="5"/>
      <c r="CY141" s="5"/>
      <c r="CZ141" s="21"/>
      <c r="DA141" s="5"/>
      <c r="DB141" s="5"/>
      <c r="DC141" s="5"/>
    </row>
    <row r="142" spans="2:107" x14ac:dyDescent="0.2">
      <c r="B142" s="5"/>
      <c r="C142" s="5"/>
      <c r="D142" s="6"/>
      <c r="E142" s="5"/>
      <c r="F142" s="5"/>
      <c r="G142" s="7"/>
      <c r="H142" s="5"/>
      <c r="I142" s="5"/>
      <c r="J142" s="5"/>
      <c r="K142" s="5"/>
      <c r="L142" s="5"/>
      <c r="M142" s="5"/>
      <c r="N142" s="5"/>
      <c r="O142" s="5"/>
      <c r="P142" s="5"/>
      <c r="Q142" s="5"/>
      <c r="R142" s="5"/>
      <c r="S142" s="5"/>
      <c r="T142" s="5"/>
      <c r="U142" s="5"/>
      <c r="V142" s="5"/>
      <c r="W142" s="5"/>
      <c r="X142" s="5"/>
      <c r="Y142" s="5"/>
      <c r="Z142" s="5"/>
      <c r="AA142" s="5"/>
      <c r="AB142" s="5"/>
      <c r="AC142" s="5"/>
      <c r="AD142" s="5"/>
      <c r="AG142" s="5"/>
      <c r="AH142" s="5"/>
      <c r="AI142" s="5"/>
      <c r="AJ142" s="5"/>
      <c r="AK142" s="5"/>
      <c r="AL142" s="5"/>
      <c r="AM142" s="5"/>
      <c r="AN142" s="5"/>
      <c r="AO142" s="5"/>
      <c r="CN142" s="5"/>
      <c r="CO142" s="5"/>
      <c r="CP142" s="5"/>
      <c r="CQ142" s="5"/>
      <c r="CR142" s="5"/>
      <c r="CS142" s="5"/>
      <c r="CT142" s="5"/>
      <c r="CU142" s="5"/>
      <c r="CV142" s="5"/>
      <c r="CW142" s="5"/>
      <c r="CX142" s="5"/>
      <c r="CY142" s="5"/>
      <c r="CZ142" s="21"/>
      <c r="DA142" s="5"/>
      <c r="DB142" s="5"/>
      <c r="DC142" s="5"/>
    </row>
    <row r="143" spans="2:107" x14ac:dyDescent="0.2">
      <c r="B143" s="5"/>
      <c r="C143" s="5"/>
      <c r="D143" s="6"/>
      <c r="E143" s="5"/>
      <c r="F143" s="5"/>
      <c r="G143" s="7"/>
      <c r="H143" s="5"/>
      <c r="I143" s="5"/>
      <c r="J143" s="5"/>
      <c r="K143" s="5"/>
      <c r="L143" s="5"/>
      <c r="M143" s="5"/>
      <c r="N143" s="5"/>
      <c r="O143" s="5"/>
      <c r="P143" s="5"/>
      <c r="Q143" s="5"/>
      <c r="R143" s="5"/>
      <c r="S143" s="5"/>
      <c r="T143" s="5"/>
      <c r="U143" s="5"/>
      <c r="V143" s="5"/>
      <c r="W143" s="5"/>
      <c r="X143" s="5"/>
      <c r="Y143" s="5"/>
      <c r="Z143" s="5"/>
      <c r="AA143" s="5"/>
      <c r="AB143" s="5"/>
      <c r="AC143" s="5"/>
      <c r="AD143" s="5"/>
      <c r="AG143" s="5"/>
      <c r="AH143" s="5"/>
      <c r="AI143" s="5"/>
      <c r="AJ143" s="5"/>
      <c r="AK143" s="5"/>
      <c r="AL143" s="5"/>
      <c r="AM143" s="5"/>
      <c r="AN143" s="5"/>
      <c r="AO143" s="5"/>
      <c r="CN143" s="5"/>
      <c r="CO143" s="5"/>
      <c r="CP143" s="5"/>
      <c r="CQ143" s="5"/>
      <c r="CR143" s="5"/>
      <c r="CS143" s="5"/>
      <c r="CT143" s="5"/>
      <c r="CU143" s="5"/>
      <c r="CV143" s="5"/>
      <c r="CW143" s="5"/>
      <c r="CX143" s="5"/>
      <c r="CY143" s="5"/>
      <c r="CZ143" s="21"/>
      <c r="DA143" s="5"/>
      <c r="DB143" s="5"/>
      <c r="DC143" s="5"/>
    </row>
    <row r="144" spans="2:107" x14ac:dyDescent="0.2">
      <c r="B144" s="5"/>
      <c r="C144" s="5"/>
      <c r="D144" s="6"/>
      <c r="E144" s="5"/>
      <c r="F144" s="5"/>
      <c r="G144" s="7"/>
      <c r="H144" s="5"/>
      <c r="I144" s="5"/>
      <c r="J144" s="5"/>
      <c r="K144" s="5"/>
      <c r="L144" s="5"/>
      <c r="M144" s="5"/>
      <c r="N144" s="5"/>
      <c r="O144" s="5"/>
      <c r="P144" s="5"/>
      <c r="Q144" s="5"/>
      <c r="R144" s="5"/>
      <c r="S144" s="5"/>
      <c r="T144" s="5"/>
      <c r="U144" s="5"/>
      <c r="V144" s="5"/>
      <c r="W144" s="5"/>
      <c r="X144" s="5"/>
      <c r="Y144" s="5"/>
      <c r="Z144" s="5"/>
      <c r="AA144" s="5"/>
      <c r="AB144" s="5"/>
      <c r="AC144" s="5"/>
      <c r="AD144" s="5"/>
      <c r="AG144" s="5"/>
      <c r="AH144" s="5"/>
      <c r="AI144" s="5"/>
      <c r="AJ144" s="5"/>
      <c r="AK144" s="5"/>
      <c r="AL144" s="5"/>
      <c r="AM144" s="5"/>
      <c r="AN144" s="5"/>
      <c r="AO144" s="5"/>
      <c r="CN144" s="5"/>
      <c r="CO144" s="5"/>
      <c r="CP144" s="5"/>
      <c r="CQ144" s="5"/>
      <c r="CR144" s="5"/>
      <c r="CS144" s="5"/>
      <c r="CT144" s="5"/>
      <c r="CU144" s="5"/>
      <c r="CV144" s="5"/>
      <c r="CW144" s="5"/>
      <c r="CX144" s="5"/>
      <c r="CY144" s="5"/>
      <c r="CZ144" s="21"/>
      <c r="DA144" s="5"/>
      <c r="DB144" s="5"/>
      <c r="DC144" s="5"/>
    </row>
    <row r="145" spans="2:107" x14ac:dyDescent="0.2">
      <c r="B145" s="5"/>
      <c r="C145" s="5"/>
      <c r="D145" s="6"/>
      <c r="E145" s="5"/>
      <c r="F145" s="5"/>
      <c r="G145" s="7"/>
      <c r="H145" s="5"/>
      <c r="I145" s="5"/>
      <c r="J145" s="5"/>
      <c r="K145" s="5"/>
      <c r="L145" s="5"/>
      <c r="M145" s="5"/>
      <c r="N145" s="5"/>
      <c r="O145" s="5"/>
      <c r="P145" s="5"/>
      <c r="Q145" s="5"/>
      <c r="R145" s="5"/>
      <c r="S145" s="5"/>
      <c r="T145" s="5"/>
      <c r="U145" s="5"/>
      <c r="V145" s="5"/>
      <c r="W145" s="5"/>
      <c r="X145" s="5"/>
      <c r="Y145" s="5"/>
      <c r="Z145" s="5"/>
      <c r="AA145" s="5"/>
      <c r="AB145" s="5"/>
      <c r="AC145" s="5"/>
      <c r="AD145" s="5"/>
      <c r="AG145" s="5"/>
      <c r="AH145" s="5"/>
      <c r="AI145" s="5"/>
      <c r="AJ145" s="5"/>
      <c r="AK145" s="5"/>
      <c r="AL145" s="5"/>
      <c r="AM145" s="5"/>
      <c r="AN145" s="5"/>
      <c r="AO145" s="5"/>
      <c r="CN145" s="5"/>
      <c r="CO145" s="5"/>
      <c r="CP145" s="5"/>
      <c r="CQ145" s="5"/>
      <c r="CR145" s="5"/>
      <c r="CS145" s="5"/>
      <c r="CT145" s="5"/>
      <c r="CU145" s="5"/>
      <c r="CV145" s="5"/>
      <c r="CW145" s="5"/>
      <c r="CX145" s="5"/>
      <c r="CY145" s="5"/>
      <c r="CZ145" s="21"/>
      <c r="DA145" s="5"/>
      <c r="DB145" s="5"/>
      <c r="DC145" s="5"/>
    </row>
    <row r="146" spans="2:107" x14ac:dyDescent="0.2">
      <c r="B146" s="5"/>
      <c r="C146" s="5"/>
      <c r="D146" s="6"/>
      <c r="E146" s="5"/>
      <c r="F146" s="5"/>
      <c r="G146" s="7"/>
      <c r="H146" s="5"/>
      <c r="I146" s="5"/>
      <c r="J146" s="5"/>
      <c r="K146" s="5"/>
      <c r="L146" s="5"/>
      <c r="M146" s="5"/>
      <c r="N146" s="5"/>
      <c r="O146" s="5"/>
      <c r="P146" s="5"/>
      <c r="Q146" s="5"/>
      <c r="R146" s="5"/>
      <c r="S146" s="5"/>
      <c r="T146" s="5"/>
      <c r="U146" s="5"/>
      <c r="V146" s="5"/>
      <c r="W146" s="5"/>
      <c r="X146" s="5"/>
      <c r="Y146" s="5"/>
      <c r="Z146" s="5"/>
      <c r="AA146" s="5"/>
      <c r="AB146" s="5"/>
      <c r="AC146" s="5"/>
      <c r="AD146" s="5"/>
      <c r="AG146" s="5"/>
      <c r="AH146" s="5"/>
      <c r="AI146" s="5"/>
      <c r="AJ146" s="5"/>
      <c r="AK146" s="5"/>
      <c r="AL146" s="5"/>
      <c r="AM146" s="5"/>
      <c r="AN146" s="5"/>
      <c r="AO146" s="5"/>
      <c r="CN146" s="5"/>
      <c r="CO146" s="5"/>
      <c r="CP146" s="5"/>
      <c r="CQ146" s="5"/>
      <c r="CR146" s="5"/>
      <c r="CS146" s="5"/>
      <c r="CT146" s="5"/>
      <c r="CU146" s="5"/>
      <c r="CV146" s="5"/>
      <c r="CW146" s="5"/>
      <c r="CX146" s="5"/>
      <c r="CY146" s="5"/>
      <c r="CZ146" s="21"/>
      <c r="DA146" s="5"/>
      <c r="DB146" s="5"/>
      <c r="DC146" s="5"/>
    </row>
    <row r="147" spans="2:107" x14ac:dyDescent="0.2">
      <c r="B147" s="5"/>
      <c r="C147" s="5"/>
      <c r="D147" s="6"/>
      <c r="E147" s="5"/>
      <c r="F147" s="5"/>
      <c r="G147" s="7"/>
      <c r="H147" s="5"/>
      <c r="I147" s="5"/>
      <c r="J147" s="5"/>
      <c r="K147" s="5"/>
      <c r="L147" s="5"/>
      <c r="M147" s="5"/>
      <c r="N147" s="5"/>
      <c r="O147" s="5"/>
      <c r="P147" s="5"/>
      <c r="Q147" s="5"/>
      <c r="R147" s="5"/>
      <c r="S147" s="5"/>
      <c r="T147" s="5"/>
      <c r="U147" s="5"/>
      <c r="V147" s="5"/>
      <c r="W147" s="5"/>
      <c r="X147" s="5"/>
      <c r="Y147" s="5"/>
      <c r="Z147" s="5"/>
      <c r="AA147" s="5"/>
      <c r="AB147" s="5"/>
      <c r="AC147" s="5"/>
      <c r="AD147" s="5"/>
      <c r="AG147" s="5"/>
      <c r="AH147" s="5"/>
      <c r="AI147" s="5"/>
      <c r="AJ147" s="5"/>
      <c r="AK147" s="5"/>
      <c r="AL147" s="5"/>
      <c r="AM147" s="5"/>
      <c r="AN147" s="5"/>
      <c r="AO147" s="5"/>
      <c r="CN147" s="5"/>
      <c r="CO147" s="5"/>
      <c r="CP147" s="5"/>
      <c r="CQ147" s="5"/>
      <c r="CR147" s="5"/>
      <c r="CS147" s="5"/>
      <c r="CT147" s="5"/>
      <c r="CU147" s="5"/>
      <c r="CV147" s="5"/>
      <c r="CW147" s="5"/>
      <c r="CX147" s="5"/>
      <c r="CY147" s="5"/>
      <c r="CZ147" s="21"/>
      <c r="DA147" s="5"/>
      <c r="DB147" s="5"/>
      <c r="DC147" s="5"/>
    </row>
    <row r="148" spans="2:107" x14ac:dyDescent="0.2">
      <c r="B148" s="5"/>
      <c r="C148" s="5"/>
      <c r="D148" s="6"/>
      <c r="E148" s="5"/>
      <c r="F148" s="5"/>
      <c r="G148" s="7"/>
      <c r="H148" s="5"/>
      <c r="I148" s="5"/>
      <c r="J148" s="5"/>
      <c r="K148" s="5"/>
      <c r="L148" s="5"/>
      <c r="M148" s="5"/>
      <c r="N148" s="5"/>
      <c r="O148" s="5"/>
      <c r="P148" s="5"/>
      <c r="Q148" s="5"/>
      <c r="R148" s="5"/>
      <c r="S148" s="5"/>
      <c r="T148" s="5"/>
      <c r="U148" s="5"/>
      <c r="V148" s="5"/>
      <c r="W148" s="5"/>
      <c r="X148" s="5"/>
      <c r="Y148" s="5"/>
      <c r="Z148" s="5"/>
      <c r="AA148" s="5"/>
      <c r="AB148" s="5"/>
      <c r="AC148" s="5"/>
      <c r="AD148" s="5"/>
      <c r="AG148" s="5"/>
      <c r="AH148" s="5"/>
      <c r="AI148" s="5"/>
      <c r="AJ148" s="5"/>
      <c r="AK148" s="5"/>
      <c r="AL148" s="5"/>
      <c r="AM148" s="5"/>
      <c r="AN148" s="5"/>
      <c r="AO148" s="5"/>
      <c r="CN148" s="5"/>
      <c r="CO148" s="5"/>
      <c r="CP148" s="5"/>
      <c r="CQ148" s="5"/>
      <c r="CR148" s="5"/>
      <c r="CS148" s="5"/>
      <c r="CT148" s="5"/>
      <c r="CU148" s="5"/>
      <c r="CV148" s="5"/>
      <c r="CW148" s="5"/>
      <c r="CX148" s="5"/>
      <c r="CY148" s="5"/>
      <c r="CZ148" s="21"/>
      <c r="DA148" s="5"/>
      <c r="DB148" s="5"/>
      <c r="DC148" s="5"/>
    </row>
    <row r="149" spans="2:107" x14ac:dyDescent="0.2">
      <c r="B149" s="5"/>
      <c r="C149" s="5"/>
      <c r="D149" s="6"/>
      <c r="E149" s="5"/>
      <c r="F149" s="5"/>
      <c r="G149" s="7"/>
      <c r="H149" s="5"/>
      <c r="I149" s="5"/>
      <c r="J149" s="5"/>
      <c r="K149" s="5"/>
      <c r="L149" s="5"/>
      <c r="M149" s="5"/>
      <c r="N149" s="5"/>
      <c r="O149" s="5"/>
      <c r="P149" s="5"/>
      <c r="Q149" s="5"/>
      <c r="R149" s="5"/>
      <c r="S149" s="5"/>
      <c r="T149" s="5"/>
      <c r="U149" s="5"/>
      <c r="V149" s="5"/>
      <c r="W149" s="5"/>
      <c r="X149" s="5"/>
      <c r="Y149" s="5"/>
      <c r="Z149" s="5"/>
      <c r="AA149" s="5"/>
      <c r="AB149" s="5"/>
      <c r="AC149" s="5"/>
      <c r="AD149" s="5"/>
      <c r="AG149" s="5"/>
      <c r="AH149" s="5"/>
      <c r="AI149" s="5"/>
      <c r="AJ149" s="5"/>
      <c r="AK149" s="5"/>
      <c r="AL149" s="5"/>
      <c r="AM149" s="5"/>
      <c r="AN149" s="5"/>
      <c r="AO149" s="5"/>
      <c r="CN149" s="5"/>
      <c r="CO149" s="5"/>
      <c r="CP149" s="5"/>
      <c r="CQ149" s="5"/>
      <c r="CR149" s="5"/>
      <c r="CS149" s="5"/>
      <c r="CT149" s="5"/>
      <c r="CU149" s="5"/>
      <c r="CV149" s="5"/>
      <c r="CW149" s="5"/>
      <c r="CX149" s="5"/>
      <c r="CY149" s="5"/>
      <c r="CZ149" s="21"/>
      <c r="DA149" s="5"/>
      <c r="DB149" s="5"/>
      <c r="DC149" s="5"/>
    </row>
    <row r="150" spans="2:107" x14ac:dyDescent="0.2">
      <c r="B150" s="5"/>
      <c r="C150" s="5"/>
      <c r="D150" s="6"/>
      <c r="E150" s="5"/>
      <c r="F150" s="5"/>
      <c r="G150" s="7"/>
      <c r="H150" s="5"/>
      <c r="I150" s="5"/>
      <c r="J150" s="5"/>
      <c r="K150" s="5"/>
      <c r="L150" s="5"/>
      <c r="M150" s="5"/>
      <c r="N150" s="5"/>
      <c r="O150" s="5"/>
      <c r="P150" s="5"/>
      <c r="Q150" s="5"/>
      <c r="R150" s="5"/>
      <c r="S150" s="5"/>
      <c r="T150" s="5"/>
      <c r="U150" s="5"/>
      <c r="V150" s="5"/>
      <c r="W150" s="5"/>
      <c r="X150" s="5"/>
      <c r="Y150" s="5"/>
      <c r="Z150" s="5"/>
      <c r="AA150" s="5"/>
      <c r="AB150" s="5"/>
      <c r="AC150" s="5"/>
      <c r="AD150" s="5"/>
      <c r="AG150" s="5"/>
      <c r="AH150" s="5"/>
      <c r="AI150" s="5"/>
      <c r="AJ150" s="5"/>
      <c r="AK150" s="5"/>
      <c r="AL150" s="5"/>
      <c r="AM150" s="5"/>
      <c r="AN150" s="5"/>
      <c r="AO150" s="5"/>
      <c r="CN150" s="5"/>
      <c r="CO150" s="5"/>
      <c r="CP150" s="5"/>
      <c r="CQ150" s="5"/>
      <c r="CR150" s="5"/>
      <c r="CS150" s="5"/>
      <c r="CT150" s="5"/>
      <c r="CU150" s="5"/>
      <c r="CV150" s="5"/>
      <c r="CW150" s="5"/>
      <c r="CX150" s="5"/>
      <c r="CY150" s="5"/>
      <c r="CZ150" s="21"/>
      <c r="DA150" s="5"/>
      <c r="DB150" s="5"/>
      <c r="DC150" s="5"/>
    </row>
    <row r="151" spans="2:107" x14ac:dyDescent="0.2">
      <c r="B151" s="5"/>
      <c r="C151" s="5"/>
      <c r="D151" s="6"/>
      <c r="E151" s="5"/>
      <c r="F151" s="5"/>
      <c r="G151" s="7"/>
      <c r="H151" s="5"/>
      <c r="I151" s="5"/>
      <c r="J151" s="5"/>
      <c r="K151" s="5"/>
      <c r="L151" s="5"/>
      <c r="M151" s="5"/>
      <c r="N151" s="5"/>
      <c r="O151" s="5"/>
      <c r="P151" s="5"/>
      <c r="Q151" s="5"/>
      <c r="R151" s="5"/>
      <c r="S151" s="5"/>
      <c r="T151" s="5"/>
      <c r="U151" s="5"/>
      <c r="V151" s="5"/>
      <c r="W151" s="5"/>
      <c r="X151" s="5"/>
      <c r="Y151" s="5"/>
      <c r="Z151" s="5"/>
      <c r="AA151" s="5"/>
      <c r="AB151" s="5"/>
      <c r="AC151" s="5"/>
      <c r="AD151" s="5"/>
      <c r="AG151" s="5"/>
      <c r="AH151" s="5"/>
      <c r="AI151" s="5"/>
      <c r="AJ151" s="5"/>
      <c r="AK151" s="5"/>
      <c r="AL151" s="5"/>
      <c r="AM151" s="5"/>
      <c r="AN151" s="5"/>
      <c r="AO151" s="5"/>
      <c r="CN151" s="5"/>
      <c r="CO151" s="5"/>
      <c r="CP151" s="5"/>
      <c r="CQ151" s="5"/>
      <c r="CR151" s="5"/>
      <c r="CS151" s="5"/>
      <c r="CT151" s="5"/>
      <c r="CU151" s="5"/>
      <c r="CV151" s="5"/>
      <c r="CW151" s="5"/>
      <c r="CX151" s="5"/>
      <c r="CY151" s="5"/>
      <c r="CZ151" s="21"/>
      <c r="DA151" s="5"/>
      <c r="DB151" s="5"/>
      <c r="DC151" s="5"/>
    </row>
    <row r="152" spans="2:107" x14ac:dyDescent="0.2">
      <c r="B152" s="5"/>
      <c r="C152" s="5"/>
      <c r="D152" s="6"/>
      <c r="E152" s="5"/>
      <c r="F152" s="5"/>
      <c r="G152" s="7"/>
      <c r="H152" s="5"/>
      <c r="I152" s="5"/>
      <c r="J152" s="5"/>
      <c r="K152" s="5"/>
      <c r="L152" s="5"/>
      <c r="M152" s="5"/>
      <c r="N152" s="5"/>
      <c r="O152" s="5"/>
      <c r="P152" s="5"/>
      <c r="Q152" s="5"/>
      <c r="R152" s="5"/>
      <c r="S152" s="5"/>
      <c r="T152" s="5"/>
      <c r="U152" s="5"/>
      <c r="V152" s="5"/>
      <c r="W152" s="5"/>
      <c r="X152" s="5"/>
      <c r="Y152" s="5"/>
      <c r="Z152" s="5"/>
      <c r="AA152" s="5"/>
      <c r="AB152" s="5"/>
      <c r="AC152" s="5"/>
      <c r="AD152" s="5"/>
      <c r="AG152" s="5"/>
      <c r="AH152" s="5"/>
      <c r="AI152" s="5"/>
      <c r="AJ152" s="5"/>
      <c r="AK152" s="5"/>
      <c r="AL152" s="5"/>
      <c r="AM152" s="5"/>
      <c r="AN152" s="5"/>
      <c r="AO152" s="5"/>
      <c r="CN152" s="5"/>
      <c r="CO152" s="5"/>
      <c r="CP152" s="5"/>
      <c r="CQ152" s="5"/>
      <c r="CR152" s="5"/>
      <c r="CS152" s="5"/>
      <c r="CT152" s="5"/>
      <c r="CU152" s="5"/>
      <c r="CV152" s="5"/>
      <c r="CW152" s="5"/>
      <c r="CX152" s="5"/>
      <c r="CY152" s="5"/>
      <c r="CZ152" s="21"/>
      <c r="DA152" s="5"/>
      <c r="DB152" s="5"/>
      <c r="DC152" s="5"/>
    </row>
    <row r="153" spans="2:107" x14ac:dyDescent="0.2">
      <c r="B153" s="5"/>
      <c r="C153" s="5"/>
      <c r="D153" s="6"/>
      <c r="E153" s="5"/>
      <c r="F153" s="5"/>
      <c r="G153" s="7"/>
      <c r="H153" s="5"/>
      <c r="I153" s="5"/>
      <c r="J153" s="5"/>
      <c r="K153" s="5"/>
      <c r="L153" s="5"/>
      <c r="M153" s="5"/>
      <c r="N153" s="5"/>
      <c r="O153" s="5"/>
      <c r="P153" s="5"/>
      <c r="Q153" s="5"/>
      <c r="R153" s="5"/>
      <c r="S153" s="5"/>
      <c r="T153" s="5"/>
      <c r="U153" s="5"/>
      <c r="V153" s="5"/>
      <c r="W153" s="5"/>
      <c r="X153" s="5"/>
      <c r="Y153" s="5"/>
      <c r="Z153" s="5"/>
      <c r="AA153" s="5"/>
      <c r="AB153" s="5"/>
      <c r="AC153" s="5"/>
      <c r="AD153" s="5"/>
      <c r="AG153" s="5"/>
      <c r="AH153" s="5"/>
      <c r="AI153" s="5"/>
      <c r="AJ153" s="5"/>
      <c r="AK153" s="5"/>
      <c r="AL153" s="5"/>
      <c r="AM153" s="5"/>
      <c r="AN153" s="5"/>
      <c r="AO153" s="5"/>
      <c r="CN153" s="5"/>
      <c r="CO153" s="5"/>
      <c r="CP153" s="5"/>
      <c r="CQ153" s="5"/>
      <c r="CR153" s="5"/>
      <c r="CS153" s="5"/>
      <c r="CT153" s="5"/>
      <c r="CU153" s="5"/>
      <c r="CV153" s="5"/>
      <c r="CW153" s="5"/>
      <c r="CX153" s="5"/>
      <c r="CY153" s="5"/>
      <c r="CZ153" s="21"/>
      <c r="DA153" s="5"/>
      <c r="DB153" s="5"/>
      <c r="DC153" s="5"/>
    </row>
    <row r="154" spans="2:107" x14ac:dyDescent="0.2">
      <c r="B154" s="5"/>
      <c r="C154" s="5"/>
      <c r="D154" s="6"/>
      <c r="E154" s="5"/>
      <c r="F154" s="5"/>
      <c r="G154" s="7"/>
      <c r="H154" s="5"/>
      <c r="I154" s="5"/>
      <c r="J154" s="5"/>
      <c r="K154" s="5"/>
      <c r="L154" s="5"/>
      <c r="M154" s="5"/>
      <c r="N154" s="5"/>
      <c r="O154" s="5"/>
      <c r="P154" s="5"/>
      <c r="Q154" s="5"/>
      <c r="R154" s="5"/>
      <c r="S154" s="5"/>
      <c r="T154" s="5"/>
      <c r="U154" s="5"/>
      <c r="V154" s="5"/>
      <c r="W154" s="5"/>
      <c r="X154" s="5"/>
      <c r="Y154" s="5"/>
      <c r="Z154" s="5"/>
      <c r="AA154" s="5"/>
      <c r="AB154" s="5"/>
      <c r="AC154" s="5"/>
      <c r="AD154" s="5"/>
      <c r="AG154" s="5"/>
      <c r="AH154" s="5"/>
      <c r="AI154" s="5"/>
      <c r="AJ154" s="5"/>
      <c r="AK154" s="5"/>
      <c r="AL154" s="5"/>
      <c r="AM154" s="5"/>
      <c r="AN154" s="5"/>
      <c r="AO154" s="5"/>
      <c r="CN154" s="5"/>
      <c r="CO154" s="5"/>
      <c r="CP154" s="5"/>
      <c r="CQ154" s="5"/>
      <c r="CR154" s="5"/>
      <c r="CS154" s="5"/>
      <c r="CT154" s="5"/>
      <c r="CU154" s="5"/>
      <c r="CV154" s="5"/>
      <c r="CW154" s="5"/>
      <c r="CX154" s="5"/>
      <c r="CY154" s="5"/>
      <c r="CZ154" s="21"/>
      <c r="DA154" s="5"/>
      <c r="DB154" s="5"/>
      <c r="DC154" s="5"/>
    </row>
    <row r="155" spans="2:107" x14ac:dyDescent="0.2">
      <c r="B155" s="5"/>
      <c r="C155" s="5"/>
      <c r="D155" s="6"/>
      <c r="E155" s="5"/>
      <c r="F155" s="5"/>
      <c r="G155" s="7"/>
      <c r="H155" s="5"/>
      <c r="I155" s="5"/>
      <c r="J155" s="5"/>
      <c r="K155" s="5"/>
      <c r="L155" s="5"/>
      <c r="M155" s="5"/>
      <c r="N155" s="5"/>
      <c r="O155" s="5"/>
      <c r="P155" s="5"/>
      <c r="Q155" s="5"/>
      <c r="R155" s="5"/>
      <c r="S155" s="5"/>
      <c r="T155" s="5"/>
      <c r="U155" s="5"/>
      <c r="V155" s="5"/>
      <c r="W155" s="5"/>
      <c r="X155" s="5"/>
      <c r="Y155" s="5"/>
      <c r="Z155" s="5"/>
      <c r="AA155" s="5"/>
      <c r="AB155" s="5"/>
      <c r="AC155" s="5"/>
      <c r="AD155" s="5"/>
      <c r="AG155" s="5"/>
      <c r="AH155" s="5"/>
      <c r="AI155" s="5"/>
      <c r="AJ155" s="5"/>
      <c r="AK155" s="5"/>
      <c r="AL155" s="5"/>
      <c r="AM155" s="5"/>
      <c r="AN155" s="5"/>
      <c r="AO155" s="5"/>
      <c r="CN155" s="5"/>
      <c r="CO155" s="5"/>
      <c r="CP155" s="5"/>
      <c r="CQ155" s="5"/>
      <c r="CR155" s="5"/>
      <c r="CS155" s="5"/>
      <c r="CT155" s="5"/>
      <c r="CU155" s="5"/>
      <c r="CV155" s="5"/>
      <c r="CW155" s="5"/>
      <c r="CX155" s="5"/>
      <c r="CY155" s="5"/>
      <c r="CZ155" s="21"/>
      <c r="DA155" s="5"/>
      <c r="DB155" s="5"/>
      <c r="DC155" s="5"/>
    </row>
    <row r="156" spans="2:107" x14ac:dyDescent="0.2">
      <c r="B156" s="5"/>
      <c r="C156" s="5"/>
      <c r="D156" s="6"/>
      <c r="E156" s="5"/>
      <c r="F156" s="5"/>
      <c r="G156" s="7"/>
      <c r="H156" s="5"/>
      <c r="I156" s="5"/>
      <c r="J156" s="5"/>
      <c r="K156" s="5"/>
      <c r="L156" s="5"/>
      <c r="M156" s="5"/>
      <c r="N156" s="5"/>
      <c r="O156" s="5"/>
      <c r="P156" s="5"/>
      <c r="Q156" s="5"/>
      <c r="R156" s="5"/>
      <c r="S156" s="5"/>
      <c r="T156" s="5"/>
      <c r="U156" s="5"/>
      <c r="V156" s="5"/>
      <c r="W156" s="5"/>
      <c r="X156" s="5"/>
      <c r="Y156" s="5"/>
      <c r="Z156" s="5"/>
      <c r="AA156" s="5"/>
      <c r="AB156" s="5"/>
      <c r="AC156" s="5"/>
      <c r="AD156" s="5"/>
      <c r="AG156" s="5"/>
      <c r="AH156" s="5"/>
      <c r="AI156" s="5"/>
      <c r="AJ156" s="5"/>
      <c r="AK156" s="5"/>
      <c r="AL156" s="5"/>
      <c r="AM156" s="5"/>
      <c r="AN156" s="5"/>
      <c r="AO156" s="5"/>
      <c r="CN156" s="5"/>
      <c r="CO156" s="5"/>
      <c r="CP156" s="5"/>
      <c r="CQ156" s="5"/>
      <c r="CR156" s="5"/>
      <c r="CS156" s="5"/>
      <c r="CT156" s="5"/>
      <c r="CU156" s="5"/>
      <c r="CV156" s="5"/>
      <c r="CW156" s="5"/>
      <c r="CX156" s="5"/>
      <c r="CY156" s="5"/>
      <c r="CZ156" s="21"/>
      <c r="DA156" s="5"/>
      <c r="DB156" s="5"/>
      <c r="DC156" s="5"/>
    </row>
    <row r="157" spans="2:107" x14ac:dyDescent="0.2">
      <c r="B157" s="5"/>
      <c r="C157" s="5"/>
      <c r="D157" s="6"/>
      <c r="E157" s="5"/>
      <c r="F157" s="5"/>
      <c r="G157" s="7"/>
      <c r="H157" s="5"/>
      <c r="I157" s="5"/>
      <c r="J157" s="5"/>
      <c r="K157" s="5"/>
      <c r="L157" s="5"/>
      <c r="M157" s="5"/>
      <c r="N157" s="5"/>
      <c r="O157" s="5"/>
      <c r="P157" s="5"/>
      <c r="Q157" s="5"/>
      <c r="R157" s="5"/>
      <c r="S157" s="5"/>
      <c r="T157" s="5"/>
      <c r="U157" s="5"/>
      <c r="V157" s="5"/>
      <c r="W157" s="5"/>
      <c r="X157" s="5"/>
      <c r="Y157" s="5"/>
      <c r="Z157" s="5"/>
      <c r="AA157" s="5"/>
      <c r="AB157" s="5"/>
      <c r="AC157" s="5"/>
      <c r="AD157" s="5"/>
      <c r="AG157" s="5"/>
      <c r="AH157" s="5"/>
      <c r="AI157" s="5"/>
      <c r="AJ157" s="5"/>
      <c r="AK157" s="5"/>
      <c r="AL157" s="5"/>
      <c r="AM157" s="5"/>
      <c r="AN157" s="5"/>
      <c r="AO157" s="5"/>
      <c r="CN157" s="5"/>
      <c r="CO157" s="5"/>
      <c r="CP157" s="5"/>
      <c r="CQ157" s="5"/>
      <c r="CR157" s="5"/>
      <c r="CS157" s="5"/>
      <c r="CT157" s="5"/>
      <c r="CU157" s="5"/>
      <c r="CV157" s="5"/>
      <c r="CW157" s="5"/>
      <c r="CX157" s="5"/>
      <c r="CY157" s="5"/>
      <c r="CZ157" s="21"/>
      <c r="DA157" s="5"/>
      <c r="DB157" s="5"/>
      <c r="DC157" s="5"/>
    </row>
    <row r="158" spans="2:107" x14ac:dyDescent="0.2">
      <c r="B158" s="5"/>
      <c r="C158" s="5"/>
      <c r="D158" s="6"/>
      <c r="E158" s="5"/>
      <c r="F158" s="5"/>
      <c r="G158" s="7"/>
      <c r="H158" s="5"/>
      <c r="I158" s="5"/>
      <c r="J158" s="5"/>
      <c r="K158" s="5"/>
      <c r="L158" s="5"/>
      <c r="M158" s="5"/>
      <c r="N158" s="5"/>
      <c r="O158" s="5"/>
      <c r="P158" s="5"/>
      <c r="Q158" s="5"/>
      <c r="R158" s="5"/>
      <c r="S158" s="5"/>
      <c r="T158" s="5"/>
      <c r="U158" s="5"/>
      <c r="V158" s="5"/>
      <c r="W158" s="5"/>
      <c r="X158" s="5"/>
      <c r="Y158" s="5"/>
      <c r="Z158" s="5"/>
      <c r="AA158" s="5"/>
      <c r="AB158" s="5"/>
      <c r="AC158" s="5"/>
      <c r="AD158" s="5"/>
      <c r="AG158" s="5"/>
      <c r="AH158" s="5"/>
      <c r="AI158" s="5"/>
      <c r="AJ158" s="5"/>
      <c r="AK158" s="5"/>
      <c r="AL158" s="5"/>
      <c r="AM158" s="5"/>
      <c r="AN158" s="5"/>
      <c r="AO158" s="5"/>
      <c r="CN158" s="5"/>
      <c r="CO158" s="5"/>
      <c r="CP158" s="5"/>
      <c r="CQ158" s="5"/>
      <c r="CR158" s="5"/>
      <c r="CS158" s="5"/>
      <c r="CT158" s="5"/>
      <c r="CU158" s="5"/>
      <c r="CV158" s="5"/>
      <c r="CW158" s="5"/>
      <c r="CX158" s="5"/>
      <c r="CY158" s="5"/>
      <c r="CZ158" s="21"/>
      <c r="DA158" s="5"/>
      <c r="DB158" s="5"/>
      <c r="DC158" s="5"/>
    </row>
    <row r="159" spans="2:107" x14ac:dyDescent="0.2">
      <c r="B159" s="5"/>
      <c r="C159" s="5"/>
      <c r="D159" s="6"/>
      <c r="E159" s="5"/>
      <c r="F159" s="5"/>
      <c r="G159" s="7"/>
      <c r="H159" s="5"/>
      <c r="I159" s="5"/>
      <c r="J159" s="5"/>
      <c r="K159" s="5"/>
      <c r="L159" s="5"/>
      <c r="M159" s="5"/>
      <c r="N159" s="5"/>
      <c r="O159" s="5"/>
      <c r="P159" s="5"/>
      <c r="Q159" s="5"/>
      <c r="R159" s="5"/>
      <c r="S159" s="5"/>
      <c r="T159" s="5"/>
      <c r="U159" s="5"/>
      <c r="V159" s="5"/>
      <c r="W159" s="5"/>
      <c r="X159" s="5"/>
      <c r="Y159" s="5"/>
      <c r="Z159" s="5"/>
      <c r="AA159" s="5"/>
      <c r="AB159" s="5"/>
      <c r="AC159" s="5"/>
      <c r="AD159" s="5"/>
      <c r="AG159" s="5"/>
      <c r="AH159" s="5"/>
      <c r="AI159" s="5"/>
      <c r="AJ159" s="5"/>
      <c r="AK159" s="5"/>
      <c r="AL159" s="5"/>
      <c r="AM159" s="5"/>
      <c r="AN159" s="5"/>
      <c r="AO159" s="5"/>
      <c r="CN159" s="5"/>
      <c r="CO159" s="5"/>
      <c r="CP159" s="5"/>
      <c r="CQ159" s="5"/>
      <c r="CR159" s="5"/>
      <c r="CS159" s="5"/>
      <c r="CT159" s="5"/>
      <c r="CU159" s="5"/>
      <c r="CV159" s="5"/>
      <c r="CW159" s="5"/>
      <c r="CX159" s="5"/>
      <c r="CY159" s="5"/>
      <c r="CZ159" s="21"/>
      <c r="DA159" s="5"/>
      <c r="DB159" s="5"/>
      <c r="DC159" s="5"/>
    </row>
    <row r="160" spans="2:107" x14ac:dyDescent="0.2">
      <c r="B160" s="5"/>
      <c r="C160" s="5"/>
      <c r="D160" s="6"/>
      <c r="E160" s="5"/>
      <c r="F160" s="5"/>
      <c r="G160" s="7"/>
      <c r="H160" s="5"/>
      <c r="I160" s="5"/>
      <c r="J160" s="5"/>
      <c r="K160" s="5"/>
      <c r="L160" s="5"/>
      <c r="M160" s="5"/>
      <c r="N160" s="5"/>
      <c r="O160" s="5"/>
      <c r="P160" s="5"/>
      <c r="Q160" s="5"/>
      <c r="R160" s="5"/>
      <c r="S160" s="5"/>
      <c r="T160" s="5"/>
      <c r="U160" s="5"/>
      <c r="V160" s="5"/>
      <c r="W160" s="5"/>
      <c r="X160" s="5"/>
      <c r="Y160" s="5"/>
      <c r="Z160" s="5"/>
      <c r="AA160" s="5"/>
      <c r="AB160" s="5"/>
      <c r="AC160" s="5"/>
      <c r="AD160" s="5"/>
      <c r="AG160" s="5"/>
      <c r="AH160" s="5"/>
      <c r="AI160" s="5"/>
      <c r="AJ160" s="5"/>
      <c r="AK160" s="5"/>
      <c r="AL160" s="5"/>
      <c r="AM160" s="5"/>
      <c r="AN160" s="5"/>
      <c r="AO160" s="5"/>
      <c r="CN160" s="5"/>
      <c r="CO160" s="5"/>
      <c r="CP160" s="5"/>
      <c r="CQ160" s="5"/>
      <c r="CR160" s="5"/>
      <c r="CS160" s="5"/>
      <c r="CT160" s="5"/>
      <c r="CU160" s="5"/>
      <c r="CV160" s="5"/>
      <c r="CW160" s="5"/>
      <c r="CX160" s="5"/>
      <c r="CY160" s="5"/>
      <c r="CZ160" s="21"/>
      <c r="DA160" s="5"/>
      <c r="DB160" s="5"/>
      <c r="DC160" s="5"/>
    </row>
    <row r="161" spans="2:107" x14ac:dyDescent="0.2">
      <c r="B161" s="5"/>
      <c r="C161" s="5"/>
      <c r="D161" s="6"/>
      <c r="E161" s="5"/>
      <c r="F161" s="5"/>
      <c r="G161" s="7"/>
      <c r="H161" s="5"/>
      <c r="I161" s="5"/>
      <c r="J161" s="5"/>
      <c r="K161" s="5"/>
      <c r="L161" s="5"/>
      <c r="M161" s="5"/>
      <c r="N161" s="5"/>
      <c r="O161" s="5"/>
      <c r="P161" s="5"/>
      <c r="Q161" s="5"/>
      <c r="R161" s="5"/>
      <c r="S161" s="5"/>
      <c r="T161" s="5"/>
      <c r="U161" s="5"/>
      <c r="V161" s="5"/>
      <c r="W161" s="5"/>
      <c r="X161" s="5"/>
      <c r="Y161" s="5"/>
      <c r="Z161" s="5"/>
      <c r="AA161" s="5"/>
      <c r="AB161" s="5"/>
      <c r="AC161" s="5"/>
      <c r="AD161" s="5"/>
      <c r="AG161" s="5"/>
      <c r="AH161" s="5"/>
      <c r="AI161" s="5"/>
      <c r="AJ161" s="5"/>
      <c r="AK161" s="5"/>
      <c r="AL161" s="5"/>
      <c r="AM161" s="5"/>
      <c r="AN161" s="5"/>
      <c r="AO161" s="5"/>
      <c r="CN161" s="5"/>
      <c r="CO161" s="5"/>
      <c r="CP161" s="5"/>
      <c r="CQ161" s="5"/>
      <c r="CR161" s="5"/>
      <c r="CS161" s="5"/>
      <c r="CT161" s="5"/>
      <c r="CU161" s="5"/>
      <c r="CV161" s="5"/>
      <c r="CW161" s="5"/>
      <c r="CX161" s="5"/>
      <c r="CY161" s="5"/>
      <c r="CZ161" s="21"/>
      <c r="DA161" s="5"/>
      <c r="DB161" s="5"/>
      <c r="DC161" s="5"/>
    </row>
    <row r="162" spans="2:107" x14ac:dyDescent="0.2">
      <c r="B162" s="5"/>
      <c r="C162" s="5"/>
      <c r="D162" s="6"/>
      <c r="E162" s="5"/>
      <c r="F162" s="5"/>
      <c r="G162" s="7"/>
      <c r="H162" s="5"/>
      <c r="I162" s="5"/>
      <c r="J162" s="5"/>
      <c r="K162" s="5"/>
      <c r="L162" s="5"/>
      <c r="M162" s="5"/>
      <c r="N162" s="5"/>
      <c r="O162" s="5"/>
      <c r="P162" s="5"/>
      <c r="Q162" s="5"/>
      <c r="R162" s="5"/>
      <c r="S162" s="5"/>
      <c r="T162" s="5"/>
      <c r="U162" s="5"/>
      <c r="V162" s="5"/>
      <c r="W162" s="5"/>
      <c r="X162" s="5"/>
      <c r="Y162" s="5"/>
      <c r="Z162" s="5"/>
      <c r="AA162" s="5"/>
      <c r="AB162" s="5"/>
      <c r="AC162" s="5"/>
      <c r="AD162" s="5"/>
      <c r="AG162" s="5"/>
      <c r="AH162" s="5"/>
      <c r="AI162" s="5"/>
      <c r="AJ162" s="5"/>
      <c r="AK162" s="5"/>
      <c r="AL162" s="5"/>
      <c r="AM162" s="5"/>
      <c r="AN162" s="5"/>
      <c r="AO162" s="5"/>
      <c r="CN162" s="5"/>
      <c r="CO162" s="5"/>
      <c r="CP162" s="5"/>
      <c r="CQ162" s="5"/>
      <c r="CR162" s="5"/>
      <c r="CS162" s="5"/>
      <c r="CT162" s="5"/>
      <c r="CU162" s="5"/>
      <c r="CV162" s="5"/>
      <c r="CW162" s="5"/>
      <c r="CX162" s="5"/>
      <c r="CY162" s="5"/>
      <c r="CZ162" s="21"/>
      <c r="DA162" s="5"/>
      <c r="DB162" s="5"/>
      <c r="DC162" s="5"/>
    </row>
    <row r="163" spans="2:107" x14ac:dyDescent="0.2">
      <c r="B163" s="5"/>
      <c r="C163" s="5"/>
      <c r="D163" s="6"/>
      <c r="E163" s="5"/>
      <c r="F163" s="5"/>
      <c r="G163" s="7"/>
      <c r="H163" s="5"/>
      <c r="I163" s="5"/>
      <c r="J163" s="5"/>
      <c r="K163" s="5"/>
      <c r="L163" s="5"/>
      <c r="M163" s="5"/>
      <c r="N163" s="5"/>
      <c r="O163" s="5"/>
      <c r="P163" s="5"/>
      <c r="Q163" s="5"/>
      <c r="R163" s="5"/>
      <c r="S163" s="5"/>
      <c r="T163" s="5"/>
      <c r="U163" s="5"/>
      <c r="V163" s="5"/>
      <c r="W163" s="5"/>
      <c r="X163" s="5"/>
      <c r="Y163" s="5"/>
      <c r="Z163" s="5"/>
      <c r="AA163" s="5"/>
      <c r="AB163" s="5"/>
      <c r="AC163" s="5"/>
      <c r="AD163" s="5"/>
      <c r="AG163" s="5"/>
      <c r="AH163" s="5"/>
      <c r="AI163" s="5"/>
      <c r="AJ163" s="5"/>
      <c r="AK163" s="5"/>
      <c r="AL163" s="5"/>
      <c r="AM163" s="5"/>
      <c r="AN163" s="5"/>
      <c r="AO163" s="5"/>
      <c r="CN163" s="5"/>
      <c r="CO163" s="5"/>
      <c r="CP163" s="5"/>
      <c r="CQ163" s="5"/>
      <c r="CR163" s="5"/>
      <c r="CS163" s="5"/>
      <c r="CT163" s="5"/>
      <c r="CU163" s="5"/>
      <c r="CV163" s="5"/>
      <c r="CW163" s="5"/>
      <c r="CX163" s="5"/>
      <c r="CY163" s="5"/>
      <c r="CZ163" s="21"/>
      <c r="DA163" s="5"/>
      <c r="DB163" s="5"/>
      <c r="DC163" s="5"/>
    </row>
    <row r="164" spans="2:107" x14ac:dyDescent="0.2">
      <c r="B164" s="5"/>
      <c r="C164" s="5"/>
      <c r="D164" s="6"/>
      <c r="E164" s="5"/>
      <c r="F164" s="5"/>
      <c r="G164" s="7"/>
      <c r="H164" s="5"/>
      <c r="I164" s="5"/>
      <c r="J164" s="5"/>
      <c r="K164" s="5"/>
      <c r="L164" s="5"/>
      <c r="M164" s="5"/>
      <c r="N164" s="5"/>
      <c r="O164" s="5"/>
      <c r="P164" s="5"/>
      <c r="Q164" s="5"/>
      <c r="R164" s="5"/>
      <c r="S164" s="5"/>
      <c r="T164" s="5"/>
      <c r="U164" s="5"/>
      <c r="V164" s="5"/>
      <c r="W164" s="5"/>
      <c r="X164" s="5"/>
      <c r="Y164" s="5"/>
      <c r="Z164" s="5"/>
      <c r="AA164" s="5"/>
      <c r="AB164" s="5"/>
      <c r="AC164" s="5"/>
      <c r="AD164" s="5"/>
      <c r="AG164" s="5"/>
      <c r="AH164" s="5"/>
      <c r="AI164" s="5"/>
      <c r="AJ164" s="5"/>
      <c r="AK164" s="5"/>
      <c r="AL164" s="5"/>
      <c r="AM164" s="5"/>
      <c r="AN164" s="5"/>
      <c r="AO164" s="5"/>
      <c r="CN164" s="5"/>
      <c r="CO164" s="5"/>
      <c r="CP164" s="5"/>
      <c r="CQ164" s="5"/>
      <c r="CR164" s="5"/>
      <c r="CS164" s="5"/>
      <c r="CT164" s="5"/>
      <c r="CU164" s="5"/>
      <c r="CV164" s="5"/>
      <c r="CW164" s="5"/>
      <c r="CX164" s="5"/>
      <c r="CY164" s="5"/>
      <c r="CZ164" s="21"/>
      <c r="DA164" s="5"/>
      <c r="DB164" s="5"/>
      <c r="DC164" s="5"/>
    </row>
    <row r="165" spans="2:107" x14ac:dyDescent="0.2">
      <c r="B165" s="5"/>
      <c r="C165" s="5"/>
      <c r="D165" s="6"/>
      <c r="E165" s="5"/>
      <c r="F165" s="5"/>
      <c r="G165" s="7"/>
      <c r="H165" s="5"/>
      <c r="I165" s="5"/>
      <c r="J165" s="5"/>
      <c r="K165" s="5"/>
      <c r="L165" s="5"/>
      <c r="M165" s="5"/>
      <c r="N165" s="5"/>
      <c r="O165" s="5"/>
      <c r="P165" s="5"/>
      <c r="Q165" s="5"/>
      <c r="R165" s="5"/>
      <c r="S165" s="5"/>
      <c r="T165" s="5"/>
      <c r="U165" s="5"/>
      <c r="V165" s="5"/>
      <c r="W165" s="5"/>
      <c r="X165" s="5"/>
      <c r="Y165" s="5"/>
      <c r="Z165" s="5"/>
      <c r="AA165" s="5"/>
      <c r="AB165" s="5"/>
      <c r="AC165" s="5"/>
      <c r="AD165" s="5"/>
      <c r="AG165" s="5"/>
      <c r="AH165" s="5"/>
      <c r="AI165" s="5"/>
      <c r="AJ165" s="5"/>
      <c r="AK165" s="5"/>
      <c r="AL165" s="5"/>
      <c r="AM165" s="5"/>
      <c r="AN165" s="5"/>
      <c r="AO165" s="5"/>
      <c r="CN165" s="5"/>
      <c r="CO165" s="5"/>
      <c r="CP165" s="5"/>
      <c r="CQ165" s="5"/>
      <c r="CR165" s="5"/>
      <c r="CS165" s="5"/>
      <c r="CT165" s="5"/>
      <c r="CU165" s="5"/>
      <c r="CV165" s="5"/>
      <c r="CW165" s="5"/>
      <c r="CX165" s="5"/>
      <c r="CY165" s="5"/>
      <c r="CZ165" s="21"/>
      <c r="DA165" s="5"/>
      <c r="DB165" s="5"/>
      <c r="DC165" s="5"/>
    </row>
    <row r="166" spans="2:107" x14ac:dyDescent="0.2">
      <c r="B166" s="5"/>
      <c r="C166" s="5"/>
      <c r="D166" s="6"/>
      <c r="E166" s="5"/>
      <c r="F166" s="5"/>
      <c r="G166" s="7"/>
      <c r="H166" s="5"/>
      <c r="I166" s="5"/>
      <c r="J166" s="5"/>
      <c r="K166" s="5"/>
      <c r="L166" s="5"/>
      <c r="M166" s="5"/>
      <c r="N166" s="5"/>
      <c r="O166" s="5"/>
      <c r="P166" s="5"/>
      <c r="Q166" s="5"/>
      <c r="R166" s="5"/>
      <c r="S166" s="5"/>
      <c r="T166" s="5"/>
      <c r="U166" s="5"/>
      <c r="V166" s="5"/>
      <c r="W166" s="5"/>
      <c r="X166" s="5"/>
      <c r="Y166" s="5"/>
      <c r="Z166" s="5"/>
      <c r="AA166" s="5"/>
      <c r="AB166" s="5"/>
      <c r="AC166" s="5"/>
      <c r="AD166" s="5"/>
      <c r="AG166" s="5"/>
      <c r="AH166" s="5"/>
      <c r="AI166" s="5"/>
      <c r="AJ166" s="5"/>
      <c r="AK166" s="5"/>
      <c r="AL166" s="5"/>
      <c r="AM166" s="5"/>
      <c r="AN166" s="5"/>
      <c r="AO166" s="5"/>
      <c r="CN166" s="5"/>
      <c r="CO166" s="5"/>
      <c r="CP166" s="5"/>
      <c r="CQ166" s="5"/>
      <c r="CR166" s="5"/>
      <c r="CS166" s="5"/>
      <c r="CT166" s="5"/>
      <c r="CU166" s="5"/>
      <c r="CV166" s="5"/>
      <c r="CW166" s="5"/>
      <c r="CX166" s="5"/>
      <c r="CY166" s="5"/>
      <c r="CZ166" s="21"/>
      <c r="DA166" s="5"/>
      <c r="DB166" s="5"/>
      <c r="DC166" s="5"/>
    </row>
  </sheetData>
  <sheetProtection algorithmName="SHA-512" hashValue="1MZnjsBNLBS4ZnkXN47EU5km9IjzkdBJO1mInUi7hM/aDuDfMXBfoUbo9D+4YdmCU16PQzKfxO7ZBz3V624r/w==" saltValue="5wJIWbI005RWBEczSrg1pw==" spinCount="100000" sheet="1" objects="1" scenarios="1"/>
  <protectedRanges>
    <protectedRange sqref="DD7:DE14 DD19:DE22 DD27:DE28 DD33:DE33 DD38:DE38" name="Range2"/>
    <protectedRange sqref="E7:F12 E15:F20 E23:F28 E31:F36 E63:F68 E47:F52 E39:F44 E55:F60" name="Rango1_1_1_1"/>
  </protectedRanges>
  <mergeCells count="75">
    <mergeCell ref="CA54:CG54"/>
    <mergeCell ref="BM62:BS62"/>
    <mergeCell ref="BT62:BZ62"/>
    <mergeCell ref="CA62:CG62"/>
    <mergeCell ref="BM54:BS54"/>
    <mergeCell ref="BT54:BZ54"/>
    <mergeCell ref="CA46:CG46"/>
    <mergeCell ref="BM38:BS38"/>
    <mergeCell ref="CA30:CG30"/>
    <mergeCell ref="BM30:BS30"/>
    <mergeCell ref="BT30:BZ30"/>
    <mergeCell ref="BM46:BS46"/>
    <mergeCell ref="BT46:BZ46"/>
    <mergeCell ref="BT38:BZ38"/>
    <mergeCell ref="CA38:CG38"/>
    <mergeCell ref="BM22:BS22"/>
    <mergeCell ref="BT22:BZ22"/>
    <mergeCell ref="DC37:DF37"/>
    <mergeCell ref="CA14:CG14"/>
    <mergeCell ref="BM14:BS14"/>
    <mergeCell ref="BT14:BZ14"/>
    <mergeCell ref="CA22:CG22"/>
    <mergeCell ref="DC26:DF26"/>
    <mergeCell ref="DC32:DF32"/>
    <mergeCell ref="B2:G2"/>
    <mergeCell ref="B3:G3"/>
    <mergeCell ref="D6:G6"/>
    <mergeCell ref="D14:G14"/>
    <mergeCell ref="BF22:BL22"/>
    <mergeCell ref="AG3:AO3"/>
    <mergeCell ref="AU14:AX14"/>
    <mergeCell ref="BF6:BL6"/>
    <mergeCell ref="BF14:BL14"/>
    <mergeCell ref="AY6:BE6"/>
    <mergeCell ref="AS22:AT22"/>
    <mergeCell ref="AY22:BE22"/>
    <mergeCell ref="AS6:AT6"/>
    <mergeCell ref="AU6:AX6"/>
    <mergeCell ref="AS14:AT14"/>
    <mergeCell ref="AU22:AX22"/>
    <mergeCell ref="AY38:BE38"/>
    <mergeCell ref="AS38:AT38"/>
    <mergeCell ref="AY14:BE14"/>
    <mergeCell ref="BF46:BL46"/>
    <mergeCell ref="D54:G54"/>
    <mergeCell ref="AS46:AT46"/>
    <mergeCell ref="AS30:AT30"/>
    <mergeCell ref="BF38:BL38"/>
    <mergeCell ref="BF30:BL30"/>
    <mergeCell ref="AU38:AX38"/>
    <mergeCell ref="AU30:AX30"/>
    <mergeCell ref="AY30:BE30"/>
    <mergeCell ref="D46:G46"/>
    <mergeCell ref="D22:G22"/>
    <mergeCell ref="D30:G30"/>
    <mergeCell ref="D38:G38"/>
    <mergeCell ref="BF54:BL54"/>
    <mergeCell ref="AY62:BE62"/>
    <mergeCell ref="BF62:BL62"/>
    <mergeCell ref="AS62:AT62"/>
    <mergeCell ref="AU62:AX62"/>
    <mergeCell ref="D62:G62"/>
    <mergeCell ref="AU46:AX46"/>
    <mergeCell ref="AY46:BE46"/>
    <mergeCell ref="AS54:AT54"/>
    <mergeCell ref="AU54:AX54"/>
    <mergeCell ref="AY54:BE54"/>
    <mergeCell ref="B5:J5"/>
    <mergeCell ref="CZ5:DF5"/>
    <mergeCell ref="CZ3:DF3"/>
    <mergeCell ref="DC6:DF6"/>
    <mergeCell ref="DC18:DF18"/>
    <mergeCell ref="BT6:BZ6"/>
    <mergeCell ref="BM6:BS6"/>
    <mergeCell ref="CA6:CG6"/>
  </mergeCells>
  <phoneticPr fontId="0" type="noConversion"/>
  <conditionalFormatting sqref="H78:I78 H63:I68 H7:I12 H47:I52 H15:I20 H23:I28 H31:I36 H39:I44 H55:I60 H72:I72 H98:I98 H81:I81 H75:I75 H87:I87 H120:I120 H101:I101 H112:I112 H84:I84 H104:I104 H90:I90 H115:I115 H107:I107 H93:I93 H125:I125">
    <cfRule type="cellIs" dxfId="27" priority="17" stopIfTrue="1" operator="equal">
      <formula>$J$12</formula>
    </cfRule>
    <cfRule type="cellIs" dxfId="26" priority="18" stopIfTrue="1" operator="equal">
      <formula>$K$12</formula>
    </cfRule>
  </conditionalFormatting>
  <conditionalFormatting sqref="H116:I116 H121:I121 H73:I73 H105:I105 H88:I88 H102:I102 H76:I76 H82:I82 H79:I79 H85:I85 H91:I91 H99:I99 H94:I94 H108:I108 H113:I113 H126:I126">
    <cfRule type="cellIs" dxfId="25" priority="19" stopIfTrue="1" operator="equal">
      <formula>"Acierto en modalidad"</formula>
    </cfRule>
    <cfRule type="cellIs" dxfId="24" priority="20" stopIfTrue="1" operator="equal">
      <formula>"Error en modalidad"</formula>
    </cfRule>
  </conditionalFormatting>
  <conditionalFormatting sqref="AG7:AG8">
    <cfRule type="expression" dxfId="23" priority="21" stopIfTrue="1">
      <formula>$AQ$11&gt;10</formula>
    </cfRule>
  </conditionalFormatting>
  <conditionalFormatting sqref="AG15:AG16">
    <cfRule type="expression" dxfId="22" priority="22" stopIfTrue="1">
      <formula>$AQ$19&gt;10</formula>
    </cfRule>
  </conditionalFormatting>
  <conditionalFormatting sqref="AG23:AG24">
    <cfRule type="expression" dxfId="21" priority="23" stopIfTrue="1">
      <formula>$AQ$27&gt;10</formula>
    </cfRule>
  </conditionalFormatting>
  <conditionalFormatting sqref="AG31:AG32">
    <cfRule type="expression" dxfId="20" priority="24" stopIfTrue="1">
      <formula>$AQ$35&gt;10</formula>
    </cfRule>
  </conditionalFormatting>
  <conditionalFormatting sqref="AG39:AG40">
    <cfRule type="expression" dxfId="19" priority="25" stopIfTrue="1">
      <formula>$AQ$43&gt;10</formula>
    </cfRule>
  </conditionalFormatting>
  <conditionalFormatting sqref="AG47:AG48">
    <cfRule type="expression" dxfId="18" priority="26" stopIfTrue="1">
      <formula>$AQ$51&gt;10</formula>
    </cfRule>
  </conditionalFormatting>
  <conditionalFormatting sqref="AG55:AG56">
    <cfRule type="expression" dxfId="17" priority="27" stopIfTrue="1">
      <formula>$AQ$59&gt;10</formula>
    </cfRule>
  </conditionalFormatting>
  <conditionalFormatting sqref="AG63:AG64">
    <cfRule type="expression" dxfId="16" priority="28" stopIfTrue="1">
      <formula>$AQ$67&gt;10</formula>
    </cfRule>
  </conditionalFormatting>
  <conditionalFormatting sqref="DF38">
    <cfRule type="cellIs" dxfId="15" priority="1" stopIfTrue="1" operator="equal">
      <formula>$L$12</formula>
    </cfRule>
    <cfRule type="cellIs" dxfId="14" priority="2" stopIfTrue="1" operator="equal">
      <formula>$M$12</formula>
    </cfRule>
  </conditionalFormatting>
  <conditionalFormatting sqref="DC19:DC22">
    <cfRule type="cellIs" dxfId="13" priority="15" stopIfTrue="1" operator="equal">
      <formula>$L$12</formula>
    </cfRule>
    <cfRule type="cellIs" dxfId="12" priority="16" stopIfTrue="1" operator="equal">
      <formula>$M$12</formula>
    </cfRule>
  </conditionalFormatting>
  <conditionalFormatting sqref="DF19:DF22">
    <cfRule type="cellIs" dxfId="11" priority="13" stopIfTrue="1" operator="equal">
      <formula>$L$12</formula>
    </cfRule>
    <cfRule type="cellIs" dxfId="10" priority="14" stopIfTrue="1" operator="equal">
      <formula>$M$12</formula>
    </cfRule>
  </conditionalFormatting>
  <conditionalFormatting sqref="DC28">
    <cfRule type="cellIs" dxfId="9" priority="11" stopIfTrue="1" operator="equal">
      <formula>$L$12</formula>
    </cfRule>
    <cfRule type="cellIs" dxfId="8" priority="12" stopIfTrue="1" operator="equal">
      <formula>$M$12</formula>
    </cfRule>
  </conditionalFormatting>
  <conditionalFormatting sqref="DF28">
    <cfRule type="cellIs" dxfId="7" priority="9" stopIfTrue="1" operator="equal">
      <formula>$L$12</formula>
    </cfRule>
    <cfRule type="cellIs" dxfId="6" priority="10" stopIfTrue="1" operator="equal">
      <formula>$M$12</formula>
    </cfRule>
  </conditionalFormatting>
  <conditionalFormatting sqref="DC33">
    <cfRule type="cellIs" dxfId="5" priority="7" stopIfTrue="1" operator="equal">
      <formula>$L$12</formula>
    </cfRule>
    <cfRule type="cellIs" dxfId="4" priority="8" stopIfTrue="1" operator="equal">
      <formula>$M$12</formula>
    </cfRule>
  </conditionalFormatting>
  <conditionalFormatting sqref="DF33">
    <cfRule type="cellIs" dxfId="3" priority="5" stopIfTrue="1" operator="equal">
      <formula>$L$12</formula>
    </cfRule>
    <cfRule type="cellIs" dxfId="2" priority="6" stopIfTrue="1" operator="equal">
      <formula>$M$12</formula>
    </cfRule>
  </conditionalFormatting>
  <conditionalFormatting sqref="DC38">
    <cfRule type="cellIs" dxfId="1" priority="3" stopIfTrue="1" operator="equal">
      <formula>$L$12</formula>
    </cfRule>
    <cfRule type="cellIs" dxfId="0" priority="4" stopIfTrue="1" operator="equal">
      <formula>$M$12</formula>
    </cfRule>
  </conditionalFormatting>
  <pageMargins left="0.75" right="0.75" top="1" bottom="1" header="0" footer="0"/>
  <headerFooter alignWithMargins="0"/>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ublished="0" codeName="Hoja2"/>
  <dimension ref="A2:AL55"/>
  <sheetViews>
    <sheetView workbookViewId="0">
      <selection activeCell="P16" sqref="P16"/>
    </sheetView>
  </sheetViews>
  <sheetFormatPr baseColWidth="10" defaultColWidth="3.6640625" defaultRowHeight="13" x14ac:dyDescent="0.15"/>
  <cols>
    <col min="1" max="1" width="9.1640625" customWidth="1"/>
    <col min="2" max="2" width="2.6640625" customWidth="1"/>
    <col min="3" max="3" width="1.5" customWidth="1"/>
    <col min="4" max="4" width="2.6640625" customWidth="1"/>
    <col min="5" max="5" width="9.1640625" customWidth="1"/>
    <col min="6" max="6" width="11.5" customWidth="1"/>
  </cols>
  <sheetData>
    <row r="2" spans="1:36" x14ac:dyDescent="0.15">
      <c r="A2" s="462" t="s">
        <v>190</v>
      </c>
      <c r="B2" s="462"/>
      <c r="C2" s="462"/>
      <c r="D2" s="462"/>
      <c r="E2" s="462"/>
      <c r="G2" t="str">
        <f>IF('Resultados Reales'!D7&lt;&gt;"",'Resultados Reales'!D7,"")</f>
        <v>Rusia</v>
      </c>
      <c r="N2" t="str">
        <f>IF('Resultados Reales'!G7&lt;&gt;"",'Resultados Reales'!G7,"")</f>
        <v>Arabia Saudita</v>
      </c>
      <c r="U2" t="str">
        <f>IF('Resultados Reales'!D8&lt;&gt;"",'Resultados Reales'!D8,"")</f>
        <v>Egipto</v>
      </c>
      <c r="AB2" t="str">
        <f>IF('Resultados Reales'!G8&lt;&gt;"",'Resultados Reales'!G8,"")</f>
        <v>Uruguay</v>
      </c>
    </row>
    <row r="3" spans="1:36" x14ac:dyDescent="0.15">
      <c r="F3" t="s">
        <v>38</v>
      </c>
      <c r="G3" t="s">
        <v>39</v>
      </c>
      <c r="H3" t="s">
        <v>40</v>
      </c>
      <c r="I3" t="s">
        <v>41</v>
      </c>
      <c r="J3" t="s">
        <v>42</v>
      </c>
      <c r="K3" t="s">
        <v>43</v>
      </c>
      <c r="L3" t="s">
        <v>44</v>
      </c>
      <c r="N3" t="s">
        <v>39</v>
      </c>
      <c r="O3" t="s">
        <v>40</v>
      </c>
      <c r="P3" t="s">
        <v>41</v>
      </c>
      <c r="Q3" t="s">
        <v>42</v>
      </c>
      <c r="R3" t="s">
        <v>43</v>
      </c>
      <c r="S3" t="s">
        <v>44</v>
      </c>
      <c r="U3" t="s">
        <v>39</v>
      </c>
      <c r="V3" t="s">
        <v>40</v>
      </c>
      <c r="W3" t="s">
        <v>41</v>
      </c>
      <c r="X3" t="s">
        <v>42</v>
      </c>
      <c r="Y3" t="s">
        <v>43</v>
      </c>
      <c r="Z3" t="s">
        <v>44</v>
      </c>
      <c r="AB3" t="s">
        <v>39</v>
      </c>
      <c r="AC3" t="s">
        <v>40</v>
      </c>
      <c r="AD3" t="s">
        <v>41</v>
      </c>
      <c r="AE3" t="s">
        <v>42</v>
      </c>
      <c r="AF3" t="s">
        <v>43</v>
      </c>
      <c r="AG3" t="s">
        <v>44</v>
      </c>
    </row>
    <row r="4" spans="1:36" x14ac:dyDescent="0.15">
      <c r="A4" s="1" t="str">
        <f>'Resultados Reales'!D7</f>
        <v>Rusia</v>
      </c>
      <c r="B4" s="3" t="str">
        <f>IF('Resultados Reales'!E7&lt;&gt;"",'Resultados Reales'!E7,"")</f>
        <v/>
      </c>
      <c r="C4" s="3"/>
      <c r="D4" s="3" t="str">
        <f>IF('Resultados Reales'!F7&lt;&gt;"",'Resultados Reales'!F7,"")</f>
        <v/>
      </c>
      <c r="E4" s="2" t="str">
        <f>'Resultados Reales'!G7</f>
        <v>Arabia Saudita</v>
      </c>
      <c r="F4" s="3">
        <f>COUNTBLANK('Resultados Reales'!E7:'Resultados Reales'!F7)</f>
        <v>2</v>
      </c>
      <c r="G4">
        <f t="shared" ref="G4:G9" si="0">IF(AND(F4=0,OR($A4=$G$2,$E4=$G$2)),1,0)</f>
        <v>0</v>
      </c>
      <c r="H4">
        <f t="shared" ref="H4:H9" si="1">IF(AND(F4=0,OR(AND($A4=$G$2,$B4&gt;$D4),AND($E4=$G$2,$D4&gt;$B4))),1,0)</f>
        <v>0</v>
      </c>
      <c r="I4">
        <f t="shared" ref="I4:I9" si="2">IF(AND(F4=0,G4=1,$B4=$D4),1,0)</f>
        <v>0</v>
      </c>
      <c r="J4">
        <f t="shared" ref="J4:J9" si="3">IF(AND(F4=0,OR(AND($A4=$G$2,$B4&lt;$D4),AND($E4=$G$2,$D4&lt;$B4))),1,0)</f>
        <v>0</v>
      </c>
      <c r="K4">
        <f t="shared" ref="K4:K9" si="4">IF(F4&gt;0,0,IF($A4=$G$2,$B4,IF($E4=$G$2,$D4,0)))</f>
        <v>0</v>
      </c>
      <c r="L4">
        <f t="shared" ref="L4:L9" si="5">IF(F4&gt;0,0,IF($A4=$G$2,$D4,IF($E4=$G$2,$B4,0)))</f>
        <v>0</v>
      </c>
      <c r="N4">
        <f t="shared" ref="N4:N9" si="6">IF(AND(F4=0,OR($A4=$N$2,$E4=$N$2)),1,0)</f>
        <v>0</v>
      </c>
      <c r="O4">
        <f t="shared" ref="O4:O9" si="7">IF(AND(F4=0,OR(AND($A4=$N$2,$B4&gt;$D4),AND($E4=$N$2,$D4&gt;$B4))),1,0)</f>
        <v>0</v>
      </c>
      <c r="P4">
        <f t="shared" ref="P4:P9" si="8">IF(AND(F4=0,N4=1,$B4=$D4),1,0)</f>
        <v>0</v>
      </c>
      <c r="Q4">
        <f t="shared" ref="Q4:Q9" si="9">IF(AND(F4=0,OR(AND($A4=$N$2,$B4&lt;$D4),AND($E4=$N$2,$D4&lt;$B4))),1,0)</f>
        <v>0</v>
      </c>
      <c r="R4">
        <f t="shared" ref="R4:R9" si="10">IF(F4&gt;0,0,IF($A4=$N$2,$B4,IF($E4=$N$2,$D4,0)))</f>
        <v>0</v>
      </c>
      <c r="S4">
        <f t="shared" ref="S4:S9" si="11">IF(F4&gt;0,0,IF($A4=$N$2,$D4,IF($E4=$N$2,$B4,0)))</f>
        <v>0</v>
      </c>
      <c r="U4">
        <f t="shared" ref="U4:U9" si="12">IF(AND(F4=0,OR($A4=$U$2,$E4=$U$2)),1,0)</f>
        <v>0</v>
      </c>
      <c r="V4">
        <f t="shared" ref="V4:V9" si="13">IF(AND(F4=0,OR(AND($A4=$U$2,$B4&gt;$D4),AND($E4=$U$2,$D4&gt;$B4))),1,0)</f>
        <v>0</v>
      </c>
      <c r="W4">
        <f t="shared" ref="W4:W9" si="14">IF(AND(F4=0,U4=1,$B4=$D4),1,0)</f>
        <v>0</v>
      </c>
      <c r="X4">
        <f t="shared" ref="X4:X9" si="15">IF(AND(F4=0,OR(AND($A4=$U$2,$B4&lt;$D4),AND($E4=$U$2,$D4&lt;$B4))),1,0)</f>
        <v>0</v>
      </c>
      <c r="Y4">
        <f t="shared" ref="Y4:Y9" si="16">IF(F4&gt;0,0,IF($A4=$U$2,$B4,IF($E4=$U$2,$D4,0)))</f>
        <v>0</v>
      </c>
      <c r="Z4">
        <f t="shared" ref="Z4:Z9" si="17">IF(F4&gt;0,0,IF($A4=$U$2,$D4,IF($E4=$U$2,$B4,0)))</f>
        <v>0</v>
      </c>
      <c r="AB4">
        <f t="shared" ref="AB4:AB9" si="18">IF(AND(F4=0,OR($A4=$AB$2,$E4=$AB$2)),1,0)</f>
        <v>0</v>
      </c>
      <c r="AC4">
        <f t="shared" ref="AC4:AC9" si="19">IF(AND(F4=0,OR(AND($A4=$AB$2,$B4&gt;$D4),AND($E4=$AB$2,$D4&gt;$B4))),1,0)</f>
        <v>0</v>
      </c>
      <c r="AD4">
        <f t="shared" ref="AD4:AD9" si="20">IF(AND(F4=0,AB4=1,$B4=$D4),1,0)</f>
        <v>0</v>
      </c>
      <c r="AE4">
        <f t="shared" ref="AE4:AE9" si="21">IF(AND(F4=0,OR(AND($A4=$AB$2,$B4&lt;$D4),AND($E4=$AB$2,$D4&lt;$B4))),1,0)</f>
        <v>0</v>
      </c>
      <c r="AF4">
        <f t="shared" ref="AF4:AF9" si="22">IF(F4&gt;0,0,IF($A4=$AB$2,$B4,IF($E4=$AB$2,$D4,0)))</f>
        <v>0</v>
      </c>
      <c r="AG4">
        <f t="shared" ref="AG4:AG9" si="23">IF(F4&gt;0,0,IF($A4=$AB$2,$D4,IF($E4=$AB$2,$B4,0)))</f>
        <v>0</v>
      </c>
    </row>
    <row r="5" spans="1:36" x14ac:dyDescent="0.15">
      <c r="A5" s="1" t="str">
        <f>'Resultados Reales'!D8</f>
        <v>Egipto</v>
      </c>
      <c r="B5" s="3" t="str">
        <f>IF('Resultados Reales'!E8&lt;&gt;"",'Resultados Reales'!E8,"")</f>
        <v/>
      </c>
      <c r="C5" s="3"/>
      <c r="D5" s="3" t="str">
        <f>IF('Resultados Reales'!F8&lt;&gt;"",'Resultados Reales'!F8,"")</f>
        <v/>
      </c>
      <c r="E5" s="2" t="str">
        <f>'Resultados Reales'!G8</f>
        <v>Uruguay</v>
      </c>
      <c r="F5" s="3">
        <f>COUNTBLANK('Resultados Reales'!E8:'Resultados Reales'!F8)</f>
        <v>2</v>
      </c>
      <c r="G5">
        <f t="shared" si="0"/>
        <v>0</v>
      </c>
      <c r="H5">
        <f t="shared" si="1"/>
        <v>0</v>
      </c>
      <c r="I5">
        <f t="shared" si="2"/>
        <v>0</v>
      </c>
      <c r="J5">
        <f t="shared" si="3"/>
        <v>0</v>
      </c>
      <c r="K5">
        <f t="shared" si="4"/>
        <v>0</v>
      </c>
      <c r="L5">
        <f t="shared" si="5"/>
        <v>0</v>
      </c>
      <c r="N5">
        <f t="shared" si="6"/>
        <v>0</v>
      </c>
      <c r="O5">
        <f t="shared" si="7"/>
        <v>0</v>
      </c>
      <c r="P5">
        <f t="shared" si="8"/>
        <v>0</v>
      </c>
      <c r="Q5">
        <f t="shared" si="9"/>
        <v>0</v>
      </c>
      <c r="R5">
        <f t="shared" si="10"/>
        <v>0</v>
      </c>
      <c r="S5">
        <f t="shared" si="11"/>
        <v>0</v>
      </c>
      <c r="U5">
        <f t="shared" si="12"/>
        <v>0</v>
      </c>
      <c r="V5">
        <f t="shared" si="13"/>
        <v>0</v>
      </c>
      <c r="W5">
        <f t="shared" si="14"/>
        <v>0</v>
      </c>
      <c r="X5">
        <f t="shared" si="15"/>
        <v>0</v>
      </c>
      <c r="Y5">
        <f t="shared" si="16"/>
        <v>0</v>
      </c>
      <c r="Z5">
        <f t="shared" si="17"/>
        <v>0</v>
      </c>
      <c r="AB5">
        <f t="shared" si="18"/>
        <v>0</v>
      </c>
      <c r="AC5">
        <f t="shared" si="19"/>
        <v>0</v>
      </c>
      <c r="AD5">
        <f t="shared" si="20"/>
        <v>0</v>
      </c>
      <c r="AE5">
        <f t="shared" si="21"/>
        <v>0</v>
      </c>
      <c r="AF5">
        <f t="shared" si="22"/>
        <v>0</v>
      </c>
      <c r="AG5">
        <f t="shared" si="23"/>
        <v>0</v>
      </c>
    </row>
    <row r="6" spans="1:36" x14ac:dyDescent="0.15">
      <c r="A6" s="1" t="str">
        <f>'Resultados Reales'!D9</f>
        <v>Rusia</v>
      </c>
      <c r="B6" s="3" t="str">
        <f>IF('Resultados Reales'!E9&lt;&gt;"",'Resultados Reales'!E9,"")</f>
        <v/>
      </c>
      <c r="C6" s="3"/>
      <c r="D6" s="3" t="str">
        <f>IF('Resultados Reales'!F9&lt;&gt;"",'Resultados Reales'!F9,"")</f>
        <v/>
      </c>
      <c r="E6" s="2" t="str">
        <f>'Resultados Reales'!G9</f>
        <v>Egipto</v>
      </c>
      <c r="F6" s="3">
        <f>COUNTBLANK('Resultados Reales'!E9:'Resultados Reales'!F9)</f>
        <v>2</v>
      </c>
      <c r="G6">
        <f t="shared" si="0"/>
        <v>0</v>
      </c>
      <c r="H6">
        <f t="shared" si="1"/>
        <v>0</v>
      </c>
      <c r="I6">
        <f t="shared" si="2"/>
        <v>0</v>
      </c>
      <c r="J6">
        <f t="shared" si="3"/>
        <v>0</v>
      </c>
      <c r="K6">
        <f t="shared" si="4"/>
        <v>0</v>
      </c>
      <c r="L6">
        <f t="shared" si="5"/>
        <v>0</v>
      </c>
      <c r="N6">
        <f t="shared" si="6"/>
        <v>0</v>
      </c>
      <c r="O6">
        <f t="shared" si="7"/>
        <v>0</v>
      </c>
      <c r="P6">
        <f t="shared" si="8"/>
        <v>0</v>
      </c>
      <c r="Q6">
        <f t="shared" si="9"/>
        <v>0</v>
      </c>
      <c r="R6">
        <f t="shared" si="10"/>
        <v>0</v>
      </c>
      <c r="S6">
        <f t="shared" si="11"/>
        <v>0</v>
      </c>
      <c r="U6">
        <f t="shared" si="12"/>
        <v>0</v>
      </c>
      <c r="V6">
        <f t="shared" si="13"/>
        <v>0</v>
      </c>
      <c r="W6">
        <f t="shared" si="14"/>
        <v>0</v>
      </c>
      <c r="X6">
        <f t="shared" si="15"/>
        <v>0</v>
      </c>
      <c r="Y6">
        <f t="shared" si="16"/>
        <v>0</v>
      </c>
      <c r="Z6">
        <f t="shared" si="17"/>
        <v>0</v>
      </c>
      <c r="AB6">
        <f t="shared" si="18"/>
        <v>0</v>
      </c>
      <c r="AC6">
        <f t="shared" si="19"/>
        <v>0</v>
      </c>
      <c r="AD6">
        <f t="shared" si="20"/>
        <v>0</v>
      </c>
      <c r="AE6">
        <f t="shared" si="21"/>
        <v>0</v>
      </c>
      <c r="AF6">
        <f t="shared" si="22"/>
        <v>0</v>
      </c>
      <c r="AG6">
        <f t="shared" si="23"/>
        <v>0</v>
      </c>
    </row>
    <row r="7" spans="1:36" x14ac:dyDescent="0.15">
      <c r="A7" s="1" t="str">
        <f>'Resultados Reales'!D10</f>
        <v>Uruguay</v>
      </c>
      <c r="B7" s="3" t="str">
        <f>IF('Resultados Reales'!E10&lt;&gt;"",'Resultados Reales'!E10,"")</f>
        <v/>
      </c>
      <c r="C7" s="3"/>
      <c r="D7" s="3" t="str">
        <f>IF('Resultados Reales'!F10&lt;&gt;"",'Resultados Reales'!F10,"")</f>
        <v/>
      </c>
      <c r="E7" s="2" t="str">
        <f>'Resultados Reales'!G10</f>
        <v>Arabia Saudita</v>
      </c>
      <c r="F7" s="3">
        <f>COUNTBLANK('Resultados Reales'!E10:'Resultados Reales'!F10)</f>
        <v>2</v>
      </c>
      <c r="G7">
        <f t="shared" si="0"/>
        <v>0</v>
      </c>
      <c r="H7">
        <f t="shared" si="1"/>
        <v>0</v>
      </c>
      <c r="I7">
        <f t="shared" si="2"/>
        <v>0</v>
      </c>
      <c r="J7">
        <f t="shared" si="3"/>
        <v>0</v>
      </c>
      <c r="K7">
        <f t="shared" si="4"/>
        <v>0</v>
      </c>
      <c r="L7">
        <f t="shared" si="5"/>
        <v>0</v>
      </c>
      <c r="N7">
        <f t="shared" si="6"/>
        <v>0</v>
      </c>
      <c r="O7">
        <f t="shared" si="7"/>
        <v>0</v>
      </c>
      <c r="P7">
        <f t="shared" si="8"/>
        <v>0</v>
      </c>
      <c r="Q7">
        <f t="shared" si="9"/>
        <v>0</v>
      </c>
      <c r="R7">
        <f t="shared" si="10"/>
        <v>0</v>
      </c>
      <c r="S7">
        <f t="shared" si="11"/>
        <v>0</v>
      </c>
      <c r="U7">
        <f t="shared" si="12"/>
        <v>0</v>
      </c>
      <c r="V7">
        <f t="shared" si="13"/>
        <v>0</v>
      </c>
      <c r="W7">
        <f t="shared" si="14"/>
        <v>0</v>
      </c>
      <c r="X7">
        <f t="shared" si="15"/>
        <v>0</v>
      </c>
      <c r="Y7">
        <f t="shared" si="16"/>
        <v>0</v>
      </c>
      <c r="Z7">
        <f t="shared" si="17"/>
        <v>0</v>
      </c>
      <c r="AB7">
        <f t="shared" si="18"/>
        <v>0</v>
      </c>
      <c r="AC7">
        <f t="shared" si="19"/>
        <v>0</v>
      </c>
      <c r="AD7">
        <f t="shared" si="20"/>
        <v>0</v>
      </c>
      <c r="AE7">
        <f t="shared" si="21"/>
        <v>0</v>
      </c>
      <c r="AF7">
        <f t="shared" si="22"/>
        <v>0</v>
      </c>
      <c r="AG7">
        <f t="shared" si="23"/>
        <v>0</v>
      </c>
    </row>
    <row r="8" spans="1:36" x14ac:dyDescent="0.15">
      <c r="A8" s="1" t="str">
        <f>'Resultados Reales'!D11</f>
        <v>Rusia</v>
      </c>
      <c r="B8" s="3" t="str">
        <f>IF('Resultados Reales'!E11&lt;&gt;"",'Resultados Reales'!E11,"")</f>
        <v/>
      </c>
      <c r="C8" s="3"/>
      <c r="D8" s="3" t="str">
        <f>IF('Resultados Reales'!F11&lt;&gt;"",'Resultados Reales'!F11,"")</f>
        <v/>
      </c>
      <c r="E8" s="2" t="str">
        <f>'Resultados Reales'!G11</f>
        <v>Uruguay</v>
      </c>
      <c r="F8" s="3">
        <f>COUNTBLANK('Resultados Reales'!E11:'Resultados Reales'!F11)</f>
        <v>2</v>
      </c>
      <c r="G8">
        <f t="shared" si="0"/>
        <v>0</v>
      </c>
      <c r="H8">
        <f t="shared" si="1"/>
        <v>0</v>
      </c>
      <c r="I8">
        <f t="shared" si="2"/>
        <v>0</v>
      </c>
      <c r="J8">
        <f t="shared" si="3"/>
        <v>0</v>
      </c>
      <c r="K8">
        <f t="shared" si="4"/>
        <v>0</v>
      </c>
      <c r="L8">
        <f t="shared" si="5"/>
        <v>0</v>
      </c>
      <c r="N8">
        <f t="shared" si="6"/>
        <v>0</v>
      </c>
      <c r="O8">
        <f t="shared" si="7"/>
        <v>0</v>
      </c>
      <c r="P8">
        <f t="shared" si="8"/>
        <v>0</v>
      </c>
      <c r="Q8">
        <f t="shared" si="9"/>
        <v>0</v>
      </c>
      <c r="R8">
        <f t="shared" si="10"/>
        <v>0</v>
      </c>
      <c r="S8">
        <f t="shared" si="11"/>
        <v>0</v>
      </c>
      <c r="U8">
        <f t="shared" si="12"/>
        <v>0</v>
      </c>
      <c r="V8">
        <f t="shared" si="13"/>
        <v>0</v>
      </c>
      <c r="W8">
        <f t="shared" si="14"/>
        <v>0</v>
      </c>
      <c r="X8">
        <f t="shared" si="15"/>
        <v>0</v>
      </c>
      <c r="Y8">
        <f t="shared" si="16"/>
        <v>0</v>
      </c>
      <c r="Z8">
        <f t="shared" si="17"/>
        <v>0</v>
      </c>
      <c r="AB8">
        <f t="shared" si="18"/>
        <v>0</v>
      </c>
      <c r="AC8">
        <f t="shared" si="19"/>
        <v>0</v>
      </c>
      <c r="AD8">
        <f t="shared" si="20"/>
        <v>0</v>
      </c>
      <c r="AE8">
        <f t="shared" si="21"/>
        <v>0</v>
      </c>
      <c r="AF8">
        <f t="shared" si="22"/>
        <v>0</v>
      </c>
      <c r="AG8">
        <f t="shared" si="23"/>
        <v>0</v>
      </c>
    </row>
    <row r="9" spans="1:36" x14ac:dyDescent="0.15">
      <c r="A9" s="1" t="str">
        <f>'Resultados Reales'!D12</f>
        <v>Arabia Saudita</v>
      </c>
      <c r="B9" s="3" t="str">
        <f>IF('Resultados Reales'!E12&lt;&gt;"",'Resultados Reales'!E12,"")</f>
        <v/>
      </c>
      <c r="C9" s="3"/>
      <c r="D9" s="3" t="str">
        <f>IF('Resultados Reales'!F12&lt;&gt;"",'Resultados Reales'!F12,"")</f>
        <v/>
      </c>
      <c r="E9" s="2" t="str">
        <f>'Resultados Reales'!G12</f>
        <v>Egipto</v>
      </c>
      <c r="F9" s="3">
        <f>COUNTBLANK('Resultados Reales'!E12:'Resultados Reales'!F12)</f>
        <v>2</v>
      </c>
      <c r="G9">
        <f t="shared" si="0"/>
        <v>0</v>
      </c>
      <c r="H9">
        <f t="shared" si="1"/>
        <v>0</v>
      </c>
      <c r="I9">
        <f t="shared" si="2"/>
        <v>0</v>
      </c>
      <c r="J9">
        <f t="shared" si="3"/>
        <v>0</v>
      </c>
      <c r="K9">
        <f t="shared" si="4"/>
        <v>0</v>
      </c>
      <c r="L9">
        <f t="shared" si="5"/>
        <v>0</v>
      </c>
      <c r="N9">
        <f t="shared" si="6"/>
        <v>0</v>
      </c>
      <c r="O9">
        <f t="shared" si="7"/>
        <v>0</v>
      </c>
      <c r="P9">
        <f t="shared" si="8"/>
        <v>0</v>
      </c>
      <c r="Q9">
        <f t="shared" si="9"/>
        <v>0</v>
      </c>
      <c r="R9">
        <f t="shared" si="10"/>
        <v>0</v>
      </c>
      <c r="S9">
        <f t="shared" si="11"/>
        <v>0</v>
      </c>
      <c r="U9">
        <f t="shared" si="12"/>
        <v>0</v>
      </c>
      <c r="V9">
        <f t="shared" si="13"/>
        <v>0</v>
      </c>
      <c r="W9">
        <f t="shared" si="14"/>
        <v>0</v>
      </c>
      <c r="X9">
        <f t="shared" si="15"/>
        <v>0</v>
      </c>
      <c r="Y9">
        <f t="shared" si="16"/>
        <v>0</v>
      </c>
      <c r="Z9">
        <f t="shared" si="17"/>
        <v>0</v>
      </c>
      <c r="AB9">
        <f t="shared" si="18"/>
        <v>0</v>
      </c>
      <c r="AC9">
        <f t="shared" si="19"/>
        <v>0</v>
      </c>
      <c r="AD9">
        <f t="shared" si="20"/>
        <v>0</v>
      </c>
      <c r="AE9">
        <f t="shared" si="21"/>
        <v>0</v>
      </c>
      <c r="AF9">
        <f t="shared" si="22"/>
        <v>0</v>
      </c>
      <c r="AG9">
        <f t="shared" si="23"/>
        <v>0</v>
      </c>
    </row>
    <row r="10" spans="1:36" x14ac:dyDescent="0.15">
      <c r="G10">
        <f t="shared" ref="G10:L10" si="24">SUM(G4:G9)</f>
        <v>0</v>
      </c>
      <c r="H10">
        <f t="shared" si="24"/>
        <v>0</v>
      </c>
      <c r="I10">
        <f t="shared" si="24"/>
        <v>0</v>
      </c>
      <c r="J10">
        <f t="shared" si="24"/>
        <v>0</v>
      </c>
      <c r="K10">
        <f t="shared" si="24"/>
        <v>0</v>
      </c>
      <c r="L10">
        <f t="shared" si="24"/>
        <v>0</v>
      </c>
      <c r="M10">
        <f>H10*3+I10</f>
        <v>0</v>
      </c>
      <c r="N10">
        <f t="shared" ref="N10:S10" si="25">SUM(N4:N9)</f>
        <v>0</v>
      </c>
      <c r="O10">
        <f t="shared" si="25"/>
        <v>0</v>
      </c>
      <c r="P10">
        <f t="shared" si="25"/>
        <v>0</v>
      </c>
      <c r="Q10">
        <f t="shared" si="25"/>
        <v>0</v>
      </c>
      <c r="R10">
        <f t="shared" si="25"/>
        <v>0</v>
      </c>
      <c r="S10">
        <f t="shared" si="25"/>
        <v>0</v>
      </c>
      <c r="T10">
        <f>O10*3+P10</f>
        <v>0</v>
      </c>
      <c r="U10">
        <f t="shared" ref="U10:Z10" si="26">SUM(U4:U9)</f>
        <v>0</v>
      </c>
      <c r="V10">
        <f t="shared" si="26"/>
        <v>0</v>
      </c>
      <c r="W10">
        <f t="shared" si="26"/>
        <v>0</v>
      </c>
      <c r="X10">
        <f t="shared" si="26"/>
        <v>0</v>
      </c>
      <c r="Y10">
        <f t="shared" si="26"/>
        <v>0</v>
      </c>
      <c r="Z10">
        <f t="shared" si="26"/>
        <v>0</v>
      </c>
      <c r="AA10">
        <f>V10*3+W10</f>
        <v>0</v>
      </c>
      <c r="AB10">
        <f t="shared" ref="AB10:AG10" si="27">SUM(AB4:AB9)</f>
        <v>0</v>
      </c>
      <c r="AC10">
        <f t="shared" si="27"/>
        <v>0</v>
      </c>
      <c r="AD10">
        <f t="shared" si="27"/>
        <v>0</v>
      </c>
      <c r="AE10">
        <f t="shared" si="27"/>
        <v>0</v>
      </c>
      <c r="AF10">
        <f t="shared" si="27"/>
        <v>0</v>
      </c>
      <c r="AG10">
        <f t="shared" si="27"/>
        <v>0</v>
      </c>
      <c r="AH10">
        <f>AC10*3+AD10</f>
        <v>0</v>
      </c>
    </row>
    <row r="14" spans="1:36" x14ac:dyDescent="0.15">
      <c r="F14" t="s">
        <v>45</v>
      </c>
    </row>
    <row r="15" spans="1:36" x14ac:dyDescent="0.15">
      <c r="G15" t="s">
        <v>39</v>
      </c>
      <c r="H15" t="s">
        <v>40</v>
      </c>
      <c r="I15" t="s">
        <v>41</v>
      </c>
      <c r="J15" t="s">
        <v>42</v>
      </c>
      <c r="K15" t="s">
        <v>43</v>
      </c>
      <c r="L15" t="s">
        <v>44</v>
      </c>
      <c r="M15" t="s">
        <v>46</v>
      </c>
      <c r="O15" t="s">
        <v>47</v>
      </c>
      <c r="S15" t="s">
        <v>48</v>
      </c>
      <c r="W15" t="s">
        <v>49</v>
      </c>
      <c r="AA15" t="s">
        <v>50</v>
      </c>
      <c r="AE15" t="s">
        <v>51</v>
      </c>
      <c r="AI15" t="s">
        <v>52</v>
      </c>
    </row>
    <row r="16" spans="1:36" x14ac:dyDescent="0.15">
      <c r="F16" t="str">
        <f>G2</f>
        <v>Rusia</v>
      </c>
      <c r="G16">
        <f t="shared" ref="G16:M16" si="28">G10</f>
        <v>0</v>
      </c>
      <c r="H16">
        <f t="shared" si="28"/>
        <v>0</v>
      </c>
      <c r="I16">
        <f t="shared" si="28"/>
        <v>0</v>
      </c>
      <c r="J16">
        <f t="shared" si="28"/>
        <v>0</v>
      </c>
      <c r="K16">
        <f t="shared" si="28"/>
        <v>0</v>
      </c>
      <c r="L16">
        <f t="shared" si="28"/>
        <v>0</v>
      </c>
      <c r="M16">
        <f t="shared" si="28"/>
        <v>0</v>
      </c>
      <c r="O16" t="str">
        <f>IF($M16&gt;=$M17,$F16,$F17)</f>
        <v>Rusia</v>
      </c>
      <c r="P16">
        <f>VLOOKUP(O16,$F$16:$M$25,8,FALSE)</f>
        <v>0</v>
      </c>
      <c r="S16" t="str">
        <f>IF($P16&gt;=$P18,$O16,$O18)</f>
        <v>Rusia</v>
      </c>
      <c r="T16">
        <f>VLOOKUP(S16,$O$16:$P$25,2,FALSE)</f>
        <v>0</v>
      </c>
      <c r="W16" t="str">
        <f>IF($T16&gt;=$T19,$S16,$S19)</f>
        <v>Rusia</v>
      </c>
      <c r="X16">
        <f>VLOOKUP(W16,$S$16:$T$25,2,FALSE)</f>
        <v>0</v>
      </c>
      <c r="AA16" t="str">
        <f>W16</f>
        <v>Rusia</v>
      </c>
      <c r="AB16">
        <f>VLOOKUP(AA16,W16:X25,2,FALSE)</f>
        <v>0</v>
      </c>
      <c r="AE16" t="str">
        <f>AA16</f>
        <v>Rusia</v>
      </c>
      <c r="AF16">
        <f>VLOOKUP(AE16,AA16:AB25,2,FALSE)</f>
        <v>0</v>
      </c>
      <c r="AI16" t="str">
        <f>AE16</f>
        <v>Rusia</v>
      </c>
      <c r="AJ16">
        <f>VLOOKUP(AI16,AE16:AF25,2,FALSE)</f>
        <v>0</v>
      </c>
    </row>
    <row r="17" spans="6:37" x14ac:dyDescent="0.15">
      <c r="F17" t="str">
        <f>N2</f>
        <v>Arabia Saudita</v>
      </c>
      <c r="G17">
        <f t="shared" ref="G17:M17" si="29">N10</f>
        <v>0</v>
      </c>
      <c r="H17">
        <f t="shared" si="29"/>
        <v>0</v>
      </c>
      <c r="I17">
        <f t="shared" si="29"/>
        <v>0</v>
      </c>
      <c r="J17">
        <f t="shared" si="29"/>
        <v>0</v>
      </c>
      <c r="K17">
        <f t="shared" si="29"/>
        <v>0</v>
      </c>
      <c r="L17">
        <f t="shared" si="29"/>
        <v>0</v>
      </c>
      <c r="M17">
        <f t="shared" si="29"/>
        <v>0</v>
      </c>
      <c r="O17" t="str">
        <f>IF($M17&lt;=$M16,$F17,$F16)</f>
        <v>Arabia Saudita</v>
      </c>
      <c r="P17">
        <f>VLOOKUP(O17,$F$16:$M$25,8,FALSE)</f>
        <v>0</v>
      </c>
      <c r="S17" t="str">
        <f>O17</f>
        <v>Arabia Saudita</v>
      </c>
      <c r="T17">
        <f>VLOOKUP(S17,$O$16:$P$25,2,FALSE)</f>
        <v>0</v>
      </c>
      <c r="W17" t="str">
        <f>S17</f>
        <v>Arabia Saudita</v>
      </c>
      <c r="X17">
        <f>VLOOKUP(W17,$S$16:$T$25,2,FALSE)</f>
        <v>0</v>
      </c>
      <c r="AA17" t="str">
        <f>IF(X17&gt;=X18,W17,W18)</f>
        <v>Arabia Saudita</v>
      </c>
      <c r="AB17">
        <f>VLOOKUP(AA17,W16:X25,2,FALSE)</f>
        <v>0</v>
      </c>
      <c r="AE17" t="str">
        <f>IF(AB17&gt;=AB19,AA17,AA19)</f>
        <v>Arabia Saudita</v>
      </c>
      <c r="AF17">
        <f>VLOOKUP(AE17,AA16:AB25,2,FALSE)</f>
        <v>0</v>
      </c>
      <c r="AI17" t="str">
        <f>AE17</f>
        <v>Arabia Saudita</v>
      </c>
      <c r="AJ17">
        <f>VLOOKUP(AI17,AE16:AF25,2,FALSE)</f>
        <v>0</v>
      </c>
    </row>
    <row r="18" spans="6:37" x14ac:dyDescent="0.15">
      <c r="F18" t="str">
        <f>U2</f>
        <v>Egipto</v>
      </c>
      <c r="G18">
        <f t="shared" ref="G18:M18" si="30">U10</f>
        <v>0</v>
      </c>
      <c r="H18">
        <f t="shared" si="30"/>
        <v>0</v>
      </c>
      <c r="I18">
        <f t="shared" si="30"/>
        <v>0</v>
      </c>
      <c r="J18">
        <f t="shared" si="30"/>
        <v>0</v>
      </c>
      <c r="K18">
        <f t="shared" si="30"/>
        <v>0</v>
      </c>
      <c r="L18">
        <f t="shared" si="30"/>
        <v>0</v>
      </c>
      <c r="M18">
        <f t="shared" si="30"/>
        <v>0</v>
      </c>
      <c r="O18" t="str">
        <f>F18</f>
        <v>Egipto</v>
      </c>
      <c r="P18">
        <f>VLOOKUP(O18,$F$16:$M$25,8,FALSE)</f>
        <v>0</v>
      </c>
      <c r="S18" t="str">
        <f>IF($P18&lt;=$P16,$O18,$O16)</f>
        <v>Egipto</v>
      </c>
      <c r="T18">
        <f>VLOOKUP(S18,$O$16:$P$25,2,FALSE)</f>
        <v>0</v>
      </c>
      <c r="W18" t="str">
        <f>S18</f>
        <v>Egipto</v>
      </c>
      <c r="X18">
        <f>VLOOKUP(W18,$S$16:$T$25,2,FALSE)</f>
        <v>0</v>
      </c>
      <c r="AA18" t="str">
        <f>IF(X18&lt;=X17,W18,W17)</f>
        <v>Egipto</v>
      </c>
      <c r="AB18">
        <f>VLOOKUP(AA18,W16:X25,2,FALSE)</f>
        <v>0</v>
      </c>
      <c r="AE18" t="str">
        <f>AA18</f>
        <v>Egipto</v>
      </c>
      <c r="AF18">
        <f>VLOOKUP(AE18,AA16:AB25,2,FALSE)</f>
        <v>0</v>
      </c>
      <c r="AI18" t="str">
        <f>IF(AF18&gt;=AF19,AE18,AE19)</f>
        <v>Egipto</v>
      </c>
      <c r="AJ18">
        <f>VLOOKUP(AI18,AE16:AF25,2,FALSE)</f>
        <v>0</v>
      </c>
    </row>
    <row r="19" spans="6:37" x14ac:dyDescent="0.15">
      <c r="F19" t="str">
        <f>AB2</f>
        <v>Uruguay</v>
      </c>
      <c r="G19">
        <f t="shared" ref="G19:M19" si="31">AB10</f>
        <v>0</v>
      </c>
      <c r="H19">
        <f t="shared" si="31"/>
        <v>0</v>
      </c>
      <c r="I19">
        <f t="shared" si="31"/>
        <v>0</v>
      </c>
      <c r="J19">
        <f t="shared" si="31"/>
        <v>0</v>
      </c>
      <c r="K19">
        <f t="shared" si="31"/>
        <v>0</v>
      </c>
      <c r="L19">
        <f t="shared" si="31"/>
        <v>0</v>
      </c>
      <c r="M19">
        <f t="shared" si="31"/>
        <v>0</v>
      </c>
      <c r="O19" t="str">
        <f>F19</f>
        <v>Uruguay</v>
      </c>
      <c r="P19">
        <f>VLOOKUP(O19,$F$16:$M$25,8,FALSE)</f>
        <v>0</v>
      </c>
      <c r="S19" t="str">
        <f>O19</f>
        <v>Uruguay</v>
      </c>
      <c r="T19">
        <f>VLOOKUP(S19,$O$16:$P$25,2,FALSE)</f>
        <v>0</v>
      </c>
      <c r="W19" t="str">
        <f>IF($T19&lt;=$T16,$S19,$S16)</f>
        <v>Uruguay</v>
      </c>
      <c r="X19">
        <f>VLOOKUP(W19,$S$16:$T$25,2,FALSE)</f>
        <v>0</v>
      </c>
      <c r="AA19" t="str">
        <f>W19</f>
        <v>Uruguay</v>
      </c>
      <c r="AB19">
        <f>VLOOKUP(AA19,W16:X25,2,FALSE)</f>
        <v>0</v>
      </c>
      <c r="AE19" t="str">
        <f>IF(AB19&lt;=AB17,AA19,AA17)</f>
        <v>Uruguay</v>
      </c>
      <c r="AF19">
        <f>VLOOKUP(AE19,AA16:AB25,2,FALSE)</f>
        <v>0</v>
      </c>
      <c r="AI19" t="str">
        <f>IF(AF19&lt;=AF18,AE19,AE18)</f>
        <v>Uruguay</v>
      </c>
      <c r="AJ19">
        <f>VLOOKUP(AI19,AE16:AF25,2,FALSE)</f>
        <v>0</v>
      </c>
    </row>
    <row r="28" spans="6:37" x14ac:dyDescent="0.15">
      <c r="F28" t="str">
        <f>AI16</f>
        <v>Rusia</v>
      </c>
      <c r="J28">
        <f>AJ16</f>
        <v>0</v>
      </c>
      <c r="K28">
        <f>VLOOKUP(AI16,$F$16:$M$25,6,FALSE)</f>
        <v>0</v>
      </c>
      <c r="L28">
        <f>VLOOKUP(AI16,$F$16:$M$25,7,FALSE)</f>
        <v>0</v>
      </c>
      <c r="M28">
        <f>K28-L28</f>
        <v>0</v>
      </c>
      <c r="O28" t="str">
        <f>IF(AND($J28=$J29,$M29&gt;$M28),$F29,$F28)</f>
        <v>Rusia</v>
      </c>
      <c r="P28">
        <f>VLOOKUP(O28,$F$28:$M$37,5,FALSE)</f>
        <v>0</v>
      </c>
      <c r="Q28">
        <f>VLOOKUP(O28,$F$28:$M$37,8,FALSE)</f>
        <v>0</v>
      </c>
      <c r="S28" t="str">
        <f>IF(AND(P28=P30,Q30&gt;Q28),O30,O28)</f>
        <v>Rusia</v>
      </c>
      <c r="T28">
        <f>VLOOKUP(S28,$O$28:$Q$37,2,FALSE)</f>
        <v>0</v>
      </c>
      <c r="U28">
        <f>VLOOKUP(S28,$O$28:$Q$37,3,FALSE)</f>
        <v>0</v>
      </c>
      <c r="W28" t="str">
        <f>IF(AND(T28=T31,U31&gt;U28),S31,S28)</f>
        <v>Rusia</v>
      </c>
      <c r="X28">
        <f>VLOOKUP(W28,$S$28:$U$37,2,FALSE)</f>
        <v>0</v>
      </c>
      <c r="Y28">
        <f>VLOOKUP(W28,$S$28:$U$37,3,FALSE)</f>
        <v>0</v>
      </c>
      <c r="AA28" t="str">
        <f>W28</f>
        <v>Rusia</v>
      </c>
      <c r="AB28">
        <f>VLOOKUP(AA28,W28:Y37,2,FALSE)</f>
        <v>0</v>
      </c>
      <c r="AC28">
        <f>VLOOKUP(AA28,W28:Y37,3,FALSE)</f>
        <v>0</v>
      </c>
      <c r="AE28" t="str">
        <f>AA28</f>
        <v>Rusia</v>
      </c>
      <c r="AF28">
        <f>VLOOKUP(AE28,AA28:AC37,2,FALSE)</f>
        <v>0</v>
      </c>
      <c r="AG28">
        <f>VLOOKUP(AE28,AA28:AC37,3,FALSE)</f>
        <v>0</v>
      </c>
      <c r="AI28" t="str">
        <f>AE28</f>
        <v>Rusia</v>
      </c>
      <c r="AJ28">
        <f>VLOOKUP(AI28,AE28:AG37,2,FALSE)</f>
        <v>0</v>
      </c>
      <c r="AK28">
        <f>VLOOKUP(AI28,AE28:AG37,3,FALSE)</f>
        <v>0</v>
      </c>
    </row>
    <row r="29" spans="6:37" x14ac:dyDescent="0.15">
      <c r="F29" t="str">
        <f>AI17</f>
        <v>Arabia Saudita</v>
      </c>
      <c r="J29">
        <f>AJ17</f>
        <v>0</v>
      </c>
      <c r="K29">
        <f>VLOOKUP(AI17,$F$16:$M$25,6,FALSE)</f>
        <v>0</v>
      </c>
      <c r="L29">
        <f>VLOOKUP(AI17,$F$16:$M$25,7,FALSE)</f>
        <v>0</v>
      </c>
      <c r="M29">
        <f>K29-L29</f>
        <v>0</v>
      </c>
      <c r="O29" t="str">
        <f>IF(AND($J28=$J29,$M29&gt;$M28),$F28,$F29)</f>
        <v>Arabia Saudita</v>
      </c>
      <c r="P29">
        <f>VLOOKUP(O29,$F$28:$M$37,5,FALSE)</f>
        <v>0</v>
      </c>
      <c r="Q29">
        <f>VLOOKUP(O29,$F$28:$M$37,8,FALSE)</f>
        <v>0</v>
      </c>
      <c r="S29" t="str">
        <f>O29</f>
        <v>Arabia Saudita</v>
      </c>
      <c r="T29">
        <f>VLOOKUP(S29,$O$28:$Q$37,2,FALSE)</f>
        <v>0</v>
      </c>
      <c r="U29">
        <f>VLOOKUP(S29,$O$28:$Q$37,3,FALSE)</f>
        <v>0</v>
      </c>
      <c r="W29" t="str">
        <f>S29</f>
        <v>Arabia Saudita</v>
      </c>
      <c r="X29">
        <f>VLOOKUP(W29,$S$28:$U$37,2,FALSE)</f>
        <v>0</v>
      </c>
      <c r="Y29">
        <f>VLOOKUP(W29,$S$28:$U$37,3,FALSE)</f>
        <v>0</v>
      </c>
      <c r="AA29" t="str">
        <f>IF(AND(X29=X30,Y30&gt;Y29),W30,W29)</f>
        <v>Arabia Saudita</v>
      </c>
      <c r="AB29">
        <f>VLOOKUP(AA29,W28:Y37,2,FALSE)</f>
        <v>0</v>
      </c>
      <c r="AC29">
        <f>VLOOKUP(AA29,W28:Y37,3,FALSE)</f>
        <v>0</v>
      </c>
      <c r="AE29" t="str">
        <f>IF(AND(AB29=AB31,AC31&gt;AC29),AA31,AA29)</f>
        <v>Arabia Saudita</v>
      </c>
      <c r="AF29">
        <f>VLOOKUP(AE29,AA28:AC37,2,FALSE)</f>
        <v>0</v>
      </c>
      <c r="AG29">
        <f>VLOOKUP(AE29,AA28:AC37,3,FALSE)</f>
        <v>0</v>
      </c>
      <c r="AI29" t="str">
        <f>AE29</f>
        <v>Arabia Saudita</v>
      </c>
      <c r="AJ29">
        <f>VLOOKUP(AI29,AE28:AG37,2,FALSE)</f>
        <v>0</v>
      </c>
      <c r="AK29">
        <f>VLOOKUP(AI29,AE28:AG37,3,FALSE)</f>
        <v>0</v>
      </c>
    </row>
    <row r="30" spans="6:37" x14ac:dyDescent="0.15">
      <c r="F30" t="str">
        <f>AI18</f>
        <v>Egipto</v>
      </c>
      <c r="J30">
        <f>AJ18</f>
        <v>0</v>
      </c>
      <c r="K30">
        <f>VLOOKUP(AI18,$F$16:$M$25,6,FALSE)</f>
        <v>0</v>
      </c>
      <c r="L30">
        <f>VLOOKUP(AI18,$F$16:$M$25,7,FALSE)</f>
        <v>0</v>
      </c>
      <c r="M30">
        <f>K30-L30</f>
        <v>0</v>
      </c>
      <c r="O30" t="str">
        <f>F30</f>
        <v>Egipto</v>
      </c>
      <c r="P30">
        <f>VLOOKUP(O30,$F$28:$M$37,5,FALSE)</f>
        <v>0</v>
      </c>
      <c r="Q30">
        <f>VLOOKUP(O30,$F$28:$M$37,8,FALSE)</f>
        <v>0</v>
      </c>
      <c r="S30" t="str">
        <f>IF(AND($P28=P30,Q30&gt;Q28),O28,O30)</f>
        <v>Egipto</v>
      </c>
      <c r="T30">
        <f>VLOOKUP(S30,$O$28:$Q$37,2,FALSE)</f>
        <v>0</v>
      </c>
      <c r="U30">
        <f>VLOOKUP(S30,$O$28:$Q$37,3,FALSE)</f>
        <v>0</v>
      </c>
      <c r="W30" t="str">
        <f>S30</f>
        <v>Egipto</v>
      </c>
      <c r="X30">
        <f>VLOOKUP(W30,$S$28:$U$37,2,FALSE)</f>
        <v>0</v>
      </c>
      <c r="Y30">
        <f>VLOOKUP(W30,$S$28:$U$37,3,FALSE)</f>
        <v>0</v>
      </c>
      <c r="AA30" t="str">
        <f>IF(AND(X29=X30,Y30&gt;Y29),W29,W30)</f>
        <v>Egipto</v>
      </c>
      <c r="AB30">
        <f>VLOOKUP(AA30,W28:Y37,2,FALSE)</f>
        <v>0</v>
      </c>
      <c r="AC30">
        <f>VLOOKUP(AA30,W28:Y37,3,FALSE)</f>
        <v>0</v>
      </c>
      <c r="AE30" t="str">
        <f>AA30</f>
        <v>Egipto</v>
      </c>
      <c r="AF30">
        <f>VLOOKUP(AE30,AA28:AC37,2,FALSE)</f>
        <v>0</v>
      </c>
      <c r="AG30">
        <f>VLOOKUP(AE30,AA28:AC37,3,FALSE)</f>
        <v>0</v>
      </c>
      <c r="AI30" t="str">
        <f>IF(AND(AF30=AF31,AG31&gt;AG30),AE31,AE30)</f>
        <v>Egipto</v>
      </c>
      <c r="AJ30">
        <f>VLOOKUP(AI30,AE28:AG37,2,FALSE)</f>
        <v>0</v>
      </c>
      <c r="AK30">
        <f>VLOOKUP(AI30,AE28:AG37,3,FALSE)</f>
        <v>0</v>
      </c>
    </row>
    <row r="31" spans="6:37" x14ac:dyDescent="0.15">
      <c r="F31" t="str">
        <f>AI19</f>
        <v>Uruguay</v>
      </c>
      <c r="J31">
        <f>AJ19</f>
        <v>0</v>
      </c>
      <c r="K31">
        <f>VLOOKUP(AI19,$F$16:$M$25,6,FALSE)</f>
        <v>0</v>
      </c>
      <c r="L31">
        <f>VLOOKUP(AI19,$F$16:$M$25,7,FALSE)</f>
        <v>0</v>
      </c>
      <c r="M31">
        <f>K31-L31</f>
        <v>0</v>
      </c>
      <c r="O31" t="str">
        <f>F31</f>
        <v>Uruguay</v>
      </c>
      <c r="P31">
        <f>VLOOKUP(O31,$F$28:$M$37,5,FALSE)</f>
        <v>0</v>
      </c>
      <c r="Q31">
        <f>VLOOKUP(O31,$F$28:$M$37,8,FALSE)</f>
        <v>0</v>
      </c>
      <c r="S31" t="str">
        <f>O31</f>
        <v>Uruguay</v>
      </c>
      <c r="T31">
        <f>VLOOKUP(S31,$O$28:$Q$37,2,FALSE)</f>
        <v>0</v>
      </c>
      <c r="U31">
        <f>VLOOKUP(S31,$O$28:$Q$37,3,FALSE)</f>
        <v>0</v>
      </c>
      <c r="W31" t="str">
        <f>IF(AND(T28=T31,U31&gt;U28),S28,S31)</f>
        <v>Uruguay</v>
      </c>
      <c r="X31">
        <f>VLOOKUP(W31,$S$28:$U$37,2,FALSE)</f>
        <v>0</v>
      </c>
      <c r="Y31">
        <f>VLOOKUP(W31,$S$28:$U$37,3,FALSE)</f>
        <v>0</v>
      </c>
      <c r="AA31" t="str">
        <f>W31</f>
        <v>Uruguay</v>
      </c>
      <c r="AB31">
        <f>VLOOKUP(AA31,W28:Y37,2,FALSE)</f>
        <v>0</v>
      </c>
      <c r="AC31">
        <f>VLOOKUP(AA31,W28:Y37,3,FALSE)</f>
        <v>0</v>
      </c>
      <c r="AE31" t="str">
        <f>IF(AND(AB29=AB31,AC31&gt;AC29),AA29,AA31)</f>
        <v>Uruguay</v>
      </c>
      <c r="AF31">
        <f>VLOOKUP(AE31,AA28:AC37,2,FALSE)</f>
        <v>0</v>
      </c>
      <c r="AG31">
        <f>VLOOKUP(AE31,AA28:AC37,3,FALSE)</f>
        <v>0</v>
      </c>
      <c r="AI31" t="str">
        <f>IF(AND(AF30=AF31,AG31&gt;AG30),AE30,AE31)</f>
        <v>Uruguay</v>
      </c>
      <c r="AJ31">
        <f>VLOOKUP(AI31,AE28:AG37,2,FALSE)</f>
        <v>0</v>
      </c>
      <c r="AK31">
        <f>VLOOKUP(AI31,AE28:AG37,3,FALSE)</f>
        <v>0</v>
      </c>
    </row>
    <row r="40" spans="6:38" x14ac:dyDescent="0.15">
      <c r="F40" t="str">
        <f>AI28</f>
        <v>Rusia</v>
      </c>
      <c r="J40">
        <f>VLOOKUP(F40,$F$16:$M$25,8,FALSE)</f>
        <v>0</v>
      </c>
      <c r="K40">
        <f>VLOOKUP(F40,$F$16:$M$25,6,FALSE)</f>
        <v>0</v>
      </c>
      <c r="L40">
        <f>VLOOKUP(F40,$F$16:$M$25,7,FALSE)</f>
        <v>0</v>
      </c>
      <c r="M40">
        <f>K40-L40</f>
        <v>0</v>
      </c>
      <c r="O40" t="str">
        <f>IF(AND(J40=J41,M40=M41,K41&gt;K40),F41,F40)</f>
        <v>Rusia</v>
      </c>
      <c r="P40">
        <f>VLOOKUP(O40,$F$40:$M$49,5,FALSE)</f>
        <v>0</v>
      </c>
      <c r="Q40">
        <f>VLOOKUP(O40,$F$40:$M$49,8,FALSE)</f>
        <v>0</v>
      </c>
      <c r="R40">
        <f>VLOOKUP(O40,$F$40:$M$49,6,FALSE)</f>
        <v>0</v>
      </c>
      <c r="S40" t="str">
        <f>IF(AND(P40=P42,Q40=Q42,R42&gt;R40),O42,O40)</f>
        <v>Rusia</v>
      </c>
      <c r="T40">
        <f>VLOOKUP(S40,$O$40:$R$49,2,FALSE)</f>
        <v>0</v>
      </c>
      <c r="U40">
        <f>VLOOKUP(S40,$O$40:$R$49,3,FALSE)</f>
        <v>0</v>
      </c>
      <c r="V40">
        <f>VLOOKUP(S40,$O$40:$R$49,4,FALSE)</f>
        <v>0</v>
      </c>
      <c r="W40" t="str">
        <f>IF(AND(T40=T43,U40=U43,V43&gt;V40),S43,S40)</f>
        <v>Rusia</v>
      </c>
      <c r="X40">
        <f>VLOOKUP(W40,$S$40:$V$49,2,FALSE)</f>
        <v>0</v>
      </c>
      <c r="Y40">
        <f>VLOOKUP(W40,$S$40:$V$49,3,FALSE)</f>
        <v>0</v>
      </c>
      <c r="Z40">
        <f>VLOOKUP(W40,$S$40:$V$49,4,FALSE)</f>
        <v>0</v>
      </c>
      <c r="AA40" t="str">
        <f>W40</f>
        <v>Rusia</v>
      </c>
      <c r="AB40">
        <f>VLOOKUP(AA40,W40:Z49,2,FALSE)</f>
        <v>0</v>
      </c>
      <c r="AC40">
        <f>VLOOKUP(AA40,W40:Z49,3,FALSE)</f>
        <v>0</v>
      </c>
      <c r="AD40">
        <f>VLOOKUP(AA40,W40:Z49,4,FALSE)</f>
        <v>0</v>
      </c>
      <c r="AE40" t="str">
        <f>AA40</f>
        <v>Rusia</v>
      </c>
      <c r="AF40">
        <f>VLOOKUP(AE40,AA40:AD49,2,FALSE)</f>
        <v>0</v>
      </c>
      <c r="AG40">
        <f>VLOOKUP(AE40,AA40:AD49,3,FALSE)</f>
        <v>0</v>
      </c>
      <c r="AH40">
        <f>VLOOKUP(AE40,AA40:AD49,4,FALSE)</f>
        <v>0</v>
      </c>
      <c r="AI40" t="str">
        <f>AE40</f>
        <v>Rusia</v>
      </c>
      <c r="AJ40">
        <f>VLOOKUP(AI40,AE40:AH49,2,FALSE)</f>
        <v>0</v>
      </c>
      <c r="AK40">
        <f>VLOOKUP(AI40,AE40:AH49,3,FALSE)</f>
        <v>0</v>
      </c>
      <c r="AL40">
        <f>VLOOKUP(AI40,AE40:AH49,4,FALSE)</f>
        <v>0</v>
      </c>
    </row>
    <row r="41" spans="6:38" x14ac:dyDescent="0.15">
      <c r="F41" t="str">
        <f>AI29</f>
        <v>Arabia Saudita</v>
      </c>
      <c r="J41">
        <f>VLOOKUP(F41,$F$16:$M$25,8,FALSE)</f>
        <v>0</v>
      </c>
      <c r="K41">
        <f>VLOOKUP(F41,$F$16:$M$25,6,FALSE)</f>
        <v>0</v>
      </c>
      <c r="L41">
        <f>VLOOKUP(F41,$F$16:$M$25,7,FALSE)</f>
        <v>0</v>
      </c>
      <c r="M41">
        <f>K41-L41</f>
        <v>0</v>
      </c>
      <c r="O41" t="str">
        <f>IF(AND(J40=J41,M40=M41,K41&gt;K40),F40,F41)</f>
        <v>Arabia Saudita</v>
      </c>
      <c r="P41">
        <f>VLOOKUP(O41,$F$40:$M$49,5,FALSE)</f>
        <v>0</v>
      </c>
      <c r="Q41">
        <f>VLOOKUP(O41,$F$40:$M$49,8,FALSE)</f>
        <v>0</v>
      </c>
      <c r="R41">
        <f>VLOOKUP(O41,$F$40:$M$49,6,FALSE)</f>
        <v>0</v>
      </c>
      <c r="S41" t="str">
        <f>O41</f>
        <v>Arabia Saudita</v>
      </c>
      <c r="T41">
        <f>VLOOKUP(S41,$O$40:$R$49,2,FALSE)</f>
        <v>0</v>
      </c>
      <c r="U41">
        <f>VLOOKUP(S41,$O$40:$R$49,3,FALSE)</f>
        <v>0</v>
      </c>
      <c r="V41">
        <f>VLOOKUP(S41,$O$40:$R$49,4,FALSE)</f>
        <v>0</v>
      </c>
      <c r="W41" t="str">
        <f>S41</f>
        <v>Arabia Saudita</v>
      </c>
      <c r="X41">
        <f>VLOOKUP(W41,$S$40:$V$49,2,FALSE)</f>
        <v>0</v>
      </c>
      <c r="Y41">
        <f>VLOOKUP(W41,$S$40:$V$49,3,FALSE)</f>
        <v>0</v>
      </c>
      <c r="Z41">
        <f>VLOOKUP(W41,$S$40:$V$49,4,FALSE)</f>
        <v>0</v>
      </c>
      <c r="AA41" t="str">
        <f>IF(AND(X41=X42,Y41=Y42,Z42&gt;Z41),W42,W41)</f>
        <v>Arabia Saudita</v>
      </c>
      <c r="AB41">
        <f>VLOOKUP(AA41,W40:Z49,2,FALSE)</f>
        <v>0</v>
      </c>
      <c r="AC41">
        <f>VLOOKUP(AA41,W40:Z49,3,FALSE)</f>
        <v>0</v>
      </c>
      <c r="AD41">
        <f>VLOOKUP(AA41,W40:Z49,4,FALSE)</f>
        <v>0</v>
      </c>
      <c r="AE41" t="str">
        <f>IF(AND(AB41=AB43,AC41=AC43,AD43&gt;AD41),AA43,AA41)</f>
        <v>Arabia Saudita</v>
      </c>
      <c r="AF41">
        <f>VLOOKUP(AE41,AA40:AD49,2,FALSE)</f>
        <v>0</v>
      </c>
      <c r="AG41">
        <f>VLOOKUP(AE41,AA40:AD49,3,FALSE)</f>
        <v>0</v>
      </c>
      <c r="AH41">
        <f>VLOOKUP(AE41,AA40:AD49,4,FALSE)</f>
        <v>0</v>
      </c>
      <c r="AI41" t="str">
        <f>AE41</f>
        <v>Arabia Saudita</v>
      </c>
      <c r="AJ41">
        <f>VLOOKUP(AI41,AE40:AH49,2,FALSE)</f>
        <v>0</v>
      </c>
      <c r="AK41">
        <f>VLOOKUP(AI41,AE40:AH49,3,FALSE)</f>
        <v>0</v>
      </c>
      <c r="AL41">
        <f>VLOOKUP(AI41,AE40:AH49,4,FALSE)</f>
        <v>0</v>
      </c>
    </row>
    <row r="42" spans="6:38" x14ac:dyDescent="0.15">
      <c r="F42" t="str">
        <f>AI30</f>
        <v>Egipto</v>
      </c>
      <c r="J42">
        <f>VLOOKUP(F42,$F$16:$M$25,8,FALSE)</f>
        <v>0</v>
      </c>
      <c r="K42">
        <f>VLOOKUP(F42,$F$16:$M$25,6,FALSE)</f>
        <v>0</v>
      </c>
      <c r="L42">
        <f>VLOOKUP(F42,$F$16:$M$25,7,FALSE)</f>
        <v>0</v>
      </c>
      <c r="M42">
        <f>K42-L42</f>
        <v>0</v>
      </c>
      <c r="O42" t="str">
        <f>F42</f>
        <v>Egipto</v>
      </c>
      <c r="P42">
        <f>VLOOKUP(O42,$F$40:$M$49,5,FALSE)</f>
        <v>0</v>
      </c>
      <c r="Q42">
        <f>VLOOKUP(O42,$F$40:$M$49,8,FALSE)</f>
        <v>0</v>
      </c>
      <c r="R42">
        <f>VLOOKUP(O42,$F$40:$M$49,6,FALSE)</f>
        <v>0</v>
      </c>
      <c r="S42" t="str">
        <f>IF(AND(P40=P42,Q40=Q42,R42&gt;R40),O40,O42)</f>
        <v>Egipto</v>
      </c>
      <c r="T42">
        <f>VLOOKUP(S42,$O$40:$R$49,2,FALSE)</f>
        <v>0</v>
      </c>
      <c r="U42">
        <f>VLOOKUP(S42,$O$40:$R$49,3,FALSE)</f>
        <v>0</v>
      </c>
      <c r="V42">
        <f>VLOOKUP(S42,$O$40:$R$49,4,FALSE)</f>
        <v>0</v>
      </c>
      <c r="W42" t="str">
        <f>S42</f>
        <v>Egipto</v>
      </c>
      <c r="X42">
        <f>VLOOKUP(W42,$S$40:$V$49,2,FALSE)</f>
        <v>0</v>
      </c>
      <c r="Y42">
        <f>VLOOKUP(W42,$S$40:$V$49,3,FALSE)</f>
        <v>0</v>
      </c>
      <c r="Z42">
        <f>VLOOKUP(W42,$S$40:$V$49,4,FALSE)</f>
        <v>0</v>
      </c>
      <c r="AA42" t="str">
        <f>IF(AND(X41=X42,Y41=Y42,Z42&gt;Z41),W41,W42)</f>
        <v>Egipto</v>
      </c>
      <c r="AB42">
        <f>VLOOKUP(AA42,W40:Z49,2,FALSE)</f>
        <v>0</v>
      </c>
      <c r="AC42">
        <f>VLOOKUP(AA42,W40:Z49,3,FALSE)</f>
        <v>0</v>
      </c>
      <c r="AD42">
        <f>VLOOKUP(AA42,W40:Z49,4,FALSE)</f>
        <v>0</v>
      </c>
      <c r="AE42" t="str">
        <f>AA42</f>
        <v>Egipto</v>
      </c>
      <c r="AF42">
        <f>VLOOKUP(AE42,AA40:AD49,2,FALSE)</f>
        <v>0</v>
      </c>
      <c r="AG42">
        <f>VLOOKUP(AE42,AA40:AD49,3,FALSE)</f>
        <v>0</v>
      </c>
      <c r="AH42">
        <f>VLOOKUP(AE42,AA40:AD49,4,FALSE)</f>
        <v>0</v>
      </c>
      <c r="AI42" t="str">
        <f>IF(AND(AF42=AF43,AG42=AG43,AH43&gt;AH42),AE43,AE42)</f>
        <v>Egipto</v>
      </c>
      <c r="AJ42">
        <f>VLOOKUP(AI42,AE40:AH49,2,FALSE)</f>
        <v>0</v>
      </c>
      <c r="AK42">
        <f>VLOOKUP(AI42,AE40:AH49,3,FALSE)</f>
        <v>0</v>
      </c>
      <c r="AL42">
        <f>VLOOKUP(AI42,AE40:AH49,4,FALSE)</f>
        <v>0</v>
      </c>
    </row>
    <row r="43" spans="6:38" x14ac:dyDescent="0.15">
      <c r="F43" t="str">
        <f>AI31</f>
        <v>Uruguay</v>
      </c>
      <c r="J43">
        <f>VLOOKUP(F43,$F$16:$M$25,8,FALSE)</f>
        <v>0</v>
      </c>
      <c r="K43">
        <f>VLOOKUP(F43,$F$16:$M$25,6,FALSE)</f>
        <v>0</v>
      </c>
      <c r="L43">
        <f>VLOOKUP(F43,$F$16:$M$25,7,FALSE)</f>
        <v>0</v>
      </c>
      <c r="M43">
        <f>K43-L43</f>
        <v>0</v>
      </c>
      <c r="O43" t="str">
        <f>F43</f>
        <v>Uruguay</v>
      </c>
      <c r="P43">
        <f>VLOOKUP(O43,$F$40:$M$49,5,FALSE)</f>
        <v>0</v>
      </c>
      <c r="Q43">
        <f>VLOOKUP(O43,$F$40:$M$49,8,FALSE)</f>
        <v>0</v>
      </c>
      <c r="R43">
        <f>VLOOKUP(O43,$F$40:$M$49,6,FALSE)</f>
        <v>0</v>
      </c>
      <c r="S43" t="str">
        <f>O43</f>
        <v>Uruguay</v>
      </c>
      <c r="T43">
        <f>VLOOKUP(S43,$O$40:$R$49,2,FALSE)</f>
        <v>0</v>
      </c>
      <c r="U43">
        <f>VLOOKUP(S43,$O$40:$R$49,3,FALSE)</f>
        <v>0</v>
      </c>
      <c r="V43">
        <f>VLOOKUP(S43,$O$40:$R$49,4,FALSE)</f>
        <v>0</v>
      </c>
      <c r="W43" t="str">
        <f>IF(AND(T40=T43,U40=U43,V43&gt;V40),S40,S43)</f>
        <v>Uruguay</v>
      </c>
      <c r="X43">
        <f>VLOOKUP(W43,$S$40:$V$49,2,FALSE)</f>
        <v>0</v>
      </c>
      <c r="Y43">
        <f>VLOOKUP(W43,$S$40:$V$49,3,FALSE)</f>
        <v>0</v>
      </c>
      <c r="Z43">
        <f>VLOOKUP(W43,$S$40:$V$49,4,FALSE)</f>
        <v>0</v>
      </c>
      <c r="AA43" t="str">
        <f>W43</f>
        <v>Uruguay</v>
      </c>
      <c r="AB43">
        <f>VLOOKUP(AA43,W40:Z49,2,FALSE)</f>
        <v>0</v>
      </c>
      <c r="AC43">
        <f>VLOOKUP(AA43,W40:Z49,3,FALSE)</f>
        <v>0</v>
      </c>
      <c r="AD43">
        <f>VLOOKUP(AA43,W40:Z49,4,FALSE)</f>
        <v>0</v>
      </c>
      <c r="AE43" t="str">
        <f>IF(AND(AB41=AB43,AC41=AC43,AD43&gt;AD41),AA41,AA43)</f>
        <v>Uruguay</v>
      </c>
      <c r="AF43">
        <f>VLOOKUP(AE43,AA40:AD49,2,FALSE)</f>
        <v>0</v>
      </c>
      <c r="AG43">
        <f>VLOOKUP(AE43,AA40:AD49,3,FALSE)</f>
        <v>0</v>
      </c>
      <c r="AH43">
        <f>VLOOKUP(AE43,AA40:AD49,4,FALSE)</f>
        <v>0</v>
      </c>
      <c r="AI43" t="str">
        <f>IF(AND(AF42=AF43,AG42=AG43,AH43&gt;AH42),AE42,AE43)</f>
        <v>Uruguay</v>
      </c>
      <c r="AJ43">
        <f>VLOOKUP(AI43,AE40:AH49,2,FALSE)</f>
        <v>0</v>
      </c>
      <c r="AK43">
        <f>VLOOKUP(AI43,AE40:AH49,3,FALSE)</f>
        <v>0</v>
      </c>
      <c r="AL43">
        <f>VLOOKUP(AI43,AE40:AH49,4,FALSE)</f>
        <v>0</v>
      </c>
    </row>
    <row r="51" spans="6:13" x14ac:dyDescent="0.15">
      <c r="F51" t="s">
        <v>53</v>
      </c>
    </row>
    <row r="52" spans="6:13" x14ac:dyDescent="0.15">
      <c r="F52" t="str">
        <f>AI40</f>
        <v>Rusia</v>
      </c>
      <c r="G52">
        <f>VLOOKUP(F52,$F$16:$M$25,2,FALSE)</f>
        <v>0</v>
      </c>
      <c r="H52">
        <f>VLOOKUP(F52,$F$16:$M$25,3,FALSE)</f>
        <v>0</v>
      </c>
      <c r="I52">
        <f>VLOOKUP(F52,$F$16:$M$25,4,FALSE)</f>
        <v>0</v>
      </c>
      <c r="J52">
        <f>VLOOKUP(F52,$F$16:$M$25,5,FALSE)</f>
        <v>0</v>
      </c>
      <c r="K52">
        <f>VLOOKUP(F52,$F$16:$M$25,6,FALSE)</f>
        <v>0</v>
      </c>
      <c r="L52">
        <f>VLOOKUP(F52,$F$16:$M$25,7,FALSE)</f>
        <v>0</v>
      </c>
      <c r="M52">
        <f>VLOOKUP(F52,$F$16:$M$25,8,FALSE)</f>
        <v>0</v>
      </c>
    </row>
    <row r="53" spans="6:13" x14ac:dyDescent="0.15">
      <c r="F53" t="str">
        <f>AI41</f>
        <v>Arabia Saudita</v>
      </c>
      <c r="G53">
        <f>VLOOKUP(F53,$F$16:$M$25,2,FALSE)</f>
        <v>0</v>
      </c>
      <c r="H53">
        <f>VLOOKUP(F53,$F$16:$M$25,3,FALSE)</f>
        <v>0</v>
      </c>
      <c r="I53">
        <f>VLOOKUP(F53,$F$16:$M$25,4,FALSE)</f>
        <v>0</v>
      </c>
      <c r="J53">
        <f>VLOOKUP(F53,$F$16:$M$25,5,FALSE)</f>
        <v>0</v>
      </c>
      <c r="K53">
        <f>VLOOKUP(F53,$F$16:$M$25,6,FALSE)</f>
        <v>0</v>
      </c>
      <c r="L53">
        <f>VLOOKUP(F53,$F$16:$M$25,7,FALSE)</f>
        <v>0</v>
      </c>
      <c r="M53">
        <f>VLOOKUP(F53,$F$16:$M$25,8,FALSE)</f>
        <v>0</v>
      </c>
    </row>
    <row r="54" spans="6:13" x14ac:dyDescent="0.15">
      <c r="F54" t="str">
        <f>AI42</f>
        <v>Egipto</v>
      </c>
      <c r="G54">
        <f>VLOOKUP(F54,$F$16:$M$25,2,FALSE)</f>
        <v>0</v>
      </c>
      <c r="H54">
        <f>VLOOKUP(F54,$F$16:$M$25,3,FALSE)</f>
        <v>0</v>
      </c>
      <c r="I54">
        <f>VLOOKUP(F54,$F$16:$M$25,4,FALSE)</f>
        <v>0</v>
      </c>
      <c r="J54">
        <f>VLOOKUP(F54,$F$16:$M$25,5,FALSE)</f>
        <v>0</v>
      </c>
      <c r="K54">
        <f>VLOOKUP(F54,$F$16:$M$25,6,FALSE)</f>
        <v>0</v>
      </c>
      <c r="L54">
        <f>VLOOKUP(F54,$F$16:$M$25,7,FALSE)</f>
        <v>0</v>
      </c>
      <c r="M54">
        <f>VLOOKUP(F54,$F$16:$M$25,8,FALSE)</f>
        <v>0</v>
      </c>
    </row>
    <row r="55" spans="6:13" x14ac:dyDescent="0.15">
      <c r="F55" t="str">
        <f>AI43</f>
        <v>Uruguay</v>
      </c>
      <c r="G55">
        <f>VLOOKUP(F55,$F$16:$M$25,2,FALSE)</f>
        <v>0</v>
      </c>
      <c r="H55">
        <f>VLOOKUP(F55,$F$16:$M$25,3,FALSE)</f>
        <v>0</v>
      </c>
      <c r="I55">
        <f>VLOOKUP(F55,$F$16:$M$25,4,FALSE)</f>
        <v>0</v>
      </c>
      <c r="J55">
        <f>VLOOKUP(F55,$F$16:$M$25,5,FALSE)</f>
        <v>0</v>
      </c>
      <c r="K55">
        <f>VLOOKUP(F55,$F$16:$M$25,6,FALSE)</f>
        <v>0</v>
      </c>
      <c r="L55">
        <f>VLOOKUP(F55,$F$16:$M$25,7,FALSE)</f>
        <v>0</v>
      </c>
      <c r="M55">
        <f>VLOOKUP(F55,$F$16:$M$25,8,FALSE)</f>
        <v>0</v>
      </c>
    </row>
  </sheetData>
  <mergeCells count="1">
    <mergeCell ref="A2:E2"/>
  </mergeCells>
  <phoneticPr fontId="1"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ublished="0" codeName="Hoja3"/>
  <dimension ref="A2:AL55"/>
  <sheetViews>
    <sheetView workbookViewId="0">
      <selection sqref="A1:H1"/>
    </sheetView>
  </sheetViews>
  <sheetFormatPr baseColWidth="10" defaultColWidth="3.6640625" defaultRowHeight="13" x14ac:dyDescent="0.15"/>
  <cols>
    <col min="1" max="1" width="9.1640625" customWidth="1"/>
    <col min="2" max="2" width="2.6640625" customWidth="1"/>
    <col min="3" max="3" width="1.5" customWidth="1"/>
    <col min="4" max="4" width="2.6640625" customWidth="1"/>
    <col min="5" max="5" width="9.1640625" customWidth="1"/>
    <col min="6" max="6" width="11.5" customWidth="1"/>
  </cols>
  <sheetData>
    <row r="2" spans="1:36" x14ac:dyDescent="0.15">
      <c r="A2" s="462" t="s">
        <v>190</v>
      </c>
      <c r="B2" s="462"/>
      <c r="C2" s="462"/>
      <c r="D2" s="462"/>
      <c r="E2" s="462"/>
      <c r="G2" t="str">
        <f>IF('Resultados Reales'!D15&lt;&gt;"",'Resultados Reales'!D15,"")</f>
        <v>Iran</v>
      </c>
      <c r="N2" t="str">
        <f>IF('Resultados Reales'!G15&lt;&gt;"",'Resultados Reales'!G15,"")</f>
        <v>Marruecos</v>
      </c>
      <c r="U2" t="str">
        <f>IF('Resultados Reales'!D16&lt;&gt;"",'Resultados Reales'!D16,"")</f>
        <v>España</v>
      </c>
      <c r="AB2" t="str">
        <f>IF('Resultados Reales'!G16&lt;&gt;"",'Resultados Reales'!G16,"")</f>
        <v>Portugal</v>
      </c>
    </row>
    <row r="3" spans="1:36" x14ac:dyDescent="0.15">
      <c r="F3" t="s">
        <v>38</v>
      </c>
      <c r="G3" t="s">
        <v>39</v>
      </c>
      <c r="H3" t="s">
        <v>40</v>
      </c>
      <c r="I3" t="s">
        <v>41</v>
      </c>
      <c r="J3" t="s">
        <v>42</v>
      </c>
      <c r="K3" t="s">
        <v>43</v>
      </c>
      <c r="L3" t="s">
        <v>44</v>
      </c>
      <c r="N3" t="s">
        <v>39</v>
      </c>
      <c r="O3" t="s">
        <v>40</v>
      </c>
      <c r="P3" t="s">
        <v>41</v>
      </c>
      <c r="Q3" t="s">
        <v>42</v>
      </c>
      <c r="R3" t="s">
        <v>43</v>
      </c>
      <c r="S3" t="s">
        <v>44</v>
      </c>
      <c r="U3" t="s">
        <v>39</v>
      </c>
      <c r="V3" t="s">
        <v>40</v>
      </c>
      <c r="W3" t="s">
        <v>41</v>
      </c>
      <c r="X3" t="s">
        <v>42</v>
      </c>
      <c r="Y3" t="s">
        <v>43</v>
      </c>
      <c r="Z3" t="s">
        <v>44</v>
      </c>
      <c r="AB3" t="s">
        <v>39</v>
      </c>
      <c r="AC3" t="s">
        <v>40</v>
      </c>
      <c r="AD3" t="s">
        <v>41</v>
      </c>
      <c r="AE3" t="s">
        <v>42</v>
      </c>
      <c r="AF3" t="s">
        <v>43</v>
      </c>
      <c r="AG3" t="s">
        <v>44</v>
      </c>
    </row>
    <row r="4" spans="1:36" x14ac:dyDescent="0.15">
      <c r="A4" s="1" t="str">
        <f>'Resultados Reales'!D15</f>
        <v>Iran</v>
      </c>
      <c r="B4" s="3" t="str">
        <f>IF('Resultados Reales'!E15&lt;&gt;"",'Resultados Reales'!E15,"")</f>
        <v/>
      </c>
      <c r="C4" s="3"/>
      <c r="D4" s="3" t="str">
        <f>IF('Resultados Reales'!F15&lt;&gt;"",'Resultados Reales'!F15,"")</f>
        <v/>
      </c>
      <c r="E4" s="2" t="str">
        <f>'Resultados Reales'!G15</f>
        <v>Marruecos</v>
      </c>
      <c r="F4" s="3">
        <f>COUNTBLANK('Resultados Reales'!E15:'Resultados Reales'!F15)</f>
        <v>2</v>
      </c>
      <c r="G4">
        <f t="shared" ref="G4:G9" si="0">IF(AND(F4=0,OR($A4=$G$2,$E4=$G$2)),1,0)</f>
        <v>0</v>
      </c>
      <c r="H4">
        <f t="shared" ref="H4:H9" si="1">IF(AND(F4=0,OR(AND($A4=$G$2,$B4&gt;$D4),AND($E4=$G$2,$D4&gt;$B4))),1,0)</f>
        <v>0</v>
      </c>
      <c r="I4">
        <f t="shared" ref="I4:I9" si="2">IF(AND(F4=0,G4=1,$B4=$D4),1,0)</f>
        <v>0</v>
      </c>
      <c r="J4">
        <f t="shared" ref="J4:J9" si="3">IF(AND(F4=0,OR(AND($A4=$G$2,$B4&lt;$D4),AND($E4=$G$2,$D4&lt;$B4))),1,0)</f>
        <v>0</v>
      </c>
      <c r="K4">
        <f t="shared" ref="K4:K9" si="4">IF(F4&gt;0,0,IF($A4=$G$2,$B4,IF($E4=$G$2,$D4,0)))</f>
        <v>0</v>
      </c>
      <c r="L4">
        <f t="shared" ref="L4:L9" si="5">IF(F4&gt;0,0,IF($A4=$G$2,$D4,IF($E4=$G$2,$B4,0)))</f>
        <v>0</v>
      </c>
      <c r="N4">
        <f t="shared" ref="N4:N9" si="6">IF(AND(F4=0,OR($A4=$N$2,$E4=$N$2)),1,0)</f>
        <v>0</v>
      </c>
      <c r="O4">
        <f t="shared" ref="O4:O9" si="7">IF(AND(F4=0,OR(AND($A4=$N$2,$B4&gt;$D4),AND($E4=$N$2,$D4&gt;$B4))),1,0)</f>
        <v>0</v>
      </c>
      <c r="P4">
        <f t="shared" ref="P4:P9" si="8">IF(AND(F4=0,N4=1,$B4=$D4),1,0)</f>
        <v>0</v>
      </c>
      <c r="Q4">
        <f t="shared" ref="Q4:Q9" si="9">IF(AND(F4=0,OR(AND($A4=$N$2,$B4&lt;$D4),AND($E4=$N$2,$D4&lt;$B4))),1,0)</f>
        <v>0</v>
      </c>
      <c r="R4">
        <f t="shared" ref="R4:R9" si="10">IF(F4&gt;0,0,IF($A4=$N$2,$B4,IF($E4=$N$2,$D4,0)))</f>
        <v>0</v>
      </c>
      <c r="S4">
        <f t="shared" ref="S4:S9" si="11">IF(F4&gt;0,0,IF($A4=$N$2,$D4,IF($E4=$N$2,$B4,0)))</f>
        <v>0</v>
      </c>
      <c r="U4">
        <f t="shared" ref="U4:U9" si="12">IF(AND(F4=0,OR($A4=$U$2,$E4=$U$2)),1,0)</f>
        <v>0</v>
      </c>
      <c r="V4">
        <f t="shared" ref="V4:V9" si="13">IF(AND(F4=0,OR(AND($A4=$U$2,$B4&gt;$D4),AND($E4=$U$2,$D4&gt;$B4))),1,0)</f>
        <v>0</v>
      </c>
      <c r="W4">
        <f t="shared" ref="W4:W9" si="14">IF(AND(F4=0,U4=1,$B4=$D4),1,0)</f>
        <v>0</v>
      </c>
      <c r="X4">
        <f t="shared" ref="X4:X9" si="15">IF(AND(F4=0,OR(AND($A4=$U$2,$B4&lt;$D4),AND($E4=$U$2,$D4&lt;$B4))),1,0)</f>
        <v>0</v>
      </c>
      <c r="Y4">
        <f t="shared" ref="Y4:Y9" si="16">IF(F4&gt;0,0,IF($A4=$U$2,$B4,IF($E4=$U$2,$D4,0)))</f>
        <v>0</v>
      </c>
      <c r="Z4">
        <f t="shared" ref="Z4:Z9" si="17">IF(F4&gt;0,0,IF($A4=$U$2,$D4,IF($E4=$U$2,$B4,0)))</f>
        <v>0</v>
      </c>
      <c r="AB4">
        <f t="shared" ref="AB4:AB9" si="18">IF(AND(F4=0,OR($A4=$AB$2,$E4=$AB$2)),1,0)</f>
        <v>0</v>
      </c>
      <c r="AC4">
        <f t="shared" ref="AC4:AC9" si="19">IF(AND(F4=0,OR(AND($A4=$AB$2,$B4&gt;$D4),AND($E4=$AB$2,$D4&gt;$B4))),1,0)</f>
        <v>0</v>
      </c>
      <c r="AD4">
        <f t="shared" ref="AD4:AD9" si="20">IF(AND(F4=0,AB4=1,$B4=$D4),1,0)</f>
        <v>0</v>
      </c>
      <c r="AE4">
        <f t="shared" ref="AE4:AE9" si="21">IF(AND(F4=0,OR(AND($A4=$AB$2,$B4&lt;$D4),AND($E4=$AB$2,$D4&lt;$B4))),1,0)</f>
        <v>0</v>
      </c>
      <c r="AF4">
        <f t="shared" ref="AF4:AF9" si="22">IF(F4&gt;0,0,IF($A4=$AB$2,$B4,IF($E4=$AB$2,$D4,0)))</f>
        <v>0</v>
      </c>
      <c r="AG4">
        <f t="shared" ref="AG4:AG9" si="23">IF(F4&gt;0,0,IF($A4=$AB$2,$D4,IF($E4=$AB$2,$B4,0)))</f>
        <v>0</v>
      </c>
    </row>
    <row r="5" spans="1:36" x14ac:dyDescent="0.15">
      <c r="A5" s="1" t="str">
        <f>'Resultados Reales'!D16</f>
        <v>España</v>
      </c>
      <c r="B5" s="3" t="str">
        <f>IF('Resultados Reales'!E16&lt;&gt;"",'Resultados Reales'!E16,"")</f>
        <v/>
      </c>
      <c r="C5" s="3"/>
      <c r="D5" s="3" t="str">
        <f>IF('Resultados Reales'!F16&lt;&gt;"",'Resultados Reales'!F16,"")</f>
        <v/>
      </c>
      <c r="E5" s="2" t="str">
        <f>'Resultados Reales'!G16</f>
        <v>Portugal</v>
      </c>
      <c r="F5" s="3">
        <f>COUNTBLANK('Resultados Reales'!E16:'Resultados Reales'!F16)</f>
        <v>2</v>
      </c>
      <c r="G5">
        <f t="shared" si="0"/>
        <v>0</v>
      </c>
      <c r="H5">
        <f t="shared" si="1"/>
        <v>0</v>
      </c>
      <c r="I5">
        <f t="shared" si="2"/>
        <v>0</v>
      </c>
      <c r="J5">
        <f t="shared" si="3"/>
        <v>0</v>
      </c>
      <c r="K5">
        <f t="shared" si="4"/>
        <v>0</v>
      </c>
      <c r="L5">
        <f t="shared" si="5"/>
        <v>0</v>
      </c>
      <c r="N5">
        <f t="shared" si="6"/>
        <v>0</v>
      </c>
      <c r="O5">
        <f t="shared" si="7"/>
        <v>0</v>
      </c>
      <c r="P5">
        <f t="shared" si="8"/>
        <v>0</v>
      </c>
      <c r="Q5">
        <f t="shared" si="9"/>
        <v>0</v>
      </c>
      <c r="R5">
        <f t="shared" si="10"/>
        <v>0</v>
      </c>
      <c r="S5">
        <f t="shared" si="11"/>
        <v>0</v>
      </c>
      <c r="U5">
        <f t="shared" si="12"/>
        <v>0</v>
      </c>
      <c r="V5">
        <f t="shared" si="13"/>
        <v>0</v>
      </c>
      <c r="W5">
        <f t="shared" si="14"/>
        <v>0</v>
      </c>
      <c r="X5">
        <f t="shared" si="15"/>
        <v>0</v>
      </c>
      <c r="Y5">
        <f t="shared" si="16"/>
        <v>0</v>
      </c>
      <c r="Z5">
        <f t="shared" si="17"/>
        <v>0</v>
      </c>
      <c r="AB5">
        <f t="shared" si="18"/>
        <v>0</v>
      </c>
      <c r="AC5">
        <f t="shared" si="19"/>
        <v>0</v>
      </c>
      <c r="AD5">
        <f t="shared" si="20"/>
        <v>0</v>
      </c>
      <c r="AE5">
        <f t="shared" si="21"/>
        <v>0</v>
      </c>
      <c r="AF5">
        <f t="shared" si="22"/>
        <v>0</v>
      </c>
      <c r="AG5">
        <f t="shared" si="23"/>
        <v>0</v>
      </c>
    </row>
    <row r="6" spans="1:36" x14ac:dyDescent="0.15">
      <c r="A6" s="1" t="str">
        <f>'Resultados Reales'!D17</f>
        <v>Portugal</v>
      </c>
      <c r="B6" s="3" t="str">
        <f>IF('Resultados Reales'!E17&lt;&gt;"",'Resultados Reales'!E17,"")</f>
        <v/>
      </c>
      <c r="C6" s="3"/>
      <c r="D6" s="3" t="str">
        <f>IF('Resultados Reales'!F17&lt;&gt;"",'Resultados Reales'!F17,"")</f>
        <v/>
      </c>
      <c r="E6" s="2" t="str">
        <f>'Resultados Reales'!G17</f>
        <v>Marruecos</v>
      </c>
      <c r="F6" s="3">
        <f>COUNTBLANK('Resultados Reales'!E17:'Resultados Reales'!F17)</f>
        <v>2</v>
      </c>
      <c r="G6">
        <f t="shared" si="0"/>
        <v>0</v>
      </c>
      <c r="H6">
        <f t="shared" si="1"/>
        <v>0</v>
      </c>
      <c r="I6">
        <f t="shared" si="2"/>
        <v>0</v>
      </c>
      <c r="J6">
        <f t="shared" si="3"/>
        <v>0</v>
      </c>
      <c r="K6">
        <f t="shared" si="4"/>
        <v>0</v>
      </c>
      <c r="L6">
        <f t="shared" si="5"/>
        <v>0</v>
      </c>
      <c r="N6">
        <f t="shared" si="6"/>
        <v>0</v>
      </c>
      <c r="O6">
        <f t="shared" si="7"/>
        <v>0</v>
      </c>
      <c r="P6">
        <f t="shared" si="8"/>
        <v>0</v>
      </c>
      <c r="Q6">
        <f t="shared" si="9"/>
        <v>0</v>
      </c>
      <c r="R6">
        <f t="shared" si="10"/>
        <v>0</v>
      </c>
      <c r="S6">
        <f t="shared" si="11"/>
        <v>0</v>
      </c>
      <c r="U6">
        <f t="shared" si="12"/>
        <v>0</v>
      </c>
      <c r="V6">
        <f t="shared" si="13"/>
        <v>0</v>
      </c>
      <c r="W6">
        <f t="shared" si="14"/>
        <v>0</v>
      </c>
      <c r="X6">
        <f t="shared" si="15"/>
        <v>0</v>
      </c>
      <c r="Y6">
        <f t="shared" si="16"/>
        <v>0</v>
      </c>
      <c r="Z6">
        <f t="shared" si="17"/>
        <v>0</v>
      </c>
      <c r="AB6">
        <f t="shared" si="18"/>
        <v>0</v>
      </c>
      <c r="AC6">
        <f t="shared" si="19"/>
        <v>0</v>
      </c>
      <c r="AD6">
        <f t="shared" si="20"/>
        <v>0</v>
      </c>
      <c r="AE6">
        <f t="shared" si="21"/>
        <v>0</v>
      </c>
      <c r="AF6">
        <f t="shared" si="22"/>
        <v>0</v>
      </c>
      <c r="AG6">
        <f t="shared" si="23"/>
        <v>0</v>
      </c>
    </row>
    <row r="7" spans="1:36" x14ac:dyDescent="0.15">
      <c r="A7" s="1" t="str">
        <f>'Resultados Reales'!D18</f>
        <v>Iran</v>
      </c>
      <c r="B7" s="3" t="str">
        <f>IF('Resultados Reales'!E18&lt;&gt;"",'Resultados Reales'!E18,"")</f>
        <v/>
      </c>
      <c r="C7" s="3"/>
      <c r="D7" s="3" t="str">
        <f>IF('Resultados Reales'!F18&lt;&gt;"",'Resultados Reales'!F18,"")</f>
        <v/>
      </c>
      <c r="E7" s="2" t="str">
        <f>'Resultados Reales'!G18</f>
        <v>España</v>
      </c>
      <c r="F7" s="3">
        <f>COUNTBLANK('Resultados Reales'!E18:'Resultados Reales'!F18)</f>
        <v>2</v>
      </c>
      <c r="G7">
        <f t="shared" si="0"/>
        <v>0</v>
      </c>
      <c r="H7">
        <f t="shared" si="1"/>
        <v>0</v>
      </c>
      <c r="I7">
        <f t="shared" si="2"/>
        <v>0</v>
      </c>
      <c r="J7">
        <f t="shared" si="3"/>
        <v>0</v>
      </c>
      <c r="K7">
        <f t="shared" si="4"/>
        <v>0</v>
      </c>
      <c r="L7">
        <f t="shared" si="5"/>
        <v>0</v>
      </c>
      <c r="N7">
        <f t="shared" si="6"/>
        <v>0</v>
      </c>
      <c r="O7">
        <f t="shared" si="7"/>
        <v>0</v>
      </c>
      <c r="P7">
        <f t="shared" si="8"/>
        <v>0</v>
      </c>
      <c r="Q7">
        <f t="shared" si="9"/>
        <v>0</v>
      </c>
      <c r="R7">
        <f t="shared" si="10"/>
        <v>0</v>
      </c>
      <c r="S7">
        <f t="shared" si="11"/>
        <v>0</v>
      </c>
      <c r="U7">
        <f t="shared" si="12"/>
        <v>0</v>
      </c>
      <c r="V7">
        <f t="shared" si="13"/>
        <v>0</v>
      </c>
      <c r="W7">
        <f t="shared" si="14"/>
        <v>0</v>
      </c>
      <c r="X7">
        <f t="shared" si="15"/>
        <v>0</v>
      </c>
      <c r="Y7">
        <f t="shared" si="16"/>
        <v>0</v>
      </c>
      <c r="Z7">
        <f t="shared" si="17"/>
        <v>0</v>
      </c>
      <c r="AB7">
        <f t="shared" si="18"/>
        <v>0</v>
      </c>
      <c r="AC7">
        <f t="shared" si="19"/>
        <v>0</v>
      </c>
      <c r="AD7">
        <f t="shared" si="20"/>
        <v>0</v>
      </c>
      <c r="AE7">
        <f t="shared" si="21"/>
        <v>0</v>
      </c>
      <c r="AF7">
        <f t="shared" si="22"/>
        <v>0</v>
      </c>
      <c r="AG7">
        <f t="shared" si="23"/>
        <v>0</v>
      </c>
    </row>
    <row r="8" spans="1:36" x14ac:dyDescent="0.15">
      <c r="A8" s="1" t="str">
        <f>'Resultados Reales'!D19</f>
        <v>España</v>
      </c>
      <c r="B8" s="3" t="str">
        <f>IF('Resultados Reales'!E19&lt;&gt;"",'Resultados Reales'!E19,"")</f>
        <v/>
      </c>
      <c r="C8" s="3"/>
      <c r="D8" s="3" t="str">
        <f>IF('Resultados Reales'!F19&lt;&gt;"",'Resultados Reales'!F19,"")</f>
        <v/>
      </c>
      <c r="E8" s="2" t="str">
        <f>'Resultados Reales'!G19</f>
        <v>Marruecos</v>
      </c>
      <c r="F8" s="3">
        <f>COUNTBLANK('Resultados Reales'!E19:'Resultados Reales'!F19)</f>
        <v>2</v>
      </c>
      <c r="G8">
        <f t="shared" si="0"/>
        <v>0</v>
      </c>
      <c r="H8">
        <f t="shared" si="1"/>
        <v>0</v>
      </c>
      <c r="I8">
        <f t="shared" si="2"/>
        <v>0</v>
      </c>
      <c r="J8">
        <f t="shared" si="3"/>
        <v>0</v>
      </c>
      <c r="K8">
        <f t="shared" si="4"/>
        <v>0</v>
      </c>
      <c r="L8">
        <f t="shared" si="5"/>
        <v>0</v>
      </c>
      <c r="N8">
        <f t="shared" si="6"/>
        <v>0</v>
      </c>
      <c r="O8">
        <f t="shared" si="7"/>
        <v>0</v>
      </c>
      <c r="P8">
        <f t="shared" si="8"/>
        <v>0</v>
      </c>
      <c r="Q8">
        <f t="shared" si="9"/>
        <v>0</v>
      </c>
      <c r="R8">
        <f t="shared" si="10"/>
        <v>0</v>
      </c>
      <c r="S8">
        <f t="shared" si="11"/>
        <v>0</v>
      </c>
      <c r="U8">
        <f t="shared" si="12"/>
        <v>0</v>
      </c>
      <c r="V8">
        <f t="shared" si="13"/>
        <v>0</v>
      </c>
      <c r="W8">
        <f t="shared" si="14"/>
        <v>0</v>
      </c>
      <c r="X8">
        <f t="shared" si="15"/>
        <v>0</v>
      </c>
      <c r="Y8">
        <f t="shared" si="16"/>
        <v>0</v>
      </c>
      <c r="Z8">
        <f t="shared" si="17"/>
        <v>0</v>
      </c>
      <c r="AB8">
        <f t="shared" si="18"/>
        <v>0</v>
      </c>
      <c r="AC8">
        <f t="shared" si="19"/>
        <v>0</v>
      </c>
      <c r="AD8">
        <f t="shared" si="20"/>
        <v>0</v>
      </c>
      <c r="AE8">
        <f t="shared" si="21"/>
        <v>0</v>
      </c>
      <c r="AF8">
        <f t="shared" si="22"/>
        <v>0</v>
      </c>
      <c r="AG8">
        <f t="shared" si="23"/>
        <v>0</v>
      </c>
    </row>
    <row r="9" spans="1:36" x14ac:dyDescent="0.15">
      <c r="A9" s="1" t="str">
        <f>'Resultados Reales'!D20</f>
        <v>Iran</v>
      </c>
      <c r="B9" s="3" t="str">
        <f>IF('Resultados Reales'!E20&lt;&gt;"",'Resultados Reales'!E20,"")</f>
        <v/>
      </c>
      <c r="C9" s="3"/>
      <c r="D9" s="3" t="str">
        <f>IF('Resultados Reales'!F20&lt;&gt;"",'Resultados Reales'!F20,"")</f>
        <v/>
      </c>
      <c r="E9" s="2" t="str">
        <f>'Resultados Reales'!G20</f>
        <v>Portugal</v>
      </c>
      <c r="F9" s="3">
        <f>COUNTBLANK('Resultados Reales'!E20:'Resultados Reales'!F20)</f>
        <v>2</v>
      </c>
      <c r="G9">
        <f t="shared" si="0"/>
        <v>0</v>
      </c>
      <c r="H9">
        <f t="shared" si="1"/>
        <v>0</v>
      </c>
      <c r="I9">
        <f t="shared" si="2"/>
        <v>0</v>
      </c>
      <c r="J9">
        <f t="shared" si="3"/>
        <v>0</v>
      </c>
      <c r="K9">
        <f t="shared" si="4"/>
        <v>0</v>
      </c>
      <c r="L9">
        <f t="shared" si="5"/>
        <v>0</v>
      </c>
      <c r="N9">
        <f t="shared" si="6"/>
        <v>0</v>
      </c>
      <c r="O9">
        <f t="shared" si="7"/>
        <v>0</v>
      </c>
      <c r="P9">
        <f t="shared" si="8"/>
        <v>0</v>
      </c>
      <c r="Q9">
        <f t="shared" si="9"/>
        <v>0</v>
      </c>
      <c r="R9">
        <f t="shared" si="10"/>
        <v>0</v>
      </c>
      <c r="S9">
        <f t="shared" si="11"/>
        <v>0</v>
      </c>
      <c r="U9">
        <f t="shared" si="12"/>
        <v>0</v>
      </c>
      <c r="V9">
        <f t="shared" si="13"/>
        <v>0</v>
      </c>
      <c r="W9">
        <f t="shared" si="14"/>
        <v>0</v>
      </c>
      <c r="X9">
        <f t="shared" si="15"/>
        <v>0</v>
      </c>
      <c r="Y9">
        <f t="shared" si="16"/>
        <v>0</v>
      </c>
      <c r="Z9">
        <f t="shared" si="17"/>
        <v>0</v>
      </c>
      <c r="AB9">
        <f t="shared" si="18"/>
        <v>0</v>
      </c>
      <c r="AC9">
        <f t="shared" si="19"/>
        <v>0</v>
      </c>
      <c r="AD9">
        <f t="shared" si="20"/>
        <v>0</v>
      </c>
      <c r="AE9">
        <f t="shared" si="21"/>
        <v>0</v>
      </c>
      <c r="AF9">
        <f t="shared" si="22"/>
        <v>0</v>
      </c>
      <c r="AG9">
        <f t="shared" si="23"/>
        <v>0</v>
      </c>
    </row>
    <row r="10" spans="1:36" x14ac:dyDescent="0.15">
      <c r="G10">
        <f t="shared" ref="G10:L10" si="24">SUM(G4:G9)</f>
        <v>0</v>
      </c>
      <c r="H10">
        <f t="shared" si="24"/>
        <v>0</v>
      </c>
      <c r="I10">
        <f t="shared" si="24"/>
        <v>0</v>
      </c>
      <c r="J10">
        <f t="shared" si="24"/>
        <v>0</v>
      </c>
      <c r="K10">
        <f t="shared" si="24"/>
        <v>0</v>
      </c>
      <c r="L10">
        <f t="shared" si="24"/>
        <v>0</v>
      </c>
      <c r="M10">
        <f>H10*3+I10</f>
        <v>0</v>
      </c>
      <c r="N10">
        <f t="shared" ref="N10:S10" si="25">SUM(N4:N9)</f>
        <v>0</v>
      </c>
      <c r="O10">
        <f t="shared" si="25"/>
        <v>0</v>
      </c>
      <c r="P10">
        <f t="shared" si="25"/>
        <v>0</v>
      </c>
      <c r="Q10">
        <f t="shared" si="25"/>
        <v>0</v>
      </c>
      <c r="R10">
        <f t="shared" si="25"/>
        <v>0</v>
      </c>
      <c r="S10">
        <f t="shared" si="25"/>
        <v>0</v>
      </c>
      <c r="T10">
        <f>O10*3+P10</f>
        <v>0</v>
      </c>
      <c r="U10">
        <f t="shared" ref="U10:Z10" si="26">SUM(U4:U9)</f>
        <v>0</v>
      </c>
      <c r="V10">
        <f t="shared" si="26"/>
        <v>0</v>
      </c>
      <c r="W10">
        <f t="shared" si="26"/>
        <v>0</v>
      </c>
      <c r="X10">
        <f t="shared" si="26"/>
        <v>0</v>
      </c>
      <c r="Y10">
        <f t="shared" si="26"/>
        <v>0</v>
      </c>
      <c r="Z10">
        <f t="shared" si="26"/>
        <v>0</v>
      </c>
      <c r="AA10">
        <f>V10*3+W10</f>
        <v>0</v>
      </c>
      <c r="AB10">
        <f t="shared" ref="AB10:AG10" si="27">SUM(AB4:AB9)</f>
        <v>0</v>
      </c>
      <c r="AC10">
        <f t="shared" si="27"/>
        <v>0</v>
      </c>
      <c r="AD10">
        <f t="shared" si="27"/>
        <v>0</v>
      </c>
      <c r="AE10">
        <f t="shared" si="27"/>
        <v>0</v>
      </c>
      <c r="AF10">
        <f t="shared" si="27"/>
        <v>0</v>
      </c>
      <c r="AG10">
        <f t="shared" si="27"/>
        <v>0</v>
      </c>
      <c r="AH10">
        <f>AC10*3+AD10</f>
        <v>0</v>
      </c>
    </row>
    <row r="14" spans="1:36" x14ac:dyDescent="0.15">
      <c r="F14" t="s">
        <v>45</v>
      </c>
    </row>
    <row r="15" spans="1:36" x14ac:dyDescent="0.15">
      <c r="G15" t="s">
        <v>39</v>
      </c>
      <c r="H15" t="s">
        <v>40</v>
      </c>
      <c r="I15" t="s">
        <v>41</v>
      </c>
      <c r="J15" t="s">
        <v>42</v>
      </c>
      <c r="K15" t="s">
        <v>43</v>
      </c>
      <c r="L15" t="s">
        <v>44</v>
      </c>
      <c r="M15" t="s">
        <v>46</v>
      </c>
      <c r="O15" t="s">
        <v>47</v>
      </c>
      <c r="S15" t="s">
        <v>48</v>
      </c>
      <c r="W15" t="s">
        <v>49</v>
      </c>
      <c r="AA15" t="s">
        <v>50</v>
      </c>
      <c r="AE15" t="s">
        <v>51</v>
      </c>
      <c r="AI15" t="s">
        <v>52</v>
      </c>
    </row>
    <row r="16" spans="1:36" x14ac:dyDescent="0.15">
      <c r="F16" t="str">
        <f>G2</f>
        <v>Iran</v>
      </c>
      <c r="G16">
        <f t="shared" ref="G16:M16" si="28">G10</f>
        <v>0</v>
      </c>
      <c r="H16">
        <f t="shared" si="28"/>
        <v>0</v>
      </c>
      <c r="I16">
        <f t="shared" si="28"/>
        <v>0</v>
      </c>
      <c r="J16">
        <f t="shared" si="28"/>
        <v>0</v>
      </c>
      <c r="K16">
        <f t="shared" si="28"/>
        <v>0</v>
      </c>
      <c r="L16">
        <f t="shared" si="28"/>
        <v>0</v>
      </c>
      <c r="M16">
        <f t="shared" si="28"/>
        <v>0</v>
      </c>
      <c r="O16" t="str">
        <f>IF($M16&gt;=$M17,$F16,$F17)</f>
        <v>Iran</v>
      </c>
      <c r="P16">
        <f>VLOOKUP(O16,$F$16:$M$25,8,FALSE)</f>
        <v>0</v>
      </c>
      <c r="S16" t="str">
        <f>IF($P16&gt;=$P18,$O16,$O18)</f>
        <v>Iran</v>
      </c>
      <c r="T16">
        <f>VLOOKUP(S16,$O$16:$P$25,2,FALSE)</f>
        <v>0</v>
      </c>
      <c r="W16" t="str">
        <f>IF($T16&gt;=$T19,$S16,$S19)</f>
        <v>Iran</v>
      </c>
      <c r="X16">
        <f>VLOOKUP(W16,$S$16:$T$25,2,FALSE)</f>
        <v>0</v>
      </c>
      <c r="AA16" t="str">
        <f>W16</f>
        <v>Iran</v>
      </c>
      <c r="AB16">
        <f>VLOOKUP(AA16,W16:X25,2,FALSE)</f>
        <v>0</v>
      </c>
      <c r="AE16" t="str">
        <f>AA16</f>
        <v>Iran</v>
      </c>
      <c r="AF16">
        <f>VLOOKUP(AE16,AA16:AB25,2,FALSE)</f>
        <v>0</v>
      </c>
      <c r="AI16" t="str">
        <f>AE16</f>
        <v>Iran</v>
      </c>
      <c r="AJ16">
        <f>VLOOKUP(AI16,AE16:AF25,2,FALSE)</f>
        <v>0</v>
      </c>
    </row>
    <row r="17" spans="6:37" x14ac:dyDescent="0.15">
      <c r="F17" t="str">
        <f>N2</f>
        <v>Marruecos</v>
      </c>
      <c r="G17">
        <f t="shared" ref="G17:M17" si="29">N10</f>
        <v>0</v>
      </c>
      <c r="H17">
        <f t="shared" si="29"/>
        <v>0</v>
      </c>
      <c r="I17">
        <f t="shared" si="29"/>
        <v>0</v>
      </c>
      <c r="J17">
        <f t="shared" si="29"/>
        <v>0</v>
      </c>
      <c r="K17">
        <f t="shared" si="29"/>
        <v>0</v>
      </c>
      <c r="L17">
        <f t="shared" si="29"/>
        <v>0</v>
      </c>
      <c r="M17">
        <f t="shared" si="29"/>
        <v>0</v>
      </c>
      <c r="O17" t="str">
        <f>IF($M17&lt;=$M16,$F17,$F16)</f>
        <v>Marruecos</v>
      </c>
      <c r="P17">
        <f>VLOOKUP(O17,$F$16:$M$25,8,FALSE)</f>
        <v>0</v>
      </c>
      <c r="S17" t="str">
        <f>O17</f>
        <v>Marruecos</v>
      </c>
      <c r="T17">
        <f>VLOOKUP(S17,$O$16:$P$25,2,FALSE)</f>
        <v>0</v>
      </c>
      <c r="W17" t="str">
        <f>S17</f>
        <v>Marruecos</v>
      </c>
      <c r="X17">
        <f>VLOOKUP(W17,$S$16:$T$25,2,FALSE)</f>
        <v>0</v>
      </c>
      <c r="AA17" t="str">
        <f>IF(X17&gt;=X18,W17,W18)</f>
        <v>Marruecos</v>
      </c>
      <c r="AB17">
        <f>VLOOKUP(AA17,W16:X25,2,FALSE)</f>
        <v>0</v>
      </c>
      <c r="AE17" t="str">
        <f>IF(AB17&gt;=AB19,AA17,AA19)</f>
        <v>Marruecos</v>
      </c>
      <c r="AF17">
        <f>VLOOKUP(AE17,AA16:AB25,2,FALSE)</f>
        <v>0</v>
      </c>
      <c r="AI17" t="str">
        <f>AE17</f>
        <v>Marruecos</v>
      </c>
      <c r="AJ17">
        <f>VLOOKUP(AI17,AE16:AF25,2,FALSE)</f>
        <v>0</v>
      </c>
    </row>
    <row r="18" spans="6:37" x14ac:dyDescent="0.15">
      <c r="F18" t="str">
        <f>U2</f>
        <v>España</v>
      </c>
      <c r="G18">
        <f t="shared" ref="G18:M18" si="30">U10</f>
        <v>0</v>
      </c>
      <c r="H18">
        <f t="shared" si="30"/>
        <v>0</v>
      </c>
      <c r="I18">
        <f t="shared" si="30"/>
        <v>0</v>
      </c>
      <c r="J18">
        <f t="shared" si="30"/>
        <v>0</v>
      </c>
      <c r="K18">
        <f t="shared" si="30"/>
        <v>0</v>
      </c>
      <c r="L18">
        <f t="shared" si="30"/>
        <v>0</v>
      </c>
      <c r="M18">
        <f t="shared" si="30"/>
        <v>0</v>
      </c>
      <c r="O18" t="str">
        <f>F18</f>
        <v>España</v>
      </c>
      <c r="P18">
        <f>VLOOKUP(O18,$F$16:$M$25,8,FALSE)</f>
        <v>0</v>
      </c>
      <c r="S18" t="str">
        <f>IF($P18&lt;=$P16,$O18,$O16)</f>
        <v>España</v>
      </c>
      <c r="T18">
        <f>VLOOKUP(S18,$O$16:$P$25,2,FALSE)</f>
        <v>0</v>
      </c>
      <c r="W18" t="str">
        <f>S18</f>
        <v>España</v>
      </c>
      <c r="X18">
        <f>VLOOKUP(W18,$S$16:$T$25,2,FALSE)</f>
        <v>0</v>
      </c>
      <c r="AA18" t="str">
        <f>IF(X18&lt;=X17,W18,W17)</f>
        <v>España</v>
      </c>
      <c r="AB18">
        <f>VLOOKUP(AA18,W16:X25,2,FALSE)</f>
        <v>0</v>
      </c>
      <c r="AE18" t="str">
        <f>AA18</f>
        <v>España</v>
      </c>
      <c r="AF18">
        <f>VLOOKUP(AE18,AA16:AB25,2,FALSE)</f>
        <v>0</v>
      </c>
      <c r="AI18" t="str">
        <f>IF(AF18&gt;=AF19,AE18,AE19)</f>
        <v>España</v>
      </c>
      <c r="AJ18">
        <f>VLOOKUP(AI18,AE16:AF25,2,FALSE)</f>
        <v>0</v>
      </c>
    </row>
    <row r="19" spans="6:37" x14ac:dyDescent="0.15">
      <c r="F19" t="str">
        <f>AB2</f>
        <v>Portugal</v>
      </c>
      <c r="G19">
        <f t="shared" ref="G19:M19" si="31">AB10</f>
        <v>0</v>
      </c>
      <c r="H19">
        <f t="shared" si="31"/>
        <v>0</v>
      </c>
      <c r="I19">
        <f t="shared" si="31"/>
        <v>0</v>
      </c>
      <c r="J19">
        <f t="shared" si="31"/>
        <v>0</v>
      </c>
      <c r="K19">
        <f t="shared" si="31"/>
        <v>0</v>
      </c>
      <c r="L19">
        <f t="shared" si="31"/>
        <v>0</v>
      </c>
      <c r="M19">
        <f t="shared" si="31"/>
        <v>0</v>
      </c>
      <c r="O19" t="str">
        <f>F19</f>
        <v>Portugal</v>
      </c>
      <c r="P19">
        <f>VLOOKUP(O19,$F$16:$M$25,8,FALSE)</f>
        <v>0</v>
      </c>
      <c r="S19" t="str">
        <f>O19</f>
        <v>Portugal</v>
      </c>
      <c r="T19">
        <f>VLOOKUP(S19,$O$16:$P$25,2,FALSE)</f>
        <v>0</v>
      </c>
      <c r="W19" t="str">
        <f>IF($T19&lt;=$T16,$S19,$S16)</f>
        <v>Portugal</v>
      </c>
      <c r="X19">
        <f>VLOOKUP(W19,$S$16:$T$25,2,FALSE)</f>
        <v>0</v>
      </c>
      <c r="AA19" t="str">
        <f>W19</f>
        <v>Portugal</v>
      </c>
      <c r="AB19">
        <f>VLOOKUP(AA19,W16:X25,2,FALSE)</f>
        <v>0</v>
      </c>
      <c r="AE19" t="str">
        <f>IF(AB19&lt;=AB17,AA19,AA17)</f>
        <v>Portugal</v>
      </c>
      <c r="AF19">
        <f>VLOOKUP(AE19,AA16:AB25,2,FALSE)</f>
        <v>0</v>
      </c>
      <c r="AI19" t="str">
        <f>IF(AF19&lt;=AF18,AE19,AE18)</f>
        <v>Portugal</v>
      </c>
      <c r="AJ19">
        <f>VLOOKUP(AI19,AE16:AF25,2,FALSE)</f>
        <v>0</v>
      </c>
    </row>
    <row r="28" spans="6:37" x14ac:dyDescent="0.15">
      <c r="F28" t="str">
        <f>AI16</f>
        <v>Iran</v>
      </c>
      <c r="J28">
        <f>AJ16</f>
        <v>0</v>
      </c>
      <c r="K28">
        <f>VLOOKUP(AI16,$F$16:$M$25,6,FALSE)</f>
        <v>0</v>
      </c>
      <c r="L28">
        <f>VLOOKUP(AI16,$F$16:$M$25,7,FALSE)</f>
        <v>0</v>
      </c>
      <c r="M28">
        <f>K28-L28</f>
        <v>0</v>
      </c>
      <c r="O28" t="str">
        <f>IF(AND($J28=$J29,$M29&gt;$M28),$F29,$F28)</f>
        <v>Iran</v>
      </c>
      <c r="P28">
        <f>VLOOKUP(O28,$F$28:$M$37,5,FALSE)</f>
        <v>0</v>
      </c>
      <c r="Q28">
        <f>VLOOKUP(O28,$F$28:$M$37,8,FALSE)</f>
        <v>0</v>
      </c>
      <c r="S28" t="str">
        <f>IF(AND(P28=P30,Q30&gt;Q28),O30,O28)</f>
        <v>Iran</v>
      </c>
      <c r="T28">
        <f>VLOOKUP(S28,$O$28:$Q$37,2,FALSE)</f>
        <v>0</v>
      </c>
      <c r="U28">
        <f>VLOOKUP(S28,$O$28:$Q$37,3,FALSE)</f>
        <v>0</v>
      </c>
      <c r="W28" t="str">
        <f>IF(AND(T28=T31,U31&gt;U28),S31,S28)</f>
        <v>Iran</v>
      </c>
      <c r="X28">
        <f>VLOOKUP(W28,$S$28:$U$37,2,FALSE)</f>
        <v>0</v>
      </c>
      <c r="Y28">
        <f>VLOOKUP(W28,$S$28:$U$37,3,FALSE)</f>
        <v>0</v>
      </c>
      <c r="AA28" t="str">
        <f>W28</f>
        <v>Iran</v>
      </c>
      <c r="AB28">
        <f>VLOOKUP(AA28,W28:Y37,2,FALSE)</f>
        <v>0</v>
      </c>
      <c r="AC28">
        <f>VLOOKUP(AA28,W28:Y37,3,FALSE)</f>
        <v>0</v>
      </c>
      <c r="AE28" t="str">
        <f>AA28</f>
        <v>Iran</v>
      </c>
      <c r="AF28">
        <f>VLOOKUP(AE28,AA28:AC37,2,FALSE)</f>
        <v>0</v>
      </c>
      <c r="AG28">
        <f>VLOOKUP(AE28,AA28:AC37,3,FALSE)</f>
        <v>0</v>
      </c>
      <c r="AI28" t="str">
        <f>AE28</f>
        <v>Iran</v>
      </c>
      <c r="AJ28">
        <f>VLOOKUP(AI28,AE28:AG37,2,FALSE)</f>
        <v>0</v>
      </c>
      <c r="AK28">
        <f>VLOOKUP(AI28,AE28:AG37,3,FALSE)</f>
        <v>0</v>
      </c>
    </row>
    <row r="29" spans="6:37" x14ac:dyDescent="0.15">
      <c r="F29" t="str">
        <f>AI17</f>
        <v>Marruecos</v>
      </c>
      <c r="J29">
        <f>AJ17</f>
        <v>0</v>
      </c>
      <c r="K29">
        <f>VLOOKUP(AI17,$F$16:$M$25,6,FALSE)</f>
        <v>0</v>
      </c>
      <c r="L29">
        <f>VLOOKUP(AI17,$F$16:$M$25,7,FALSE)</f>
        <v>0</v>
      </c>
      <c r="M29">
        <f>K29-L29</f>
        <v>0</v>
      </c>
      <c r="O29" t="str">
        <f>IF(AND($J28=$J29,$M29&gt;$M28),$F28,$F29)</f>
        <v>Marruecos</v>
      </c>
      <c r="P29">
        <f>VLOOKUP(O29,$F$28:$M$37,5,FALSE)</f>
        <v>0</v>
      </c>
      <c r="Q29">
        <f>VLOOKUP(O29,$F$28:$M$37,8,FALSE)</f>
        <v>0</v>
      </c>
      <c r="S29" t="str">
        <f>O29</f>
        <v>Marruecos</v>
      </c>
      <c r="T29">
        <f>VLOOKUP(S29,$O$28:$Q$37,2,FALSE)</f>
        <v>0</v>
      </c>
      <c r="U29">
        <f>VLOOKUP(S29,$O$28:$Q$37,3,FALSE)</f>
        <v>0</v>
      </c>
      <c r="W29" t="str">
        <f>S29</f>
        <v>Marruecos</v>
      </c>
      <c r="X29">
        <f>VLOOKUP(W29,$S$28:$U$37,2,FALSE)</f>
        <v>0</v>
      </c>
      <c r="Y29">
        <f>VLOOKUP(W29,$S$28:$U$37,3,FALSE)</f>
        <v>0</v>
      </c>
      <c r="AA29" t="str">
        <f>IF(AND(X29=X30,Y30&gt;Y29),W30,W29)</f>
        <v>Marruecos</v>
      </c>
      <c r="AB29">
        <f>VLOOKUP(AA29,W28:Y37,2,FALSE)</f>
        <v>0</v>
      </c>
      <c r="AC29">
        <f>VLOOKUP(AA29,W28:Y37,3,FALSE)</f>
        <v>0</v>
      </c>
      <c r="AE29" t="str">
        <f>IF(AND(AB29=AB31,AC31&gt;AC29),AA31,AA29)</f>
        <v>Marruecos</v>
      </c>
      <c r="AF29">
        <f>VLOOKUP(AE29,AA28:AC37,2,FALSE)</f>
        <v>0</v>
      </c>
      <c r="AG29">
        <f>VLOOKUP(AE29,AA28:AC37,3,FALSE)</f>
        <v>0</v>
      </c>
      <c r="AI29" t="str">
        <f>AE29</f>
        <v>Marruecos</v>
      </c>
      <c r="AJ29">
        <f>VLOOKUP(AI29,AE28:AG37,2,FALSE)</f>
        <v>0</v>
      </c>
      <c r="AK29">
        <f>VLOOKUP(AI29,AE28:AG37,3,FALSE)</f>
        <v>0</v>
      </c>
    </row>
    <row r="30" spans="6:37" x14ac:dyDescent="0.15">
      <c r="F30" t="str">
        <f>AI18</f>
        <v>España</v>
      </c>
      <c r="J30">
        <f>AJ18</f>
        <v>0</v>
      </c>
      <c r="K30">
        <f>VLOOKUP(AI18,$F$16:$M$25,6,FALSE)</f>
        <v>0</v>
      </c>
      <c r="L30">
        <f>VLOOKUP(AI18,$F$16:$M$25,7,FALSE)</f>
        <v>0</v>
      </c>
      <c r="M30">
        <f>K30-L30</f>
        <v>0</v>
      </c>
      <c r="O30" t="str">
        <f>F30</f>
        <v>España</v>
      </c>
      <c r="P30">
        <f>VLOOKUP(O30,$F$28:$M$37,5,FALSE)</f>
        <v>0</v>
      </c>
      <c r="Q30">
        <f>VLOOKUP(O30,$F$28:$M$37,8,FALSE)</f>
        <v>0</v>
      </c>
      <c r="S30" t="str">
        <f>IF(AND($P28=P30,Q30&gt;Q28),O28,O30)</f>
        <v>España</v>
      </c>
      <c r="T30">
        <f>VLOOKUP(S30,$O$28:$Q$37,2,FALSE)</f>
        <v>0</v>
      </c>
      <c r="U30">
        <f>VLOOKUP(S30,$O$28:$Q$37,3,FALSE)</f>
        <v>0</v>
      </c>
      <c r="W30" t="str">
        <f>S30</f>
        <v>España</v>
      </c>
      <c r="X30">
        <f>VLOOKUP(W30,$S$28:$U$37,2,FALSE)</f>
        <v>0</v>
      </c>
      <c r="Y30">
        <f>VLOOKUP(W30,$S$28:$U$37,3,FALSE)</f>
        <v>0</v>
      </c>
      <c r="AA30" t="str">
        <f>IF(AND(X29=X30,Y30&gt;Y29),W29,W30)</f>
        <v>España</v>
      </c>
      <c r="AB30">
        <f>VLOOKUP(AA30,W28:Y37,2,FALSE)</f>
        <v>0</v>
      </c>
      <c r="AC30">
        <f>VLOOKUP(AA30,W28:Y37,3,FALSE)</f>
        <v>0</v>
      </c>
      <c r="AE30" t="str">
        <f>AA30</f>
        <v>España</v>
      </c>
      <c r="AF30">
        <f>VLOOKUP(AE30,AA28:AC37,2,FALSE)</f>
        <v>0</v>
      </c>
      <c r="AG30">
        <f>VLOOKUP(AE30,AA28:AC37,3,FALSE)</f>
        <v>0</v>
      </c>
      <c r="AI30" t="str">
        <f>IF(AND(AF30=AF31,AG31&gt;AG30),AE31,AE30)</f>
        <v>España</v>
      </c>
      <c r="AJ30">
        <f>VLOOKUP(AI30,AE28:AG37,2,FALSE)</f>
        <v>0</v>
      </c>
      <c r="AK30">
        <f>VLOOKUP(AI30,AE28:AG37,3,FALSE)</f>
        <v>0</v>
      </c>
    </row>
    <row r="31" spans="6:37" x14ac:dyDescent="0.15">
      <c r="F31" t="str">
        <f>AI19</f>
        <v>Portugal</v>
      </c>
      <c r="J31">
        <f>AJ19</f>
        <v>0</v>
      </c>
      <c r="K31">
        <f>VLOOKUP(AI19,$F$16:$M$25,6,FALSE)</f>
        <v>0</v>
      </c>
      <c r="L31">
        <f>VLOOKUP(AI19,$F$16:$M$25,7,FALSE)</f>
        <v>0</v>
      </c>
      <c r="M31">
        <f>K31-L31</f>
        <v>0</v>
      </c>
      <c r="O31" t="str">
        <f>F31</f>
        <v>Portugal</v>
      </c>
      <c r="P31">
        <f>VLOOKUP(O31,$F$28:$M$37,5,FALSE)</f>
        <v>0</v>
      </c>
      <c r="Q31">
        <f>VLOOKUP(O31,$F$28:$M$37,8,FALSE)</f>
        <v>0</v>
      </c>
      <c r="S31" t="str">
        <f>O31</f>
        <v>Portugal</v>
      </c>
      <c r="T31">
        <f>VLOOKUP(S31,$O$28:$Q$37,2,FALSE)</f>
        <v>0</v>
      </c>
      <c r="U31">
        <f>VLOOKUP(S31,$O$28:$Q$37,3,FALSE)</f>
        <v>0</v>
      </c>
      <c r="W31" t="str">
        <f>IF(AND(T28=T31,U31&gt;U28),S28,S31)</f>
        <v>Portugal</v>
      </c>
      <c r="X31">
        <f>VLOOKUP(W31,$S$28:$U$37,2,FALSE)</f>
        <v>0</v>
      </c>
      <c r="Y31">
        <f>VLOOKUP(W31,$S$28:$U$37,3,FALSE)</f>
        <v>0</v>
      </c>
      <c r="AA31" t="str">
        <f>W31</f>
        <v>Portugal</v>
      </c>
      <c r="AB31">
        <f>VLOOKUP(AA31,W28:Y37,2,FALSE)</f>
        <v>0</v>
      </c>
      <c r="AC31">
        <f>VLOOKUP(AA31,W28:Y37,3,FALSE)</f>
        <v>0</v>
      </c>
      <c r="AE31" t="str">
        <f>IF(AND(AB29=AB31,AC31&gt;AC29),AA29,AA31)</f>
        <v>Portugal</v>
      </c>
      <c r="AF31">
        <f>VLOOKUP(AE31,AA28:AC37,2,FALSE)</f>
        <v>0</v>
      </c>
      <c r="AG31">
        <f>VLOOKUP(AE31,AA28:AC37,3,FALSE)</f>
        <v>0</v>
      </c>
      <c r="AI31" t="str">
        <f>IF(AND(AF30=AF31,AG31&gt;AG30),AE30,AE31)</f>
        <v>Portugal</v>
      </c>
      <c r="AJ31">
        <f>VLOOKUP(AI31,AE28:AG37,2,FALSE)</f>
        <v>0</v>
      </c>
      <c r="AK31">
        <f>VLOOKUP(AI31,AE28:AG37,3,FALSE)</f>
        <v>0</v>
      </c>
    </row>
    <row r="40" spans="6:38" x14ac:dyDescent="0.15">
      <c r="F40" t="str">
        <f>AI28</f>
        <v>Iran</v>
      </c>
      <c r="J40">
        <f>VLOOKUP(F40,$F$16:$M$25,8,FALSE)</f>
        <v>0</v>
      </c>
      <c r="K40">
        <f>VLOOKUP(F40,$F$16:$M$25,6,FALSE)</f>
        <v>0</v>
      </c>
      <c r="L40">
        <f>VLOOKUP(F40,$F$16:$M$25,7,FALSE)</f>
        <v>0</v>
      </c>
      <c r="M40">
        <f>K40-L40</f>
        <v>0</v>
      </c>
      <c r="O40" t="str">
        <f>IF(AND(J40=J41,M40=M41,K41&gt;K40),F41,F40)</f>
        <v>Iran</v>
      </c>
      <c r="P40">
        <f>VLOOKUP(O40,$F$40:$M$49,5,FALSE)</f>
        <v>0</v>
      </c>
      <c r="Q40">
        <f>VLOOKUP(O40,$F$40:$M$49,8,FALSE)</f>
        <v>0</v>
      </c>
      <c r="R40">
        <f>VLOOKUP(O40,$F$40:$M$49,6,FALSE)</f>
        <v>0</v>
      </c>
      <c r="S40" t="str">
        <f>IF(AND(P40=P42,Q40=Q42,R42&gt;R40),O42,O40)</f>
        <v>Iran</v>
      </c>
      <c r="T40">
        <f>VLOOKUP(S40,$O$40:$R$49,2,FALSE)</f>
        <v>0</v>
      </c>
      <c r="U40">
        <f>VLOOKUP(S40,$O$40:$R$49,3,FALSE)</f>
        <v>0</v>
      </c>
      <c r="V40">
        <f>VLOOKUP(S40,$O$40:$R$49,4,FALSE)</f>
        <v>0</v>
      </c>
      <c r="W40" t="str">
        <f>IF(AND(T40=T43,U40=U43,V43&gt;V40),S43,S40)</f>
        <v>Iran</v>
      </c>
      <c r="X40">
        <f>VLOOKUP(W40,$S$40:$V$49,2,FALSE)</f>
        <v>0</v>
      </c>
      <c r="Y40">
        <f>VLOOKUP(W40,$S$40:$V$49,3,FALSE)</f>
        <v>0</v>
      </c>
      <c r="Z40">
        <f>VLOOKUP(W40,$S$40:$V$49,4,FALSE)</f>
        <v>0</v>
      </c>
      <c r="AA40" t="str">
        <f>W40</f>
        <v>Iran</v>
      </c>
      <c r="AB40">
        <f>VLOOKUP(AA40,W40:Z49,2,FALSE)</f>
        <v>0</v>
      </c>
      <c r="AC40">
        <f>VLOOKUP(AA40,W40:Z49,3,FALSE)</f>
        <v>0</v>
      </c>
      <c r="AD40">
        <f>VLOOKUP(AA40,W40:Z49,4,FALSE)</f>
        <v>0</v>
      </c>
      <c r="AE40" t="str">
        <f>AA40</f>
        <v>Iran</v>
      </c>
      <c r="AF40">
        <f>VLOOKUP(AE40,AA40:AD49,2,FALSE)</f>
        <v>0</v>
      </c>
      <c r="AG40">
        <f>VLOOKUP(AE40,AA40:AD49,3,FALSE)</f>
        <v>0</v>
      </c>
      <c r="AH40">
        <f>VLOOKUP(AE40,AA40:AD49,4,FALSE)</f>
        <v>0</v>
      </c>
      <c r="AI40" t="str">
        <f>AE40</f>
        <v>Iran</v>
      </c>
      <c r="AJ40">
        <f>VLOOKUP(AI40,AE40:AH49,2,FALSE)</f>
        <v>0</v>
      </c>
      <c r="AK40">
        <f>VLOOKUP(AI40,AE40:AH49,3,FALSE)</f>
        <v>0</v>
      </c>
      <c r="AL40">
        <f>VLOOKUP(AI40,AE40:AH49,4,FALSE)</f>
        <v>0</v>
      </c>
    </row>
    <row r="41" spans="6:38" x14ac:dyDescent="0.15">
      <c r="F41" t="str">
        <f>AI29</f>
        <v>Marruecos</v>
      </c>
      <c r="J41">
        <f>VLOOKUP(F41,$F$16:$M$25,8,FALSE)</f>
        <v>0</v>
      </c>
      <c r="K41">
        <f>VLOOKUP(F41,$F$16:$M$25,6,FALSE)</f>
        <v>0</v>
      </c>
      <c r="L41">
        <f>VLOOKUP(F41,$F$16:$M$25,7,FALSE)</f>
        <v>0</v>
      </c>
      <c r="M41">
        <f>K41-L41</f>
        <v>0</v>
      </c>
      <c r="O41" t="str">
        <f>IF(AND(J40=J41,M40=M41,K41&gt;K40),F40,F41)</f>
        <v>Marruecos</v>
      </c>
      <c r="P41">
        <f>VLOOKUP(O41,$F$40:$M$49,5,FALSE)</f>
        <v>0</v>
      </c>
      <c r="Q41">
        <f>VLOOKUP(O41,$F$40:$M$49,8,FALSE)</f>
        <v>0</v>
      </c>
      <c r="R41">
        <f>VLOOKUP(O41,$F$40:$M$49,6,FALSE)</f>
        <v>0</v>
      </c>
      <c r="S41" t="str">
        <f>O41</f>
        <v>Marruecos</v>
      </c>
      <c r="T41">
        <f>VLOOKUP(S41,$O$40:$R$49,2,FALSE)</f>
        <v>0</v>
      </c>
      <c r="U41">
        <f>VLOOKUP(S41,$O$40:$R$49,3,FALSE)</f>
        <v>0</v>
      </c>
      <c r="V41">
        <f>VLOOKUP(S41,$O$40:$R$49,4,FALSE)</f>
        <v>0</v>
      </c>
      <c r="W41" t="str">
        <f>S41</f>
        <v>Marruecos</v>
      </c>
      <c r="X41">
        <f>VLOOKUP(W41,$S$40:$V$49,2,FALSE)</f>
        <v>0</v>
      </c>
      <c r="Y41">
        <f>VLOOKUP(W41,$S$40:$V$49,3,FALSE)</f>
        <v>0</v>
      </c>
      <c r="Z41">
        <f>VLOOKUP(W41,$S$40:$V$49,4,FALSE)</f>
        <v>0</v>
      </c>
      <c r="AA41" t="str">
        <f>IF(AND(X41=X42,Y41=Y42,Z42&gt;Z41),W42,W41)</f>
        <v>Marruecos</v>
      </c>
      <c r="AB41">
        <f>VLOOKUP(AA41,W40:Z49,2,FALSE)</f>
        <v>0</v>
      </c>
      <c r="AC41">
        <f>VLOOKUP(AA41,W40:Z49,3,FALSE)</f>
        <v>0</v>
      </c>
      <c r="AD41">
        <f>VLOOKUP(AA41,W40:Z49,4,FALSE)</f>
        <v>0</v>
      </c>
      <c r="AE41" t="str">
        <f>IF(AND(AB41=AB43,AC41=AC43,AD43&gt;AD41),AA43,AA41)</f>
        <v>Marruecos</v>
      </c>
      <c r="AF41">
        <f>VLOOKUP(AE41,AA40:AD49,2,FALSE)</f>
        <v>0</v>
      </c>
      <c r="AG41">
        <f>VLOOKUP(AE41,AA40:AD49,3,FALSE)</f>
        <v>0</v>
      </c>
      <c r="AH41">
        <f>VLOOKUP(AE41,AA40:AD49,4,FALSE)</f>
        <v>0</v>
      </c>
      <c r="AI41" t="str">
        <f>AE41</f>
        <v>Marruecos</v>
      </c>
      <c r="AJ41">
        <f>VLOOKUP(AI41,AE40:AH49,2,FALSE)</f>
        <v>0</v>
      </c>
      <c r="AK41">
        <f>VLOOKUP(AI41,AE40:AH49,3,FALSE)</f>
        <v>0</v>
      </c>
      <c r="AL41">
        <f>VLOOKUP(AI41,AE40:AH49,4,FALSE)</f>
        <v>0</v>
      </c>
    </row>
    <row r="42" spans="6:38" x14ac:dyDescent="0.15">
      <c r="F42" t="str">
        <f>AI30</f>
        <v>España</v>
      </c>
      <c r="J42">
        <f>VLOOKUP(F42,$F$16:$M$25,8,FALSE)</f>
        <v>0</v>
      </c>
      <c r="K42">
        <f>VLOOKUP(F42,$F$16:$M$25,6,FALSE)</f>
        <v>0</v>
      </c>
      <c r="L42">
        <f>VLOOKUP(F42,$F$16:$M$25,7,FALSE)</f>
        <v>0</v>
      </c>
      <c r="M42">
        <f>K42-L42</f>
        <v>0</v>
      </c>
      <c r="O42" t="str">
        <f>F42</f>
        <v>España</v>
      </c>
      <c r="P42">
        <f>VLOOKUP(O42,$F$40:$M$49,5,FALSE)</f>
        <v>0</v>
      </c>
      <c r="Q42">
        <f>VLOOKUP(O42,$F$40:$M$49,8,FALSE)</f>
        <v>0</v>
      </c>
      <c r="R42">
        <f>VLOOKUP(O42,$F$40:$M$49,6,FALSE)</f>
        <v>0</v>
      </c>
      <c r="S42" t="str">
        <f>IF(AND(P40=P42,Q40=Q42,R42&gt;R40),O40,O42)</f>
        <v>España</v>
      </c>
      <c r="T42">
        <f>VLOOKUP(S42,$O$40:$R$49,2,FALSE)</f>
        <v>0</v>
      </c>
      <c r="U42">
        <f>VLOOKUP(S42,$O$40:$R$49,3,FALSE)</f>
        <v>0</v>
      </c>
      <c r="V42">
        <f>VLOOKUP(S42,$O$40:$R$49,4,FALSE)</f>
        <v>0</v>
      </c>
      <c r="W42" t="str">
        <f>S42</f>
        <v>España</v>
      </c>
      <c r="X42">
        <f>VLOOKUP(W42,$S$40:$V$49,2,FALSE)</f>
        <v>0</v>
      </c>
      <c r="Y42">
        <f>VLOOKUP(W42,$S$40:$V$49,3,FALSE)</f>
        <v>0</v>
      </c>
      <c r="Z42">
        <f>VLOOKUP(W42,$S$40:$V$49,4,FALSE)</f>
        <v>0</v>
      </c>
      <c r="AA42" t="str">
        <f>IF(AND(X41=X42,Y41=Y42,Z42&gt;Z41),W41,W42)</f>
        <v>España</v>
      </c>
      <c r="AB42">
        <f>VLOOKUP(AA42,W40:Z49,2,FALSE)</f>
        <v>0</v>
      </c>
      <c r="AC42">
        <f>VLOOKUP(AA42,W40:Z49,3,FALSE)</f>
        <v>0</v>
      </c>
      <c r="AD42">
        <f>VLOOKUP(AA42,W40:Z49,4,FALSE)</f>
        <v>0</v>
      </c>
      <c r="AE42" t="str">
        <f>AA42</f>
        <v>España</v>
      </c>
      <c r="AF42">
        <f>VLOOKUP(AE42,AA40:AD49,2,FALSE)</f>
        <v>0</v>
      </c>
      <c r="AG42">
        <f>VLOOKUP(AE42,AA40:AD49,3,FALSE)</f>
        <v>0</v>
      </c>
      <c r="AH42">
        <f>VLOOKUP(AE42,AA40:AD49,4,FALSE)</f>
        <v>0</v>
      </c>
      <c r="AI42" t="str">
        <f>IF(AND(AF42=AF43,AG42=AG43,AH43&gt;AH42),AE43,AE42)</f>
        <v>España</v>
      </c>
      <c r="AJ42">
        <f>VLOOKUP(AI42,AE40:AH49,2,FALSE)</f>
        <v>0</v>
      </c>
      <c r="AK42">
        <f>VLOOKUP(AI42,AE40:AH49,3,FALSE)</f>
        <v>0</v>
      </c>
      <c r="AL42">
        <f>VLOOKUP(AI42,AE40:AH49,4,FALSE)</f>
        <v>0</v>
      </c>
    </row>
    <row r="43" spans="6:38" x14ac:dyDescent="0.15">
      <c r="F43" t="str">
        <f>AI31</f>
        <v>Portugal</v>
      </c>
      <c r="J43">
        <f>VLOOKUP(F43,$F$16:$M$25,8,FALSE)</f>
        <v>0</v>
      </c>
      <c r="K43">
        <f>VLOOKUP(F43,$F$16:$M$25,6,FALSE)</f>
        <v>0</v>
      </c>
      <c r="L43">
        <f>VLOOKUP(F43,$F$16:$M$25,7,FALSE)</f>
        <v>0</v>
      </c>
      <c r="M43">
        <f>K43-L43</f>
        <v>0</v>
      </c>
      <c r="O43" t="str">
        <f>F43</f>
        <v>Portugal</v>
      </c>
      <c r="P43">
        <f>VLOOKUP(O43,$F$40:$M$49,5,FALSE)</f>
        <v>0</v>
      </c>
      <c r="Q43">
        <f>VLOOKUP(O43,$F$40:$M$49,8,FALSE)</f>
        <v>0</v>
      </c>
      <c r="R43">
        <f>VLOOKUP(O43,$F$40:$M$49,6,FALSE)</f>
        <v>0</v>
      </c>
      <c r="S43" t="str">
        <f>O43</f>
        <v>Portugal</v>
      </c>
      <c r="T43">
        <f>VLOOKUP(S43,$O$40:$R$49,2,FALSE)</f>
        <v>0</v>
      </c>
      <c r="U43">
        <f>VLOOKUP(S43,$O$40:$R$49,3,FALSE)</f>
        <v>0</v>
      </c>
      <c r="V43">
        <f>VLOOKUP(S43,$O$40:$R$49,4,FALSE)</f>
        <v>0</v>
      </c>
      <c r="W43" t="str">
        <f>IF(AND(T40=T43,U40=U43,V43&gt;V40),S40,S43)</f>
        <v>Portugal</v>
      </c>
      <c r="X43">
        <f>VLOOKUP(W43,$S$40:$V$49,2,FALSE)</f>
        <v>0</v>
      </c>
      <c r="Y43">
        <f>VLOOKUP(W43,$S$40:$V$49,3,FALSE)</f>
        <v>0</v>
      </c>
      <c r="Z43">
        <f>VLOOKUP(W43,$S$40:$V$49,4,FALSE)</f>
        <v>0</v>
      </c>
      <c r="AA43" t="str">
        <f>W43</f>
        <v>Portugal</v>
      </c>
      <c r="AB43">
        <f>VLOOKUP(AA43,W40:Z49,2,FALSE)</f>
        <v>0</v>
      </c>
      <c r="AC43">
        <f>VLOOKUP(AA43,W40:Z49,3,FALSE)</f>
        <v>0</v>
      </c>
      <c r="AD43">
        <f>VLOOKUP(AA43,W40:Z49,4,FALSE)</f>
        <v>0</v>
      </c>
      <c r="AE43" t="str">
        <f>IF(AND(AB41=AB43,AC41=AC43,AD43&gt;AD41),AA41,AA43)</f>
        <v>Portugal</v>
      </c>
      <c r="AF43">
        <f>VLOOKUP(AE43,AA40:AD49,2,FALSE)</f>
        <v>0</v>
      </c>
      <c r="AG43">
        <f>VLOOKUP(AE43,AA40:AD49,3,FALSE)</f>
        <v>0</v>
      </c>
      <c r="AH43">
        <f>VLOOKUP(AE43,AA40:AD49,4,FALSE)</f>
        <v>0</v>
      </c>
      <c r="AI43" t="str">
        <f>IF(AND(AF42=AF43,AG42=AG43,AH43&gt;AH42),AE42,AE43)</f>
        <v>Portugal</v>
      </c>
      <c r="AJ43">
        <f>VLOOKUP(AI43,AE40:AH49,2,FALSE)</f>
        <v>0</v>
      </c>
      <c r="AK43">
        <f>VLOOKUP(AI43,AE40:AH49,3,FALSE)</f>
        <v>0</v>
      </c>
      <c r="AL43">
        <f>VLOOKUP(AI43,AE40:AH49,4,FALSE)</f>
        <v>0</v>
      </c>
    </row>
    <row r="51" spans="6:13" x14ac:dyDescent="0.15">
      <c r="F51" t="s">
        <v>53</v>
      </c>
    </row>
    <row r="52" spans="6:13" x14ac:dyDescent="0.15">
      <c r="F52" t="str">
        <f>AI40</f>
        <v>Iran</v>
      </c>
      <c r="G52">
        <f>VLOOKUP(F52,$F$16:$M$25,2,FALSE)</f>
        <v>0</v>
      </c>
      <c r="H52">
        <f>VLOOKUP(F52,$F$16:$M$25,3,FALSE)</f>
        <v>0</v>
      </c>
      <c r="I52">
        <f>VLOOKUP(F52,$F$16:$M$25,4,FALSE)</f>
        <v>0</v>
      </c>
      <c r="J52">
        <f>VLOOKUP(F52,$F$16:$M$25,5,FALSE)</f>
        <v>0</v>
      </c>
      <c r="K52">
        <f>VLOOKUP(F52,$F$16:$M$25,6,FALSE)</f>
        <v>0</v>
      </c>
      <c r="L52">
        <f>VLOOKUP(F52,$F$16:$M$25,7,FALSE)</f>
        <v>0</v>
      </c>
      <c r="M52">
        <f>VLOOKUP(F52,$F$16:$M$25,8,FALSE)</f>
        <v>0</v>
      </c>
    </row>
    <row r="53" spans="6:13" x14ac:dyDescent="0.15">
      <c r="F53" t="str">
        <f>AI41</f>
        <v>Marruecos</v>
      </c>
      <c r="G53">
        <f>VLOOKUP(F53,$F$16:$M$25,2,FALSE)</f>
        <v>0</v>
      </c>
      <c r="H53">
        <f>VLOOKUP(F53,$F$16:$M$25,3,FALSE)</f>
        <v>0</v>
      </c>
      <c r="I53">
        <f>VLOOKUP(F53,$F$16:$M$25,4,FALSE)</f>
        <v>0</v>
      </c>
      <c r="J53">
        <f>VLOOKUP(F53,$F$16:$M$25,5,FALSE)</f>
        <v>0</v>
      </c>
      <c r="K53">
        <f>VLOOKUP(F53,$F$16:$M$25,6,FALSE)</f>
        <v>0</v>
      </c>
      <c r="L53">
        <f>VLOOKUP(F53,$F$16:$M$25,7,FALSE)</f>
        <v>0</v>
      </c>
      <c r="M53">
        <f>VLOOKUP(F53,$F$16:$M$25,8,FALSE)</f>
        <v>0</v>
      </c>
    </row>
    <row r="54" spans="6:13" x14ac:dyDescent="0.15">
      <c r="F54" t="str">
        <f>AI42</f>
        <v>España</v>
      </c>
      <c r="G54">
        <f>VLOOKUP(F54,$F$16:$M$25,2,FALSE)</f>
        <v>0</v>
      </c>
      <c r="H54">
        <f>VLOOKUP(F54,$F$16:$M$25,3,FALSE)</f>
        <v>0</v>
      </c>
      <c r="I54">
        <f>VLOOKUP(F54,$F$16:$M$25,4,FALSE)</f>
        <v>0</v>
      </c>
      <c r="J54">
        <f>VLOOKUP(F54,$F$16:$M$25,5,FALSE)</f>
        <v>0</v>
      </c>
      <c r="K54">
        <f>VLOOKUP(F54,$F$16:$M$25,6,FALSE)</f>
        <v>0</v>
      </c>
      <c r="L54">
        <f>VLOOKUP(F54,$F$16:$M$25,7,FALSE)</f>
        <v>0</v>
      </c>
      <c r="M54">
        <f>VLOOKUP(F54,$F$16:$M$25,8,FALSE)</f>
        <v>0</v>
      </c>
    </row>
    <row r="55" spans="6:13" x14ac:dyDescent="0.15">
      <c r="F55" t="str">
        <f>AI43</f>
        <v>Portugal</v>
      </c>
      <c r="G55">
        <f>VLOOKUP(F55,$F$16:$M$25,2,FALSE)</f>
        <v>0</v>
      </c>
      <c r="H55">
        <f>VLOOKUP(F55,$F$16:$M$25,3,FALSE)</f>
        <v>0</v>
      </c>
      <c r="I55">
        <f>VLOOKUP(F55,$F$16:$M$25,4,FALSE)</f>
        <v>0</v>
      </c>
      <c r="J55">
        <f>VLOOKUP(F55,$F$16:$M$25,5,FALSE)</f>
        <v>0</v>
      </c>
      <c r="K55">
        <f>VLOOKUP(F55,$F$16:$M$25,6,FALSE)</f>
        <v>0</v>
      </c>
      <c r="L55">
        <f>VLOOKUP(F55,$F$16:$M$25,7,FALSE)</f>
        <v>0</v>
      </c>
      <c r="M55">
        <f>VLOOKUP(F55,$F$16:$M$25,8,FALSE)</f>
        <v>0</v>
      </c>
    </row>
  </sheetData>
  <mergeCells count="1">
    <mergeCell ref="A2:E2"/>
  </mergeCells>
  <phoneticPr fontId="1"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ublished="0" codeName="Hoja4"/>
  <dimension ref="A2:AL55"/>
  <sheetViews>
    <sheetView topLeftCell="A31" workbookViewId="0">
      <selection sqref="A1:H1"/>
    </sheetView>
  </sheetViews>
  <sheetFormatPr baseColWidth="10" defaultColWidth="3.6640625" defaultRowHeight="13" x14ac:dyDescent="0.15"/>
  <cols>
    <col min="1" max="1" width="9.1640625" customWidth="1"/>
    <col min="2" max="2" width="2.6640625" customWidth="1"/>
    <col min="3" max="3" width="1.5" customWidth="1"/>
    <col min="4" max="4" width="2.6640625" customWidth="1"/>
    <col min="5" max="5" width="9.1640625" customWidth="1"/>
    <col min="6" max="6" width="11.5" customWidth="1"/>
  </cols>
  <sheetData>
    <row r="2" spans="1:36" x14ac:dyDescent="0.15">
      <c r="A2" s="462" t="s">
        <v>190</v>
      </c>
      <c r="B2" s="462"/>
      <c r="C2" s="462"/>
      <c r="D2" s="462"/>
      <c r="E2" s="462"/>
      <c r="G2" t="str">
        <f>IF('Resultados Reales'!D23&lt;&gt;"",'Resultados Reales'!D23,"")</f>
        <v>Francia</v>
      </c>
      <c r="N2" t="str">
        <f>IF('Resultados Reales'!G23&lt;&gt;"",'Resultados Reales'!G23,"")</f>
        <v>Australia</v>
      </c>
      <c r="U2" t="str">
        <f>IF('Resultados Reales'!D24&lt;&gt;"",'Resultados Reales'!D24,"")</f>
        <v>Peru</v>
      </c>
      <c r="AB2" t="str">
        <f>IF('Resultados Reales'!G24&lt;&gt;"",'Resultados Reales'!G24,"")</f>
        <v>Dinamarca</v>
      </c>
    </row>
    <row r="3" spans="1:36" x14ac:dyDescent="0.15">
      <c r="F3" t="s">
        <v>38</v>
      </c>
      <c r="G3" t="s">
        <v>39</v>
      </c>
      <c r="H3" t="s">
        <v>40</v>
      </c>
      <c r="I3" t="s">
        <v>41</v>
      </c>
      <c r="J3" t="s">
        <v>42</v>
      </c>
      <c r="K3" t="s">
        <v>43</v>
      </c>
      <c r="L3" t="s">
        <v>44</v>
      </c>
      <c r="N3" t="s">
        <v>39</v>
      </c>
      <c r="O3" t="s">
        <v>40</v>
      </c>
      <c r="P3" t="s">
        <v>41</v>
      </c>
      <c r="Q3" t="s">
        <v>42</v>
      </c>
      <c r="R3" t="s">
        <v>43</v>
      </c>
      <c r="S3" t="s">
        <v>44</v>
      </c>
      <c r="U3" t="s">
        <v>39</v>
      </c>
      <c r="V3" t="s">
        <v>40</v>
      </c>
      <c r="W3" t="s">
        <v>41</v>
      </c>
      <c r="X3" t="s">
        <v>42</v>
      </c>
      <c r="Y3" t="s">
        <v>43</v>
      </c>
      <c r="Z3" t="s">
        <v>44</v>
      </c>
      <c r="AB3" t="s">
        <v>39</v>
      </c>
      <c r="AC3" t="s">
        <v>40</v>
      </c>
      <c r="AD3" t="s">
        <v>41</v>
      </c>
      <c r="AE3" t="s">
        <v>42</v>
      </c>
      <c r="AF3" t="s">
        <v>43</v>
      </c>
      <c r="AG3" t="s">
        <v>44</v>
      </c>
    </row>
    <row r="4" spans="1:36" x14ac:dyDescent="0.15">
      <c r="A4" s="1" t="str">
        <f>'Resultados Reales'!D23</f>
        <v>Francia</v>
      </c>
      <c r="B4" s="3" t="str">
        <f>IF('Resultados Reales'!E23&lt;&gt;"",'Resultados Reales'!E23,"")</f>
        <v/>
      </c>
      <c r="C4" s="3"/>
      <c r="D4" s="3" t="str">
        <f>IF('Resultados Reales'!F23&lt;&gt;"",'Resultados Reales'!F23,"")</f>
        <v/>
      </c>
      <c r="E4" s="2" t="str">
        <f>'Resultados Reales'!G23</f>
        <v>Australia</v>
      </c>
      <c r="F4" s="3">
        <f>COUNTBLANK('Resultados Reales'!E23:'Resultados Reales'!F23)</f>
        <v>2</v>
      </c>
      <c r="G4">
        <f t="shared" ref="G4:G9" si="0">IF(AND(F4=0,OR($A4=$G$2,$E4=$G$2)),1,0)</f>
        <v>0</v>
      </c>
      <c r="H4">
        <f t="shared" ref="H4:H9" si="1">IF(AND(F4=0,OR(AND($A4=$G$2,$B4&gt;$D4),AND($E4=$G$2,$D4&gt;$B4))),1,0)</f>
        <v>0</v>
      </c>
      <c r="I4">
        <f t="shared" ref="I4:I9" si="2">IF(AND(F4=0,G4=1,$B4=$D4),1,0)</f>
        <v>0</v>
      </c>
      <c r="J4">
        <f t="shared" ref="J4:J9" si="3">IF(AND(F4=0,OR(AND($A4=$G$2,$B4&lt;$D4),AND($E4=$G$2,$D4&lt;$B4))),1,0)</f>
        <v>0</v>
      </c>
      <c r="K4">
        <f t="shared" ref="K4:K9" si="4">IF(F4&gt;0,0,IF($A4=$G$2,$B4,IF($E4=$G$2,$D4,0)))</f>
        <v>0</v>
      </c>
      <c r="L4">
        <f t="shared" ref="L4:L9" si="5">IF(F4&gt;0,0,IF($A4=$G$2,$D4,IF($E4=$G$2,$B4,0)))</f>
        <v>0</v>
      </c>
      <c r="N4">
        <f t="shared" ref="N4:N9" si="6">IF(AND(F4=0,OR($A4=$N$2,$E4=$N$2)),1,0)</f>
        <v>0</v>
      </c>
      <c r="O4">
        <f t="shared" ref="O4:O9" si="7">IF(AND(F4=0,OR(AND($A4=$N$2,$B4&gt;$D4),AND($E4=$N$2,$D4&gt;$B4))),1,0)</f>
        <v>0</v>
      </c>
      <c r="P4">
        <f t="shared" ref="P4:P9" si="8">IF(AND(F4=0,N4=1,$B4=$D4),1,0)</f>
        <v>0</v>
      </c>
      <c r="Q4">
        <f t="shared" ref="Q4:Q9" si="9">IF(AND(F4=0,OR(AND($A4=$N$2,$B4&lt;$D4),AND($E4=$N$2,$D4&lt;$B4))),1,0)</f>
        <v>0</v>
      </c>
      <c r="R4">
        <f t="shared" ref="R4:R9" si="10">IF(F4&gt;0,0,IF($A4=$N$2,$B4,IF($E4=$N$2,$D4,0)))</f>
        <v>0</v>
      </c>
      <c r="S4">
        <f t="shared" ref="S4:S9" si="11">IF(F4&gt;0,0,IF($A4=$N$2,$D4,IF($E4=$N$2,$B4,0)))</f>
        <v>0</v>
      </c>
      <c r="U4">
        <f t="shared" ref="U4:U9" si="12">IF(AND(F4=0,OR($A4=$U$2,$E4=$U$2)),1,0)</f>
        <v>0</v>
      </c>
      <c r="V4">
        <f t="shared" ref="V4:V9" si="13">IF(AND(F4=0,OR(AND($A4=$U$2,$B4&gt;$D4),AND($E4=$U$2,$D4&gt;$B4))),1,0)</f>
        <v>0</v>
      </c>
      <c r="W4">
        <f t="shared" ref="W4:W9" si="14">IF(AND(F4=0,U4=1,$B4=$D4),1,0)</f>
        <v>0</v>
      </c>
      <c r="X4">
        <f t="shared" ref="X4:X9" si="15">IF(AND(F4=0,OR(AND($A4=$U$2,$B4&lt;$D4),AND($E4=$U$2,$D4&lt;$B4))),1,0)</f>
        <v>0</v>
      </c>
      <c r="Y4">
        <f t="shared" ref="Y4:Y9" si="16">IF(F4&gt;0,0,IF($A4=$U$2,$B4,IF($E4=$U$2,$D4,0)))</f>
        <v>0</v>
      </c>
      <c r="Z4">
        <f t="shared" ref="Z4:Z9" si="17">IF(F4&gt;0,0,IF($A4=$U$2,$D4,IF($E4=$U$2,$B4,0)))</f>
        <v>0</v>
      </c>
      <c r="AB4">
        <f t="shared" ref="AB4:AB9" si="18">IF(AND(F4=0,OR($A4=$AB$2,$E4=$AB$2)),1,0)</f>
        <v>0</v>
      </c>
      <c r="AC4">
        <f t="shared" ref="AC4:AC9" si="19">IF(AND(F4=0,OR(AND($A4=$AB$2,$B4&gt;$D4),AND($E4=$AB$2,$D4&gt;$B4))),1,0)</f>
        <v>0</v>
      </c>
      <c r="AD4">
        <f t="shared" ref="AD4:AD9" si="20">IF(AND(F4=0,AB4=1,$B4=$D4),1,0)</f>
        <v>0</v>
      </c>
      <c r="AE4">
        <f t="shared" ref="AE4:AE9" si="21">IF(AND(F4=0,OR(AND($A4=$AB$2,$B4&lt;$D4),AND($E4=$AB$2,$D4&lt;$B4))),1,0)</f>
        <v>0</v>
      </c>
      <c r="AF4">
        <f t="shared" ref="AF4:AF9" si="22">IF(F4&gt;0,0,IF($A4=$AB$2,$B4,IF($E4=$AB$2,$D4,0)))</f>
        <v>0</v>
      </c>
      <c r="AG4">
        <f t="shared" ref="AG4:AG9" si="23">IF(F4&gt;0,0,IF($A4=$AB$2,$D4,IF($E4=$AB$2,$B4,0)))</f>
        <v>0</v>
      </c>
    </row>
    <row r="5" spans="1:36" x14ac:dyDescent="0.15">
      <c r="A5" s="1" t="str">
        <f>'Resultados Reales'!D24</f>
        <v>Peru</v>
      </c>
      <c r="B5" s="3" t="str">
        <f>IF('Resultados Reales'!E24&lt;&gt;"",'Resultados Reales'!E24,"")</f>
        <v/>
      </c>
      <c r="C5" s="3"/>
      <c r="D5" s="3" t="str">
        <f>IF('Resultados Reales'!F24&lt;&gt;"",'Resultados Reales'!F24,"")</f>
        <v/>
      </c>
      <c r="E5" s="2" t="str">
        <f>'Resultados Reales'!G24</f>
        <v>Dinamarca</v>
      </c>
      <c r="F5" s="3">
        <f>COUNTBLANK('Resultados Reales'!E24:'Resultados Reales'!F24)</f>
        <v>2</v>
      </c>
      <c r="G5">
        <f t="shared" si="0"/>
        <v>0</v>
      </c>
      <c r="H5">
        <f t="shared" si="1"/>
        <v>0</v>
      </c>
      <c r="I5">
        <f t="shared" si="2"/>
        <v>0</v>
      </c>
      <c r="J5">
        <f t="shared" si="3"/>
        <v>0</v>
      </c>
      <c r="K5">
        <f t="shared" si="4"/>
        <v>0</v>
      </c>
      <c r="L5">
        <f t="shared" si="5"/>
        <v>0</v>
      </c>
      <c r="N5">
        <f t="shared" si="6"/>
        <v>0</v>
      </c>
      <c r="O5">
        <f t="shared" si="7"/>
        <v>0</v>
      </c>
      <c r="P5">
        <f t="shared" si="8"/>
        <v>0</v>
      </c>
      <c r="Q5">
        <f t="shared" si="9"/>
        <v>0</v>
      </c>
      <c r="R5">
        <f t="shared" si="10"/>
        <v>0</v>
      </c>
      <c r="S5">
        <f t="shared" si="11"/>
        <v>0</v>
      </c>
      <c r="U5">
        <f t="shared" si="12"/>
        <v>0</v>
      </c>
      <c r="V5">
        <f t="shared" si="13"/>
        <v>0</v>
      </c>
      <c r="W5">
        <f t="shared" si="14"/>
        <v>0</v>
      </c>
      <c r="X5">
        <f t="shared" si="15"/>
        <v>0</v>
      </c>
      <c r="Y5">
        <f t="shared" si="16"/>
        <v>0</v>
      </c>
      <c r="Z5">
        <f t="shared" si="17"/>
        <v>0</v>
      </c>
      <c r="AB5">
        <f t="shared" si="18"/>
        <v>0</v>
      </c>
      <c r="AC5">
        <f t="shared" si="19"/>
        <v>0</v>
      </c>
      <c r="AD5">
        <f t="shared" si="20"/>
        <v>0</v>
      </c>
      <c r="AE5">
        <f t="shared" si="21"/>
        <v>0</v>
      </c>
      <c r="AF5">
        <f t="shared" si="22"/>
        <v>0</v>
      </c>
      <c r="AG5">
        <f t="shared" si="23"/>
        <v>0</v>
      </c>
    </row>
    <row r="6" spans="1:36" x14ac:dyDescent="0.15">
      <c r="A6" s="1" t="str">
        <f>'Resultados Reales'!D25</f>
        <v>Dinamarca</v>
      </c>
      <c r="B6" s="3" t="str">
        <f>IF('Resultados Reales'!E25&lt;&gt;"",'Resultados Reales'!E25,"")</f>
        <v/>
      </c>
      <c r="C6" s="3"/>
      <c r="D6" s="3" t="str">
        <f>IF('Resultados Reales'!F25&lt;&gt;"",'Resultados Reales'!F25,"")</f>
        <v/>
      </c>
      <c r="E6" s="2" t="str">
        <f>'Resultados Reales'!G25</f>
        <v>Australia</v>
      </c>
      <c r="F6" s="3">
        <f>COUNTBLANK('Resultados Reales'!E25:'Resultados Reales'!F25)</f>
        <v>2</v>
      </c>
      <c r="G6">
        <f t="shared" si="0"/>
        <v>0</v>
      </c>
      <c r="H6">
        <f t="shared" si="1"/>
        <v>0</v>
      </c>
      <c r="I6">
        <f t="shared" si="2"/>
        <v>0</v>
      </c>
      <c r="J6">
        <f t="shared" si="3"/>
        <v>0</v>
      </c>
      <c r="K6">
        <f t="shared" si="4"/>
        <v>0</v>
      </c>
      <c r="L6">
        <f t="shared" si="5"/>
        <v>0</v>
      </c>
      <c r="N6">
        <f t="shared" si="6"/>
        <v>0</v>
      </c>
      <c r="O6">
        <f t="shared" si="7"/>
        <v>0</v>
      </c>
      <c r="P6">
        <f t="shared" si="8"/>
        <v>0</v>
      </c>
      <c r="Q6">
        <f t="shared" si="9"/>
        <v>0</v>
      </c>
      <c r="R6">
        <f t="shared" si="10"/>
        <v>0</v>
      </c>
      <c r="S6">
        <f t="shared" si="11"/>
        <v>0</v>
      </c>
      <c r="U6">
        <f t="shared" si="12"/>
        <v>0</v>
      </c>
      <c r="V6">
        <f t="shared" si="13"/>
        <v>0</v>
      </c>
      <c r="W6">
        <f t="shared" si="14"/>
        <v>0</v>
      </c>
      <c r="X6">
        <f t="shared" si="15"/>
        <v>0</v>
      </c>
      <c r="Y6">
        <f t="shared" si="16"/>
        <v>0</v>
      </c>
      <c r="Z6">
        <f t="shared" si="17"/>
        <v>0</v>
      </c>
      <c r="AB6">
        <f t="shared" si="18"/>
        <v>0</v>
      </c>
      <c r="AC6">
        <f t="shared" si="19"/>
        <v>0</v>
      </c>
      <c r="AD6">
        <f t="shared" si="20"/>
        <v>0</v>
      </c>
      <c r="AE6">
        <f t="shared" si="21"/>
        <v>0</v>
      </c>
      <c r="AF6">
        <f t="shared" si="22"/>
        <v>0</v>
      </c>
      <c r="AG6">
        <f t="shared" si="23"/>
        <v>0</v>
      </c>
    </row>
    <row r="7" spans="1:36" x14ac:dyDescent="0.15">
      <c r="A7" s="1" t="str">
        <f>'Resultados Reales'!D26</f>
        <v>Peru</v>
      </c>
      <c r="B7" s="3" t="str">
        <f>IF('Resultados Reales'!E26&lt;&gt;"",'Resultados Reales'!E26,"")</f>
        <v/>
      </c>
      <c r="C7" s="3"/>
      <c r="D7" s="3" t="str">
        <f>IF('Resultados Reales'!F26&lt;&gt;"",'Resultados Reales'!F26,"")</f>
        <v/>
      </c>
      <c r="E7" s="2" t="str">
        <f>'Resultados Reales'!G26</f>
        <v>Francia</v>
      </c>
      <c r="F7" s="3">
        <f>COUNTBLANK('Resultados Reales'!E26:'Resultados Reales'!F26)</f>
        <v>2</v>
      </c>
      <c r="G7">
        <f t="shared" si="0"/>
        <v>0</v>
      </c>
      <c r="H7">
        <f t="shared" si="1"/>
        <v>0</v>
      </c>
      <c r="I7">
        <f t="shared" si="2"/>
        <v>0</v>
      </c>
      <c r="J7">
        <f t="shared" si="3"/>
        <v>0</v>
      </c>
      <c r="K7">
        <f t="shared" si="4"/>
        <v>0</v>
      </c>
      <c r="L7">
        <f t="shared" si="5"/>
        <v>0</v>
      </c>
      <c r="N7">
        <f t="shared" si="6"/>
        <v>0</v>
      </c>
      <c r="O7">
        <f t="shared" si="7"/>
        <v>0</v>
      </c>
      <c r="P7">
        <f t="shared" si="8"/>
        <v>0</v>
      </c>
      <c r="Q7">
        <f t="shared" si="9"/>
        <v>0</v>
      </c>
      <c r="R7">
        <f t="shared" si="10"/>
        <v>0</v>
      </c>
      <c r="S7">
        <f t="shared" si="11"/>
        <v>0</v>
      </c>
      <c r="U7">
        <f t="shared" si="12"/>
        <v>0</v>
      </c>
      <c r="V7">
        <f t="shared" si="13"/>
        <v>0</v>
      </c>
      <c r="W7">
        <f t="shared" si="14"/>
        <v>0</v>
      </c>
      <c r="X7">
        <f t="shared" si="15"/>
        <v>0</v>
      </c>
      <c r="Y7">
        <f t="shared" si="16"/>
        <v>0</v>
      </c>
      <c r="Z7">
        <f t="shared" si="17"/>
        <v>0</v>
      </c>
      <c r="AB7">
        <f t="shared" si="18"/>
        <v>0</v>
      </c>
      <c r="AC7">
        <f t="shared" si="19"/>
        <v>0</v>
      </c>
      <c r="AD7">
        <f t="shared" si="20"/>
        <v>0</v>
      </c>
      <c r="AE7">
        <f t="shared" si="21"/>
        <v>0</v>
      </c>
      <c r="AF7">
        <f t="shared" si="22"/>
        <v>0</v>
      </c>
      <c r="AG7">
        <f t="shared" si="23"/>
        <v>0</v>
      </c>
    </row>
    <row r="8" spans="1:36" x14ac:dyDescent="0.15">
      <c r="A8" s="1" t="str">
        <f>'Resultados Reales'!D27</f>
        <v>Francia</v>
      </c>
      <c r="B8" s="3" t="str">
        <f>IF('Resultados Reales'!E27&lt;&gt;"",'Resultados Reales'!E27,"")</f>
        <v/>
      </c>
      <c r="C8" s="3"/>
      <c r="D8" s="3" t="str">
        <f>IF('Resultados Reales'!F27&lt;&gt;"",'Resultados Reales'!F27,"")</f>
        <v/>
      </c>
      <c r="E8" s="2" t="str">
        <f>'Resultados Reales'!G27</f>
        <v>Dinamarca</v>
      </c>
      <c r="F8" s="3">
        <f>COUNTBLANK('Resultados Reales'!E27:'Resultados Reales'!F27)</f>
        <v>2</v>
      </c>
      <c r="G8">
        <f t="shared" si="0"/>
        <v>0</v>
      </c>
      <c r="H8">
        <f t="shared" si="1"/>
        <v>0</v>
      </c>
      <c r="I8">
        <f t="shared" si="2"/>
        <v>0</v>
      </c>
      <c r="J8">
        <f t="shared" si="3"/>
        <v>0</v>
      </c>
      <c r="K8">
        <f t="shared" si="4"/>
        <v>0</v>
      </c>
      <c r="L8">
        <f t="shared" si="5"/>
        <v>0</v>
      </c>
      <c r="N8">
        <f t="shared" si="6"/>
        <v>0</v>
      </c>
      <c r="O8">
        <f t="shared" si="7"/>
        <v>0</v>
      </c>
      <c r="P8">
        <f t="shared" si="8"/>
        <v>0</v>
      </c>
      <c r="Q8">
        <f t="shared" si="9"/>
        <v>0</v>
      </c>
      <c r="R8">
        <f t="shared" si="10"/>
        <v>0</v>
      </c>
      <c r="S8">
        <f t="shared" si="11"/>
        <v>0</v>
      </c>
      <c r="U8">
        <f t="shared" si="12"/>
        <v>0</v>
      </c>
      <c r="V8">
        <f t="shared" si="13"/>
        <v>0</v>
      </c>
      <c r="W8">
        <f t="shared" si="14"/>
        <v>0</v>
      </c>
      <c r="X8">
        <f t="shared" si="15"/>
        <v>0</v>
      </c>
      <c r="Y8">
        <f t="shared" si="16"/>
        <v>0</v>
      </c>
      <c r="Z8">
        <f t="shared" si="17"/>
        <v>0</v>
      </c>
      <c r="AB8">
        <f t="shared" si="18"/>
        <v>0</v>
      </c>
      <c r="AC8">
        <f t="shared" si="19"/>
        <v>0</v>
      </c>
      <c r="AD8">
        <f t="shared" si="20"/>
        <v>0</v>
      </c>
      <c r="AE8">
        <f t="shared" si="21"/>
        <v>0</v>
      </c>
      <c r="AF8">
        <f t="shared" si="22"/>
        <v>0</v>
      </c>
      <c r="AG8">
        <f t="shared" si="23"/>
        <v>0</v>
      </c>
    </row>
    <row r="9" spans="1:36" x14ac:dyDescent="0.15">
      <c r="A9" s="1" t="str">
        <f>'Resultados Reales'!D28</f>
        <v>Australia</v>
      </c>
      <c r="B9" s="3" t="str">
        <f>IF('Resultados Reales'!E28&lt;&gt;"",'Resultados Reales'!E28,"")</f>
        <v/>
      </c>
      <c r="C9" s="3"/>
      <c r="D9" s="3" t="str">
        <f>IF('Resultados Reales'!F28&lt;&gt;"",'Resultados Reales'!F28,"")</f>
        <v/>
      </c>
      <c r="E9" s="2" t="str">
        <f>'Resultados Reales'!G28</f>
        <v>Peru</v>
      </c>
      <c r="F9" s="3">
        <f>COUNTBLANK('Resultados Reales'!E28:'Resultados Reales'!F28)</f>
        <v>2</v>
      </c>
      <c r="G9">
        <f t="shared" si="0"/>
        <v>0</v>
      </c>
      <c r="H9">
        <f t="shared" si="1"/>
        <v>0</v>
      </c>
      <c r="I9">
        <f t="shared" si="2"/>
        <v>0</v>
      </c>
      <c r="J9">
        <f t="shared" si="3"/>
        <v>0</v>
      </c>
      <c r="K9">
        <f t="shared" si="4"/>
        <v>0</v>
      </c>
      <c r="L9">
        <f t="shared" si="5"/>
        <v>0</v>
      </c>
      <c r="N9">
        <f t="shared" si="6"/>
        <v>0</v>
      </c>
      <c r="O9">
        <f t="shared" si="7"/>
        <v>0</v>
      </c>
      <c r="P9">
        <f t="shared" si="8"/>
        <v>0</v>
      </c>
      <c r="Q9">
        <f t="shared" si="9"/>
        <v>0</v>
      </c>
      <c r="R9">
        <f t="shared" si="10"/>
        <v>0</v>
      </c>
      <c r="S9">
        <f t="shared" si="11"/>
        <v>0</v>
      </c>
      <c r="U9">
        <f t="shared" si="12"/>
        <v>0</v>
      </c>
      <c r="V9">
        <f t="shared" si="13"/>
        <v>0</v>
      </c>
      <c r="W9">
        <f t="shared" si="14"/>
        <v>0</v>
      </c>
      <c r="X9">
        <f t="shared" si="15"/>
        <v>0</v>
      </c>
      <c r="Y9">
        <f t="shared" si="16"/>
        <v>0</v>
      </c>
      <c r="Z9">
        <f t="shared" si="17"/>
        <v>0</v>
      </c>
      <c r="AB9">
        <f t="shared" si="18"/>
        <v>0</v>
      </c>
      <c r="AC9">
        <f t="shared" si="19"/>
        <v>0</v>
      </c>
      <c r="AD9">
        <f t="shared" si="20"/>
        <v>0</v>
      </c>
      <c r="AE9">
        <f t="shared" si="21"/>
        <v>0</v>
      </c>
      <c r="AF9">
        <f t="shared" si="22"/>
        <v>0</v>
      </c>
      <c r="AG9">
        <f t="shared" si="23"/>
        <v>0</v>
      </c>
    </row>
    <row r="10" spans="1:36" x14ac:dyDescent="0.15">
      <c r="G10">
        <f t="shared" ref="G10:L10" si="24">SUM(G4:G9)</f>
        <v>0</v>
      </c>
      <c r="H10">
        <f t="shared" si="24"/>
        <v>0</v>
      </c>
      <c r="I10">
        <f t="shared" si="24"/>
        <v>0</v>
      </c>
      <c r="J10">
        <f t="shared" si="24"/>
        <v>0</v>
      </c>
      <c r="K10">
        <f t="shared" si="24"/>
        <v>0</v>
      </c>
      <c r="L10">
        <f t="shared" si="24"/>
        <v>0</v>
      </c>
      <c r="M10">
        <f>H10*3+I10</f>
        <v>0</v>
      </c>
      <c r="N10">
        <f t="shared" ref="N10:S10" si="25">SUM(N4:N9)</f>
        <v>0</v>
      </c>
      <c r="O10">
        <f t="shared" si="25"/>
        <v>0</v>
      </c>
      <c r="P10">
        <f t="shared" si="25"/>
        <v>0</v>
      </c>
      <c r="Q10">
        <f t="shared" si="25"/>
        <v>0</v>
      </c>
      <c r="R10">
        <f t="shared" si="25"/>
        <v>0</v>
      </c>
      <c r="S10">
        <f t="shared" si="25"/>
        <v>0</v>
      </c>
      <c r="T10">
        <f>O10*3+P10</f>
        <v>0</v>
      </c>
      <c r="U10">
        <f t="shared" ref="U10:Z10" si="26">SUM(U4:U9)</f>
        <v>0</v>
      </c>
      <c r="V10">
        <f t="shared" si="26"/>
        <v>0</v>
      </c>
      <c r="W10">
        <f t="shared" si="26"/>
        <v>0</v>
      </c>
      <c r="X10">
        <f t="shared" si="26"/>
        <v>0</v>
      </c>
      <c r="Y10">
        <f t="shared" si="26"/>
        <v>0</v>
      </c>
      <c r="Z10">
        <f t="shared" si="26"/>
        <v>0</v>
      </c>
      <c r="AA10">
        <f>V10*3+W10</f>
        <v>0</v>
      </c>
      <c r="AB10">
        <f t="shared" ref="AB10:AG10" si="27">SUM(AB4:AB9)</f>
        <v>0</v>
      </c>
      <c r="AC10">
        <f t="shared" si="27"/>
        <v>0</v>
      </c>
      <c r="AD10">
        <f t="shared" si="27"/>
        <v>0</v>
      </c>
      <c r="AE10">
        <f t="shared" si="27"/>
        <v>0</v>
      </c>
      <c r="AF10">
        <f t="shared" si="27"/>
        <v>0</v>
      </c>
      <c r="AG10">
        <f t="shared" si="27"/>
        <v>0</v>
      </c>
      <c r="AH10">
        <f>AC10*3+AD10</f>
        <v>0</v>
      </c>
    </row>
    <row r="14" spans="1:36" x14ac:dyDescent="0.15">
      <c r="F14" t="s">
        <v>45</v>
      </c>
    </row>
    <row r="15" spans="1:36" x14ac:dyDescent="0.15">
      <c r="G15" t="s">
        <v>39</v>
      </c>
      <c r="H15" t="s">
        <v>40</v>
      </c>
      <c r="I15" t="s">
        <v>41</v>
      </c>
      <c r="J15" t="s">
        <v>42</v>
      </c>
      <c r="K15" t="s">
        <v>43</v>
      </c>
      <c r="L15" t="s">
        <v>44</v>
      </c>
      <c r="M15" t="s">
        <v>46</v>
      </c>
      <c r="O15" t="s">
        <v>47</v>
      </c>
      <c r="S15" t="s">
        <v>48</v>
      </c>
      <c r="W15" t="s">
        <v>49</v>
      </c>
      <c r="AA15" t="s">
        <v>50</v>
      </c>
      <c r="AE15" t="s">
        <v>51</v>
      </c>
      <c r="AI15" t="s">
        <v>52</v>
      </c>
    </row>
    <row r="16" spans="1:36" x14ac:dyDescent="0.15">
      <c r="F16" t="str">
        <f>G2</f>
        <v>Francia</v>
      </c>
      <c r="G16">
        <f t="shared" ref="G16:M16" si="28">G10</f>
        <v>0</v>
      </c>
      <c r="H16">
        <f t="shared" si="28"/>
        <v>0</v>
      </c>
      <c r="I16">
        <f t="shared" si="28"/>
        <v>0</v>
      </c>
      <c r="J16">
        <f t="shared" si="28"/>
        <v>0</v>
      </c>
      <c r="K16">
        <f t="shared" si="28"/>
        <v>0</v>
      </c>
      <c r="L16">
        <f t="shared" si="28"/>
        <v>0</v>
      </c>
      <c r="M16">
        <f t="shared" si="28"/>
        <v>0</v>
      </c>
      <c r="O16" t="str">
        <f>IF($M16&gt;=$M17,$F16,$F17)</f>
        <v>Francia</v>
      </c>
      <c r="P16">
        <f>VLOOKUP(O16,$F$16:$M$25,8,FALSE)</f>
        <v>0</v>
      </c>
      <c r="S16" t="str">
        <f>IF($P16&gt;=$P18,$O16,$O18)</f>
        <v>Francia</v>
      </c>
      <c r="T16">
        <f>VLOOKUP(S16,$O$16:$P$25,2,FALSE)</f>
        <v>0</v>
      </c>
      <c r="W16" t="str">
        <f>IF($T16&gt;=$T19,$S16,$S19)</f>
        <v>Francia</v>
      </c>
      <c r="X16">
        <f>VLOOKUP(W16,$S$16:$T$25,2,FALSE)</f>
        <v>0</v>
      </c>
      <c r="AA16" t="str">
        <f>W16</f>
        <v>Francia</v>
      </c>
      <c r="AB16">
        <f>VLOOKUP(AA16,W16:X25,2,FALSE)</f>
        <v>0</v>
      </c>
      <c r="AE16" t="str">
        <f>AA16</f>
        <v>Francia</v>
      </c>
      <c r="AF16">
        <f>VLOOKUP(AE16,AA16:AB25,2,FALSE)</f>
        <v>0</v>
      </c>
      <c r="AI16" t="str">
        <f>AE16</f>
        <v>Francia</v>
      </c>
      <c r="AJ16">
        <f>VLOOKUP(AI16,AE16:AF25,2,FALSE)</f>
        <v>0</v>
      </c>
    </row>
    <row r="17" spans="6:37" x14ac:dyDescent="0.15">
      <c r="F17" t="str">
        <f>N2</f>
        <v>Australia</v>
      </c>
      <c r="G17">
        <f t="shared" ref="G17:M17" si="29">N10</f>
        <v>0</v>
      </c>
      <c r="H17">
        <f t="shared" si="29"/>
        <v>0</v>
      </c>
      <c r="I17">
        <f t="shared" si="29"/>
        <v>0</v>
      </c>
      <c r="J17">
        <f t="shared" si="29"/>
        <v>0</v>
      </c>
      <c r="K17">
        <f t="shared" si="29"/>
        <v>0</v>
      </c>
      <c r="L17">
        <f t="shared" si="29"/>
        <v>0</v>
      </c>
      <c r="M17">
        <f t="shared" si="29"/>
        <v>0</v>
      </c>
      <c r="O17" t="str">
        <f>IF($M17&lt;=$M16,$F17,$F16)</f>
        <v>Australia</v>
      </c>
      <c r="P17">
        <f>VLOOKUP(O17,$F$16:$M$25,8,FALSE)</f>
        <v>0</v>
      </c>
      <c r="S17" t="str">
        <f>O17</f>
        <v>Australia</v>
      </c>
      <c r="T17">
        <f>VLOOKUP(S17,$O$16:$P$25,2,FALSE)</f>
        <v>0</v>
      </c>
      <c r="W17" t="str">
        <f>S17</f>
        <v>Australia</v>
      </c>
      <c r="X17">
        <f>VLOOKUP(W17,$S$16:$T$25,2,FALSE)</f>
        <v>0</v>
      </c>
      <c r="AA17" t="str">
        <f>IF(X17&gt;=X18,W17,W18)</f>
        <v>Australia</v>
      </c>
      <c r="AB17">
        <f>VLOOKUP(AA17,W16:X25,2,FALSE)</f>
        <v>0</v>
      </c>
      <c r="AE17" t="str">
        <f>IF(AB17&gt;=AB19,AA17,AA19)</f>
        <v>Australia</v>
      </c>
      <c r="AF17">
        <f>VLOOKUP(AE17,AA16:AB25,2,FALSE)</f>
        <v>0</v>
      </c>
      <c r="AI17" t="str">
        <f>AE17</f>
        <v>Australia</v>
      </c>
      <c r="AJ17">
        <f>VLOOKUP(AI17,AE16:AF25,2,FALSE)</f>
        <v>0</v>
      </c>
    </row>
    <row r="18" spans="6:37" x14ac:dyDescent="0.15">
      <c r="F18" t="str">
        <f>U2</f>
        <v>Peru</v>
      </c>
      <c r="G18">
        <f t="shared" ref="G18:M18" si="30">U10</f>
        <v>0</v>
      </c>
      <c r="H18">
        <f t="shared" si="30"/>
        <v>0</v>
      </c>
      <c r="I18">
        <f t="shared" si="30"/>
        <v>0</v>
      </c>
      <c r="J18">
        <f t="shared" si="30"/>
        <v>0</v>
      </c>
      <c r="K18">
        <f t="shared" si="30"/>
        <v>0</v>
      </c>
      <c r="L18">
        <f t="shared" si="30"/>
        <v>0</v>
      </c>
      <c r="M18">
        <f t="shared" si="30"/>
        <v>0</v>
      </c>
      <c r="O18" t="str">
        <f>F18</f>
        <v>Peru</v>
      </c>
      <c r="P18">
        <f>VLOOKUP(O18,$F$16:$M$25,8,FALSE)</f>
        <v>0</v>
      </c>
      <c r="S18" t="str">
        <f>IF($P18&lt;=$P16,$O18,$O16)</f>
        <v>Peru</v>
      </c>
      <c r="T18">
        <f>VLOOKUP(S18,$O$16:$P$25,2,FALSE)</f>
        <v>0</v>
      </c>
      <c r="W18" t="str">
        <f>S18</f>
        <v>Peru</v>
      </c>
      <c r="X18">
        <f>VLOOKUP(W18,$S$16:$T$25,2,FALSE)</f>
        <v>0</v>
      </c>
      <c r="AA18" t="str">
        <f>IF(X18&lt;=X17,W18,W17)</f>
        <v>Peru</v>
      </c>
      <c r="AB18">
        <f>VLOOKUP(AA18,W16:X25,2,FALSE)</f>
        <v>0</v>
      </c>
      <c r="AE18" t="str">
        <f>AA18</f>
        <v>Peru</v>
      </c>
      <c r="AF18">
        <f>VLOOKUP(AE18,AA16:AB25,2,FALSE)</f>
        <v>0</v>
      </c>
      <c r="AI18" t="str">
        <f>IF(AF18&gt;=AF19,AE18,AE19)</f>
        <v>Peru</v>
      </c>
      <c r="AJ18">
        <f>VLOOKUP(AI18,AE16:AF25,2,FALSE)</f>
        <v>0</v>
      </c>
    </row>
    <row r="19" spans="6:37" x14ac:dyDescent="0.15">
      <c r="F19" t="str">
        <f>AB2</f>
        <v>Dinamarca</v>
      </c>
      <c r="G19">
        <f t="shared" ref="G19:M19" si="31">AB10</f>
        <v>0</v>
      </c>
      <c r="H19">
        <f t="shared" si="31"/>
        <v>0</v>
      </c>
      <c r="I19">
        <f t="shared" si="31"/>
        <v>0</v>
      </c>
      <c r="J19">
        <f t="shared" si="31"/>
        <v>0</v>
      </c>
      <c r="K19">
        <f t="shared" si="31"/>
        <v>0</v>
      </c>
      <c r="L19">
        <f t="shared" si="31"/>
        <v>0</v>
      </c>
      <c r="M19">
        <f t="shared" si="31"/>
        <v>0</v>
      </c>
      <c r="O19" t="str">
        <f>F19</f>
        <v>Dinamarca</v>
      </c>
      <c r="P19">
        <f>VLOOKUP(O19,$F$16:$M$25,8,FALSE)</f>
        <v>0</v>
      </c>
      <c r="S19" t="str">
        <f>O19</f>
        <v>Dinamarca</v>
      </c>
      <c r="T19">
        <f>VLOOKUP(S19,$O$16:$P$25,2,FALSE)</f>
        <v>0</v>
      </c>
      <c r="W19" t="str">
        <f>IF($T19&lt;=$T16,$S19,$S16)</f>
        <v>Dinamarca</v>
      </c>
      <c r="X19">
        <f>VLOOKUP(W19,$S$16:$T$25,2,FALSE)</f>
        <v>0</v>
      </c>
      <c r="AA19" t="str">
        <f>W19</f>
        <v>Dinamarca</v>
      </c>
      <c r="AB19">
        <f>VLOOKUP(AA19,W16:X25,2,FALSE)</f>
        <v>0</v>
      </c>
      <c r="AE19" t="str">
        <f>IF(AB19&lt;=AB17,AA19,AA17)</f>
        <v>Dinamarca</v>
      </c>
      <c r="AF19">
        <f>VLOOKUP(AE19,AA16:AB25,2,FALSE)</f>
        <v>0</v>
      </c>
      <c r="AI19" t="str">
        <f>IF(AF19&lt;=AF18,AE19,AE18)</f>
        <v>Dinamarca</v>
      </c>
      <c r="AJ19">
        <f>VLOOKUP(AI19,AE16:AF25,2,FALSE)</f>
        <v>0</v>
      </c>
    </row>
    <row r="28" spans="6:37" x14ac:dyDescent="0.15">
      <c r="F28" t="str">
        <f>AI16</f>
        <v>Francia</v>
      </c>
      <c r="J28">
        <f>AJ16</f>
        <v>0</v>
      </c>
      <c r="K28">
        <f>VLOOKUP(AI16,$F$16:$M$25,6,FALSE)</f>
        <v>0</v>
      </c>
      <c r="L28">
        <f>VLOOKUP(AI16,$F$16:$M$25,7,FALSE)</f>
        <v>0</v>
      </c>
      <c r="M28">
        <f>K28-L28</f>
        <v>0</v>
      </c>
      <c r="O28" t="str">
        <f>IF(AND($J28=$J29,$M29&gt;$M28),$F29,$F28)</f>
        <v>Francia</v>
      </c>
      <c r="P28">
        <f>VLOOKUP(O28,$F$28:$M$37,5,FALSE)</f>
        <v>0</v>
      </c>
      <c r="Q28">
        <f>VLOOKUP(O28,$F$28:$M$37,8,FALSE)</f>
        <v>0</v>
      </c>
      <c r="S28" t="str">
        <f>IF(AND(P28=P30,Q30&gt;Q28),O30,O28)</f>
        <v>Francia</v>
      </c>
      <c r="T28">
        <f>VLOOKUP(S28,$O$28:$Q$37,2,FALSE)</f>
        <v>0</v>
      </c>
      <c r="U28">
        <f>VLOOKUP(S28,$O$28:$Q$37,3,FALSE)</f>
        <v>0</v>
      </c>
      <c r="W28" t="str">
        <f>IF(AND(T28=T31,U31&gt;U28),S31,S28)</f>
        <v>Francia</v>
      </c>
      <c r="X28">
        <f>VLOOKUP(W28,$S$28:$U$37,2,FALSE)</f>
        <v>0</v>
      </c>
      <c r="Y28">
        <f>VLOOKUP(W28,$S$28:$U$37,3,FALSE)</f>
        <v>0</v>
      </c>
      <c r="AA28" t="str">
        <f>W28</f>
        <v>Francia</v>
      </c>
      <c r="AB28">
        <f>VLOOKUP(AA28,W28:Y37,2,FALSE)</f>
        <v>0</v>
      </c>
      <c r="AC28">
        <f>VLOOKUP(AA28,W28:Y37,3,FALSE)</f>
        <v>0</v>
      </c>
      <c r="AE28" t="str">
        <f>AA28</f>
        <v>Francia</v>
      </c>
      <c r="AF28">
        <f>VLOOKUP(AE28,AA28:AC37,2,FALSE)</f>
        <v>0</v>
      </c>
      <c r="AG28">
        <f>VLOOKUP(AE28,AA28:AC37,3,FALSE)</f>
        <v>0</v>
      </c>
      <c r="AI28" t="str">
        <f>AE28</f>
        <v>Francia</v>
      </c>
      <c r="AJ28">
        <f>VLOOKUP(AI28,AE28:AG37,2,FALSE)</f>
        <v>0</v>
      </c>
      <c r="AK28">
        <f>VLOOKUP(AI28,AE28:AG37,3,FALSE)</f>
        <v>0</v>
      </c>
    </row>
    <row r="29" spans="6:37" x14ac:dyDescent="0.15">
      <c r="F29" t="str">
        <f>AI17</f>
        <v>Australia</v>
      </c>
      <c r="J29">
        <f>AJ17</f>
        <v>0</v>
      </c>
      <c r="K29">
        <f>VLOOKUP(AI17,$F$16:$M$25,6,FALSE)</f>
        <v>0</v>
      </c>
      <c r="L29">
        <f>VLOOKUP(AI17,$F$16:$M$25,7,FALSE)</f>
        <v>0</v>
      </c>
      <c r="M29">
        <f>K29-L29</f>
        <v>0</v>
      </c>
      <c r="O29" t="str">
        <f>IF(AND($J28=$J29,$M29&gt;$M28),$F28,$F29)</f>
        <v>Australia</v>
      </c>
      <c r="P29">
        <f>VLOOKUP(O29,$F$28:$M$37,5,FALSE)</f>
        <v>0</v>
      </c>
      <c r="Q29">
        <f>VLOOKUP(O29,$F$28:$M$37,8,FALSE)</f>
        <v>0</v>
      </c>
      <c r="S29" t="str">
        <f>O29</f>
        <v>Australia</v>
      </c>
      <c r="T29">
        <f>VLOOKUP(S29,$O$28:$Q$37,2,FALSE)</f>
        <v>0</v>
      </c>
      <c r="U29">
        <f>VLOOKUP(S29,$O$28:$Q$37,3,FALSE)</f>
        <v>0</v>
      </c>
      <c r="W29" t="str">
        <f>S29</f>
        <v>Australia</v>
      </c>
      <c r="X29">
        <f>VLOOKUP(W29,$S$28:$U$37,2,FALSE)</f>
        <v>0</v>
      </c>
      <c r="Y29">
        <f>VLOOKUP(W29,$S$28:$U$37,3,FALSE)</f>
        <v>0</v>
      </c>
      <c r="AA29" t="str">
        <f>IF(AND(X29=X30,Y30&gt;Y29),W30,W29)</f>
        <v>Australia</v>
      </c>
      <c r="AB29">
        <f>VLOOKUP(AA29,W28:Y37,2,FALSE)</f>
        <v>0</v>
      </c>
      <c r="AC29">
        <f>VLOOKUP(AA29,W28:Y37,3,FALSE)</f>
        <v>0</v>
      </c>
      <c r="AE29" t="str">
        <f>IF(AND(AB29=AB31,AC31&gt;AC29),AA31,AA29)</f>
        <v>Australia</v>
      </c>
      <c r="AF29">
        <f>VLOOKUP(AE29,AA28:AC37,2,FALSE)</f>
        <v>0</v>
      </c>
      <c r="AG29">
        <f>VLOOKUP(AE29,AA28:AC37,3,FALSE)</f>
        <v>0</v>
      </c>
      <c r="AI29" t="str">
        <f>AE29</f>
        <v>Australia</v>
      </c>
      <c r="AJ29">
        <f>VLOOKUP(AI29,AE28:AG37,2,FALSE)</f>
        <v>0</v>
      </c>
      <c r="AK29">
        <f>VLOOKUP(AI29,AE28:AG37,3,FALSE)</f>
        <v>0</v>
      </c>
    </row>
    <row r="30" spans="6:37" x14ac:dyDescent="0.15">
      <c r="F30" t="str">
        <f>AI18</f>
        <v>Peru</v>
      </c>
      <c r="J30">
        <f>AJ18</f>
        <v>0</v>
      </c>
      <c r="K30">
        <f>VLOOKUP(AI18,$F$16:$M$25,6,FALSE)</f>
        <v>0</v>
      </c>
      <c r="L30">
        <f>VLOOKUP(AI18,$F$16:$M$25,7,FALSE)</f>
        <v>0</v>
      </c>
      <c r="M30">
        <f>K30-L30</f>
        <v>0</v>
      </c>
      <c r="O30" t="str">
        <f>F30</f>
        <v>Peru</v>
      </c>
      <c r="P30">
        <f>VLOOKUP(O30,$F$28:$M$37,5,FALSE)</f>
        <v>0</v>
      </c>
      <c r="Q30">
        <f>VLOOKUP(O30,$F$28:$M$37,8,FALSE)</f>
        <v>0</v>
      </c>
      <c r="S30" t="str">
        <f>IF(AND($P28=P30,Q30&gt;Q28),O28,O30)</f>
        <v>Peru</v>
      </c>
      <c r="T30">
        <f>VLOOKUP(S30,$O$28:$Q$37,2,FALSE)</f>
        <v>0</v>
      </c>
      <c r="U30">
        <f>VLOOKUP(S30,$O$28:$Q$37,3,FALSE)</f>
        <v>0</v>
      </c>
      <c r="W30" t="str">
        <f>S30</f>
        <v>Peru</v>
      </c>
      <c r="X30">
        <f>VLOOKUP(W30,$S$28:$U$37,2,FALSE)</f>
        <v>0</v>
      </c>
      <c r="Y30">
        <f>VLOOKUP(W30,$S$28:$U$37,3,FALSE)</f>
        <v>0</v>
      </c>
      <c r="AA30" t="str">
        <f>IF(AND(X29=X30,Y30&gt;Y29),W29,W30)</f>
        <v>Peru</v>
      </c>
      <c r="AB30">
        <f>VLOOKUP(AA30,W28:Y37,2,FALSE)</f>
        <v>0</v>
      </c>
      <c r="AC30">
        <f>VLOOKUP(AA30,W28:Y37,3,FALSE)</f>
        <v>0</v>
      </c>
      <c r="AE30" t="str">
        <f>AA30</f>
        <v>Peru</v>
      </c>
      <c r="AF30">
        <f>VLOOKUP(AE30,AA28:AC37,2,FALSE)</f>
        <v>0</v>
      </c>
      <c r="AG30">
        <f>VLOOKUP(AE30,AA28:AC37,3,FALSE)</f>
        <v>0</v>
      </c>
      <c r="AI30" t="str">
        <f>IF(AND(AF30=AF31,AG31&gt;AG30),AE31,AE30)</f>
        <v>Peru</v>
      </c>
      <c r="AJ30">
        <f>VLOOKUP(AI30,AE28:AG37,2,FALSE)</f>
        <v>0</v>
      </c>
      <c r="AK30">
        <f>VLOOKUP(AI30,AE28:AG37,3,FALSE)</f>
        <v>0</v>
      </c>
    </row>
    <row r="31" spans="6:37" x14ac:dyDescent="0.15">
      <c r="F31" t="str">
        <f>AI19</f>
        <v>Dinamarca</v>
      </c>
      <c r="J31">
        <f>AJ19</f>
        <v>0</v>
      </c>
      <c r="K31">
        <f>VLOOKUP(AI19,$F$16:$M$25,6,FALSE)</f>
        <v>0</v>
      </c>
      <c r="L31">
        <f>VLOOKUP(AI19,$F$16:$M$25,7,FALSE)</f>
        <v>0</v>
      </c>
      <c r="M31">
        <f>K31-L31</f>
        <v>0</v>
      </c>
      <c r="O31" t="str">
        <f>F31</f>
        <v>Dinamarca</v>
      </c>
      <c r="P31">
        <f>VLOOKUP(O31,$F$28:$M$37,5,FALSE)</f>
        <v>0</v>
      </c>
      <c r="Q31">
        <f>VLOOKUP(O31,$F$28:$M$37,8,FALSE)</f>
        <v>0</v>
      </c>
      <c r="S31" t="str">
        <f>O31</f>
        <v>Dinamarca</v>
      </c>
      <c r="T31">
        <f>VLOOKUP(S31,$O$28:$Q$37,2,FALSE)</f>
        <v>0</v>
      </c>
      <c r="U31">
        <f>VLOOKUP(S31,$O$28:$Q$37,3,FALSE)</f>
        <v>0</v>
      </c>
      <c r="W31" t="str">
        <f>IF(AND(T28=T31,U31&gt;U28),S28,S31)</f>
        <v>Dinamarca</v>
      </c>
      <c r="X31">
        <f>VLOOKUP(W31,$S$28:$U$37,2,FALSE)</f>
        <v>0</v>
      </c>
      <c r="Y31">
        <f>VLOOKUP(W31,$S$28:$U$37,3,FALSE)</f>
        <v>0</v>
      </c>
      <c r="AA31" t="str">
        <f>W31</f>
        <v>Dinamarca</v>
      </c>
      <c r="AB31">
        <f>VLOOKUP(AA31,W28:Y37,2,FALSE)</f>
        <v>0</v>
      </c>
      <c r="AC31">
        <f>VLOOKUP(AA31,W28:Y37,3,FALSE)</f>
        <v>0</v>
      </c>
      <c r="AE31" t="str">
        <f>IF(AND(AB29=AB31,AC31&gt;AC29),AA29,AA31)</f>
        <v>Dinamarca</v>
      </c>
      <c r="AF31">
        <f>VLOOKUP(AE31,AA28:AC37,2,FALSE)</f>
        <v>0</v>
      </c>
      <c r="AG31">
        <f>VLOOKUP(AE31,AA28:AC37,3,FALSE)</f>
        <v>0</v>
      </c>
      <c r="AI31" t="str">
        <f>IF(AND(AF30=AF31,AG31&gt;AG30),AE30,AE31)</f>
        <v>Dinamarca</v>
      </c>
      <c r="AJ31">
        <f>VLOOKUP(AI31,AE28:AG37,2,FALSE)</f>
        <v>0</v>
      </c>
      <c r="AK31">
        <f>VLOOKUP(AI31,AE28:AG37,3,FALSE)</f>
        <v>0</v>
      </c>
    </row>
    <row r="40" spans="6:38" x14ac:dyDescent="0.15">
      <c r="F40" t="str">
        <f>AI28</f>
        <v>Francia</v>
      </c>
      <c r="J40">
        <f>VLOOKUP(F40,$F$16:$M$25,8,FALSE)</f>
        <v>0</v>
      </c>
      <c r="K40">
        <f>VLOOKUP(F40,$F$16:$M$25,6,FALSE)</f>
        <v>0</v>
      </c>
      <c r="L40">
        <f>VLOOKUP(F40,$F$16:$M$25,7,FALSE)</f>
        <v>0</v>
      </c>
      <c r="M40">
        <f>K40-L40</f>
        <v>0</v>
      </c>
      <c r="O40" t="str">
        <f>IF(AND(J40=J41,M40=M41,K41&gt;K40),F41,F40)</f>
        <v>Francia</v>
      </c>
      <c r="P40">
        <f>VLOOKUP(O40,$F$40:$M$49,5,FALSE)</f>
        <v>0</v>
      </c>
      <c r="Q40">
        <f>VLOOKUP(O40,$F$40:$M$49,8,FALSE)</f>
        <v>0</v>
      </c>
      <c r="R40">
        <f>VLOOKUP(O40,$F$40:$M$49,6,FALSE)</f>
        <v>0</v>
      </c>
      <c r="S40" t="str">
        <f>IF(AND(P40=P42,Q40=Q42,R42&gt;R40),O42,O40)</f>
        <v>Francia</v>
      </c>
      <c r="T40">
        <f>VLOOKUP(S40,$O$40:$R$49,2,FALSE)</f>
        <v>0</v>
      </c>
      <c r="U40">
        <f>VLOOKUP(S40,$O$40:$R$49,3,FALSE)</f>
        <v>0</v>
      </c>
      <c r="V40">
        <f>VLOOKUP(S40,$O$40:$R$49,4,FALSE)</f>
        <v>0</v>
      </c>
      <c r="W40" t="str">
        <f>IF(AND(T40=T43,U40=U43,V43&gt;V40),S43,S40)</f>
        <v>Francia</v>
      </c>
      <c r="X40">
        <f>VLOOKUP(W40,$S$40:$V$49,2,FALSE)</f>
        <v>0</v>
      </c>
      <c r="Y40">
        <f>VLOOKUP(W40,$S$40:$V$49,3,FALSE)</f>
        <v>0</v>
      </c>
      <c r="Z40">
        <f>VLOOKUP(W40,$S$40:$V$49,4,FALSE)</f>
        <v>0</v>
      </c>
      <c r="AA40" t="str">
        <f>W40</f>
        <v>Francia</v>
      </c>
      <c r="AB40">
        <f>VLOOKUP(AA40,W40:Z49,2,FALSE)</f>
        <v>0</v>
      </c>
      <c r="AC40">
        <f>VLOOKUP(AA40,W40:Z49,3,FALSE)</f>
        <v>0</v>
      </c>
      <c r="AD40">
        <f>VLOOKUP(AA40,W40:Z49,4,FALSE)</f>
        <v>0</v>
      </c>
      <c r="AE40" t="str">
        <f>AA40</f>
        <v>Francia</v>
      </c>
      <c r="AF40">
        <f>VLOOKUP(AE40,AA40:AD49,2,FALSE)</f>
        <v>0</v>
      </c>
      <c r="AG40">
        <f>VLOOKUP(AE40,AA40:AD49,3,FALSE)</f>
        <v>0</v>
      </c>
      <c r="AH40">
        <f>VLOOKUP(AE40,AA40:AD49,4,FALSE)</f>
        <v>0</v>
      </c>
      <c r="AI40" t="str">
        <f>AE40</f>
        <v>Francia</v>
      </c>
      <c r="AJ40">
        <f>VLOOKUP(AI40,AE40:AH49,2,FALSE)</f>
        <v>0</v>
      </c>
      <c r="AK40">
        <f>VLOOKUP(AI40,AE40:AH49,3,FALSE)</f>
        <v>0</v>
      </c>
      <c r="AL40">
        <f>VLOOKUP(AI40,AE40:AH49,4,FALSE)</f>
        <v>0</v>
      </c>
    </row>
    <row r="41" spans="6:38" x14ac:dyDescent="0.15">
      <c r="F41" t="str">
        <f>AI29</f>
        <v>Australia</v>
      </c>
      <c r="J41">
        <f>VLOOKUP(F41,$F$16:$M$25,8,FALSE)</f>
        <v>0</v>
      </c>
      <c r="K41">
        <f>VLOOKUP(F41,$F$16:$M$25,6,FALSE)</f>
        <v>0</v>
      </c>
      <c r="L41">
        <f>VLOOKUP(F41,$F$16:$M$25,7,FALSE)</f>
        <v>0</v>
      </c>
      <c r="M41">
        <f>K41-L41</f>
        <v>0</v>
      </c>
      <c r="O41" t="str">
        <f>IF(AND(J40=J41,M40=M41,K41&gt;K40),F40,F41)</f>
        <v>Australia</v>
      </c>
      <c r="P41">
        <f>VLOOKUP(O41,$F$40:$M$49,5,FALSE)</f>
        <v>0</v>
      </c>
      <c r="Q41">
        <f>VLOOKUP(O41,$F$40:$M$49,8,FALSE)</f>
        <v>0</v>
      </c>
      <c r="R41">
        <f>VLOOKUP(O41,$F$40:$M$49,6,FALSE)</f>
        <v>0</v>
      </c>
      <c r="S41" t="str">
        <f>O41</f>
        <v>Australia</v>
      </c>
      <c r="T41">
        <f>VLOOKUP(S41,$O$40:$R$49,2,FALSE)</f>
        <v>0</v>
      </c>
      <c r="U41">
        <f>VLOOKUP(S41,$O$40:$R$49,3,FALSE)</f>
        <v>0</v>
      </c>
      <c r="V41">
        <f>VLOOKUP(S41,$O$40:$R$49,4,FALSE)</f>
        <v>0</v>
      </c>
      <c r="W41" t="str">
        <f>S41</f>
        <v>Australia</v>
      </c>
      <c r="X41">
        <f>VLOOKUP(W41,$S$40:$V$49,2,FALSE)</f>
        <v>0</v>
      </c>
      <c r="Y41">
        <f>VLOOKUP(W41,$S$40:$V$49,3,FALSE)</f>
        <v>0</v>
      </c>
      <c r="Z41">
        <f>VLOOKUP(W41,$S$40:$V$49,4,FALSE)</f>
        <v>0</v>
      </c>
      <c r="AA41" t="str">
        <f>IF(AND(X41=X42,Y41=Y42,Z42&gt;Z41),W42,W41)</f>
        <v>Australia</v>
      </c>
      <c r="AB41">
        <f>VLOOKUP(AA41,W40:Z49,2,FALSE)</f>
        <v>0</v>
      </c>
      <c r="AC41">
        <f>VLOOKUP(AA41,W40:Z49,3,FALSE)</f>
        <v>0</v>
      </c>
      <c r="AD41">
        <f>VLOOKUP(AA41,W40:Z49,4,FALSE)</f>
        <v>0</v>
      </c>
      <c r="AE41" t="str">
        <f>IF(AND(AB41=AB43,AC41=AC43,AD43&gt;AD41),AA43,AA41)</f>
        <v>Australia</v>
      </c>
      <c r="AF41">
        <f>VLOOKUP(AE41,AA40:AD49,2,FALSE)</f>
        <v>0</v>
      </c>
      <c r="AG41">
        <f>VLOOKUP(AE41,AA40:AD49,3,FALSE)</f>
        <v>0</v>
      </c>
      <c r="AH41">
        <f>VLOOKUP(AE41,AA40:AD49,4,FALSE)</f>
        <v>0</v>
      </c>
      <c r="AI41" t="str">
        <f>AE41</f>
        <v>Australia</v>
      </c>
      <c r="AJ41">
        <f>VLOOKUP(AI41,AE40:AH49,2,FALSE)</f>
        <v>0</v>
      </c>
      <c r="AK41">
        <f>VLOOKUP(AI41,AE40:AH49,3,FALSE)</f>
        <v>0</v>
      </c>
      <c r="AL41">
        <f>VLOOKUP(AI41,AE40:AH49,4,FALSE)</f>
        <v>0</v>
      </c>
    </row>
    <row r="42" spans="6:38" x14ac:dyDescent="0.15">
      <c r="F42" t="str">
        <f>AI30</f>
        <v>Peru</v>
      </c>
      <c r="J42">
        <f>VLOOKUP(F42,$F$16:$M$25,8,FALSE)</f>
        <v>0</v>
      </c>
      <c r="K42">
        <f>VLOOKUP(F42,$F$16:$M$25,6,FALSE)</f>
        <v>0</v>
      </c>
      <c r="L42">
        <f>VLOOKUP(F42,$F$16:$M$25,7,FALSE)</f>
        <v>0</v>
      </c>
      <c r="M42">
        <f>K42-L42</f>
        <v>0</v>
      </c>
      <c r="O42" t="str">
        <f>F42</f>
        <v>Peru</v>
      </c>
      <c r="P42">
        <f>VLOOKUP(O42,$F$40:$M$49,5,FALSE)</f>
        <v>0</v>
      </c>
      <c r="Q42">
        <f>VLOOKUP(O42,$F$40:$M$49,8,FALSE)</f>
        <v>0</v>
      </c>
      <c r="R42">
        <f>VLOOKUP(O42,$F$40:$M$49,6,FALSE)</f>
        <v>0</v>
      </c>
      <c r="S42" t="str">
        <f>IF(AND(P40=P42,Q40=Q42,R42&gt;R40),O40,O42)</f>
        <v>Peru</v>
      </c>
      <c r="T42">
        <f>VLOOKUP(S42,$O$40:$R$49,2,FALSE)</f>
        <v>0</v>
      </c>
      <c r="U42">
        <f>VLOOKUP(S42,$O$40:$R$49,3,FALSE)</f>
        <v>0</v>
      </c>
      <c r="V42">
        <f>VLOOKUP(S42,$O$40:$R$49,4,FALSE)</f>
        <v>0</v>
      </c>
      <c r="W42" t="str">
        <f>S42</f>
        <v>Peru</v>
      </c>
      <c r="X42">
        <f>VLOOKUP(W42,$S$40:$V$49,2,FALSE)</f>
        <v>0</v>
      </c>
      <c r="Y42">
        <f>VLOOKUP(W42,$S$40:$V$49,3,FALSE)</f>
        <v>0</v>
      </c>
      <c r="Z42">
        <f>VLOOKUP(W42,$S$40:$V$49,4,FALSE)</f>
        <v>0</v>
      </c>
      <c r="AA42" t="str">
        <f>IF(AND(X41=X42,Y41=Y42,Z42&gt;Z41),W41,W42)</f>
        <v>Peru</v>
      </c>
      <c r="AB42">
        <f>VLOOKUP(AA42,W40:Z49,2,FALSE)</f>
        <v>0</v>
      </c>
      <c r="AC42">
        <f>VLOOKUP(AA42,W40:Z49,3,FALSE)</f>
        <v>0</v>
      </c>
      <c r="AD42">
        <f>VLOOKUP(AA42,W40:Z49,4,FALSE)</f>
        <v>0</v>
      </c>
      <c r="AE42" t="str">
        <f>AA42</f>
        <v>Peru</v>
      </c>
      <c r="AF42">
        <f>VLOOKUP(AE42,AA40:AD49,2,FALSE)</f>
        <v>0</v>
      </c>
      <c r="AG42">
        <f>VLOOKUP(AE42,AA40:AD49,3,FALSE)</f>
        <v>0</v>
      </c>
      <c r="AH42">
        <f>VLOOKUP(AE42,AA40:AD49,4,FALSE)</f>
        <v>0</v>
      </c>
      <c r="AI42" t="str">
        <f>IF(AND(AF42=AF43,AG42=AG43,AH43&gt;AH42),AE43,AE42)</f>
        <v>Peru</v>
      </c>
      <c r="AJ42">
        <f>VLOOKUP(AI42,AE40:AH49,2,FALSE)</f>
        <v>0</v>
      </c>
      <c r="AK42">
        <f>VLOOKUP(AI42,AE40:AH49,3,FALSE)</f>
        <v>0</v>
      </c>
      <c r="AL42">
        <f>VLOOKUP(AI42,AE40:AH49,4,FALSE)</f>
        <v>0</v>
      </c>
    </row>
    <row r="43" spans="6:38" x14ac:dyDescent="0.15">
      <c r="F43" t="str">
        <f>AI31</f>
        <v>Dinamarca</v>
      </c>
      <c r="J43">
        <f>VLOOKUP(F43,$F$16:$M$25,8,FALSE)</f>
        <v>0</v>
      </c>
      <c r="K43">
        <f>VLOOKUP(F43,$F$16:$M$25,6,FALSE)</f>
        <v>0</v>
      </c>
      <c r="L43">
        <f>VLOOKUP(F43,$F$16:$M$25,7,FALSE)</f>
        <v>0</v>
      </c>
      <c r="M43">
        <f>K43-L43</f>
        <v>0</v>
      </c>
      <c r="O43" t="str">
        <f>F43</f>
        <v>Dinamarca</v>
      </c>
      <c r="P43">
        <f>VLOOKUP(O43,$F$40:$M$49,5,FALSE)</f>
        <v>0</v>
      </c>
      <c r="Q43">
        <f>VLOOKUP(O43,$F$40:$M$49,8,FALSE)</f>
        <v>0</v>
      </c>
      <c r="R43">
        <f>VLOOKUP(O43,$F$40:$M$49,6,FALSE)</f>
        <v>0</v>
      </c>
      <c r="S43" t="str">
        <f>O43</f>
        <v>Dinamarca</v>
      </c>
      <c r="T43">
        <f>VLOOKUP(S43,$O$40:$R$49,2,FALSE)</f>
        <v>0</v>
      </c>
      <c r="U43">
        <f>VLOOKUP(S43,$O$40:$R$49,3,FALSE)</f>
        <v>0</v>
      </c>
      <c r="V43">
        <f>VLOOKUP(S43,$O$40:$R$49,4,FALSE)</f>
        <v>0</v>
      </c>
      <c r="W43" t="str">
        <f>IF(AND(T40=T43,U40=U43,V43&gt;V40),S40,S43)</f>
        <v>Dinamarca</v>
      </c>
      <c r="X43">
        <f>VLOOKUP(W43,$S$40:$V$49,2,FALSE)</f>
        <v>0</v>
      </c>
      <c r="Y43">
        <f>VLOOKUP(W43,$S$40:$V$49,3,FALSE)</f>
        <v>0</v>
      </c>
      <c r="Z43">
        <f>VLOOKUP(W43,$S$40:$V$49,4,FALSE)</f>
        <v>0</v>
      </c>
      <c r="AA43" t="str">
        <f>W43</f>
        <v>Dinamarca</v>
      </c>
      <c r="AB43">
        <f>VLOOKUP(AA43,W40:Z49,2,FALSE)</f>
        <v>0</v>
      </c>
      <c r="AC43">
        <f>VLOOKUP(AA43,W40:Z49,3,FALSE)</f>
        <v>0</v>
      </c>
      <c r="AD43">
        <f>VLOOKUP(AA43,W40:Z49,4,FALSE)</f>
        <v>0</v>
      </c>
      <c r="AE43" t="str">
        <f>IF(AND(AB41=AB43,AC41=AC43,AD43&gt;AD41),AA41,AA43)</f>
        <v>Dinamarca</v>
      </c>
      <c r="AF43">
        <f>VLOOKUP(AE43,AA40:AD49,2,FALSE)</f>
        <v>0</v>
      </c>
      <c r="AG43">
        <f>VLOOKUP(AE43,AA40:AD49,3,FALSE)</f>
        <v>0</v>
      </c>
      <c r="AH43">
        <f>VLOOKUP(AE43,AA40:AD49,4,FALSE)</f>
        <v>0</v>
      </c>
      <c r="AI43" t="str">
        <f>IF(AND(AF42=AF43,AG42=AG43,AH43&gt;AH42),AE42,AE43)</f>
        <v>Dinamarca</v>
      </c>
      <c r="AJ43">
        <f>VLOOKUP(AI43,AE40:AH49,2,FALSE)</f>
        <v>0</v>
      </c>
      <c r="AK43">
        <f>VLOOKUP(AI43,AE40:AH49,3,FALSE)</f>
        <v>0</v>
      </c>
      <c r="AL43">
        <f>VLOOKUP(AI43,AE40:AH49,4,FALSE)</f>
        <v>0</v>
      </c>
    </row>
    <row r="51" spans="6:13" x14ac:dyDescent="0.15">
      <c r="F51" t="s">
        <v>53</v>
      </c>
    </row>
    <row r="52" spans="6:13" x14ac:dyDescent="0.15">
      <c r="F52" t="str">
        <f>AI40</f>
        <v>Francia</v>
      </c>
      <c r="G52">
        <f>VLOOKUP(F52,$F$16:$M$25,2,FALSE)</f>
        <v>0</v>
      </c>
      <c r="H52">
        <f>VLOOKUP(F52,$F$16:$M$25,3,FALSE)</f>
        <v>0</v>
      </c>
      <c r="I52">
        <f>VLOOKUP(F52,$F$16:$M$25,4,FALSE)</f>
        <v>0</v>
      </c>
      <c r="J52">
        <f>VLOOKUP(F52,$F$16:$M$25,5,FALSE)</f>
        <v>0</v>
      </c>
      <c r="K52">
        <f>VLOOKUP(F52,$F$16:$M$25,6,FALSE)</f>
        <v>0</v>
      </c>
      <c r="L52">
        <f>VLOOKUP(F52,$F$16:$M$25,7,FALSE)</f>
        <v>0</v>
      </c>
      <c r="M52">
        <f>VLOOKUP(F52,$F$16:$M$25,8,FALSE)</f>
        <v>0</v>
      </c>
    </row>
    <row r="53" spans="6:13" x14ac:dyDescent="0.15">
      <c r="F53" t="str">
        <f>AI41</f>
        <v>Australia</v>
      </c>
      <c r="G53">
        <f>VLOOKUP(F53,$F$16:$M$25,2,FALSE)</f>
        <v>0</v>
      </c>
      <c r="H53">
        <f>VLOOKUP(F53,$F$16:$M$25,3,FALSE)</f>
        <v>0</v>
      </c>
      <c r="I53">
        <f>VLOOKUP(F53,$F$16:$M$25,4,FALSE)</f>
        <v>0</v>
      </c>
      <c r="J53">
        <f>VLOOKUP(F53,$F$16:$M$25,5,FALSE)</f>
        <v>0</v>
      </c>
      <c r="K53">
        <f>VLOOKUP(F53,$F$16:$M$25,6,FALSE)</f>
        <v>0</v>
      </c>
      <c r="L53">
        <f>VLOOKUP(F53,$F$16:$M$25,7,FALSE)</f>
        <v>0</v>
      </c>
      <c r="M53">
        <f>VLOOKUP(F53,$F$16:$M$25,8,FALSE)</f>
        <v>0</v>
      </c>
    </row>
    <row r="54" spans="6:13" x14ac:dyDescent="0.15">
      <c r="F54" t="str">
        <f>AI42</f>
        <v>Peru</v>
      </c>
      <c r="G54">
        <f>VLOOKUP(F54,$F$16:$M$25,2,FALSE)</f>
        <v>0</v>
      </c>
      <c r="H54">
        <f>VLOOKUP(F54,$F$16:$M$25,3,FALSE)</f>
        <v>0</v>
      </c>
      <c r="I54">
        <f>VLOOKUP(F54,$F$16:$M$25,4,FALSE)</f>
        <v>0</v>
      </c>
      <c r="J54">
        <f>VLOOKUP(F54,$F$16:$M$25,5,FALSE)</f>
        <v>0</v>
      </c>
      <c r="K54">
        <f>VLOOKUP(F54,$F$16:$M$25,6,FALSE)</f>
        <v>0</v>
      </c>
      <c r="L54">
        <f>VLOOKUP(F54,$F$16:$M$25,7,FALSE)</f>
        <v>0</v>
      </c>
      <c r="M54">
        <f>VLOOKUP(F54,$F$16:$M$25,8,FALSE)</f>
        <v>0</v>
      </c>
    </row>
    <row r="55" spans="6:13" x14ac:dyDescent="0.15">
      <c r="F55" t="str">
        <f>AI43</f>
        <v>Dinamarca</v>
      </c>
      <c r="G55">
        <f>VLOOKUP(F55,$F$16:$M$25,2,FALSE)</f>
        <v>0</v>
      </c>
      <c r="H55">
        <f>VLOOKUP(F55,$F$16:$M$25,3,FALSE)</f>
        <v>0</v>
      </c>
      <c r="I55">
        <f>VLOOKUP(F55,$F$16:$M$25,4,FALSE)</f>
        <v>0</v>
      </c>
      <c r="J55">
        <f>VLOOKUP(F55,$F$16:$M$25,5,FALSE)</f>
        <v>0</v>
      </c>
      <c r="K55">
        <f>VLOOKUP(F55,$F$16:$M$25,6,FALSE)</f>
        <v>0</v>
      </c>
      <c r="L55">
        <f>VLOOKUP(F55,$F$16:$M$25,7,FALSE)</f>
        <v>0</v>
      </c>
      <c r="M55">
        <f>VLOOKUP(F55,$F$16:$M$25,8,FALSE)</f>
        <v>0</v>
      </c>
    </row>
  </sheetData>
  <mergeCells count="1">
    <mergeCell ref="A2:E2"/>
  </mergeCells>
  <phoneticPr fontId="0"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ublished="0" codeName="Hoja5"/>
  <dimension ref="A2:AL55"/>
  <sheetViews>
    <sheetView topLeftCell="A28" workbookViewId="0">
      <selection sqref="A1:H1"/>
    </sheetView>
  </sheetViews>
  <sheetFormatPr baseColWidth="10" defaultColWidth="3.6640625" defaultRowHeight="13" x14ac:dyDescent="0.15"/>
  <cols>
    <col min="1" max="1" width="9.1640625" customWidth="1"/>
    <col min="2" max="2" width="2.6640625" customWidth="1"/>
    <col min="3" max="3" width="1.5" customWidth="1"/>
    <col min="4" max="4" width="2.6640625" customWidth="1"/>
    <col min="5" max="5" width="9.1640625" style="2" customWidth="1"/>
    <col min="6" max="6" width="11.5" customWidth="1"/>
  </cols>
  <sheetData>
    <row r="2" spans="1:36" x14ac:dyDescent="0.15">
      <c r="A2" s="462" t="s">
        <v>190</v>
      </c>
      <c r="B2" s="462"/>
      <c r="C2" s="462"/>
      <c r="D2" s="462"/>
      <c r="E2" s="462"/>
      <c r="G2" t="str">
        <f>IF('Resultados Reales'!D31&lt;&gt;"",'Resultados Reales'!D31,"")</f>
        <v>Argentina</v>
      </c>
      <c r="N2" t="str">
        <f>IF('Resultados Reales'!G31&lt;&gt;"",'Resultados Reales'!G31,"")</f>
        <v>Islandia</v>
      </c>
      <c r="U2" t="str">
        <f>IF('Resultados Reales'!D32&lt;&gt;"",'Resultados Reales'!D32,"")</f>
        <v>Croacia</v>
      </c>
      <c r="AB2" t="str">
        <f>IF('Resultados Reales'!G32&lt;&gt;"",'Resultados Reales'!G32,"")</f>
        <v>Nigeria</v>
      </c>
    </row>
    <row r="3" spans="1:36" x14ac:dyDescent="0.15">
      <c r="F3" t="s">
        <v>38</v>
      </c>
      <c r="G3" t="s">
        <v>39</v>
      </c>
      <c r="H3" t="s">
        <v>40</v>
      </c>
      <c r="I3" t="s">
        <v>41</v>
      </c>
      <c r="J3" t="s">
        <v>42</v>
      </c>
      <c r="K3" t="s">
        <v>43</v>
      </c>
      <c r="L3" t="s">
        <v>44</v>
      </c>
      <c r="N3" t="s">
        <v>39</v>
      </c>
      <c r="O3" t="s">
        <v>40</v>
      </c>
      <c r="P3" t="s">
        <v>41</v>
      </c>
      <c r="Q3" t="s">
        <v>42</v>
      </c>
      <c r="R3" t="s">
        <v>43</v>
      </c>
      <c r="S3" t="s">
        <v>44</v>
      </c>
      <c r="U3" t="s">
        <v>39</v>
      </c>
      <c r="V3" t="s">
        <v>40</v>
      </c>
      <c r="W3" t="s">
        <v>41</v>
      </c>
      <c r="X3" t="s">
        <v>42</v>
      </c>
      <c r="Y3" t="s">
        <v>43</v>
      </c>
      <c r="Z3" t="s">
        <v>44</v>
      </c>
      <c r="AB3" t="s">
        <v>39</v>
      </c>
      <c r="AC3" t="s">
        <v>40</v>
      </c>
      <c r="AD3" t="s">
        <v>41</v>
      </c>
      <c r="AE3" t="s">
        <v>42</v>
      </c>
      <c r="AF3" t="s">
        <v>43</v>
      </c>
      <c r="AG3" t="s">
        <v>44</v>
      </c>
    </row>
    <row r="4" spans="1:36" x14ac:dyDescent="0.15">
      <c r="A4" s="1" t="str">
        <f>'Resultados Reales'!D31</f>
        <v>Argentina</v>
      </c>
      <c r="B4" s="3" t="str">
        <f>IF('Resultados Reales'!E31&lt;&gt;"",'Resultados Reales'!E31,"")</f>
        <v/>
      </c>
      <c r="C4" s="3"/>
      <c r="D4" s="3" t="str">
        <f>IF('Resultados Reales'!F31&lt;&gt;"",'Resultados Reales'!F31,"")</f>
        <v/>
      </c>
      <c r="E4" s="2" t="str">
        <f>'Resultados Reales'!G31</f>
        <v>Islandia</v>
      </c>
      <c r="F4" s="3">
        <f>COUNTBLANK('Resultados Reales'!E31:'Resultados Reales'!F31)</f>
        <v>2</v>
      </c>
      <c r="G4">
        <f t="shared" ref="G4:G9" si="0">IF(AND(F4=0,OR($A4=$G$2,$E4=$G$2)),1,0)</f>
        <v>0</v>
      </c>
      <c r="H4">
        <f t="shared" ref="H4:H9" si="1">IF(AND(F4=0,OR(AND($A4=$G$2,$B4&gt;$D4),AND($E4=$G$2,$D4&gt;$B4))),1,0)</f>
        <v>0</v>
      </c>
      <c r="I4">
        <f t="shared" ref="I4:I9" si="2">IF(AND(F4=0,G4=1,$B4=$D4),1,0)</f>
        <v>0</v>
      </c>
      <c r="J4">
        <f t="shared" ref="J4:J9" si="3">IF(AND(F4=0,OR(AND($A4=$G$2,$B4&lt;$D4),AND($E4=$G$2,$D4&lt;$B4))),1,0)</f>
        <v>0</v>
      </c>
      <c r="K4">
        <f t="shared" ref="K4:K9" si="4">IF(F4&gt;0,0,IF($A4=$G$2,$B4,IF($E4=$G$2,$D4,0)))</f>
        <v>0</v>
      </c>
      <c r="L4">
        <f t="shared" ref="L4:L9" si="5">IF(F4&gt;0,0,IF($A4=$G$2,$D4,IF($E4=$G$2,$B4,0)))</f>
        <v>0</v>
      </c>
      <c r="N4">
        <f t="shared" ref="N4:N9" si="6">IF(AND(F4=0,OR($A4=$N$2,$E4=$N$2)),1,0)</f>
        <v>0</v>
      </c>
      <c r="O4">
        <f t="shared" ref="O4:O9" si="7">IF(AND(F4=0,OR(AND($A4=$N$2,$B4&gt;$D4),AND($E4=$N$2,$D4&gt;$B4))),1,0)</f>
        <v>0</v>
      </c>
      <c r="P4">
        <f t="shared" ref="P4:P9" si="8">IF(AND(F4=0,N4=1,$B4=$D4),1,0)</f>
        <v>0</v>
      </c>
      <c r="Q4">
        <f t="shared" ref="Q4:Q9" si="9">IF(AND(F4=0,OR(AND($A4=$N$2,$B4&lt;$D4),AND($E4=$N$2,$D4&lt;$B4))),1,0)</f>
        <v>0</v>
      </c>
      <c r="R4">
        <f t="shared" ref="R4:R9" si="10">IF(F4&gt;0,0,IF($A4=$N$2,$B4,IF($E4=$N$2,$D4,0)))</f>
        <v>0</v>
      </c>
      <c r="S4">
        <f t="shared" ref="S4:S9" si="11">IF(F4&gt;0,0,IF($A4=$N$2,$D4,IF($E4=$N$2,$B4,0)))</f>
        <v>0</v>
      </c>
      <c r="U4">
        <f t="shared" ref="U4:U9" si="12">IF(AND(F4=0,OR($A4=$U$2,$E4=$U$2)),1,0)</f>
        <v>0</v>
      </c>
      <c r="V4">
        <f t="shared" ref="V4:V9" si="13">IF(AND(F4=0,OR(AND($A4=$U$2,$B4&gt;$D4),AND($E4=$U$2,$D4&gt;$B4))),1,0)</f>
        <v>0</v>
      </c>
      <c r="W4">
        <f t="shared" ref="W4:W9" si="14">IF(AND(F4=0,U4=1,$B4=$D4),1,0)</f>
        <v>0</v>
      </c>
      <c r="X4">
        <f t="shared" ref="X4:X9" si="15">IF(AND(F4=0,OR(AND($A4=$U$2,$B4&lt;$D4),AND($E4=$U$2,$D4&lt;$B4))),1,0)</f>
        <v>0</v>
      </c>
      <c r="Y4">
        <f t="shared" ref="Y4:Y9" si="16">IF(F4&gt;0,0,IF($A4=$U$2,$B4,IF($E4=$U$2,$D4,0)))</f>
        <v>0</v>
      </c>
      <c r="Z4">
        <f t="shared" ref="Z4:Z9" si="17">IF(F4&gt;0,0,IF($A4=$U$2,$D4,IF($E4=$U$2,$B4,0)))</f>
        <v>0</v>
      </c>
      <c r="AB4">
        <f t="shared" ref="AB4:AB9" si="18">IF(AND(F4=0,OR($A4=$AB$2,$E4=$AB$2)),1,0)</f>
        <v>0</v>
      </c>
      <c r="AC4">
        <f t="shared" ref="AC4:AC9" si="19">IF(AND(F4=0,OR(AND($A4=$AB$2,$B4&gt;$D4),AND($E4=$AB$2,$D4&gt;$B4))),1,0)</f>
        <v>0</v>
      </c>
      <c r="AD4">
        <f t="shared" ref="AD4:AD9" si="20">IF(AND(F4=0,AB4=1,$B4=$D4),1,0)</f>
        <v>0</v>
      </c>
      <c r="AE4">
        <f t="shared" ref="AE4:AE9" si="21">IF(AND(F4=0,OR(AND($A4=$AB$2,$B4&lt;$D4),AND($E4=$AB$2,$D4&lt;$B4))),1,0)</f>
        <v>0</v>
      </c>
      <c r="AF4">
        <f t="shared" ref="AF4:AF9" si="22">IF(F4&gt;0,0,IF($A4=$AB$2,$B4,IF($E4=$AB$2,$D4,0)))</f>
        <v>0</v>
      </c>
      <c r="AG4">
        <f t="shared" ref="AG4:AG9" si="23">IF(F4&gt;0,0,IF($A4=$AB$2,$D4,IF($E4=$AB$2,$B4,0)))</f>
        <v>0</v>
      </c>
    </row>
    <row r="5" spans="1:36" x14ac:dyDescent="0.15">
      <c r="A5" s="1" t="str">
        <f>'Resultados Reales'!D32</f>
        <v>Croacia</v>
      </c>
      <c r="B5" s="3" t="str">
        <f>IF('Resultados Reales'!E32&lt;&gt;"",'Resultados Reales'!E32,"")</f>
        <v/>
      </c>
      <c r="C5" s="3"/>
      <c r="D5" s="3" t="str">
        <f>IF('Resultados Reales'!F32&lt;&gt;"",'Resultados Reales'!F32,"")</f>
        <v/>
      </c>
      <c r="E5" s="2" t="str">
        <f>'Resultados Reales'!G32</f>
        <v>Nigeria</v>
      </c>
      <c r="F5" s="3">
        <f>COUNTBLANK('Resultados Reales'!E32:'Resultados Reales'!F32)</f>
        <v>2</v>
      </c>
      <c r="G5">
        <f t="shared" si="0"/>
        <v>0</v>
      </c>
      <c r="H5">
        <f t="shared" si="1"/>
        <v>0</v>
      </c>
      <c r="I5">
        <f t="shared" si="2"/>
        <v>0</v>
      </c>
      <c r="J5">
        <f t="shared" si="3"/>
        <v>0</v>
      </c>
      <c r="K5">
        <f t="shared" si="4"/>
        <v>0</v>
      </c>
      <c r="L5">
        <f t="shared" si="5"/>
        <v>0</v>
      </c>
      <c r="N5">
        <f t="shared" si="6"/>
        <v>0</v>
      </c>
      <c r="O5">
        <f t="shared" si="7"/>
        <v>0</v>
      </c>
      <c r="P5">
        <f t="shared" si="8"/>
        <v>0</v>
      </c>
      <c r="Q5">
        <f t="shared" si="9"/>
        <v>0</v>
      </c>
      <c r="R5">
        <f t="shared" si="10"/>
        <v>0</v>
      </c>
      <c r="S5">
        <f t="shared" si="11"/>
        <v>0</v>
      </c>
      <c r="U5">
        <f t="shared" si="12"/>
        <v>0</v>
      </c>
      <c r="V5">
        <f t="shared" si="13"/>
        <v>0</v>
      </c>
      <c r="W5">
        <f t="shared" si="14"/>
        <v>0</v>
      </c>
      <c r="X5">
        <f t="shared" si="15"/>
        <v>0</v>
      </c>
      <c r="Y5">
        <f t="shared" si="16"/>
        <v>0</v>
      </c>
      <c r="Z5">
        <f t="shared" si="17"/>
        <v>0</v>
      </c>
      <c r="AB5">
        <f t="shared" si="18"/>
        <v>0</v>
      </c>
      <c r="AC5">
        <f t="shared" si="19"/>
        <v>0</v>
      </c>
      <c r="AD5">
        <f t="shared" si="20"/>
        <v>0</v>
      </c>
      <c r="AE5">
        <f t="shared" si="21"/>
        <v>0</v>
      </c>
      <c r="AF5">
        <f t="shared" si="22"/>
        <v>0</v>
      </c>
      <c r="AG5">
        <f t="shared" si="23"/>
        <v>0</v>
      </c>
    </row>
    <row r="6" spans="1:36" x14ac:dyDescent="0.15">
      <c r="A6" s="1" t="str">
        <f>'Resultados Reales'!D33</f>
        <v>Argentina</v>
      </c>
      <c r="B6" s="3" t="str">
        <f>IF('Resultados Reales'!E33&lt;&gt;"",'Resultados Reales'!E33,"")</f>
        <v/>
      </c>
      <c r="C6" s="3"/>
      <c r="D6" s="3" t="str">
        <f>IF('Resultados Reales'!F33&lt;&gt;"",'Resultados Reales'!F33,"")</f>
        <v/>
      </c>
      <c r="E6" s="2" t="str">
        <f>'Resultados Reales'!G33</f>
        <v>Croacia</v>
      </c>
      <c r="F6" s="3">
        <f>COUNTBLANK('Resultados Reales'!E33:'Resultados Reales'!F33)</f>
        <v>2</v>
      </c>
      <c r="G6">
        <f t="shared" si="0"/>
        <v>0</v>
      </c>
      <c r="H6">
        <f t="shared" si="1"/>
        <v>0</v>
      </c>
      <c r="I6">
        <f t="shared" si="2"/>
        <v>0</v>
      </c>
      <c r="J6">
        <f t="shared" si="3"/>
        <v>0</v>
      </c>
      <c r="K6">
        <f t="shared" si="4"/>
        <v>0</v>
      </c>
      <c r="L6">
        <f t="shared" si="5"/>
        <v>0</v>
      </c>
      <c r="N6">
        <f t="shared" si="6"/>
        <v>0</v>
      </c>
      <c r="O6">
        <f t="shared" si="7"/>
        <v>0</v>
      </c>
      <c r="P6">
        <f t="shared" si="8"/>
        <v>0</v>
      </c>
      <c r="Q6">
        <f t="shared" si="9"/>
        <v>0</v>
      </c>
      <c r="R6">
        <f t="shared" si="10"/>
        <v>0</v>
      </c>
      <c r="S6">
        <f t="shared" si="11"/>
        <v>0</v>
      </c>
      <c r="U6">
        <f t="shared" si="12"/>
        <v>0</v>
      </c>
      <c r="V6">
        <f t="shared" si="13"/>
        <v>0</v>
      </c>
      <c r="W6">
        <f t="shared" si="14"/>
        <v>0</v>
      </c>
      <c r="X6">
        <f t="shared" si="15"/>
        <v>0</v>
      </c>
      <c r="Y6">
        <f t="shared" si="16"/>
        <v>0</v>
      </c>
      <c r="Z6">
        <f t="shared" si="17"/>
        <v>0</v>
      </c>
      <c r="AB6">
        <f t="shared" si="18"/>
        <v>0</v>
      </c>
      <c r="AC6">
        <f t="shared" si="19"/>
        <v>0</v>
      </c>
      <c r="AD6">
        <f t="shared" si="20"/>
        <v>0</v>
      </c>
      <c r="AE6">
        <f t="shared" si="21"/>
        <v>0</v>
      </c>
      <c r="AF6">
        <f t="shared" si="22"/>
        <v>0</v>
      </c>
      <c r="AG6">
        <f t="shared" si="23"/>
        <v>0</v>
      </c>
    </row>
    <row r="7" spans="1:36" x14ac:dyDescent="0.15">
      <c r="A7" s="1" t="str">
        <f>'Resultados Reales'!D34</f>
        <v>Nigeria</v>
      </c>
      <c r="B7" s="3" t="str">
        <f>IF('Resultados Reales'!E34&lt;&gt;"",'Resultados Reales'!E34,"")</f>
        <v/>
      </c>
      <c r="C7" s="3"/>
      <c r="D7" s="3" t="str">
        <f>IF('Resultados Reales'!F34&lt;&gt;"",'Resultados Reales'!F34,"")</f>
        <v/>
      </c>
      <c r="E7" s="2" t="str">
        <f>'Resultados Reales'!G34</f>
        <v>Islandia</v>
      </c>
      <c r="F7" s="3">
        <f>COUNTBLANK('Resultados Reales'!E34:'Resultados Reales'!F34)</f>
        <v>2</v>
      </c>
      <c r="G7">
        <f t="shared" si="0"/>
        <v>0</v>
      </c>
      <c r="H7">
        <f t="shared" si="1"/>
        <v>0</v>
      </c>
      <c r="I7">
        <f t="shared" si="2"/>
        <v>0</v>
      </c>
      <c r="J7">
        <f t="shared" si="3"/>
        <v>0</v>
      </c>
      <c r="K7">
        <f t="shared" si="4"/>
        <v>0</v>
      </c>
      <c r="L7">
        <f t="shared" si="5"/>
        <v>0</v>
      </c>
      <c r="N7">
        <f t="shared" si="6"/>
        <v>0</v>
      </c>
      <c r="O7">
        <f t="shared" si="7"/>
        <v>0</v>
      </c>
      <c r="P7">
        <f t="shared" si="8"/>
        <v>0</v>
      </c>
      <c r="Q7">
        <f t="shared" si="9"/>
        <v>0</v>
      </c>
      <c r="R7">
        <f t="shared" si="10"/>
        <v>0</v>
      </c>
      <c r="S7">
        <f t="shared" si="11"/>
        <v>0</v>
      </c>
      <c r="U7">
        <f t="shared" si="12"/>
        <v>0</v>
      </c>
      <c r="V7">
        <f t="shared" si="13"/>
        <v>0</v>
      </c>
      <c r="W7">
        <f t="shared" si="14"/>
        <v>0</v>
      </c>
      <c r="X7">
        <f t="shared" si="15"/>
        <v>0</v>
      </c>
      <c r="Y7">
        <f t="shared" si="16"/>
        <v>0</v>
      </c>
      <c r="Z7">
        <f t="shared" si="17"/>
        <v>0</v>
      </c>
      <c r="AB7">
        <f t="shared" si="18"/>
        <v>0</v>
      </c>
      <c r="AC7">
        <f t="shared" si="19"/>
        <v>0</v>
      </c>
      <c r="AD7">
        <f t="shared" si="20"/>
        <v>0</v>
      </c>
      <c r="AE7">
        <f t="shared" si="21"/>
        <v>0</v>
      </c>
      <c r="AF7">
        <f t="shared" si="22"/>
        <v>0</v>
      </c>
      <c r="AG7">
        <f t="shared" si="23"/>
        <v>0</v>
      </c>
    </row>
    <row r="8" spans="1:36" x14ac:dyDescent="0.15">
      <c r="A8" s="1" t="str">
        <f>'Resultados Reales'!D35</f>
        <v>Argentina</v>
      </c>
      <c r="B8" s="3" t="str">
        <f>IF('Resultados Reales'!E35&lt;&gt;"",'Resultados Reales'!E35,"")</f>
        <v/>
      </c>
      <c r="C8" s="3"/>
      <c r="D8" s="3" t="str">
        <f>IF('Resultados Reales'!F35&lt;&gt;"",'Resultados Reales'!F35,"")</f>
        <v/>
      </c>
      <c r="E8" s="2" t="str">
        <f>'Resultados Reales'!G35</f>
        <v>Nigeria</v>
      </c>
      <c r="F8" s="3">
        <f>COUNTBLANK('Resultados Reales'!E35:'Resultados Reales'!F35)</f>
        <v>2</v>
      </c>
      <c r="G8">
        <f t="shared" si="0"/>
        <v>0</v>
      </c>
      <c r="H8">
        <f t="shared" si="1"/>
        <v>0</v>
      </c>
      <c r="I8">
        <f t="shared" si="2"/>
        <v>0</v>
      </c>
      <c r="J8">
        <f t="shared" si="3"/>
        <v>0</v>
      </c>
      <c r="K8">
        <f t="shared" si="4"/>
        <v>0</v>
      </c>
      <c r="L8">
        <f t="shared" si="5"/>
        <v>0</v>
      </c>
      <c r="N8">
        <f t="shared" si="6"/>
        <v>0</v>
      </c>
      <c r="O8">
        <f t="shared" si="7"/>
        <v>0</v>
      </c>
      <c r="P8">
        <f t="shared" si="8"/>
        <v>0</v>
      </c>
      <c r="Q8">
        <f t="shared" si="9"/>
        <v>0</v>
      </c>
      <c r="R8">
        <f t="shared" si="10"/>
        <v>0</v>
      </c>
      <c r="S8">
        <f t="shared" si="11"/>
        <v>0</v>
      </c>
      <c r="U8">
        <f t="shared" si="12"/>
        <v>0</v>
      </c>
      <c r="V8">
        <f t="shared" si="13"/>
        <v>0</v>
      </c>
      <c r="W8">
        <f t="shared" si="14"/>
        <v>0</v>
      </c>
      <c r="X8">
        <f t="shared" si="15"/>
        <v>0</v>
      </c>
      <c r="Y8">
        <f t="shared" si="16"/>
        <v>0</v>
      </c>
      <c r="Z8">
        <f t="shared" si="17"/>
        <v>0</v>
      </c>
      <c r="AB8">
        <f t="shared" si="18"/>
        <v>0</v>
      </c>
      <c r="AC8">
        <f t="shared" si="19"/>
        <v>0</v>
      </c>
      <c r="AD8">
        <f t="shared" si="20"/>
        <v>0</v>
      </c>
      <c r="AE8">
        <f t="shared" si="21"/>
        <v>0</v>
      </c>
      <c r="AF8">
        <f t="shared" si="22"/>
        <v>0</v>
      </c>
      <c r="AG8">
        <f t="shared" si="23"/>
        <v>0</v>
      </c>
    </row>
    <row r="9" spans="1:36" x14ac:dyDescent="0.15">
      <c r="A9" s="1" t="str">
        <f>'Resultados Reales'!D36</f>
        <v>Croacia</v>
      </c>
      <c r="B9" s="3" t="str">
        <f>IF('Resultados Reales'!E36&lt;&gt;"",'Resultados Reales'!E36,"")</f>
        <v/>
      </c>
      <c r="C9" s="3"/>
      <c r="D9" s="3" t="str">
        <f>IF('Resultados Reales'!F36&lt;&gt;"",'Resultados Reales'!F36,"")</f>
        <v/>
      </c>
      <c r="E9" s="2" t="str">
        <f>'Resultados Reales'!G36</f>
        <v>Islandia</v>
      </c>
      <c r="F9" s="3">
        <f>COUNTBLANK('Resultados Reales'!E36:'Resultados Reales'!F36)</f>
        <v>2</v>
      </c>
      <c r="G9">
        <f t="shared" si="0"/>
        <v>0</v>
      </c>
      <c r="H9">
        <f t="shared" si="1"/>
        <v>0</v>
      </c>
      <c r="I9">
        <f t="shared" si="2"/>
        <v>0</v>
      </c>
      <c r="J9">
        <f t="shared" si="3"/>
        <v>0</v>
      </c>
      <c r="K9">
        <f t="shared" si="4"/>
        <v>0</v>
      </c>
      <c r="L9">
        <f t="shared" si="5"/>
        <v>0</v>
      </c>
      <c r="N9">
        <f t="shared" si="6"/>
        <v>0</v>
      </c>
      <c r="O9">
        <f t="shared" si="7"/>
        <v>0</v>
      </c>
      <c r="P9">
        <f t="shared" si="8"/>
        <v>0</v>
      </c>
      <c r="Q9">
        <f t="shared" si="9"/>
        <v>0</v>
      </c>
      <c r="R9">
        <f t="shared" si="10"/>
        <v>0</v>
      </c>
      <c r="S9">
        <f t="shared" si="11"/>
        <v>0</v>
      </c>
      <c r="U9">
        <f t="shared" si="12"/>
        <v>0</v>
      </c>
      <c r="V9">
        <f t="shared" si="13"/>
        <v>0</v>
      </c>
      <c r="W9">
        <f t="shared" si="14"/>
        <v>0</v>
      </c>
      <c r="X9">
        <f t="shared" si="15"/>
        <v>0</v>
      </c>
      <c r="Y9">
        <f t="shared" si="16"/>
        <v>0</v>
      </c>
      <c r="Z9">
        <f t="shared" si="17"/>
        <v>0</v>
      </c>
      <c r="AB9">
        <f t="shared" si="18"/>
        <v>0</v>
      </c>
      <c r="AC9">
        <f t="shared" si="19"/>
        <v>0</v>
      </c>
      <c r="AD9">
        <f t="shared" si="20"/>
        <v>0</v>
      </c>
      <c r="AE9">
        <f t="shared" si="21"/>
        <v>0</v>
      </c>
      <c r="AF9">
        <f t="shared" si="22"/>
        <v>0</v>
      </c>
      <c r="AG9">
        <f t="shared" si="23"/>
        <v>0</v>
      </c>
    </row>
    <row r="10" spans="1:36" x14ac:dyDescent="0.15">
      <c r="G10">
        <f t="shared" ref="G10:L10" si="24">SUM(G4:G9)</f>
        <v>0</v>
      </c>
      <c r="H10">
        <f t="shared" si="24"/>
        <v>0</v>
      </c>
      <c r="I10">
        <f t="shared" si="24"/>
        <v>0</v>
      </c>
      <c r="J10">
        <f t="shared" si="24"/>
        <v>0</v>
      </c>
      <c r="K10">
        <f t="shared" si="24"/>
        <v>0</v>
      </c>
      <c r="L10">
        <f t="shared" si="24"/>
        <v>0</v>
      </c>
      <c r="M10">
        <f>H10*3+I10</f>
        <v>0</v>
      </c>
      <c r="N10">
        <f t="shared" ref="N10:S10" si="25">SUM(N4:N9)</f>
        <v>0</v>
      </c>
      <c r="O10">
        <f t="shared" si="25"/>
        <v>0</v>
      </c>
      <c r="P10">
        <f t="shared" si="25"/>
        <v>0</v>
      </c>
      <c r="Q10">
        <f t="shared" si="25"/>
        <v>0</v>
      </c>
      <c r="R10">
        <f t="shared" si="25"/>
        <v>0</v>
      </c>
      <c r="S10">
        <f t="shared" si="25"/>
        <v>0</v>
      </c>
      <c r="T10">
        <f>O10*3+P10</f>
        <v>0</v>
      </c>
      <c r="U10">
        <f t="shared" ref="U10:Z10" si="26">SUM(U4:U9)</f>
        <v>0</v>
      </c>
      <c r="V10">
        <f t="shared" si="26"/>
        <v>0</v>
      </c>
      <c r="W10">
        <f t="shared" si="26"/>
        <v>0</v>
      </c>
      <c r="X10">
        <f t="shared" si="26"/>
        <v>0</v>
      </c>
      <c r="Y10">
        <f t="shared" si="26"/>
        <v>0</v>
      </c>
      <c r="Z10">
        <f t="shared" si="26"/>
        <v>0</v>
      </c>
      <c r="AA10">
        <f>V10*3+W10</f>
        <v>0</v>
      </c>
      <c r="AB10">
        <f t="shared" ref="AB10:AG10" si="27">SUM(AB4:AB9)</f>
        <v>0</v>
      </c>
      <c r="AC10">
        <f t="shared" si="27"/>
        <v>0</v>
      </c>
      <c r="AD10">
        <f t="shared" si="27"/>
        <v>0</v>
      </c>
      <c r="AE10">
        <f t="shared" si="27"/>
        <v>0</v>
      </c>
      <c r="AF10">
        <f t="shared" si="27"/>
        <v>0</v>
      </c>
      <c r="AG10">
        <f t="shared" si="27"/>
        <v>0</v>
      </c>
      <c r="AH10">
        <f>AC10*3+AD10</f>
        <v>0</v>
      </c>
    </row>
    <row r="14" spans="1:36" x14ac:dyDescent="0.15">
      <c r="F14" t="s">
        <v>45</v>
      </c>
    </row>
    <row r="15" spans="1:36" x14ac:dyDescent="0.15">
      <c r="G15" t="s">
        <v>39</v>
      </c>
      <c r="H15" t="s">
        <v>40</v>
      </c>
      <c r="I15" t="s">
        <v>41</v>
      </c>
      <c r="J15" t="s">
        <v>42</v>
      </c>
      <c r="K15" t="s">
        <v>43</v>
      </c>
      <c r="L15" t="s">
        <v>44</v>
      </c>
      <c r="M15" t="s">
        <v>46</v>
      </c>
      <c r="O15" t="s">
        <v>47</v>
      </c>
      <c r="S15" t="s">
        <v>48</v>
      </c>
      <c r="W15" t="s">
        <v>49</v>
      </c>
      <c r="AA15" t="s">
        <v>50</v>
      </c>
      <c r="AE15" t="s">
        <v>51</v>
      </c>
      <c r="AI15" t="s">
        <v>52</v>
      </c>
    </row>
    <row r="16" spans="1:36" x14ac:dyDescent="0.15">
      <c r="F16" t="str">
        <f>G2</f>
        <v>Argentina</v>
      </c>
      <c r="G16">
        <f t="shared" ref="G16:M16" si="28">G10</f>
        <v>0</v>
      </c>
      <c r="H16">
        <f t="shared" si="28"/>
        <v>0</v>
      </c>
      <c r="I16">
        <f t="shared" si="28"/>
        <v>0</v>
      </c>
      <c r="J16">
        <f t="shared" si="28"/>
        <v>0</v>
      </c>
      <c r="K16">
        <f t="shared" si="28"/>
        <v>0</v>
      </c>
      <c r="L16">
        <f t="shared" si="28"/>
        <v>0</v>
      </c>
      <c r="M16">
        <f t="shared" si="28"/>
        <v>0</v>
      </c>
      <c r="O16" t="str">
        <f>IF($M16&gt;=$M17,$F16,$F17)</f>
        <v>Argentina</v>
      </c>
      <c r="P16">
        <f>VLOOKUP(O16,$F$16:$M$25,8,FALSE)</f>
        <v>0</v>
      </c>
      <c r="S16" t="str">
        <f>IF($P16&gt;=$P18,$O16,$O18)</f>
        <v>Argentina</v>
      </c>
      <c r="T16">
        <f>VLOOKUP(S16,$O$16:$P$25,2,FALSE)</f>
        <v>0</v>
      </c>
      <c r="W16" t="str">
        <f>IF($T16&gt;=$T19,$S16,$S19)</f>
        <v>Argentina</v>
      </c>
      <c r="X16">
        <f>VLOOKUP(W16,$S$16:$T$25,2,FALSE)</f>
        <v>0</v>
      </c>
      <c r="AA16" t="str">
        <f>W16</f>
        <v>Argentina</v>
      </c>
      <c r="AB16">
        <f>VLOOKUP(AA16,W16:X25,2,FALSE)</f>
        <v>0</v>
      </c>
      <c r="AE16" t="str">
        <f>AA16</f>
        <v>Argentina</v>
      </c>
      <c r="AF16">
        <f>VLOOKUP(AE16,AA16:AB25,2,FALSE)</f>
        <v>0</v>
      </c>
      <c r="AI16" t="str">
        <f>AE16</f>
        <v>Argentina</v>
      </c>
      <c r="AJ16">
        <f>VLOOKUP(AI16,AE16:AF25,2,FALSE)</f>
        <v>0</v>
      </c>
    </row>
    <row r="17" spans="6:37" x14ac:dyDescent="0.15">
      <c r="F17" t="str">
        <f>N2</f>
        <v>Islandia</v>
      </c>
      <c r="G17">
        <f t="shared" ref="G17:M17" si="29">N10</f>
        <v>0</v>
      </c>
      <c r="H17">
        <f t="shared" si="29"/>
        <v>0</v>
      </c>
      <c r="I17">
        <f t="shared" si="29"/>
        <v>0</v>
      </c>
      <c r="J17">
        <f t="shared" si="29"/>
        <v>0</v>
      </c>
      <c r="K17">
        <f t="shared" si="29"/>
        <v>0</v>
      </c>
      <c r="L17">
        <f t="shared" si="29"/>
        <v>0</v>
      </c>
      <c r="M17">
        <f t="shared" si="29"/>
        <v>0</v>
      </c>
      <c r="O17" t="str">
        <f>IF($M17&lt;=$M16,$F17,$F16)</f>
        <v>Islandia</v>
      </c>
      <c r="P17">
        <f>VLOOKUP(O17,$F$16:$M$25,8,FALSE)</f>
        <v>0</v>
      </c>
      <c r="S17" t="str">
        <f>O17</f>
        <v>Islandia</v>
      </c>
      <c r="T17">
        <f>VLOOKUP(S17,$O$16:$P$25,2,FALSE)</f>
        <v>0</v>
      </c>
      <c r="W17" t="str">
        <f>S17</f>
        <v>Islandia</v>
      </c>
      <c r="X17">
        <f>VLOOKUP(W17,$S$16:$T$25,2,FALSE)</f>
        <v>0</v>
      </c>
      <c r="AA17" t="str">
        <f>IF(X17&gt;=X18,W17,W18)</f>
        <v>Islandia</v>
      </c>
      <c r="AB17">
        <f>VLOOKUP(AA17,W16:X25,2,FALSE)</f>
        <v>0</v>
      </c>
      <c r="AE17" t="str">
        <f>IF(AB17&gt;=AB19,AA17,AA19)</f>
        <v>Islandia</v>
      </c>
      <c r="AF17">
        <f>VLOOKUP(AE17,AA16:AB25,2,FALSE)</f>
        <v>0</v>
      </c>
      <c r="AI17" t="str">
        <f>AE17</f>
        <v>Islandia</v>
      </c>
      <c r="AJ17">
        <f>VLOOKUP(AI17,AE16:AF25,2,FALSE)</f>
        <v>0</v>
      </c>
    </row>
    <row r="18" spans="6:37" x14ac:dyDescent="0.15">
      <c r="F18" t="str">
        <f>U2</f>
        <v>Croacia</v>
      </c>
      <c r="G18">
        <f t="shared" ref="G18:M18" si="30">U10</f>
        <v>0</v>
      </c>
      <c r="H18">
        <f t="shared" si="30"/>
        <v>0</v>
      </c>
      <c r="I18">
        <f t="shared" si="30"/>
        <v>0</v>
      </c>
      <c r="J18">
        <f t="shared" si="30"/>
        <v>0</v>
      </c>
      <c r="K18">
        <f t="shared" si="30"/>
        <v>0</v>
      </c>
      <c r="L18">
        <f t="shared" si="30"/>
        <v>0</v>
      </c>
      <c r="M18">
        <f t="shared" si="30"/>
        <v>0</v>
      </c>
      <c r="O18" t="str">
        <f>F18</f>
        <v>Croacia</v>
      </c>
      <c r="P18">
        <f>VLOOKUP(O18,$F$16:$M$25,8,FALSE)</f>
        <v>0</v>
      </c>
      <c r="S18" t="str">
        <f>IF($P18&lt;=$P16,$O18,$O16)</f>
        <v>Croacia</v>
      </c>
      <c r="T18">
        <f>VLOOKUP(S18,$O$16:$P$25,2,FALSE)</f>
        <v>0</v>
      </c>
      <c r="W18" t="str">
        <f>S18</f>
        <v>Croacia</v>
      </c>
      <c r="X18">
        <f>VLOOKUP(W18,$S$16:$T$25,2,FALSE)</f>
        <v>0</v>
      </c>
      <c r="AA18" t="str">
        <f>IF(X18&lt;=X17,W18,W17)</f>
        <v>Croacia</v>
      </c>
      <c r="AB18">
        <f>VLOOKUP(AA18,W16:X25,2,FALSE)</f>
        <v>0</v>
      </c>
      <c r="AE18" t="str">
        <f>AA18</f>
        <v>Croacia</v>
      </c>
      <c r="AF18">
        <f>VLOOKUP(AE18,AA16:AB25,2,FALSE)</f>
        <v>0</v>
      </c>
      <c r="AI18" t="str">
        <f>IF(AF18&gt;=AF19,AE18,AE19)</f>
        <v>Croacia</v>
      </c>
      <c r="AJ18">
        <f>VLOOKUP(AI18,AE16:AF25,2,FALSE)</f>
        <v>0</v>
      </c>
    </row>
    <row r="19" spans="6:37" x14ac:dyDescent="0.15">
      <c r="F19" t="str">
        <f>AB2</f>
        <v>Nigeria</v>
      </c>
      <c r="G19">
        <f t="shared" ref="G19:M19" si="31">AB10</f>
        <v>0</v>
      </c>
      <c r="H19">
        <f t="shared" si="31"/>
        <v>0</v>
      </c>
      <c r="I19">
        <f t="shared" si="31"/>
        <v>0</v>
      </c>
      <c r="J19">
        <f t="shared" si="31"/>
        <v>0</v>
      </c>
      <c r="K19">
        <f t="shared" si="31"/>
        <v>0</v>
      </c>
      <c r="L19">
        <f t="shared" si="31"/>
        <v>0</v>
      </c>
      <c r="M19">
        <f t="shared" si="31"/>
        <v>0</v>
      </c>
      <c r="O19" t="str">
        <f>F19</f>
        <v>Nigeria</v>
      </c>
      <c r="P19">
        <f>VLOOKUP(O19,$F$16:$M$25,8,FALSE)</f>
        <v>0</v>
      </c>
      <c r="S19" t="str">
        <f>O19</f>
        <v>Nigeria</v>
      </c>
      <c r="T19">
        <f>VLOOKUP(S19,$O$16:$P$25,2,FALSE)</f>
        <v>0</v>
      </c>
      <c r="W19" t="str">
        <f>IF($T19&lt;=$T16,$S19,$S16)</f>
        <v>Nigeria</v>
      </c>
      <c r="X19">
        <f>VLOOKUP(W19,$S$16:$T$25,2,FALSE)</f>
        <v>0</v>
      </c>
      <c r="AA19" t="str">
        <f>W19</f>
        <v>Nigeria</v>
      </c>
      <c r="AB19">
        <f>VLOOKUP(AA19,W16:X25,2,FALSE)</f>
        <v>0</v>
      </c>
      <c r="AE19" t="str">
        <f>IF(AB19&lt;=AB17,AA19,AA17)</f>
        <v>Nigeria</v>
      </c>
      <c r="AF19">
        <f>VLOOKUP(AE19,AA16:AB25,2,FALSE)</f>
        <v>0</v>
      </c>
      <c r="AI19" t="str">
        <f>IF(AF19&lt;=AF18,AE19,AE18)</f>
        <v>Nigeria</v>
      </c>
      <c r="AJ19">
        <f>VLOOKUP(AI19,AE16:AF25,2,FALSE)</f>
        <v>0</v>
      </c>
    </row>
    <row r="28" spans="6:37" x14ac:dyDescent="0.15">
      <c r="F28" t="str">
        <f>AI16</f>
        <v>Argentina</v>
      </c>
      <c r="J28">
        <f>AJ16</f>
        <v>0</v>
      </c>
      <c r="K28">
        <f>VLOOKUP(AI16,$F$16:$M$25,6,FALSE)</f>
        <v>0</v>
      </c>
      <c r="L28">
        <f>VLOOKUP(AI16,$F$16:$M$25,7,FALSE)</f>
        <v>0</v>
      </c>
      <c r="M28">
        <f>K28-L28</f>
        <v>0</v>
      </c>
      <c r="O28" t="str">
        <f>IF(AND($J28=$J29,$M29&gt;$M28),$F29,$F28)</f>
        <v>Argentina</v>
      </c>
      <c r="P28">
        <f>VLOOKUP(O28,$F$28:$M$37,5,FALSE)</f>
        <v>0</v>
      </c>
      <c r="Q28">
        <f>VLOOKUP(O28,$F$28:$M$37,8,FALSE)</f>
        <v>0</v>
      </c>
      <c r="S28" t="str">
        <f>IF(AND(P28=P30,Q30&gt;Q28),O30,O28)</f>
        <v>Argentina</v>
      </c>
      <c r="T28">
        <f>VLOOKUP(S28,$O$28:$Q$37,2,FALSE)</f>
        <v>0</v>
      </c>
      <c r="U28">
        <f>VLOOKUP(S28,$O$28:$Q$37,3,FALSE)</f>
        <v>0</v>
      </c>
      <c r="W28" t="str">
        <f>IF(AND(T28=T31,U31&gt;U28),S31,S28)</f>
        <v>Argentina</v>
      </c>
      <c r="X28">
        <f>VLOOKUP(W28,$S$28:$U$37,2,FALSE)</f>
        <v>0</v>
      </c>
      <c r="Y28">
        <f>VLOOKUP(W28,$S$28:$U$37,3,FALSE)</f>
        <v>0</v>
      </c>
      <c r="AA28" t="str">
        <f>W28</f>
        <v>Argentina</v>
      </c>
      <c r="AB28">
        <f>VLOOKUP(AA28,W28:Y37,2,FALSE)</f>
        <v>0</v>
      </c>
      <c r="AC28">
        <f>VLOOKUP(AA28,W28:Y37,3,FALSE)</f>
        <v>0</v>
      </c>
      <c r="AE28" t="str">
        <f>AA28</f>
        <v>Argentina</v>
      </c>
      <c r="AF28">
        <f>VLOOKUP(AE28,AA28:AC37,2,FALSE)</f>
        <v>0</v>
      </c>
      <c r="AG28">
        <f>VLOOKUP(AE28,AA28:AC37,3,FALSE)</f>
        <v>0</v>
      </c>
      <c r="AI28" t="str">
        <f>AE28</f>
        <v>Argentina</v>
      </c>
      <c r="AJ28">
        <f>VLOOKUP(AI28,AE28:AG37,2,FALSE)</f>
        <v>0</v>
      </c>
      <c r="AK28">
        <f>VLOOKUP(AI28,AE28:AG37,3,FALSE)</f>
        <v>0</v>
      </c>
    </row>
    <row r="29" spans="6:37" x14ac:dyDescent="0.15">
      <c r="F29" t="str">
        <f>AI17</f>
        <v>Islandia</v>
      </c>
      <c r="J29">
        <f>AJ17</f>
        <v>0</v>
      </c>
      <c r="K29">
        <f>VLOOKUP(AI17,$F$16:$M$25,6,FALSE)</f>
        <v>0</v>
      </c>
      <c r="L29">
        <f>VLOOKUP(AI17,$F$16:$M$25,7,FALSE)</f>
        <v>0</v>
      </c>
      <c r="M29">
        <f>K29-L29</f>
        <v>0</v>
      </c>
      <c r="O29" t="str">
        <f>IF(AND($J28=$J29,$M29&gt;$M28),$F28,$F29)</f>
        <v>Islandia</v>
      </c>
      <c r="P29">
        <f>VLOOKUP(O29,$F$28:$M$37,5,FALSE)</f>
        <v>0</v>
      </c>
      <c r="Q29">
        <f>VLOOKUP(O29,$F$28:$M$37,8,FALSE)</f>
        <v>0</v>
      </c>
      <c r="S29" t="str">
        <f>O29</f>
        <v>Islandia</v>
      </c>
      <c r="T29">
        <f>VLOOKUP(S29,$O$28:$Q$37,2,FALSE)</f>
        <v>0</v>
      </c>
      <c r="U29">
        <f>VLOOKUP(S29,$O$28:$Q$37,3,FALSE)</f>
        <v>0</v>
      </c>
      <c r="W29" t="str">
        <f>S29</f>
        <v>Islandia</v>
      </c>
      <c r="X29">
        <f>VLOOKUP(W29,$S$28:$U$37,2,FALSE)</f>
        <v>0</v>
      </c>
      <c r="Y29">
        <f>VLOOKUP(W29,$S$28:$U$37,3,FALSE)</f>
        <v>0</v>
      </c>
      <c r="AA29" t="str">
        <f>IF(AND(X29=X30,Y30&gt;Y29),W30,W29)</f>
        <v>Islandia</v>
      </c>
      <c r="AB29">
        <f>VLOOKUP(AA29,W28:Y37,2,FALSE)</f>
        <v>0</v>
      </c>
      <c r="AC29">
        <f>VLOOKUP(AA29,W28:Y37,3,FALSE)</f>
        <v>0</v>
      </c>
      <c r="AE29" t="str">
        <f>IF(AND(AB29=AB31,AC31&gt;AC29),AA31,AA29)</f>
        <v>Islandia</v>
      </c>
      <c r="AF29">
        <f>VLOOKUP(AE29,AA28:AC37,2,FALSE)</f>
        <v>0</v>
      </c>
      <c r="AG29">
        <f>VLOOKUP(AE29,AA28:AC37,3,FALSE)</f>
        <v>0</v>
      </c>
      <c r="AI29" t="str">
        <f>AE29</f>
        <v>Islandia</v>
      </c>
      <c r="AJ29">
        <f>VLOOKUP(AI29,AE28:AG37,2,FALSE)</f>
        <v>0</v>
      </c>
      <c r="AK29">
        <f>VLOOKUP(AI29,AE28:AG37,3,FALSE)</f>
        <v>0</v>
      </c>
    </row>
    <row r="30" spans="6:37" x14ac:dyDescent="0.15">
      <c r="F30" t="str">
        <f>AI18</f>
        <v>Croacia</v>
      </c>
      <c r="J30">
        <f>AJ18</f>
        <v>0</v>
      </c>
      <c r="K30">
        <f>VLOOKUP(AI18,$F$16:$M$25,6,FALSE)</f>
        <v>0</v>
      </c>
      <c r="L30">
        <f>VLOOKUP(AI18,$F$16:$M$25,7,FALSE)</f>
        <v>0</v>
      </c>
      <c r="M30">
        <f>K30-L30</f>
        <v>0</v>
      </c>
      <c r="O30" t="str">
        <f>F30</f>
        <v>Croacia</v>
      </c>
      <c r="P30">
        <f>VLOOKUP(O30,$F$28:$M$37,5,FALSE)</f>
        <v>0</v>
      </c>
      <c r="Q30">
        <f>VLOOKUP(O30,$F$28:$M$37,8,FALSE)</f>
        <v>0</v>
      </c>
      <c r="S30" t="str">
        <f>IF(AND($P28=P30,Q30&gt;Q28),O28,O30)</f>
        <v>Croacia</v>
      </c>
      <c r="T30">
        <f>VLOOKUP(S30,$O$28:$Q$37,2,FALSE)</f>
        <v>0</v>
      </c>
      <c r="U30">
        <f>VLOOKUP(S30,$O$28:$Q$37,3,FALSE)</f>
        <v>0</v>
      </c>
      <c r="W30" t="str">
        <f>S30</f>
        <v>Croacia</v>
      </c>
      <c r="X30">
        <f>VLOOKUP(W30,$S$28:$U$37,2,FALSE)</f>
        <v>0</v>
      </c>
      <c r="Y30">
        <f>VLOOKUP(W30,$S$28:$U$37,3,FALSE)</f>
        <v>0</v>
      </c>
      <c r="AA30" t="str">
        <f>IF(AND(X29=X30,Y30&gt;Y29),W29,W30)</f>
        <v>Croacia</v>
      </c>
      <c r="AB30">
        <f>VLOOKUP(AA30,W28:Y37,2,FALSE)</f>
        <v>0</v>
      </c>
      <c r="AC30">
        <f>VLOOKUP(AA30,W28:Y37,3,FALSE)</f>
        <v>0</v>
      </c>
      <c r="AE30" t="str">
        <f>AA30</f>
        <v>Croacia</v>
      </c>
      <c r="AF30">
        <f>VLOOKUP(AE30,AA28:AC37,2,FALSE)</f>
        <v>0</v>
      </c>
      <c r="AG30">
        <f>VLOOKUP(AE30,AA28:AC37,3,FALSE)</f>
        <v>0</v>
      </c>
      <c r="AI30" t="str">
        <f>IF(AND(AF30=AF31,AG31&gt;AG30),AE31,AE30)</f>
        <v>Croacia</v>
      </c>
      <c r="AJ30">
        <f>VLOOKUP(AI30,AE28:AG37,2,FALSE)</f>
        <v>0</v>
      </c>
      <c r="AK30">
        <f>VLOOKUP(AI30,AE28:AG37,3,FALSE)</f>
        <v>0</v>
      </c>
    </row>
    <row r="31" spans="6:37" x14ac:dyDescent="0.15">
      <c r="F31" t="str">
        <f>AI19</f>
        <v>Nigeria</v>
      </c>
      <c r="J31">
        <f>AJ19</f>
        <v>0</v>
      </c>
      <c r="K31">
        <f>VLOOKUP(AI19,$F$16:$M$25,6,FALSE)</f>
        <v>0</v>
      </c>
      <c r="L31">
        <f>VLOOKUP(AI19,$F$16:$M$25,7,FALSE)</f>
        <v>0</v>
      </c>
      <c r="M31">
        <f>K31-L31</f>
        <v>0</v>
      </c>
      <c r="O31" t="str">
        <f>F31</f>
        <v>Nigeria</v>
      </c>
      <c r="P31">
        <f>VLOOKUP(O31,$F$28:$M$37,5,FALSE)</f>
        <v>0</v>
      </c>
      <c r="Q31">
        <f>VLOOKUP(O31,$F$28:$M$37,8,FALSE)</f>
        <v>0</v>
      </c>
      <c r="S31" t="str">
        <f>O31</f>
        <v>Nigeria</v>
      </c>
      <c r="T31">
        <f>VLOOKUP(S31,$O$28:$Q$37,2,FALSE)</f>
        <v>0</v>
      </c>
      <c r="U31">
        <f>VLOOKUP(S31,$O$28:$Q$37,3,FALSE)</f>
        <v>0</v>
      </c>
      <c r="W31" t="str">
        <f>IF(AND(T28=T31,U31&gt;U28),S28,S31)</f>
        <v>Nigeria</v>
      </c>
      <c r="X31">
        <f>VLOOKUP(W31,$S$28:$U$37,2,FALSE)</f>
        <v>0</v>
      </c>
      <c r="Y31">
        <f>VLOOKUP(W31,$S$28:$U$37,3,FALSE)</f>
        <v>0</v>
      </c>
      <c r="AA31" t="str">
        <f>W31</f>
        <v>Nigeria</v>
      </c>
      <c r="AB31">
        <f>VLOOKUP(AA31,W28:Y37,2,FALSE)</f>
        <v>0</v>
      </c>
      <c r="AC31">
        <f>VLOOKUP(AA31,W28:Y37,3,FALSE)</f>
        <v>0</v>
      </c>
      <c r="AE31" t="str">
        <f>IF(AND(AB29=AB31,AC31&gt;AC29),AA29,AA31)</f>
        <v>Nigeria</v>
      </c>
      <c r="AF31">
        <f>VLOOKUP(AE31,AA28:AC37,2,FALSE)</f>
        <v>0</v>
      </c>
      <c r="AG31">
        <f>VLOOKUP(AE31,AA28:AC37,3,FALSE)</f>
        <v>0</v>
      </c>
      <c r="AI31" t="str">
        <f>IF(AND(AF30=AF31,AG31&gt;AG30),AE30,AE31)</f>
        <v>Nigeria</v>
      </c>
      <c r="AJ31">
        <f>VLOOKUP(AI31,AE28:AG37,2,FALSE)</f>
        <v>0</v>
      </c>
      <c r="AK31">
        <f>VLOOKUP(AI31,AE28:AG37,3,FALSE)</f>
        <v>0</v>
      </c>
    </row>
    <row r="40" spans="6:38" x14ac:dyDescent="0.15">
      <c r="F40" t="str">
        <f>AI28</f>
        <v>Argentina</v>
      </c>
      <c r="J40">
        <f>VLOOKUP(F40,$F$16:$M$25,8,FALSE)</f>
        <v>0</v>
      </c>
      <c r="K40">
        <f>VLOOKUP(F40,$F$16:$M$25,6,FALSE)</f>
        <v>0</v>
      </c>
      <c r="L40">
        <f>VLOOKUP(F40,$F$16:$M$25,7,FALSE)</f>
        <v>0</v>
      </c>
      <c r="M40">
        <f>K40-L40</f>
        <v>0</v>
      </c>
      <c r="O40" t="str">
        <f>IF(AND(J40=J41,M40=M41,K41&gt;K40),F41,F40)</f>
        <v>Argentina</v>
      </c>
      <c r="P40">
        <f>VLOOKUP(O40,$F$40:$M$49,5,FALSE)</f>
        <v>0</v>
      </c>
      <c r="Q40">
        <f>VLOOKUP(O40,$F$40:$M$49,8,FALSE)</f>
        <v>0</v>
      </c>
      <c r="R40">
        <f>VLOOKUP(O40,$F$40:$M$49,6,FALSE)</f>
        <v>0</v>
      </c>
      <c r="S40" t="str">
        <f>IF(AND(P40=P42,Q40=Q42,R42&gt;R40),O42,O40)</f>
        <v>Argentina</v>
      </c>
      <c r="T40">
        <f>VLOOKUP(S40,$O$40:$R$49,2,FALSE)</f>
        <v>0</v>
      </c>
      <c r="U40">
        <f>VLOOKUP(S40,$O$40:$R$49,3,FALSE)</f>
        <v>0</v>
      </c>
      <c r="V40">
        <f>VLOOKUP(S40,$O$40:$R$49,4,FALSE)</f>
        <v>0</v>
      </c>
      <c r="W40" t="str">
        <f>IF(AND(T40=T43,U40=U43,V43&gt;V40),S43,S40)</f>
        <v>Argentina</v>
      </c>
      <c r="X40">
        <f>VLOOKUP(W40,$S$40:$V$49,2,FALSE)</f>
        <v>0</v>
      </c>
      <c r="Y40">
        <f>VLOOKUP(W40,$S$40:$V$49,3,FALSE)</f>
        <v>0</v>
      </c>
      <c r="Z40">
        <f>VLOOKUP(W40,$S$40:$V$49,4,FALSE)</f>
        <v>0</v>
      </c>
      <c r="AA40" t="str">
        <f>W40</f>
        <v>Argentina</v>
      </c>
      <c r="AB40">
        <f>VLOOKUP(AA40,W40:Z49,2,FALSE)</f>
        <v>0</v>
      </c>
      <c r="AC40">
        <f>VLOOKUP(AA40,W40:Z49,3,FALSE)</f>
        <v>0</v>
      </c>
      <c r="AD40">
        <f>VLOOKUP(AA40,W40:Z49,4,FALSE)</f>
        <v>0</v>
      </c>
      <c r="AE40" t="str">
        <f>AA40</f>
        <v>Argentina</v>
      </c>
      <c r="AF40">
        <f>VLOOKUP(AE40,AA40:AD49,2,FALSE)</f>
        <v>0</v>
      </c>
      <c r="AG40">
        <f>VLOOKUP(AE40,AA40:AD49,3,FALSE)</f>
        <v>0</v>
      </c>
      <c r="AH40">
        <f>VLOOKUP(AE40,AA40:AD49,4,FALSE)</f>
        <v>0</v>
      </c>
      <c r="AI40" t="str">
        <f>AE40</f>
        <v>Argentina</v>
      </c>
      <c r="AJ40">
        <f>VLOOKUP(AI40,AE40:AH49,2,FALSE)</f>
        <v>0</v>
      </c>
      <c r="AK40">
        <f>VLOOKUP(AI40,AE40:AH49,3,FALSE)</f>
        <v>0</v>
      </c>
      <c r="AL40">
        <f>VLOOKUP(AI40,AE40:AH49,4,FALSE)</f>
        <v>0</v>
      </c>
    </row>
    <row r="41" spans="6:38" x14ac:dyDescent="0.15">
      <c r="F41" t="str">
        <f>AI29</f>
        <v>Islandia</v>
      </c>
      <c r="J41">
        <f>VLOOKUP(F41,$F$16:$M$25,8,FALSE)</f>
        <v>0</v>
      </c>
      <c r="K41">
        <f>VLOOKUP(F41,$F$16:$M$25,6,FALSE)</f>
        <v>0</v>
      </c>
      <c r="L41">
        <f>VLOOKUP(F41,$F$16:$M$25,7,FALSE)</f>
        <v>0</v>
      </c>
      <c r="M41">
        <f>K41-L41</f>
        <v>0</v>
      </c>
      <c r="O41" t="str">
        <f>IF(AND(J40=J41,M40=M41,K41&gt;K40),F40,F41)</f>
        <v>Islandia</v>
      </c>
      <c r="P41">
        <f>VLOOKUP(O41,$F$40:$M$49,5,FALSE)</f>
        <v>0</v>
      </c>
      <c r="Q41">
        <f>VLOOKUP(O41,$F$40:$M$49,8,FALSE)</f>
        <v>0</v>
      </c>
      <c r="R41">
        <f>VLOOKUP(O41,$F$40:$M$49,6,FALSE)</f>
        <v>0</v>
      </c>
      <c r="S41" t="str">
        <f>O41</f>
        <v>Islandia</v>
      </c>
      <c r="T41">
        <f>VLOOKUP(S41,$O$40:$R$49,2,FALSE)</f>
        <v>0</v>
      </c>
      <c r="U41">
        <f>VLOOKUP(S41,$O$40:$R$49,3,FALSE)</f>
        <v>0</v>
      </c>
      <c r="V41">
        <f>VLOOKUP(S41,$O$40:$R$49,4,FALSE)</f>
        <v>0</v>
      </c>
      <c r="W41" t="str">
        <f>S41</f>
        <v>Islandia</v>
      </c>
      <c r="X41">
        <f>VLOOKUP(W41,$S$40:$V$49,2,FALSE)</f>
        <v>0</v>
      </c>
      <c r="Y41">
        <f>VLOOKUP(W41,$S$40:$V$49,3,FALSE)</f>
        <v>0</v>
      </c>
      <c r="Z41">
        <f>VLOOKUP(W41,$S$40:$V$49,4,FALSE)</f>
        <v>0</v>
      </c>
      <c r="AA41" t="str">
        <f>IF(AND(X41=X42,Y41=Y42,Z42&gt;Z41),W42,W41)</f>
        <v>Islandia</v>
      </c>
      <c r="AB41">
        <f>VLOOKUP(AA41,W40:Z49,2,FALSE)</f>
        <v>0</v>
      </c>
      <c r="AC41">
        <f>VLOOKUP(AA41,W40:Z49,3,FALSE)</f>
        <v>0</v>
      </c>
      <c r="AD41">
        <f>VLOOKUP(AA41,W40:Z49,4,FALSE)</f>
        <v>0</v>
      </c>
      <c r="AE41" t="str">
        <f>IF(AND(AB41=AB43,AC41=AC43,AD43&gt;AD41),AA43,AA41)</f>
        <v>Islandia</v>
      </c>
      <c r="AF41">
        <f>VLOOKUP(AE41,AA40:AD49,2,FALSE)</f>
        <v>0</v>
      </c>
      <c r="AG41">
        <f>VLOOKUP(AE41,AA40:AD49,3,FALSE)</f>
        <v>0</v>
      </c>
      <c r="AH41">
        <f>VLOOKUP(AE41,AA40:AD49,4,FALSE)</f>
        <v>0</v>
      </c>
      <c r="AI41" t="str">
        <f>AE41</f>
        <v>Islandia</v>
      </c>
      <c r="AJ41">
        <f>VLOOKUP(AI41,AE40:AH49,2,FALSE)</f>
        <v>0</v>
      </c>
      <c r="AK41">
        <f>VLOOKUP(AI41,AE40:AH49,3,FALSE)</f>
        <v>0</v>
      </c>
      <c r="AL41">
        <f>VLOOKUP(AI41,AE40:AH49,4,FALSE)</f>
        <v>0</v>
      </c>
    </row>
    <row r="42" spans="6:38" x14ac:dyDescent="0.15">
      <c r="F42" t="str">
        <f>AI30</f>
        <v>Croacia</v>
      </c>
      <c r="J42">
        <f>VLOOKUP(F42,$F$16:$M$25,8,FALSE)</f>
        <v>0</v>
      </c>
      <c r="K42">
        <f>VLOOKUP(F42,$F$16:$M$25,6,FALSE)</f>
        <v>0</v>
      </c>
      <c r="L42">
        <f>VLOOKUP(F42,$F$16:$M$25,7,FALSE)</f>
        <v>0</v>
      </c>
      <c r="M42">
        <f>K42-L42</f>
        <v>0</v>
      </c>
      <c r="O42" t="str">
        <f>F42</f>
        <v>Croacia</v>
      </c>
      <c r="P42">
        <f>VLOOKUP(O42,$F$40:$M$49,5,FALSE)</f>
        <v>0</v>
      </c>
      <c r="Q42">
        <f>VLOOKUP(O42,$F$40:$M$49,8,FALSE)</f>
        <v>0</v>
      </c>
      <c r="R42">
        <f>VLOOKUP(O42,$F$40:$M$49,6,FALSE)</f>
        <v>0</v>
      </c>
      <c r="S42" t="str">
        <f>IF(AND(P40=P42,Q40=Q42,R42&gt;R40),O40,O42)</f>
        <v>Croacia</v>
      </c>
      <c r="T42">
        <f>VLOOKUP(S42,$O$40:$R$49,2,FALSE)</f>
        <v>0</v>
      </c>
      <c r="U42">
        <f>VLOOKUP(S42,$O$40:$R$49,3,FALSE)</f>
        <v>0</v>
      </c>
      <c r="V42">
        <f>VLOOKUP(S42,$O$40:$R$49,4,FALSE)</f>
        <v>0</v>
      </c>
      <c r="W42" t="str">
        <f>S42</f>
        <v>Croacia</v>
      </c>
      <c r="X42">
        <f>VLOOKUP(W42,$S$40:$V$49,2,FALSE)</f>
        <v>0</v>
      </c>
      <c r="Y42">
        <f>VLOOKUP(W42,$S$40:$V$49,3,FALSE)</f>
        <v>0</v>
      </c>
      <c r="Z42">
        <f>VLOOKUP(W42,$S$40:$V$49,4,FALSE)</f>
        <v>0</v>
      </c>
      <c r="AA42" t="str">
        <f>IF(AND(X41=X42,Y41=Y42,Z42&gt;Z41),W41,W42)</f>
        <v>Croacia</v>
      </c>
      <c r="AB42">
        <f>VLOOKUP(AA42,W40:Z49,2,FALSE)</f>
        <v>0</v>
      </c>
      <c r="AC42">
        <f>VLOOKUP(AA42,W40:Z49,3,FALSE)</f>
        <v>0</v>
      </c>
      <c r="AD42">
        <f>VLOOKUP(AA42,W40:Z49,4,FALSE)</f>
        <v>0</v>
      </c>
      <c r="AE42" t="str">
        <f>AA42</f>
        <v>Croacia</v>
      </c>
      <c r="AF42">
        <f>VLOOKUP(AE42,AA40:AD49,2,FALSE)</f>
        <v>0</v>
      </c>
      <c r="AG42">
        <f>VLOOKUP(AE42,AA40:AD49,3,FALSE)</f>
        <v>0</v>
      </c>
      <c r="AH42">
        <f>VLOOKUP(AE42,AA40:AD49,4,FALSE)</f>
        <v>0</v>
      </c>
      <c r="AI42" t="str">
        <f>IF(AND(AF42=AF43,AG42=AG43,AH43&gt;AH42),AE43,AE42)</f>
        <v>Croacia</v>
      </c>
      <c r="AJ42">
        <f>VLOOKUP(AI42,AE40:AH49,2,FALSE)</f>
        <v>0</v>
      </c>
      <c r="AK42">
        <f>VLOOKUP(AI42,AE40:AH49,3,FALSE)</f>
        <v>0</v>
      </c>
      <c r="AL42">
        <f>VLOOKUP(AI42,AE40:AH49,4,FALSE)</f>
        <v>0</v>
      </c>
    </row>
    <row r="43" spans="6:38" x14ac:dyDescent="0.15">
      <c r="F43" t="str">
        <f>AI31</f>
        <v>Nigeria</v>
      </c>
      <c r="J43">
        <f>VLOOKUP(F43,$F$16:$M$25,8,FALSE)</f>
        <v>0</v>
      </c>
      <c r="K43">
        <f>VLOOKUP(F43,$F$16:$M$25,6,FALSE)</f>
        <v>0</v>
      </c>
      <c r="L43">
        <f>VLOOKUP(F43,$F$16:$M$25,7,FALSE)</f>
        <v>0</v>
      </c>
      <c r="M43">
        <f>K43-L43</f>
        <v>0</v>
      </c>
      <c r="O43" t="str">
        <f>F43</f>
        <v>Nigeria</v>
      </c>
      <c r="P43">
        <f>VLOOKUP(O43,$F$40:$M$49,5,FALSE)</f>
        <v>0</v>
      </c>
      <c r="Q43">
        <f>VLOOKUP(O43,$F$40:$M$49,8,FALSE)</f>
        <v>0</v>
      </c>
      <c r="R43">
        <f>VLOOKUP(O43,$F$40:$M$49,6,FALSE)</f>
        <v>0</v>
      </c>
      <c r="S43" t="str">
        <f>O43</f>
        <v>Nigeria</v>
      </c>
      <c r="T43">
        <f>VLOOKUP(S43,$O$40:$R$49,2,FALSE)</f>
        <v>0</v>
      </c>
      <c r="U43">
        <f>VLOOKUP(S43,$O$40:$R$49,3,FALSE)</f>
        <v>0</v>
      </c>
      <c r="V43">
        <f>VLOOKUP(S43,$O$40:$R$49,4,FALSE)</f>
        <v>0</v>
      </c>
      <c r="W43" t="str">
        <f>IF(AND(T40=T43,U40=U43,V43&gt;V40),S40,S43)</f>
        <v>Nigeria</v>
      </c>
      <c r="X43">
        <f>VLOOKUP(W43,$S$40:$V$49,2,FALSE)</f>
        <v>0</v>
      </c>
      <c r="Y43">
        <f>VLOOKUP(W43,$S$40:$V$49,3,FALSE)</f>
        <v>0</v>
      </c>
      <c r="Z43">
        <f>VLOOKUP(W43,$S$40:$V$49,4,FALSE)</f>
        <v>0</v>
      </c>
      <c r="AA43" t="str">
        <f>W43</f>
        <v>Nigeria</v>
      </c>
      <c r="AB43">
        <f>VLOOKUP(AA43,W40:Z49,2,FALSE)</f>
        <v>0</v>
      </c>
      <c r="AC43">
        <f>VLOOKUP(AA43,W40:Z49,3,FALSE)</f>
        <v>0</v>
      </c>
      <c r="AD43">
        <f>VLOOKUP(AA43,W40:Z49,4,FALSE)</f>
        <v>0</v>
      </c>
      <c r="AE43" t="str">
        <f>IF(AND(AB41=AB43,AC41=AC43,AD43&gt;AD41),AA41,AA43)</f>
        <v>Nigeria</v>
      </c>
      <c r="AF43">
        <f>VLOOKUP(AE43,AA40:AD49,2,FALSE)</f>
        <v>0</v>
      </c>
      <c r="AG43">
        <f>VLOOKUP(AE43,AA40:AD49,3,FALSE)</f>
        <v>0</v>
      </c>
      <c r="AH43">
        <f>VLOOKUP(AE43,AA40:AD49,4,FALSE)</f>
        <v>0</v>
      </c>
      <c r="AI43" t="str">
        <f>IF(AND(AF42=AF43,AG42=AG43,AH43&gt;AH42),AE42,AE43)</f>
        <v>Nigeria</v>
      </c>
      <c r="AJ43">
        <f>VLOOKUP(AI43,AE40:AH49,2,FALSE)</f>
        <v>0</v>
      </c>
      <c r="AK43">
        <f>VLOOKUP(AI43,AE40:AH49,3,FALSE)</f>
        <v>0</v>
      </c>
      <c r="AL43">
        <f>VLOOKUP(AI43,AE40:AH49,4,FALSE)</f>
        <v>0</v>
      </c>
    </row>
    <row r="51" spans="6:13" x14ac:dyDescent="0.15">
      <c r="F51" t="s">
        <v>53</v>
      </c>
    </row>
    <row r="52" spans="6:13" x14ac:dyDescent="0.15">
      <c r="F52" t="str">
        <f>AI40</f>
        <v>Argentina</v>
      </c>
      <c r="G52">
        <f>VLOOKUP(F52,$F$16:$M$25,2,FALSE)</f>
        <v>0</v>
      </c>
      <c r="H52">
        <f>VLOOKUP(F52,$F$16:$M$25,3,FALSE)</f>
        <v>0</v>
      </c>
      <c r="I52">
        <f>VLOOKUP(F52,$F$16:$M$25,4,FALSE)</f>
        <v>0</v>
      </c>
      <c r="J52">
        <f>VLOOKUP(F52,$F$16:$M$25,5,FALSE)</f>
        <v>0</v>
      </c>
      <c r="K52">
        <f>VLOOKUP(F52,$F$16:$M$25,6,FALSE)</f>
        <v>0</v>
      </c>
      <c r="L52">
        <f>VLOOKUP(F52,$F$16:$M$25,7,FALSE)</f>
        <v>0</v>
      </c>
      <c r="M52">
        <f>VLOOKUP(F52,$F$16:$M$25,8,FALSE)</f>
        <v>0</v>
      </c>
    </row>
    <row r="53" spans="6:13" x14ac:dyDescent="0.15">
      <c r="F53" t="str">
        <f>AI41</f>
        <v>Islandia</v>
      </c>
      <c r="G53">
        <f>VLOOKUP(F53,$F$16:$M$25,2,FALSE)</f>
        <v>0</v>
      </c>
      <c r="H53">
        <f>VLOOKUP(F53,$F$16:$M$25,3,FALSE)</f>
        <v>0</v>
      </c>
      <c r="I53">
        <f>VLOOKUP(F53,$F$16:$M$25,4,FALSE)</f>
        <v>0</v>
      </c>
      <c r="J53">
        <f>VLOOKUP(F53,$F$16:$M$25,5,FALSE)</f>
        <v>0</v>
      </c>
      <c r="K53">
        <f>VLOOKUP(F53,$F$16:$M$25,6,FALSE)</f>
        <v>0</v>
      </c>
      <c r="L53">
        <f>VLOOKUP(F53,$F$16:$M$25,7,FALSE)</f>
        <v>0</v>
      </c>
      <c r="M53">
        <f>VLOOKUP(F53,$F$16:$M$25,8,FALSE)</f>
        <v>0</v>
      </c>
    </row>
    <row r="54" spans="6:13" x14ac:dyDescent="0.15">
      <c r="F54" t="str">
        <f>AI42</f>
        <v>Croacia</v>
      </c>
      <c r="G54">
        <f>VLOOKUP(F54,$F$16:$M$25,2,FALSE)</f>
        <v>0</v>
      </c>
      <c r="H54">
        <f>VLOOKUP(F54,$F$16:$M$25,3,FALSE)</f>
        <v>0</v>
      </c>
      <c r="I54">
        <f>VLOOKUP(F54,$F$16:$M$25,4,FALSE)</f>
        <v>0</v>
      </c>
      <c r="J54">
        <f>VLOOKUP(F54,$F$16:$M$25,5,FALSE)</f>
        <v>0</v>
      </c>
      <c r="K54">
        <f>VLOOKUP(F54,$F$16:$M$25,6,FALSE)</f>
        <v>0</v>
      </c>
      <c r="L54">
        <f>VLOOKUP(F54,$F$16:$M$25,7,FALSE)</f>
        <v>0</v>
      </c>
      <c r="M54">
        <f>VLOOKUP(F54,$F$16:$M$25,8,FALSE)</f>
        <v>0</v>
      </c>
    </row>
    <row r="55" spans="6:13" x14ac:dyDescent="0.15">
      <c r="F55" t="str">
        <f>AI43</f>
        <v>Nigeria</v>
      </c>
      <c r="G55">
        <f>VLOOKUP(F55,$F$16:$M$25,2,FALSE)</f>
        <v>0</v>
      </c>
      <c r="H55">
        <f>VLOOKUP(F55,$F$16:$M$25,3,FALSE)</f>
        <v>0</v>
      </c>
      <c r="I55">
        <f>VLOOKUP(F55,$F$16:$M$25,4,FALSE)</f>
        <v>0</v>
      </c>
      <c r="J55">
        <f>VLOOKUP(F55,$F$16:$M$25,5,FALSE)</f>
        <v>0</v>
      </c>
      <c r="K55">
        <f>VLOOKUP(F55,$F$16:$M$25,6,FALSE)</f>
        <v>0</v>
      </c>
      <c r="L55">
        <f>VLOOKUP(F55,$F$16:$M$25,7,FALSE)</f>
        <v>0</v>
      </c>
      <c r="M55">
        <f>VLOOKUP(F55,$F$16:$M$25,8,FALSE)</f>
        <v>0</v>
      </c>
    </row>
  </sheetData>
  <mergeCells count="1">
    <mergeCell ref="A2:E2"/>
  </mergeCells>
  <phoneticPr fontId="0"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ublished="0" codeName="Hoja6"/>
  <dimension ref="A2:AL55"/>
  <sheetViews>
    <sheetView topLeftCell="A28" workbookViewId="0">
      <selection sqref="A1:H1"/>
    </sheetView>
  </sheetViews>
  <sheetFormatPr baseColWidth="10" defaultColWidth="3.6640625" defaultRowHeight="13" x14ac:dyDescent="0.15"/>
  <cols>
    <col min="1" max="1" width="9.1640625" customWidth="1"/>
    <col min="2" max="2" width="2.6640625" customWidth="1"/>
    <col min="3" max="3" width="1.5" customWidth="1"/>
    <col min="4" max="4" width="2.6640625" customWidth="1"/>
    <col min="5" max="5" width="9.1640625" style="2" customWidth="1"/>
    <col min="6" max="6" width="11.5" customWidth="1"/>
  </cols>
  <sheetData>
    <row r="2" spans="1:36" x14ac:dyDescent="0.15">
      <c r="A2" s="462" t="s">
        <v>190</v>
      </c>
      <c r="B2" s="462"/>
      <c r="C2" s="462"/>
      <c r="D2" s="462"/>
      <c r="E2" s="462"/>
      <c r="G2" t="str">
        <f>IF('Resultados Reales'!D39&lt;&gt;"",'Resultados Reales'!D39,"")</f>
        <v>Costa Rica</v>
      </c>
      <c r="N2" t="str">
        <f>IF('Resultados Reales'!G39&lt;&gt;"",'Resultados Reales'!G39,"")</f>
        <v>Serbia</v>
      </c>
      <c r="U2" t="str">
        <f>IF('Resultados Reales'!D40&lt;&gt;"",'Resultados Reales'!D40,"")</f>
        <v>Brasil</v>
      </c>
      <c r="AB2" t="str">
        <f>IF('Resultados Reales'!G40&lt;&gt;"",'Resultados Reales'!G40,"")</f>
        <v>Suiza</v>
      </c>
    </row>
    <row r="3" spans="1:36" x14ac:dyDescent="0.15">
      <c r="F3" t="s">
        <v>38</v>
      </c>
      <c r="G3" t="s">
        <v>39</v>
      </c>
      <c r="H3" t="s">
        <v>40</v>
      </c>
      <c r="I3" t="s">
        <v>41</v>
      </c>
      <c r="J3" t="s">
        <v>42</v>
      </c>
      <c r="K3" t="s">
        <v>43</v>
      </c>
      <c r="L3" t="s">
        <v>44</v>
      </c>
      <c r="N3" t="s">
        <v>39</v>
      </c>
      <c r="O3" t="s">
        <v>40</v>
      </c>
      <c r="P3" t="s">
        <v>41</v>
      </c>
      <c r="Q3" t="s">
        <v>42</v>
      </c>
      <c r="R3" t="s">
        <v>43</v>
      </c>
      <c r="S3" t="s">
        <v>44</v>
      </c>
      <c r="U3" t="s">
        <v>39</v>
      </c>
      <c r="V3" t="s">
        <v>40</v>
      </c>
      <c r="W3" t="s">
        <v>41</v>
      </c>
      <c r="X3" t="s">
        <v>42</v>
      </c>
      <c r="Y3" t="s">
        <v>43</v>
      </c>
      <c r="Z3" t="s">
        <v>44</v>
      </c>
      <c r="AB3" t="s">
        <v>39</v>
      </c>
      <c r="AC3" t="s">
        <v>40</v>
      </c>
      <c r="AD3" t="s">
        <v>41</v>
      </c>
      <c r="AE3" t="s">
        <v>42</v>
      </c>
      <c r="AF3" t="s">
        <v>43</v>
      </c>
      <c r="AG3" t="s">
        <v>44</v>
      </c>
    </row>
    <row r="4" spans="1:36" x14ac:dyDescent="0.15">
      <c r="A4" s="1" t="str">
        <f>'Resultados Reales'!D39</f>
        <v>Costa Rica</v>
      </c>
      <c r="B4" s="3" t="str">
        <f>IF('Resultados Reales'!E39&lt;&gt;"",'Resultados Reales'!E39,"")</f>
        <v/>
      </c>
      <c r="C4" s="3"/>
      <c r="D4" s="3" t="str">
        <f>IF('Resultados Reales'!F39&lt;&gt;"",'Resultados Reales'!F39,"")</f>
        <v/>
      </c>
      <c r="E4" s="2" t="str">
        <f>'Resultados Reales'!G39</f>
        <v>Serbia</v>
      </c>
      <c r="F4" s="3">
        <f>COUNTBLANK('Resultados Reales'!E39:'Resultados Reales'!F39)</f>
        <v>2</v>
      </c>
      <c r="G4">
        <f t="shared" ref="G4:G9" si="0">IF(AND(F4=0,OR($A4=$G$2,$E4=$G$2)),1,0)</f>
        <v>0</v>
      </c>
      <c r="H4">
        <f t="shared" ref="H4:H9" si="1">IF(AND(F4=0,OR(AND($A4=$G$2,$B4&gt;$D4),AND($E4=$G$2,$D4&gt;$B4))),1,0)</f>
        <v>0</v>
      </c>
      <c r="I4">
        <f t="shared" ref="I4:I9" si="2">IF(AND(F4=0,G4=1,$B4=$D4),1,0)</f>
        <v>0</v>
      </c>
      <c r="J4">
        <f t="shared" ref="J4:J9" si="3">IF(AND(F4=0,OR(AND($A4=$G$2,$B4&lt;$D4),AND($E4=$G$2,$D4&lt;$B4))),1,0)</f>
        <v>0</v>
      </c>
      <c r="K4">
        <f t="shared" ref="K4:K9" si="4">IF(F4&gt;0,0,IF($A4=$G$2,$B4,IF($E4=$G$2,$D4,0)))</f>
        <v>0</v>
      </c>
      <c r="L4">
        <f t="shared" ref="L4:L9" si="5">IF(F4&gt;0,0,IF($A4=$G$2,$D4,IF($E4=$G$2,$B4,0)))</f>
        <v>0</v>
      </c>
      <c r="N4">
        <f t="shared" ref="N4:N9" si="6">IF(AND(F4=0,OR($A4=$N$2,$E4=$N$2)),1,0)</f>
        <v>0</v>
      </c>
      <c r="O4">
        <f t="shared" ref="O4:O9" si="7">IF(AND(F4=0,OR(AND($A4=$N$2,$B4&gt;$D4),AND($E4=$N$2,$D4&gt;$B4))),1,0)</f>
        <v>0</v>
      </c>
      <c r="P4">
        <f t="shared" ref="P4:P9" si="8">IF(AND(F4=0,N4=1,$B4=$D4),1,0)</f>
        <v>0</v>
      </c>
      <c r="Q4">
        <f t="shared" ref="Q4:Q9" si="9">IF(AND(F4=0,OR(AND($A4=$N$2,$B4&lt;$D4),AND($E4=$N$2,$D4&lt;$B4))),1,0)</f>
        <v>0</v>
      </c>
      <c r="R4">
        <f t="shared" ref="R4:R9" si="10">IF(F4&gt;0,0,IF($A4=$N$2,$B4,IF($E4=$N$2,$D4,0)))</f>
        <v>0</v>
      </c>
      <c r="S4">
        <f t="shared" ref="S4:S9" si="11">IF(F4&gt;0,0,IF($A4=$N$2,$D4,IF($E4=$N$2,$B4,0)))</f>
        <v>0</v>
      </c>
      <c r="U4">
        <f t="shared" ref="U4:U9" si="12">IF(AND(F4=0,OR($A4=$U$2,$E4=$U$2)),1,0)</f>
        <v>0</v>
      </c>
      <c r="V4">
        <f t="shared" ref="V4:V9" si="13">IF(AND(F4=0,OR(AND($A4=$U$2,$B4&gt;$D4),AND($E4=$U$2,$D4&gt;$B4))),1,0)</f>
        <v>0</v>
      </c>
      <c r="W4">
        <f t="shared" ref="W4:W9" si="14">IF(AND(F4=0,U4=1,$B4=$D4),1,0)</f>
        <v>0</v>
      </c>
      <c r="X4">
        <f t="shared" ref="X4:X9" si="15">IF(AND(F4=0,OR(AND($A4=$U$2,$B4&lt;$D4),AND($E4=$U$2,$D4&lt;$B4))),1,0)</f>
        <v>0</v>
      </c>
      <c r="Y4">
        <f t="shared" ref="Y4:Y9" si="16">IF(F4&gt;0,0,IF($A4=$U$2,$B4,IF($E4=$U$2,$D4,0)))</f>
        <v>0</v>
      </c>
      <c r="Z4">
        <f t="shared" ref="Z4:Z9" si="17">IF(F4&gt;0,0,IF($A4=$U$2,$D4,IF($E4=$U$2,$B4,0)))</f>
        <v>0</v>
      </c>
      <c r="AB4">
        <f t="shared" ref="AB4:AB9" si="18">IF(AND(F4=0,OR($A4=$AB$2,$E4=$AB$2)),1,0)</f>
        <v>0</v>
      </c>
      <c r="AC4">
        <f t="shared" ref="AC4:AC9" si="19">IF(AND(F4=0,OR(AND($A4=$AB$2,$B4&gt;$D4),AND($E4=$AB$2,$D4&gt;$B4))),1,0)</f>
        <v>0</v>
      </c>
      <c r="AD4">
        <f t="shared" ref="AD4:AD9" si="20">IF(AND(F4=0,AB4=1,$B4=$D4),1,0)</f>
        <v>0</v>
      </c>
      <c r="AE4">
        <f t="shared" ref="AE4:AE9" si="21">IF(AND(F4=0,OR(AND($A4=$AB$2,$B4&lt;$D4),AND($E4=$AB$2,$D4&lt;$B4))),1,0)</f>
        <v>0</v>
      </c>
      <c r="AF4">
        <f t="shared" ref="AF4:AF9" si="22">IF(F4&gt;0,0,IF($A4=$AB$2,$B4,IF($E4=$AB$2,$D4,0)))</f>
        <v>0</v>
      </c>
      <c r="AG4">
        <f t="shared" ref="AG4:AG9" si="23">IF(F4&gt;0,0,IF($A4=$AB$2,$D4,IF($E4=$AB$2,$B4,0)))</f>
        <v>0</v>
      </c>
    </row>
    <row r="5" spans="1:36" x14ac:dyDescent="0.15">
      <c r="A5" s="1" t="str">
        <f>'Resultados Reales'!D40</f>
        <v>Brasil</v>
      </c>
      <c r="B5" s="3" t="str">
        <f>IF('Resultados Reales'!E40&lt;&gt;"",'Resultados Reales'!E40,"")</f>
        <v/>
      </c>
      <c r="C5" s="3"/>
      <c r="D5" s="3" t="str">
        <f>IF('Resultados Reales'!F40&lt;&gt;"",'Resultados Reales'!F40,"")</f>
        <v/>
      </c>
      <c r="E5" s="2" t="str">
        <f>'Resultados Reales'!G40</f>
        <v>Suiza</v>
      </c>
      <c r="F5" s="3">
        <f>COUNTBLANK('Resultados Reales'!E40:'Resultados Reales'!F40)</f>
        <v>2</v>
      </c>
      <c r="G5">
        <f t="shared" si="0"/>
        <v>0</v>
      </c>
      <c r="H5">
        <f t="shared" si="1"/>
        <v>0</v>
      </c>
      <c r="I5">
        <f t="shared" si="2"/>
        <v>0</v>
      </c>
      <c r="J5">
        <f t="shared" si="3"/>
        <v>0</v>
      </c>
      <c r="K5">
        <f t="shared" si="4"/>
        <v>0</v>
      </c>
      <c r="L5">
        <f t="shared" si="5"/>
        <v>0</v>
      </c>
      <c r="N5">
        <f t="shared" si="6"/>
        <v>0</v>
      </c>
      <c r="O5">
        <f t="shared" si="7"/>
        <v>0</v>
      </c>
      <c r="P5">
        <f t="shared" si="8"/>
        <v>0</v>
      </c>
      <c r="Q5">
        <f t="shared" si="9"/>
        <v>0</v>
      </c>
      <c r="R5">
        <f t="shared" si="10"/>
        <v>0</v>
      </c>
      <c r="S5">
        <f t="shared" si="11"/>
        <v>0</v>
      </c>
      <c r="U5">
        <f t="shared" si="12"/>
        <v>0</v>
      </c>
      <c r="V5">
        <f t="shared" si="13"/>
        <v>0</v>
      </c>
      <c r="W5">
        <f t="shared" si="14"/>
        <v>0</v>
      </c>
      <c r="X5">
        <f t="shared" si="15"/>
        <v>0</v>
      </c>
      <c r="Y5">
        <f t="shared" si="16"/>
        <v>0</v>
      </c>
      <c r="Z5">
        <f t="shared" si="17"/>
        <v>0</v>
      </c>
      <c r="AB5">
        <f t="shared" si="18"/>
        <v>0</v>
      </c>
      <c r="AC5">
        <f t="shared" si="19"/>
        <v>0</v>
      </c>
      <c r="AD5">
        <f t="shared" si="20"/>
        <v>0</v>
      </c>
      <c r="AE5">
        <f t="shared" si="21"/>
        <v>0</v>
      </c>
      <c r="AF5">
        <f t="shared" si="22"/>
        <v>0</v>
      </c>
      <c r="AG5">
        <f t="shared" si="23"/>
        <v>0</v>
      </c>
    </row>
    <row r="6" spans="1:36" x14ac:dyDescent="0.15">
      <c r="A6" s="1" t="str">
        <f>'Resultados Reales'!D41</f>
        <v>Brasil</v>
      </c>
      <c r="B6" s="3" t="str">
        <f>IF('Resultados Reales'!E41&lt;&gt;"",'Resultados Reales'!E41,"")</f>
        <v/>
      </c>
      <c r="C6" s="3"/>
      <c r="D6" s="3" t="str">
        <f>IF('Resultados Reales'!F41&lt;&gt;"",'Resultados Reales'!F41,"")</f>
        <v/>
      </c>
      <c r="E6" s="2" t="str">
        <f>'Resultados Reales'!G41</f>
        <v>Costa Rica</v>
      </c>
      <c r="F6" s="3">
        <f>COUNTBLANK('Resultados Reales'!E41:'Resultados Reales'!F41)</f>
        <v>2</v>
      </c>
      <c r="G6">
        <f t="shared" si="0"/>
        <v>0</v>
      </c>
      <c r="H6">
        <f t="shared" si="1"/>
        <v>0</v>
      </c>
      <c r="I6">
        <f t="shared" si="2"/>
        <v>0</v>
      </c>
      <c r="J6">
        <f t="shared" si="3"/>
        <v>0</v>
      </c>
      <c r="K6">
        <f t="shared" si="4"/>
        <v>0</v>
      </c>
      <c r="L6">
        <f t="shared" si="5"/>
        <v>0</v>
      </c>
      <c r="N6">
        <f t="shared" si="6"/>
        <v>0</v>
      </c>
      <c r="O6">
        <f t="shared" si="7"/>
        <v>0</v>
      </c>
      <c r="P6">
        <f t="shared" si="8"/>
        <v>0</v>
      </c>
      <c r="Q6">
        <f t="shared" si="9"/>
        <v>0</v>
      </c>
      <c r="R6">
        <f t="shared" si="10"/>
        <v>0</v>
      </c>
      <c r="S6">
        <f t="shared" si="11"/>
        <v>0</v>
      </c>
      <c r="U6">
        <f t="shared" si="12"/>
        <v>0</v>
      </c>
      <c r="V6">
        <f t="shared" si="13"/>
        <v>0</v>
      </c>
      <c r="W6">
        <f t="shared" si="14"/>
        <v>0</v>
      </c>
      <c r="X6">
        <f t="shared" si="15"/>
        <v>0</v>
      </c>
      <c r="Y6">
        <f t="shared" si="16"/>
        <v>0</v>
      </c>
      <c r="Z6">
        <f t="shared" si="17"/>
        <v>0</v>
      </c>
      <c r="AB6">
        <f t="shared" si="18"/>
        <v>0</v>
      </c>
      <c r="AC6">
        <f t="shared" si="19"/>
        <v>0</v>
      </c>
      <c r="AD6">
        <f t="shared" si="20"/>
        <v>0</v>
      </c>
      <c r="AE6">
        <f t="shared" si="21"/>
        <v>0</v>
      </c>
      <c r="AF6">
        <f t="shared" si="22"/>
        <v>0</v>
      </c>
      <c r="AG6">
        <f t="shared" si="23"/>
        <v>0</v>
      </c>
    </row>
    <row r="7" spans="1:36" x14ac:dyDescent="0.15">
      <c r="A7" s="1" t="str">
        <f>'Resultados Reales'!D42</f>
        <v>Serbia</v>
      </c>
      <c r="B7" s="3" t="str">
        <f>IF('Resultados Reales'!E42&lt;&gt;"",'Resultados Reales'!E42,"")</f>
        <v/>
      </c>
      <c r="C7" s="3"/>
      <c r="D7" s="3" t="str">
        <f>IF('Resultados Reales'!F42&lt;&gt;"",'Resultados Reales'!F42,"")</f>
        <v/>
      </c>
      <c r="E7" s="2" t="str">
        <f>'Resultados Reales'!G42</f>
        <v>Suiza</v>
      </c>
      <c r="F7" s="3">
        <f>COUNTBLANK('Resultados Reales'!E42:'Resultados Reales'!F42)</f>
        <v>2</v>
      </c>
      <c r="G7">
        <f t="shared" si="0"/>
        <v>0</v>
      </c>
      <c r="H7">
        <f t="shared" si="1"/>
        <v>0</v>
      </c>
      <c r="I7">
        <f t="shared" si="2"/>
        <v>0</v>
      </c>
      <c r="J7">
        <f t="shared" si="3"/>
        <v>0</v>
      </c>
      <c r="K7">
        <f t="shared" si="4"/>
        <v>0</v>
      </c>
      <c r="L7">
        <f t="shared" si="5"/>
        <v>0</v>
      </c>
      <c r="N7">
        <f t="shared" si="6"/>
        <v>0</v>
      </c>
      <c r="O7">
        <f t="shared" si="7"/>
        <v>0</v>
      </c>
      <c r="P7">
        <f t="shared" si="8"/>
        <v>0</v>
      </c>
      <c r="Q7">
        <f t="shared" si="9"/>
        <v>0</v>
      </c>
      <c r="R7">
        <f t="shared" si="10"/>
        <v>0</v>
      </c>
      <c r="S7">
        <f t="shared" si="11"/>
        <v>0</v>
      </c>
      <c r="U7">
        <f t="shared" si="12"/>
        <v>0</v>
      </c>
      <c r="V7">
        <f t="shared" si="13"/>
        <v>0</v>
      </c>
      <c r="W7">
        <f t="shared" si="14"/>
        <v>0</v>
      </c>
      <c r="X7">
        <f t="shared" si="15"/>
        <v>0</v>
      </c>
      <c r="Y7">
        <f t="shared" si="16"/>
        <v>0</v>
      </c>
      <c r="Z7">
        <f t="shared" si="17"/>
        <v>0</v>
      </c>
      <c r="AB7">
        <f t="shared" si="18"/>
        <v>0</v>
      </c>
      <c r="AC7">
        <f t="shared" si="19"/>
        <v>0</v>
      </c>
      <c r="AD7">
        <f t="shared" si="20"/>
        <v>0</v>
      </c>
      <c r="AE7">
        <f t="shared" si="21"/>
        <v>0</v>
      </c>
      <c r="AF7">
        <f t="shared" si="22"/>
        <v>0</v>
      </c>
      <c r="AG7">
        <f t="shared" si="23"/>
        <v>0</v>
      </c>
    </row>
    <row r="8" spans="1:36" x14ac:dyDescent="0.15">
      <c r="A8" s="1" t="str">
        <f>'Resultados Reales'!D43</f>
        <v>Serbia</v>
      </c>
      <c r="B8" s="3" t="str">
        <f>IF('Resultados Reales'!E43&lt;&gt;"",'Resultados Reales'!E43,"")</f>
        <v/>
      </c>
      <c r="C8" s="3"/>
      <c r="D8" s="3" t="str">
        <f>IF('Resultados Reales'!F43&lt;&gt;"",'Resultados Reales'!F43,"")</f>
        <v/>
      </c>
      <c r="E8" s="2" t="str">
        <f>'Resultados Reales'!G43</f>
        <v>Brasil</v>
      </c>
      <c r="F8" s="3">
        <f>COUNTBLANK('Resultados Reales'!E43:'Resultados Reales'!F43)</f>
        <v>2</v>
      </c>
      <c r="G8">
        <f t="shared" si="0"/>
        <v>0</v>
      </c>
      <c r="H8">
        <f t="shared" si="1"/>
        <v>0</v>
      </c>
      <c r="I8">
        <f t="shared" si="2"/>
        <v>0</v>
      </c>
      <c r="J8">
        <f t="shared" si="3"/>
        <v>0</v>
      </c>
      <c r="K8">
        <f t="shared" si="4"/>
        <v>0</v>
      </c>
      <c r="L8">
        <f t="shared" si="5"/>
        <v>0</v>
      </c>
      <c r="N8">
        <f t="shared" si="6"/>
        <v>0</v>
      </c>
      <c r="O8">
        <f t="shared" si="7"/>
        <v>0</v>
      </c>
      <c r="P8">
        <f t="shared" si="8"/>
        <v>0</v>
      </c>
      <c r="Q8">
        <f t="shared" si="9"/>
        <v>0</v>
      </c>
      <c r="R8">
        <f t="shared" si="10"/>
        <v>0</v>
      </c>
      <c r="S8">
        <f t="shared" si="11"/>
        <v>0</v>
      </c>
      <c r="U8">
        <f t="shared" si="12"/>
        <v>0</v>
      </c>
      <c r="V8">
        <f t="shared" si="13"/>
        <v>0</v>
      </c>
      <c r="W8">
        <f t="shared" si="14"/>
        <v>0</v>
      </c>
      <c r="X8">
        <f t="shared" si="15"/>
        <v>0</v>
      </c>
      <c r="Y8">
        <f t="shared" si="16"/>
        <v>0</v>
      </c>
      <c r="Z8">
        <f t="shared" si="17"/>
        <v>0</v>
      </c>
      <c r="AB8">
        <f t="shared" si="18"/>
        <v>0</v>
      </c>
      <c r="AC8">
        <f t="shared" si="19"/>
        <v>0</v>
      </c>
      <c r="AD8">
        <f t="shared" si="20"/>
        <v>0</v>
      </c>
      <c r="AE8">
        <f t="shared" si="21"/>
        <v>0</v>
      </c>
      <c r="AF8">
        <f t="shared" si="22"/>
        <v>0</v>
      </c>
      <c r="AG8">
        <f t="shared" si="23"/>
        <v>0</v>
      </c>
    </row>
    <row r="9" spans="1:36" x14ac:dyDescent="0.15">
      <c r="A9" s="1" t="str">
        <f>'Resultados Reales'!D44</f>
        <v>Suiza</v>
      </c>
      <c r="B9" s="3" t="str">
        <f>IF('Resultados Reales'!E44&lt;&gt;"",'Resultados Reales'!E44,"")</f>
        <v/>
      </c>
      <c r="C9" s="3"/>
      <c r="D9" s="3" t="str">
        <f>IF('Resultados Reales'!F44&lt;&gt;"",'Resultados Reales'!F44,"")</f>
        <v/>
      </c>
      <c r="E9" s="2" t="str">
        <f>'Resultados Reales'!G44</f>
        <v>Costa Rica</v>
      </c>
      <c r="F9" s="3">
        <f>COUNTBLANK('Resultados Reales'!E44:'Resultados Reales'!F44)</f>
        <v>2</v>
      </c>
      <c r="G9">
        <f t="shared" si="0"/>
        <v>0</v>
      </c>
      <c r="H9">
        <f t="shared" si="1"/>
        <v>0</v>
      </c>
      <c r="I9">
        <f t="shared" si="2"/>
        <v>0</v>
      </c>
      <c r="J9">
        <f t="shared" si="3"/>
        <v>0</v>
      </c>
      <c r="K9">
        <f t="shared" si="4"/>
        <v>0</v>
      </c>
      <c r="L9">
        <f t="shared" si="5"/>
        <v>0</v>
      </c>
      <c r="N9">
        <f t="shared" si="6"/>
        <v>0</v>
      </c>
      <c r="O9">
        <f t="shared" si="7"/>
        <v>0</v>
      </c>
      <c r="P9">
        <f t="shared" si="8"/>
        <v>0</v>
      </c>
      <c r="Q9">
        <f t="shared" si="9"/>
        <v>0</v>
      </c>
      <c r="R9">
        <f t="shared" si="10"/>
        <v>0</v>
      </c>
      <c r="S9">
        <f t="shared" si="11"/>
        <v>0</v>
      </c>
      <c r="U9">
        <f t="shared" si="12"/>
        <v>0</v>
      </c>
      <c r="V9">
        <f t="shared" si="13"/>
        <v>0</v>
      </c>
      <c r="W9">
        <f t="shared" si="14"/>
        <v>0</v>
      </c>
      <c r="X9">
        <f t="shared" si="15"/>
        <v>0</v>
      </c>
      <c r="Y9">
        <f t="shared" si="16"/>
        <v>0</v>
      </c>
      <c r="Z9">
        <f t="shared" si="17"/>
        <v>0</v>
      </c>
      <c r="AB9">
        <f t="shared" si="18"/>
        <v>0</v>
      </c>
      <c r="AC9">
        <f t="shared" si="19"/>
        <v>0</v>
      </c>
      <c r="AD9">
        <f t="shared" si="20"/>
        <v>0</v>
      </c>
      <c r="AE9">
        <f t="shared" si="21"/>
        <v>0</v>
      </c>
      <c r="AF9">
        <f t="shared" si="22"/>
        <v>0</v>
      </c>
      <c r="AG9">
        <f t="shared" si="23"/>
        <v>0</v>
      </c>
    </row>
    <row r="10" spans="1:36" x14ac:dyDescent="0.15">
      <c r="G10">
        <f t="shared" ref="G10:L10" si="24">SUM(G4:G9)</f>
        <v>0</v>
      </c>
      <c r="H10">
        <f t="shared" si="24"/>
        <v>0</v>
      </c>
      <c r="I10">
        <f t="shared" si="24"/>
        <v>0</v>
      </c>
      <c r="J10">
        <f t="shared" si="24"/>
        <v>0</v>
      </c>
      <c r="K10">
        <f t="shared" si="24"/>
        <v>0</v>
      </c>
      <c r="L10">
        <f t="shared" si="24"/>
        <v>0</v>
      </c>
      <c r="M10">
        <f>H10*3+I10</f>
        <v>0</v>
      </c>
      <c r="N10">
        <f t="shared" ref="N10:S10" si="25">SUM(N4:N9)</f>
        <v>0</v>
      </c>
      <c r="O10">
        <f t="shared" si="25"/>
        <v>0</v>
      </c>
      <c r="P10">
        <f t="shared" si="25"/>
        <v>0</v>
      </c>
      <c r="Q10">
        <f t="shared" si="25"/>
        <v>0</v>
      </c>
      <c r="R10">
        <f t="shared" si="25"/>
        <v>0</v>
      </c>
      <c r="S10">
        <f t="shared" si="25"/>
        <v>0</v>
      </c>
      <c r="T10">
        <f>O10*3+P10</f>
        <v>0</v>
      </c>
      <c r="U10">
        <f t="shared" ref="U10:Z10" si="26">SUM(U4:U9)</f>
        <v>0</v>
      </c>
      <c r="V10">
        <f t="shared" si="26"/>
        <v>0</v>
      </c>
      <c r="W10">
        <f t="shared" si="26"/>
        <v>0</v>
      </c>
      <c r="X10">
        <f t="shared" si="26"/>
        <v>0</v>
      </c>
      <c r="Y10">
        <f t="shared" si="26"/>
        <v>0</v>
      </c>
      <c r="Z10">
        <f t="shared" si="26"/>
        <v>0</v>
      </c>
      <c r="AA10">
        <f>V10*3+W10</f>
        <v>0</v>
      </c>
      <c r="AB10">
        <f t="shared" ref="AB10:AG10" si="27">SUM(AB4:AB9)</f>
        <v>0</v>
      </c>
      <c r="AC10">
        <f t="shared" si="27"/>
        <v>0</v>
      </c>
      <c r="AD10">
        <f t="shared" si="27"/>
        <v>0</v>
      </c>
      <c r="AE10">
        <f t="shared" si="27"/>
        <v>0</v>
      </c>
      <c r="AF10">
        <f t="shared" si="27"/>
        <v>0</v>
      </c>
      <c r="AG10">
        <f t="shared" si="27"/>
        <v>0</v>
      </c>
      <c r="AH10">
        <f>AC10*3+AD10</f>
        <v>0</v>
      </c>
    </row>
    <row r="14" spans="1:36" x14ac:dyDescent="0.15">
      <c r="F14" t="s">
        <v>45</v>
      </c>
    </row>
    <row r="15" spans="1:36" x14ac:dyDescent="0.15">
      <c r="G15" t="s">
        <v>39</v>
      </c>
      <c r="H15" t="s">
        <v>40</v>
      </c>
      <c r="I15" t="s">
        <v>41</v>
      </c>
      <c r="J15" t="s">
        <v>42</v>
      </c>
      <c r="K15" t="s">
        <v>43</v>
      </c>
      <c r="L15" t="s">
        <v>44</v>
      </c>
      <c r="M15" t="s">
        <v>46</v>
      </c>
      <c r="O15" t="s">
        <v>47</v>
      </c>
      <c r="S15" t="s">
        <v>48</v>
      </c>
      <c r="W15" t="s">
        <v>49</v>
      </c>
      <c r="AA15" t="s">
        <v>50</v>
      </c>
      <c r="AE15" t="s">
        <v>51</v>
      </c>
      <c r="AI15" t="s">
        <v>52</v>
      </c>
    </row>
    <row r="16" spans="1:36" x14ac:dyDescent="0.15">
      <c r="F16" t="str">
        <f>G2</f>
        <v>Costa Rica</v>
      </c>
      <c r="G16">
        <f t="shared" ref="G16:M16" si="28">G10</f>
        <v>0</v>
      </c>
      <c r="H16">
        <f t="shared" si="28"/>
        <v>0</v>
      </c>
      <c r="I16">
        <f t="shared" si="28"/>
        <v>0</v>
      </c>
      <c r="J16">
        <f t="shared" si="28"/>
        <v>0</v>
      </c>
      <c r="K16">
        <f t="shared" si="28"/>
        <v>0</v>
      </c>
      <c r="L16">
        <f t="shared" si="28"/>
        <v>0</v>
      </c>
      <c r="M16">
        <f t="shared" si="28"/>
        <v>0</v>
      </c>
      <c r="O16" t="str">
        <f>IF($M16&gt;=$M17,$F16,$F17)</f>
        <v>Costa Rica</v>
      </c>
      <c r="P16">
        <f>VLOOKUP(O16,$F$16:$M$25,8,FALSE)</f>
        <v>0</v>
      </c>
      <c r="S16" t="str">
        <f>IF($P16&gt;=$P18,$O16,$O18)</f>
        <v>Costa Rica</v>
      </c>
      <c r="T16">
        <f>VLOOKUP(S16,$O$16:$P$25,2,FALSE)</f>
        <v>0</v>
      </c>
      <c r="W16" t="str">
        <f>IF($T16&gt;=$T19,$S16,$S19)</f>
        <v>Costa Rica</v>
      </c>
      <c r="X16">
        <f>VLOOKUP(W16,$S$16:$T$25,2,FALSE)</f>
        <v>0</v>
      </c>
      <c r="AA16" t="str">
        <f>W16</f>
        <v>Costa Rica</v>
      </c>
      <c r="AB16">
        <f>VLOOKUP(AA16,W16:X25,2,FALSE)</f>
        <v>0</v>
      </c>
      <c r="AE16" t="str">
        <f>AA16</f>
        <v>Costa Rica</v>
      </c>
      <c r="AF16">
        <f>VLOOKUP(AE16,AA16:AB25,2,FALSE)</f>
        <v>0</v>
      </c>
      <c r="AI16" t="str">
        <f>AE16</f>
        <v>Costa Rica</v>
      </c>
      <c r="AJ16">
        <f>VLOOKUP(AI16,AE16:AF25,2,FALSE)</f>
        <v>0</v>
      </c>
    </row>
    <row r="17" spans="6:37" x14ac:dyDescent="0.15">
      <c r="F17" t="str">
        <f>N2</f>
        <v>Serbia</v>
      </c>
      <c r="G17">
        <f t="shared" ref="G17:M17" si="29">N10</f>
        <v>0</v>
      </c>
      <c r="H17">
        <f t="shared" si="29"/>
        <v>0</v>
      </c>
      <c r="I17">
        <f t="shared" si="29"/>
        <v>0</v>
      </c>
      <c r="J17">
        <f t="shared" si="29"/>
        <v>0</v>
      </c>
      <c r="K17">
        <f t="shared" si="29"/>
        <v>0</v>
      </c>
      <c r="L17">
        <f t="shared" si="29"/>
        <v>0</v>
      </c>
      <c r="M17">
        <f t="shared" si="29"/>
        <v>0</v>
      </c>
      <c r="O17" t="str">
        <f>IF($M17&lt;=$M16,$F17,$F16)</f>
        <v>Serbia</v>
      </c>
      <c r="P17">
        <f>VLOOKUP(O17,$F$16:$M$25,8,FALSE)</f>
        <v>0</v>
      </c>
      <c r="S17" t="str">
        <f>O17</f>
        <v>Serbia</v>
      </c>
      <c r="T17">
        <f>VLOOKUP(S17,$O$16:$P$25,2,FALSE)</f>
        <v>0</v>
      </c>
      <c r="W17" t="str">
        <f>S17</f>
        <v>Serbia</v>
      </c>
      <c r="X17">
        <f>VLOOKUP(W17,$S$16:$T$25,2,FALSE)</f>
        <v>0</v>
      </c>
      <c r="AA17" t="str">
        <f>IF(X17&gt;=X18,W17,W18)</f>
        <v>Serbia</v>
      </c>
      <c r="AB17">
        <f>VLOOKUP(AA17,W16:X25,2,FALSE)</f>
        <v>0</v>
      </c>
      <c r="AE17" t="str">
        <f>IF(AB17&gt;=AB19,AA17,AA19)</f>
        <v>Serbia</v>
      </c>
      <c r="AF17">
        <f>VLOOKUP(AE17,AA16:AB25,2,FALSE)</f>
        <v>0</v>
      </c>
      <c r="AI17" t="str">
        <f>AE17</f>
        <v>Serbia</v>
      </c>
      <c r="AJ17">
        <f>VLOOKUP(AI17,AE16:AF25,2,FALSE)</f>
        <v>0</v>
      </c>
    </row>
    <row r="18" spans="6:37" x14ac:dyDescent="0.15">
      <c r="F18" t="str">
        <f>U2</f>
        <v>Brasil</v>
      </c>
      <c r="G18">
        <f t="shared" ref="G18:M18" si="30">U10</f>
        <v>0</v>
      </c>
      <c r="H18">
        <f t="shared" si="30"/>
        <v>0</v>
      </c>
      <c r="I18">
        <f t="shared" si="30"/>
        <v>0</v>
      </c>
      <c r="J18">
        <f t="shared" si="30"/>
        <v>0</v>
      </c>
      <c r="K18">
        <f t="shared" si="30"/>
        <v>0</v>
      </c>
      <c r="L18">
        <f t="shared" si="30"/>
        <v>0</v>
      </c>
      <c r="M18">
        <f t="shared" si="30"/>
        <v>0</v>
      </c>
      <c r="O18" t="str">
        <f>F18</f>
        <v>Brasil</v>
      </c>
      <c r="P18">
        <f>VLOOKUP(O18,$F$16:$M$25,8,FALSE)</f>
        <v>0</v>
      </c>
      <c r="S18" t="str">
        <f>IF($P18&lt;=$P16,$O18,$O16)</f>
        <v>Brasil</v>
      </c>
      <c r="T18">
        <f>VLOOKUP(S18,$O$16:$P$25,2,FALSE)</f>
        <v>0</v>
      </c>
      <c r="W18" t="str">
        <f>S18</f>
        <v>Brasil</v>
      </c>
      <c r="X18">
        <f>VLOOKUP(W18,$S$16:$T$25,2,FALSE)</f>
        <v>0</v>
      </c>
      <c r="AA18" t="str">
        <f>IF(X18&lt;=X17,W18,W17)</f>
        <v>Brasil</v>
      </c>
      <c r="AB18">
        <f>VLOOKUP(AA18,W16:X25,2,FALSE)</f>
        <v>0</v>
      </c>
      <c r="AE18" t="str">
        <f>AA18</f>
        <v>Brasil</v>
      </c>
      <c r="AF18">
        <f>VLOOKUP(AE18,AA16:AB25,2,FALSE)</f>
        <v>0</v>
      </c>
      <c r="AI18" t="str">
        <f>IF(AF18&gt;=AF19,AE18,AE19)</f>
        <v>Brasil</v>
      </c>
      <c r="AJ18">
        <f>VLOOKUP(AI18,AE16:AF25,2,FALSE)</f>
        <v>0</v>
      </c>
    </row>
    <row r="19" spans="6:37" x14ac:dyDescent="0.15">
      <c r="F19" t="str">
        <f>AB2</f>
        <v>Suiza</v>
      </c>
      <c r="G19">
        <f t="shared" ref="G19:M19" si="31">AB10</f>
        <v>0</v>
      </c>
      <c r="H19">
        <f t="shared" si="31"/>
        <v>0</v>
      </c>
      <c r="I19">
        <f t="shared" si="31"/>
        <v>0</v>
      </c>
      <c r="J19">
        <f t="shared" si="31"/>
        <v>0</v>
      </c>
      <c r="K19">
        <f t="shared" si="31"/>
        <v>0</v>
      </c>
      <c r="L19">
        <f t="shared" si="31"/>
        <v>0</v>
      </c>
      <c r="M19">
        <f t="shared" si="31"/>
        <v>0</v>
      </c>
      <c r="O19" t="str">
        <f>F19</f>
        <v>Suiza</v>
      </c>
      <c r="P19">
        <f>VLOOKUP(O19,$F$16:$M$25,8,FALSE)</f>
        <v>0</v>
      </c>
      <c r="S19" t="str">
        <f>O19</f>
        <v>Suiza</v>
      </c>
      <c r="T19">
        <f>VLOOKUP(S19,$O$16:$P$25,2,FALSE)</f>
        <v>0</v>
      </c>
      <c r="W19" t="str">
        <f>IF($T19&lt;=$T16,$S19,$S16)</f>
        <v>Suiza</v>
      </c>
      <c r="X19">
        <f>VLOOKUP(W19,$S$16:$T$25,2,FALSE)</f>
        <v>0</v>
      </c>
      <c r="AA19" t="str">
        <f>W19</f>
        <v>Suiza</v>
      </c>
      <c r="AB19">
        <f>VLOOKUP(AA19,W16:X25,2,FALSE)</f>
        <v>0</v>
      </c>
      <c r="AE19" t="str">
        <f>IF(AB19&lt;=AB17,AA19,AA17)</f>
        <v>Suiza</v>
      </c>
      <c r="AF19">
        <f>VLOOKUP(AE19,AA16:AB25,2,FALSE)</f>
        <v>0</v>
      </c>
      <c r="AI19" t="str">
        <f>IF(AF19&lt;=AF18,AE19,AE18)</f>
        <v>Suiza</v>
      </c>
      <c r="AJ19">
        <f>VLOOKUP(AI19,AE16:AF25,2,FALSE)</f>
        <v>0</v>
      </c>
    </row>
    <row r="28" spans="6:37" x14ac:dyDescent="0.15">
      <c r="F28" t="str">
        <f>AI16</f>
        <v>Costa Rica</v>
      </c>
      <c r="J28">
        <f>AJ16</f>
        <v>0</v>
      </c>
      <c r="K28">
        <f>VLOOKUP(AI16,$F$16:$M$25,6,FALSE)</f>
        <v>0</v>
      </c>
      <c r="L28">
        <f>VLOOKUP(AI16,$F$16:$M$25,7,FALSE)</f>
        <v>0</v>
      </c>
      <c r="M28">
        <f>K28-L28</f>
        <v>0</v>
      </c>
      <c r="O28" t="str">
        <f>IF(AND($J28=$J29,$M29&gt;$M28),$F29,$F28)</f>
        <v>Costa Rica</v>
      </c>
      <c r="P28">
        <f>VLOOKUP(O28,$F$28:$M$37,5,FALSE)</f>
        <v>0</v>
      </c>
      <c r="Q28">
        <f>VLOOKUP(O28,$F$28:$M$37,8,FALSE)</f>
        <v>0</v>
      </c>
      <c r="S28" t="str">
        <f>IF(AND(P28=P30,Q30&gt;Q28),O30,O28)</f>
        <v>Costa Rica</v>
      </c>
      <c r="T28">
        <f>VLOOKUP(S28,$O$28:$Q$37,2,FALSE)</f>
        <v>0</v>
      </c>
      <c r="U28">
        <f>VLOOKUP(S28,$O$28:$Q$37,3,FALSE)</f>
        <v>0</v>
      </c>
      <c r="W28" t="str">
        <f>IF(AND(T28=T31,U31&gt;U28),S31,S28)</f>
        <v>Costa Rica</v>
      </c>
      <c r="X28">
        <f>VLOOKUP(W28,$S$28:$U$37,2,FALSE)</f>
        <v>0</v>
      </c>
      <c r="Y28">
        <f>VLOOKUP(W28,$S$28:$U$37,3,FALSE)</f>
        <v>0</v>
      </c>
      <c r="AA28" t="str">
        <f>W28</f>
        <v>Costa Rica</v>
      </c>
      <c r="AB28">
        <f>VLOOKUP(AA28,W28:Y37,2,FALSE)</f>
        <v>0</v>
      </c>
      <c r="AC28">
        <f>VLOOKUP(AA28,W28:Y37,3,FALSE)</f>
        <v>0</v>
      </c>
      <c r="AE28" t="str">
        <f>AA28</f>
        <v>Costa Rica</v>
      </c>
      <c r="AF28">
        <f>VLOOKUP(AE28,AA28:AC37,2,FALSE)</f>
        <v>0</v>
      </c>
      <c r="AG28">
        <f>VLOOKUP(AE28,AA28:AC37,3,FALSE)</f>
        <v>0</v>
      </c>
      <c r="AI28" t="str">
        <f>AE28</f>
        <v>Costa Rica</v>
      </c>
      <c r="AJ28">
        <f>VLOOKUP(AI28,AE28:AG37,2,FALSE)</f>
        <v>0</v>
      </c>
      <c r="AK28">
        <f>VLOOKUP(AI28,AE28:AG37,3,FALSE)</f>
        <v>0</v>
      </c>
    </row>
    <row r="29" spans="6:37" x14ac:dyDescent="0.15">
      <c r="F29" t="str">
        <f>AI17</f>
        <v>Serbia</v>
      </c>
      <c r="J29">
        <f>AJ17</f>
        <v>0</v>
      </c>
      <c r="K29">
        <f>VLOOKUP(AI17,$F$16:$M$25,6,FALSE)</f>
        <v>0</v>
      </c>
      <c r="L29">
        <f>VLOOKUP(AI17,$F$16:$M$25,7,FALSE)</f>
        <v>0</v>
      </c>
      <c r="M29">
        <f>K29-L29</f>
        <v>0</v>
      </c>
      <c r="O29" t="str">
        <f>IF(AND($J28=$J29,$M29&gt;$M28),$F28,$F29)</f>
        <v>Serbia</v>
      </c>
      <c r="P29">
        <f>VLOOKUP(O29,$F$28:$M$37,5,FALSE)</f>
        <v>0</v>
      </c>
      <c r="Q29">
        <f>VLOOKUP(O29,$F$28:$M$37,8,FALSE)</f>
        <v>0</v>
      </c>
      <c r="S29" t="str">
        <f>O29</f>
        <v>Serbia</v>
      </c>
      <c r="T29">
        <f>VLOOKUP(S29,$O$28:$Q$37,2,FALSE)</f>
        <v>0</v>
      </c>
      <c r="U29">
        <f>VLOOKUP(S29,$O$28:$Q$37,3,FALSE)</f>
        <v>0</v>
      </c>
      <c r="W29" t="str">
        <f>S29</f>
        <v>Serbia</v>
      </c>
      <c r="X29">
        <f>VLOOKUP(W29,$S$28:$U$37,2,FALSE)</f>
        <v>0</v>
      </c>
      <c r="Y29">
        <f>VLOOKUP(W29,$S$28:$U$37,3,FALSE)</f>
        <v>0</v>
      </c>
      <c r="AA29" t="str">
        <f>IF(AND(X29=X30,Y30&gt;Y29),W30,W29)</f>
        <v>Serbia</v>
      </c>
      <c r="AB29">
        <f>VLOOKUP(AA29,W28:Y37,2,FALSE)</f>
        <v>0</v>
      </c>
      <c r="AC29">
        <f>VLOOKUP(AA29,W28:Y37,3,FALSE)</f>
        <v>0</v>
      </c>
      <c r="AE29" t="str">
        <f>IF(AND(AB29=AB31,AC31&gt;AC29),AA31,AA29)</f>
        <v>Serbia</v>
      </c>
      <c r="AF29">
        <f>VLOOKUP(AE29,AA28:AC37,2,FALSE)</f>
        <v>0</v>
      </c>
      <c r="AG29">
        <f>VLOOKUP(AE29,AA28:AC37,3,FALSE)</f>
        <v>0</v>
      </c>
      <c r="AI29" t="str">
        <f>AE29</f>
        <v>Serbia</v>
      </c>
      <c r="AJ29">
        <f>VLOOKUP(AI29,AE28:AG37,2,FALSE)</f>
        <v>0</v>
      </c>
      <c r="AK29">
        <f>VLOOKUP(AI29,AE28:AG37,3,FALSE)</f>
        <v>0</v>
      </c>
    </row>
    <row r="30" spans="6:37" x14ac:dyDescent="0.15">
      <c r="F30" t="str">
        <f>AI18</f>
        <v>Brasil</v>
      </c>
      <c r="J30">
        <f>AJ18</f>
        <v>0</v>
      </c>
      <c r="K30">
        <f>VLOOKUP(AI18,$F$16:$M$25,6,FALSE)</f>
        <v>0</v>
      </c>
      <c r="L30">
        <f>VLOOKUP(AI18,$F$16:$M$25,7,FALSE)</f>
        <v>0</v>
      </c>
      <c r="M30">
        <f>K30-L30</f>
        <v>0</v>
      </c>
      <c r="O30" t="str">
        <f>F30</f>
        <v>Brasil</v>
      </c>
      <c r="P30">
        <f>VLOOKUP(O30,$F$28:$M$37,5,FALSE)</f>
        <v>0</v>
      </c>
      <c r="Q30">
        <f>VLOOKUP(O30,$F$28:$M$37,8,FALSE)</f>
        <v>0</v>
      </c>
      <c r="S30" t="str">
        <f>IF(AND($P28=P30,Q30&gt;Q28),O28,O30)</f>
        <v>Brasil</v>
      </c>
      <c r="T30">
        <f>VLOOKUP(S30,$O$28:$Q$37,2,FALSE)</f>
        <v>0</v>
      </c>
      <c r="U30">
        <f>VLOOKUP(S30,$O$28:$Q$37,3,FALSE)</f>
        <v>0</v>
      </c>
      <c r="W30" t="str">
        <f>S30</f>
        <v>Brasil</v>
      </c>
      <c r="X30">
        <f>VLOOKUP(W30,$S$28:$U$37,2,FALSE)</f>
        <v>0</v>
      </c>
      <c r="Y30">
        <f>VLOOKUP(W30,$S$28:$U$37,3,FALSE)</f>
        <v>0</v>
      </c>
      <c r="AA30" t="str">
        <f>IF(AND(X29=X30,Y30&gt;Y29),W29,W30)</f>
        <v>Brasil</v>
      </c>
      <c r="AB30">
        <f>VLOOKUP(AA30,W28:Y37,2,FALSE)</f>
        <v>0</v>
      </c>
      <c r="AC30">
        <f>VLOOKUP(AA30,W28:Y37,3,FALSE)</f>
        <v>0</v>
      </c>
      <c r="AE30" t="str">
        <f>AA30</f>
        <v>Brasil</v>
      </c>
      <c r="AF30">
        <f>VLOOKUP(AE30,AA28:AC37,2,FALSE)</f>
        <v>0</v>
      </c>
      <c r="AG30">
        <f>VLOOKUP(AE30,AA28:AC37,3,FALSE)</f>
        <v>0</v>
      </c>
      <c r="AI30" t="str">
        <f>IF(AND(AF30=AF31,AG31&gt;AG30),AE31,AE30)</f>
        <v>Brasil</v>
      </c>
      <c r="AJ30">
        <f>VLOOKUP(AI30,AE28:AG37,2,FALSE)</f>
        <v>0</v>
      </c>
      <c r="AK30">
        <f>VLOOKUP(AI30,AE28:AG37,3,FALSE)</f>
        <v>0</v>
      </c>
    </row>
    <row r="31" spans="6:37" x14ac:dyDescent="0.15">
      <c r="F31" t="str">
        <f>AI19</f>
        <v>Suiza</v>
      </c>
      <c r="J31">
        <f>AJ19</f>
        <v>0</v>
      </c>
      <c r="K31">
        <f>VLOOKUP(AI19,$F$16:$M$25,6,FALSE)</f>
        <v>0</v>
      </c>
      <c r="L31">
        <f>VLOOKUP(AI19,$F$16:$M$25,7,FALSE)</f>
        <v>0</v>
      </c>
      <c r="M31">
        <f>K31-L31</f>
        <v>0</v>
      </c>
      <c r="O31" t="str">
        <f>F31</f>
        <v>Suiza</v>
      </c>
      <c r="P31">
        <f>VLOOKUP(O31,$F$28:$M$37,5,FALSE)</f>
        <v>0</v>
      </c>
      <c r="Q31">
        <f>VLOOKUP(O31,$F$28:$M$37,8,FALSE)</f>
        <v>0</v>
      </c>
      <c r="S31" t="str">
        <f>O31</f>
        <v>Suiza</v>
      </c>
      <c r="T31">
        <f>VLOOKUP(S31,$O$28:$Q$37,2,FALSE)</f>
        <v>0</v>
      </c>
      <c r="U31">
        <f>VLOOKUP(S31,$O$28:$Q$37,3,FALSE)</f>
        <v>0</v>
      </c>
      <c r="W31" t="str">
        <f>IF(AND(T28=T31,U31&gt;U28),S28,S31)</f>
        <v>Suiza</v>
      </c>
      <c r="X31">
        <f>VLOOKUP(W31,$S$28:$U$37,2,FALSE)</f>
        <v>0</v>
      </c>
      <c r="Y31">
        <f>VLOOKUP(W31,$S$28:$U$37,3,FALSE)</f>
        <v>0</v>
      </c>
      <c r="AA31" t="str">
        <f>W31</f>
        <v>Suiza</v>
      </c>
      <c r="AB31">
        <f>VLOOKUP(AA31,W28:Y37,2,FALSE)</f>
        <v>0</v>
      </c>
      <c r="AC31">
        <f>VLOOKUP(AA31,W28:Y37,3,FALSE)</f>
        <v>0</v>
      </c>
      <c r="AE31" t="str">
        <f>IF(AND(AB29=AB31,AC31&gt;AC29),AA29,AA31)</f>
        <v>Suiza</v>
      </c>
      <c r="AF31">
        <f>VLOOKUP(AE31,AA28:AC37,2,FALSE)</f>
        <v>0</v>
      </c>
      <c r="AG31">
        <f>VLOOKUP(AE31,AA28:AC37,3,FALSE)</f>
        <v>0</v>
      </c>
      <c r="AI31" t="str">
        <f>IF(AND(AF30=AF31,AG31&gt;AG30),AE30,AE31)</f>
        <v>Suiza</v>
      </c>
      <c r="AJ31">
        <f>VLOOKUP(AI31,AE28:AG37,2,FALSE)</f>
        <v>0</v>
      </c>
      <c r="AK31">
        <f>VLOOKUP(AI31,AE28:AG37,3,FALSE)</f>
        <v>0</v>
      </c>
    </row>
    <row r="40" spans="6:38" x14ac:dyDescent="0.15">
      <c r="F40" t="str">
        <f>AI28</f>
        <v>Costa Rica</v>
      </c>
      <c r="J40">
        <f>VLOOKUP(F40,$F$16:$M$25,8,FALSE)</f>
        <v>0</v>
      </c>
      <c r="K40">
        <f>VLOOKUP(F40,$F$16:$M$25,6,FALSE)</f>
        <v>0</v>
      </c>
      <c r="L40">
        <f>VLOOKUP(F40,$F$16:$M$25,7,FALSE)</f>
        <v>0</v>
      </c>
      <c r="M40">
        <f>K40-L40</f>
        <v>0</v>
      </c>
      <c r="O40" t="str">
        <f>IF(AND(J40=J41,M40=M41,K41&gt;K40),F41,F40)</f>
        <v>Costa Rica</v>
      </c>
      <c r="P40">
        <f>VLOOKUP(O40,$F$40:$M$49,5,FALSE)</f>
        <v>0</v>
      </c>
      <c r="Q40">
        <f>VLOOKUP(O40,$F$40:$M$49,8,FALSE)</f>
        <v>0</v>
      </c>
      <c r="R40">
        <f>VLOOKUP(O40,$F$40:$M$49,6,FALSE)</f>
        <v>0</v>
      </c>
      <c r="S40" t="str">
        <f>IF(AND(P40=P42,Q40=Q42,R42&gt;R40),O42,O40)</f>
        <v>Costa Rica</v>
      </c>
      <c r="T40">
        <f>VLOOKUP(S40,$O$40:$R$49,2,FALSE)</f>
        <v>0</v>
      </c>
      <c r="U40">
        <f>VLOOKUP(S40,$O$40:$R$49,3,FALSE)</f>
        <v>0</v>
      </c>
      <c r="V40">
        <f>VLOOKUP(S40,$O$40:$R$49,4,FALSE)</f>
        <v>0</v>
      </c>
      <c r="W40" t="str">
        <f>IF(AND(T40=T43,U40=U43,V43&gt;V40),S43,S40)</f>
        <v>Costa Rica</v>
      </c>
      <c r="X40">
        <f>VLOOKUP(W40,$S$40:$V$49,2,FALSE)</f>
        <v>0</v>
      </c>
      <c r="Y40">
        <f>VLOOKUP(W40,$S$40:$V$49,3,FALSE)</f>
        <v>0</v>
      </c>
      <c r="Z40">
        <f>VLOOKUP(W40,$S$40:$V$49,4,FALSE)</f>
        <v>0</v>
      </c>
      <c r="AA40" t="str">
        <f>W40</f>
        <v>Costa Rica</v>
      </c>
      <c r="AB40">
        <f>VLOOKUP(AA40,W40:Z49,2,FALSE)</f>
        <v>0</v>
      </c>
      <c r="AC40">
        <f>VLOOKUP(AA40,W40:Z49,3,FALSE)</f>
        <v>0</v>
      </c>
      <c r="AD40">
        <f>VLOOKUP(AA40,W40:Z49,4,FALSE)</f>
        <v>0</v>
      </c>
      <c r="AE40" t="str">
        <f>AA40</f>
        <v>Costa Rica</v>
      </c>
      <c r="AF40">
        <f>VLOOKUP(AE40,AA40:AD49,2,FALSE)</f>
        <v>0</v>
      </c>
      <c r="AG40">
        <f>VLOOKUP(AE40,AA40:AD49,3,FALSE)</f>
        <v>0</v>
      </c>
      <c r="AH40">
        <f>VLOOKUP(AE40,AA40:AD49,4,FALSE)</f>
        <v>0</v>
      </c>
      <c r="AI40" t="str">
        <f>AE40</f>
        <v>Costa Rica</v>
      </c>
      <c r="AJ40">
        <f>VLOOKUP(AI40,AE40:AH49,2,FALSE)</f>
        <v>0</v>
      </c>
      <c r="AK40">
        <f>VLOOKUP(AI40,AE40:AH49,3,FALSE)</f>
        <v>0</v>
      </c>
      <c r="AL40">
        <f>VLOOKUP(AI40,AE40:AH49,4,FALSE)</f>
        <v>0</v>
      </c>
    </row>
    <row r="41" spans="6:38" x14ac:dyDescent="0.15">
      <c r="F41" t="str">
        <f>AI29</f>
        <v>Serbia</v>
      </c>
      <c r="J41">
        <f>VLOOKUP(F41,$F$16:$M$25,8,FALSE)</f>
        <v>0</v>
      </c>
      <c r="K41">
        <f>VLOOKUP(F41,$F$16:$M$25,6,FALSE)</f>
        <v>0</v>
      </c>
      <c r="L41">
        <f>VLOOKUP(F41,$F$16:$M$25,7,FALSE)</f>
        <v>0</v>
      </c>
      <c r="M41">
        <f>K41-L41</f>
        <v>0</v>
      </c>
      <c r="O41" t="str">
        <f>IF(AND(J40=J41,M40=M41,K41&gt;K40),F40,F41)</f>
        <v>Serbia</v>
      </c>
      <c r="P41">
        <f>VLOOKUP(O41,$F$40:$M$49,5,FALSE)</f>
        <v>0</v>
      </c>
      <c r="Q41">
        <f>VLOOKUP(O41,$F$40:$M$49,8,FALSE)</f>
        <v>0</v>
      </c>
      <c r="R41">
        <f>VLOOKUP(O41,$F$40:$M$49,6,FALSE)</f>
        <v>0</v>
      </c>
      <c r="S41" t="str">
        <f>O41</f>
        <v>Serbia</v>
      </c>
      <c r="T41">
        <f>VLOOKUP(S41,$O$40:$R$49,2,FALSE)</f>
        <v>0</v>
      </c>
      <c r="U41">
        <f>VLOOKUP(S41,$O$40:$R$49,3,FALSE)</f>
        <v>0</v>
      </c>
      <c r="V41">
        <f>VLOOKUP(S41,$O$40:$R$49,4,FALSE)</f>
        <v>0</v>
      </c>
      <c r="W41" t="str">
        <f>S41</f>
        <v>Serbia</v>
      </c>
      <c r="X41">
        <f>VLOOKUP(W41,$S$40:$V$49,2,FALSE)</f>
        <v>0</v>
      </c>
      <c r="Y41">
        <f>VLOOKUP(W41,$S$40:$V$49,3,FALSE)</f>
        <v>0</v>
      </c>
      <c r="Z41">
        <f>VLOOKUP(W41,$S$40:$V$49,4,FALSE)</f>
        <v>0</v>
      </c>
      <c r="AA41" t="str">
        <f>IF(AND(X41=X42,Y41=Y42,Z42&gt;Z41),W42,W41)</f>
        <v>Serbia</v>
      </c>
      <c r="AB41">
        <f>VLOOKUP(AA41,W40:Z49,2,FALSE)</f>
        <v>0</v>
      </c>
      <c r="AC41">
        <f>VLOOKUP(AA41,W40:Z49,3,FALSE)</f>
        <v>0</v>
      </c>
      <c r="AD41">
        <f>VLOOKUP(AA41,W40:Z49,4,FALSE)</f>
        <v>0</v>
      </c>
      <c r="AE41" t="str">
        <f>IF(AND(AB41=AB43,AC41=AC43,AD43&gt;AD41),AA43,AA41)</f>
        <v>Serbia</v>
      </c>
      <c r="AF41">
        <f>VLOOKUP(AE41,AA40:AD49,2,FALSE)</f>
        <v>0</v>
      </c>
      <c r="AG41">
        <f>VLOOKUP(AE41,AA40:AD49,3,FALSE)</f>
        <v>0</v>
      </c>
      <c r="AH41">
        <f>VLOOKUP(AE41,AA40:AD49,4,FALSE)</f>
        <v>0</v>
      </c>
      <c r="AI41" t="str">
        <f>AE41</f>
        <v>Serbia</v>
      </c>
      <c r="AJ41">
        <f>VLOOKUP(AI41,AE40:AH49,2,FALSE)</f>
        <v>0</v>
      </c>
      <c r="AK41">
        <f>VLOOKUP(AI41,AE40:AH49,3,FALSE)</f>
        <v>0</v>
      </c>
      <c r="AL41">
        <f>VLOOKUP(AI41,AE40:AH49,4,FALSE)</f>
        <v>0</v>
      </c>
    </row>
    <row r="42" spans="6:38" x14ac:dyDescent="0.15">
      <c r="F42" t="str">
        <f>AI30</f>
        <v>Brasil</v>
      </c>
      <c r="J42">
        <f>VLOOKUP(F42,$F$16:$M$25,8,FALSE)</f>
        <v>0</v>
      </c>
      <c r="K42">
        <f>VLOOKUP(F42,$F$16:$M$25,6,FALSE)</f>
        <v>0</v>
      </c>
      <c r="L42">
        <f>VLOOKUP(F42,$F$16:$M$25,7,FALSE)</f>
        <v>0</v>
      </c>
      <c r="M42">
        <f>K42-L42</f>
        <v>0</v>
      </c>
      <c r="O42" t="str">
        <f>F42</f>
        <v>Brasil</v>
      </c>
      <c r="P42">
        <f>VLOOKUP(O42,$F$40:$M$49,5,FALSE)</f>
        <v>0</v>
      </c>
      <c r="Q42">
        <f>VLOOKUP(O42,$F$40:$M$49,8,FALSE)</f>
        <v>0</v>
      </c>
      <c r="R42">
        <f>VLOOKUP(O42,$F$40:$M$49,6,FALSE)</f>
        <v>0</v>
      </c>
      <c r="S42" t="str">
        <f>IF(AND(P40=P42,Q40=Q42,R42&gt;R40),O40,O42)</f>
        <v>Brasil</v>
      </c>
      <c r="T42">
        <f>VLOOKUP(S42,$O$40:$R$49,2,FALSE)</f>
        <v>0</v>
      </c>
      <c r="U42">
        <f>VLOOKUP(S42,$O$40:$R$49,3,FALSE)</f>
        <v>0</v>
      </c>
      <c r="V42">
        <f>VLOOKUP(S42,$O$40:$R$49,4,FALSE)</f>
        <v>0</v>
      </c>
      <c r="W42" t="str">
        <f>S42</f>
        <v>Brasil</v>
      </c>
      <c r="X42">
        <f>VLOOKUP(W42,$S$40:$V$49,2,FALSE)</f>
        <v>0</v>
      </c>
      <c r="Y42">
        <f>VLOOKUP(W42,$S$40:$V$49,3,FALSE)</f>
        <v>0</v>
      </c>
      <c r="Z42">
        <f>VLOOKUP(W42,$S$40:$V$49,4,FALSE)</f>
        <v>0</v>
      </c>
      <c r="AA42" t="str">
        <f>IF(AND(X41=X42,Y41=Y42,Z42&gt;Z41),W41,W42)</f>
        <v>Brasil</v>
      </c>
      <c r="AB42">
        <f>VLOOKUP(AA42,W40:Z49,2,FALSE)</f>
        <v>0</v>
      </c>
      <c r="AC42">
        <f>VLOOKUP(AA42,W40:Z49,3,FALSE)</f>
        <v>0</v>
      </c>
      <c r="AD42">
        <f>VLOOKUP(AA42,W40:Z49,4,FALSE)</f>
        <v>0</v>
      </c>
      <c r="AE42" t="str">
        <f>AA42</f>
        <v>Brasil</v>
      </c>
      <c r="AF42">
        <f>VLOOKUP(AE42,AA40:AD49,2,FALSE)</f>
        <v>0</v>
      </c>
      <c r="AG42">
        <f>VLOOKUP(AE42,AA40:AD49,3,FALSE)</f>
        <v>0</v>
      </c>
      <c r="AH42">
        <f>VLOOKUP(AE42,AA40:AD49,4,FALSE)</f>
        <v>0</v>
      </c>
      <c r="AI42" t="str">
        <f>IF(AND(AF42=AF43,AG42=AG43,AH43&gt;AH42),AE43,AE42)</f>
        <v>Brasil</v>
      </c>
      <c r="AJ42">
        <f>VLOOKUP(AI42,AE40:AH49,2,FALSE)</f>
        <v>0</v>
      </c>
      <c r="AK42">
        <f>VLOOKUP(AI42,AE40:AH49,3,FALSE)</f>
        <v>0</v>
      </c>
      <c r="AL42">
        <f>VLOOKUP(AI42,AE40:AH49,4,FALSE)</f>
        <v>0</v>
      </c>
    </row>
    <row r="43" spans="6:38" x14ac:dyDescent="0.15">
      <c r="F43" t="str">
        <f>AI31</f>
        <v>Suiza</v>
      </c>
      <c r="J43">
        <f>VLOOKUP(F43,$F$16:$M$25,8,FALSE)</f>
        <v>0</v>
      </c>
      <c r="K43">
        <f>VLOOKUP(F43,$F$16:$M$25,6,FALSE)</f>
        <v>0</v>
      </c>
      <c r="L43">
        <f>VLOOKUP(F43,$F$16:$M$25,7,FALSE)</f>
        <v>0</v>
      </c>
      <c r="M43">
        <f>K43-L43</f>
        <v>0</v>
      </c>
      <c r="O43" t="str">
        <f>F43</f>
        <v>Suiza</v>
      </c>
      <c r="P43">
        <f>VLOOKUP(O43,$F$40:$M$49,5,FALSE)</f>
        <v>0</v>
      </c>
      <c r="Q43">
        <f>VLOOKUP(O43,$F$40:$M$49,8,FALSE)</f>
        <v>0</v>
      </c>
      <c r="R43">
        <f>VLOOKUP(O43,$F$40:$M$49,6,FALSE)</f>
        <v>0</v>
      </c>
      <c r="S43" t="str">
        <f>O43</f>
        <v>Suiza</v>
      </c>
      <c r="T43">
        <f>VLOOKUP(S43,$O$40:$R$49,2,FALSE)</f>
        <v>0</v>
      </c>
      <c r="U43">
        <f>VLOOKUP(S43,$O$40:$R$49,3,FALSE)</f>
        <v>0</v>
      </c>
      <c r="V43">
        <f>VLOOKUP(S43,$O$40:$R$49,4,FALSE)</f>
        <v>0</v>
      </c>
      <c r="W43" t="str">
        <f>IF(AND(T40=T43,U40=U43,V43&gt;V40),S40,S43)</f>
        <v>Suiza</v>
      </c>
      <c r="X43">
        <f>VLOOKUP(W43,$S$40:$V$49,2,FALSE)</f>
        <v>0</v>
      </c>
      <c r="Y43">
        <f>VLOOKUP(W43,$S$40:$V$49,3,FALSE)</f>
        <v>0</v>
      </c>
      <c r="Z43">
        <f>VLOOKUP(W43,$S$40:$V$49,4,FALSE)</f>
        <v>0</v>
      </c>
      <c r="AA43" t="str">
        <f>W43</f>
        <v>Suiza</v>
      </c>
      <c r="AB43">
        <f>VLOOKUP(AA43,W40:Z49,2,FALSE)</f>
        <v>0</v>
      </c>
      <c r="AC43">
        <f>VLOOKUP(AA43,W40:Z49,3,FALSE)</f>
        <v>0</v>
      </c>
      <c r="AD43">
        <f>VLOOKUP(AA43,W40:Z49,4,FALSE)</f>
        <v>0</v>
      </c>
      <c r="AE43" t="str">
        <f>IF(AND(AB41=AB43,AC41=AC43,AD43&gt;AD41),AA41,AA43)</f>
        <v>Suiza</v>
      </c>
      <c r="AF43">
        <f>VLOOKUP(AE43,AA40:AD49,2,FALSE)</f>
        <v>0</v>
      </c>
      <c r="AG43">
        <f>VLOOKUP(AE43,AA40:AD49,3,FALSE)</f>
        <v>0</v>
      </c>
      <c r="AH43">
        <f>VLOOKUP(AE43,AA40:AD49,4,FALSE)</f>
        <v>0</v>
      </c>
      <c r="AI43" t="str">
        <f>IF(AND(AF42=AF43,AG42=AG43,AH43&gt;AH42),AE42,AE43)</f>
        <v>Suiza</v>
      </c>
      <c r="AJ43">
        <f>VLOOKUP(AI43,AE40:AH49,2,FALSE)</f>
        <v>0</v>
      </c>
      <c r="AK43">
        <f>VLOOKUP(AI43,AE40:AH49,3,FALSE)</f>
        <v>0</v>
      </c>
      <c r="AL43">
        <f>VLOOKUP(AI43,AE40:AH49,4,FALSE)</f>
        <v>0</v>
      </c>
    </row>
    <row r="51" spans="6:13" x14ac:dyDescent="0.15">
      <c r="F51" t="s">
        <v>53</v>
      </c>
    </row>
    <row r="52" spans="6:13" x14ac:dyDescent="0.15">
      <c r="F52" t="str">
        <f>AI40</f>
        <v>Costa Rica</v>
      </c>
      <c r="G52">
        <f>VLOOKUP(F52,$F$16:$M$25,2,FALSE)</f>
        <v>0</v>
      </c>
      <c r="H52">
        <f>VLOOKUP(F52,$F$16:$M$25,3,FALSE)</f>
        <v>0</v>
      </c>
      <c r="I52">
        <f>VLOOKUP(F52,$F$16:$M$25,4,FALSE)</f>
        <v>0</v>
      </c>
      <c r="J52">
        <f>VLOOKUP(F52,$F$16:$M$25,5,FALSE)</f>
        <v>0</v>
      </c>
      <c r="K52">
        <f>VLOOKUP(F52,$F$16:$M$25,6,FALSE)</f>
        <v>0</v>
      </c>
      <c r="L52">
        <f>VLOOKUP(F52,$F$16:$M$25,7,FALSE)</f>
        <v>0</v>
      </c>
      <c r="M52">
        <f>VLOOKUP(F52,$F$16:$M$25,8,FALSE)</f>
        <v>0</v>
      </c>
    </row>
    <row r="53" spans="6:13" x14ac:dyDescent="0.15">
      <c r="F53" t="str">
        <f>AI41</f>
        <v>Serbia</v>
      </c>
      <c r="G53">
        <f>VLOOKUP(F53,$F$16:$M$25,2,FALSE)</f>
        <v>0</v>
      </c>
      <c r="H53">
        <f>VLOOKUP(F53,$F$16:$M$25,3,FALSE)</f>
        <v>0</v>
      </c>
      <c r="I53">
        <f>VLOOKUP(F53,$F$16:$M$25,4,FALSE)</f>
        <v>0</v>
      </c>
      <c r="J53">
        <f>VLOOKUP(F53,$F$16:$M$25,5,FALSE)</f>
        <v>0</v>
      </c>
      <c r="K53">
        <f>VLOOKUP(F53,$F$16:$M$25,6,FALSE)</f>
        <v>0</v>
      </c>
      <c r="L53">
        <f>VLOOKUP(F53,$F$16:$M$25,7,FALSE)</f>
        <v>0</v>
      </c>
      <c r="M53">
        <f>VLOOKUP(F53,$F$16:$M$25,8,FALSE)</f>
        <v>0</v>
      </c>
    </row>
    <row r="54" spans="6:13" x14ac:dyDescent="0.15">
      <c r="F54" t="str">
        <f>AI42</f>
        <v>Brasil</v>
      </c>
      <c r="G54">
        <f>VLOOKUP(F54,$F$16:$M$25,2,FALSE)</f>
        <v>0</v>
      </c>
      <c r="H54">
        <f>VLOOKUP(F54,$F$16:$M$25,3,FALSE)</f>
        <v>0</v>
      </c>
      <c r="I54">
        <f>VLOOKUP(F54,$F$16:$M$25,4,FALSE)</f>
        <v>0</v>
      </c>
      <c r="J54">
        <f>VLOOKUP(F54,$F$16:$M$25,5,FALSE)</f>
        <v>0</v>
      </c>
      <c r="K54">
        <f>VLOOKUP(F54,$F$16:$M$25,6,FALSE)</f>
        <v>0</v>
      </c>
      <c r="L54">
        <f>VLOOKUP(F54,$F$16:$M$25,7,FALSE)</f>
        <v>0</v>
      </c>
      <c r="M54">
        <f>VLOOKUP(F54,$F$16:$M$25,8,FALSE)</f>
        <v>0</v>
      </c>
    </row>
    <row r="55" spans="6:13" x14ac:dyDescent="0.15">
      <c r="F55" t="str">
        <f>AI43</f>
        <v>Suiza</v>
      </c>
      <c r="G55">
        <f>VLOOKUP(F55,$F$16:$M$25,2,FALSE)</f>
        <v>0</v>
      </c>
      <c r="H55">
        <f>VLOOKUP(F55,$F$16:$M$25,3,FALSE)</f>
        <v>0</v>
      </c>
      <c r="I55">
        <f>VLOOKUP(F55,$F$16:$M$25,4,FALSE)</f>
        <v>0</v>
      </c>
      <c r="J55">
        <f>VLOOKUP(F55,$F$16:$M$25,5,FALSE)</f>
        <v>0</v>
      </c>
      <c r="K55">
        <f>VLOOKUP(F55,$F$16:$M$25,6,FALSE)</f>
        <v>0</v>
      </c>
      <c r="L55">
        <f>VLOOKUP(F55,$F$16:$M$25,7,FALSE)</f>
        <v>0</v>
      </c>
      <c r="M55">
        <f>VLOOKUP(F55,$F$16:$M$25,8,FALSE)</f>
        <v>0</v>
      </c>
    </row>
  </sheetData>
  <mergeCells count="1">
    <mergeCell ref="A2:E2"/>
  </mergeCells>
  <phoneticPr fontId="0"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ublished="0" codeName="Hoja7"/>
  <dimension ref="A2:AL55"/>
  <sheetViews>
    <sheetView topLeftCell="A31" workbookViewId="0">
      <selection sqref="A1:H1"/>
    </sheetView>
  </sheetViews>
  <sheetFormatPr baseColWidth="10" defaultColWidth="3.6640625" defaultRowHeight="13" x14ac:dyDescent="0.15"/>
  <cols>
    <col min="1" max="1" width="9.1640625" customWidth="1"/>
    <col min="2" max="2" width="2.6640625" customWidth="1"/>
    <col min="3" max="3" width="1.5" customWidth="1"/>
    <col min="4" max="4" width="2.6640625" customWidth="1"/>
    <col min="5" max="5" width="9.1640625" style="2" customWidth="1"/>
    <col min="6" max="6" width="11.5" customWidth="1"/>
  </cols>
  <sheetData>
    <row r="2" spans="1:36" x14ac:dyDescent="0.15">
      <c r="A2" s="462" t="s">
        <v>190</v>
      </c>
      <c r="B2" s="462"/>
      <c r="C2" s="462"/>
      <c r="D2" s="462"/>
      <c r="E2" s="462"/>
      <c r="G2" t="str">
        <f>IF('Resultados Reales'!D47&lt;&gt;"",'Resultados Reales'!D47,"")</f>
        <v>Alemania</v>
      </c>
      <c r="N2" t="str">
        <f>IF('Resultados Reales'!G47&lt;&gt;"",'Resultados Reales'!G47,"")</f>
        <v>Mexico</v>
      </c>
      <c r="U2" t="str">
        <f>IF('Resultados Reales'!D48&lt;&gt;"",'Resultados Reales'!D48,"")</f>
        <v>Suecia</v>
      </c>
      <c r="AB2" t="str">
        <f>IF('Resultados Reales'!G48&lt;&gt;"",'Resultados Reales'!G48,"")</f>
        <v>Corea del Sur</v>
      </c>
    </row>
    <row r="3" spans="1:36" x14ac:dyDescent="0.15">
      <c r="F3" t="s">
        <v>38</v>
      </c>
      <c r="G3" t="s">
        <v>39</v>
      </c>
      <c r="H3" t="s">
        <v>40</v>
      </c>
      <c r="I3" t="s">
        <v>41</v>
      </c>
      <c r="J3" t="s">
        <v>42</v>
      </c>
      <c r="K3" t="s">
        <v>43</v>
      </c>
      <c r="L3" t="s">
        <v>44</v>
      </c>
      <c r="N3" t="s">
        <v>39</v>
      </c>
      <c r="O3" t="s">
        <v>40</v>
      </c>
      <c r="P3" t="s">
        <v>41</v>
      </c>
      <c r="Q3" t="s">
        <v>42</v>
      </c>
      <c r="R3" t="s">
        <v>43</v>
      </c>
      <c r="S3" t="s">
        <v>44</v>
      </c>
      <c r="U3" t="s">
        <v>39</v>
      </c>
      <c r="V3" t="s">
        <v>40</v>
      </c>
      <c r="W3" t="s">
        <v>41</v>
      </c>
      <c r="X3" t="s">
        <v>42</v>
      </c>
      <c r="Y3" t="s">
        <v>43</v>
      </c>
      <c r="Z3" t="s">
        <v>44</v>
      </c>
      <c r="AB3" t="s">
        <v>39</v>
      </c>
      <c r="AC3" t="s">
        <v>40</v>
      </c>
      <c r="AD3" t="s">
        <v>41</v>
      </c>
      <c r="AE3" t="s">
        <v>42</v>
      </c>
      <c r="AF3" t="s">
        <v>43</v>
      </c>
      <c r="AG3" t="s">
        <v>44</v>
      </c>
    </row>
    <row r="4" spans="1:36" x14ac:dyDescent="0.15">
      <c r="A4" s="1" t="str">
        <f>'Resultados Reales'!D47</f>
        <v>Alemania</v>
      </c>
      <c r="B4" s="3" t="str">
        <f>IF('Resultados Reales'!E47&lt;&gt;"",'Resultados Reales'!E47,"")</f>
        <v/>
      </c>
      <c r="C4" s="3"/>
      <c r="D4" s="3" t="str">
        <f>IF('Resultados Reales'!F47&lt;&gt;"",'Resultados Reales'!F47,"")</f>
        <v/>
      </c>
      <c r="E4" s="2" t="str">
        <f>'Resultados Reales'!G47</f>
        <v>Mexico</v>
      </c>
      <c r="F4" s="3">
        <f>COUNTBLANK('Resultados Reales'!E47:'Resultados Reales'!F47)</f>
        <v>2</v>
      </c>
      <c r="G4">
        <f t="shared" ref="G4:G9" si="0">IF(AND(F4=0,OR($A4=$G$2,$E4=$G$2)),1,0)</f>
        <v>0</v>
      </c>
      <c r="H4">
        <f t="shared" ref="H4:H9" si="1">IF(AND(F4=0,OR(AND($A4=$G$2,$B4&gt;$D4),AND($E4=$G$2,$D4&gt;$B4))),1,0)</f>
        <v>0</v>
      </c>
      <c r="I4">
        <f t="shared" ref="I4:I9" si="2">IF(AND(F4=0,G4=1,$B4=$D4),1,0)</f>
        <v>0</v>
      </c>
      <c r="J4">
        <f t="shared" ref="J4:J9" si="3">IF(AND(F4=0,OR(AND($A4=$G$2,$B4&lt;$D4),AND($E4=$G$2,$D4&lt;$B4))),1,0)</f>
        <v>0</v>
      </c>
      <c r="K4">
        <f t="shared" ref="K4:K9" si="4">IF(F4&gt;0,0,IF($A4=$G$2,$B4,IF($E4=$G$2,$D4,0)))</f>
        <v>0</v>
      </c>
      <c r="L4">
        <f t="shared" ref="L4:L9" si="5">IF(F4&gt;0,0,IF($A4=$G$2,$D4,IF($E4=$G$2,$B4,0)))</f>
        <v>0</v>
      </c>
      <c r="N4">
        <f t="shared" ref="N4:N9" si="6">IF(AND(F4=0,OR($A4=$N$2,$E4=$N$2)),1,0)</f>
        <v>0</v>
      </c>
      <c r="O4">
        <f t="shared" ref="O4:O9" si="7">IF(AND(F4=0,OR(AND($A4=$N$2,$B4&gt;$D4),AND($E4=$N$2,$D4&gt;$B4))),1,0)</f>
        <v>0</v>
      </c>
      <c r="P4">
        <f t="shared" ref="P4:P9" si="8">IF(AND(F4=0,N4=1,$B4=$D4),1,0)</f>
        <v>0</v>
      </c>
      <c r="Q4">
        <f t="shared" ref="Q4:Q9" si="9">IF(AND(F4=0,OR(AND($A4=$N$2,$B4&lt;$D4),AND($E4=$N$2,$D4&lt;$B4))),1,0)</f>
        <v>0</v>
      </c>
      <c r="R4">
        <f t="shared" ref="R4:R9" si="10">IF(F4&gt;0,0,IF($A4=$N$2,$B4,IF($E4=$N$2,$D4,0)))</f>
        <v>0</v>
      </c>
      <c r="S4">
        <f t="shared" ref="S4:S9" si="11">IF(F4&gt;0,0,IF($A4=$N$2,$D4,IF($E4=$N$2,$B4,0)))</f>
        <v>0</v>
      </c>
      <c r="U4">
        <f t="shared" ref="U4:U9" si="12">IF(AND(F4=0,OR($A4=$U$2,$E4=$U$2)),1,0)</f>
        <v>0</v>
      </c>
      <c r="V4">
        <f t="shared" ref="V4:V9" si="13">IF(AND(F4=0,OR(AND($A4=$U$2,$B4&gt;$D4),AND($E4=$U$2,$D4&gt;$B4))),1,0)</f>
        <v>0</v>
      </c>
      <c r="W4">
        <f t="shared" ref="W4:W9" si="14">IF(AND(F4=0,U4=1,$B4=$D4),1,0)</f>
        <v>0</v>
      </c>
      <c r="X4">
        <f t="shared" ref="X4:X9" si="15">IF(AND(F4=0,OR(AND($A4=$U$2,$B4&lt;$D4),AND($E4=$U$2,$D4&lt;$B4))),1,0)</f>
        <v>0</v>
      </c>
      <c r="Y4">
        <f t="shared" ref="Y4:Y9" si="16">IF(F4&gt;0,0,IF($A4=$U$2,$B4,IF($E4=$U$2,$D4,0)))</f>
        <v>0</v>
      </c>
      <c r="Z4">
        <f t="shared" ref="Z4:Z9" si="17">IF(F4&gt;0,0,IF($A4=$U$2,$D4,IF($E4=$U$2,$B4,0)))</f>
        <v>0</v>
      </c>
      <c r="AB4">
        <f t="shared" ref="AB4:AB9" si="18">IF(AND(F4=0,OR($A4=$AB$2,$E4=$AB$2)),1,0)</f>
        <v>0</v>
      </c>
      <c r="AC4">
        <f t="shared" ref="AC4:AC9" si="19">IF(AND(F4=0,OR(AND($A4=$AB$2,$B4&gt;$D4),AND($E4=$AB$2,$D4&gt;$B4))),1,0)</f>
        <v>0</v>
      </c>
      <c r="AD4">
        <f t="shared" ref="AD4:AD9" si="20">IF(AND(F4=0,AB4=1,$B4=$D4),1,0)</f>
        <v>0</v>
      </c>
      <c r="AE4">
        <f t="shared" ref="AE4:AE9" si="21">IF(AND(F4=0,OR(AND($A4=$AB$2,$B4&lt;$D4),AND($E4=$AB$2,$D4&lt;$B4))),1,0)</f>
        <v>0</v>
      </c>
      <c r="AF4">
        <f t="shared" ref="AF4:AF9" si="22">IF(F4&gt;0,0,IF($A4=$AB$2,$B4,IF($E4=$AB$2,$D4,0)))</f>
        <v>0</v>
      </c>
      <c r="AG4">
        <f t="shared" ref="AG4:AG9" si="23">IF(F4&gt;0,0,IF($A4=$AB$2,$D4,IF($E4=$AB$2,$B4,0)))</f>
        <v>0</v>
      </c>
    </row>
    <row r="5" spans="1:36" x14ac:dyDescent="0.15">
      <c r="A5" s="1" t="str">
        <f>'Resultados Reales'!D48</f>
        <v>Suecia</v>
      </c>
      <c r="B5" s="3" t="str">
        <f>IF('Resultados Reales'!E48&lt;&gt;"",'Resultados Reales'!E48,"")</f>
        <v/>
      </c>
      <c r="C5" s="3"/>
      <c r="D5" s="3" t="str">
        <f>IF('Resultados Reales'!F48&lt;&gt;"",'Resultados Reales'!F48,"")</f>
        <v/>
      </c>
      <c r="E5" s="2" t="str">
        <f>'Resultados Reales'!G48</f>
        <v>Corea del Sur</v>
      </c>
      <c r="F5" s="3">
        <f>COUNTBLANK('Resultados Reales'!E48:'Resultados Reales'!F48)</f>
        <v>2</v>
      </c>
      <c r="G5">
        <f t="shared" si="0"/>
        <v>0</v>
      </c>
      <c r="H5">
        <f t="shared" si="1"/>
        <v>0</v>
      </c>
      <c r="I5">
        <f t="shared" si="2"/>
        <v>0</v>
      </c>
      <c r="J5">
        <f t="shared" si="3"/>
        <v>0</v>
      </c>
      <c r="K5">
        <f t="shared" si="4"/>
        <v>0</v>
      </c>
      <c r="L5">
        <f t="shared" si="5"/>
        <v>0</v>
      </c>
      <c r="N5">
        <f t="shared" si="6"/>
        <v>0</v>
      </c>
      <c r="O5">
        <f t="shared" si="7"/>
        <v>0</v>
      </c>
      <c r="P5">
        <f t="shared" si="8"/>
        <v>0</v>
      </c>
      <c r="Q5">
        <f t="shared" si="9"/>
        <v>0</v>
      </c>
      <c r="R5">
        <f t="shared" si="10"/>
        <v>0</v>
      </c>
      <c r="S5">
        <f t="shared" si="11"/>
        <v>0</v>
      </c>
      <c r="U5">
        <f t="shared" si="12"/>
        <v>0</v>
      </c>
      <c r="V5">
        <f t="shared" si="13"/>
        <v>0</v>
      </c>
      <c r="W5">
        <f t="shared" si="14"/>
        <v>0</v>
      </c>
      <c r="X5">
        <f t="shared" si="15"/>
        <v>0</v>
      </c>
      <c r="Y5">
        <f t="shared" si="16"/>
        <v>0</v>
      </c>
      <c r="Z5">
        <f t="shared" si="17"/>
        <v>0</v>
      </c>
      <c r="AB5">
        <f t="shared" si="18"/>
        <v>0</v>
      </c>
      <c r="AC5">
        <f t="shared" si="19"/>
        <v>0</v>
      </c>
      <c r="AD5">
        <f t="shared" si="20"/>
        <v>0</v>
      </c>
      <c r="AE5">
        <f t="shared" si="21"/>
        <v>0</v>
      </c>
      <c r="AF5">
        <f t="shared" si="22"/>
        <v>0</v>
      </c>
      <c r="AG5">
        <f t="shared" si="23"/>
        <v>0</v>
      </c>
    </row>
    <row r="6" spans="1:36" x14ac:dyDescent="0.15">
      <c r="A6" s="1" t="str">
        <f>'Resultados Reales'!D49</f>
        <v>Alemania</v>
      </c>
      <c r="B6" s="3" t="str">
        <f>IF('Resultados Reales'!E49&lt;&gt;"",'Resultados Reales'!E49,"")</f>
        <v/>
      </c>
      <c r="C6" s="3"/>
      <c r="D6" s="3" t="str">
        <f>IF('Resultados Reales'!F49&lt;&gt;"",'Resultados Reales'!F49,"")</f>
        <v/>
      </c>
      <c r="E6" s="2" t="str">
        <f>'Resultados Reales'!G49</f>
        <v>Suecia</v>
      </c>
      <c r="F6" s="3">
        <f>COUNTBLANK('Resultados Reales'!E49:'Resultados Reales'!F49)</f>
        <v>2</v>
      </c>
      <c r="G6">
        <f t="shared" si="0"/>
        <v>0</v>
      </c>
      <c r="H6">
        <f t="shared" si="1"/>
        <v>0</v>
      </c>
      <c r="I6">
        <f t="shared" si="2"/>
        <v>0</v>
      </c>
      <c r="J6">
        <f t="shared" si="3"/>
        <v>0</v>
      </c>
      <c r="K6">
        <f t="shared" si="4"/>
        <v>0</v>
      </c>
      <c r="L6">
        <f t="shared" si="5"/>
        <v>0</v>
      </c>
      <c r="N6">
        <f t="shared" si="6"/>
        <v>0</v>
      </c>
      <c r="O6">
        <f t="shared" si="7"/>
        <v>0</v>
      </c>
      <c r="P6">
        <f t="shared" si="8"/>
        <v>0</v>
      </c>
      <c r="Q6">
        <f t="shared" si="9"/>
        <v>0</v>
      </c>
      <c r="R6">
        <f t="shared" si="10"/>
        <v>0</v>
      </c>
      <c r="S6">
        <f t="shared" si="11"/>
        <v>0</v>
      </c>
      <c r="U6">
        <f t="shared" si="12"/>
        <v>0</v>
      </c>
      <c r="V6">
        <f t="shared" si="13"/>
        <v>0</v>
      </c>
      <c r="W6">
        <f t="shared" si="14"/>
        <v>0</v>
      </c>
      <c r="X6">
        <f t="shared" si="15"/>
        <v>0</v>
      </c>
      <c r="Y6">
        <f t="shared" si="16"/>
        <v>0</v>
      </c>
      <c r="Z6">
        <f t="shared" si="17"/>
        <v>0</v>
      </c>
      <c r="AB6">
        <f t="shared" si="18"/>
        <v>0</v>
      </c>
      <c r="AC6">
        <f t="shared" si="19"/>
        <v>0</v>
      </c>
      <c r="AD6">
        <f t="shared" si="20"/>
        <v>0</v>
      </c>
      <c r="AE6">
        <f t="shared" si="21"/>
        <v>0</v>
      </c>
      <c r="AF6">
        <f t="shared" si="22"/>
        <v>0</v>
      </c>
      <c r="AG6">
        <f t="shared" si="23"/>
        <v>0</v>
      </c>
    </row>
    <row r="7" spans="1:36" x14ac:dyDescent="0.15">
      <c r="A7" s="1" t="str">
        <f>'Resultados Reales'!D50</f>
        <v>Mexico</v>
      </c>
      <c r="B7" s="3" t="str">
        <f>IF('Resultados Reales'!E50&lt;&gt;"",'Resultados Reales'!E50,"")</f>
        <v/>
      </c>
      <c r="C7" s="3"/>
      <c r="D7" s="3" t="str">
        <f>IF('Resultados Reales'!F50&lt;&gt;"",'Resultados Reales'!F50,"")</f>
        <v/>
      </c>
      <c r="E7" s="2" t="str">
        <f>'Resultados Reales'!G50</f>
        <v>Corea del Sur</v>
      </c>
      <c r="F7" s="3">
        <f>COUNTBLANK('Resultados Reales'!E50:'Resultados Reales'!F50)</f>
        <v>2</v>
      </c>
      <c r="G7">
        <f t="shared" si="0"/>
        <v>0</v>
      </c>
      <c r="H7">
        <f t="shared" si="1"/>
        <v>0</v>
      </c>
      <c r="I7">
        <f t="shared" si="2"/>
        <v>0</v>
      </c>
      <c r="J7">
        <f t="shared" si="3"/>
        <v>0</v>
      </c>
      <c r="K7">
        <f t="shared" si="4"/>
        <v>0</v>
      </c>
      <c r="L7">
        <f t="shared" si="5"/>
        <v>0</v>
      </c>
      <c r="N7">
        <f t="shared" si="6"/>
        <v>0</v>
      </c>
      <c r="O7">
        <f t="shared" si="7"/>
        <v>0</v>
      </c>
      <c r="P7">
        <f t="shared" si="8"/>
        <v>0</v>
      </c>
      <c r="Q7">
        <f t="shared" si="9"/>
        <v>0</v>
      </c>
      <c r="R7">
        <f t="shared" si="10"/>
        <v>0</v>
      </c>
      <c r="S7">
        <f t="shared" si="11"/>
        <v>0</v>
      </c>
      <c r="U7">
        <f t="shared" si="12"/>
        <v>0</v>
      </c>
      <c r="V7">
        <f t="shared" si="13"/>
        <v>0</v>
      </c>
      <c r="W7">
        <f t="shared" si="14"/>
        <v>0</v>
      </c>
      <c r="X7">
        <f t="shared" si="15"/>
        <v>0</v>
      </c>
      <c r="Y7">
        <f t="shared" si="16"/>
        <v>0</v>
      </c>
      <c r="Z7">
        <f t="shared" si="17"/>
        <v>0</v>
      </c>
      <c r="AB7">
        <f t="shared" si="18"/>
        <v>0</v>
      </c>
      <c r="AC7">
        <f t="shared" si="19"/>
        <v>0</v>
      </c>
      <c r="AD7">
        <f t="shared" si="20"/>
        <v>0</v>
      </c>
      <c r="AE7">
        <f t="shared" si="21"/>
        <v>0</v>
      </c>
      <c r="AF7">
        <f t="shared" si="22"/>
        <v>0</v>
      </c>
      <c r="AG7">
        <f t="shared" si="23"/>
        <v>0</v>
      </c>
    </row>
    <row r="8" spans="1:36" x14ac:dyDescent="0.15">
      <c r="A8" s="1" t="str">
        <f>'Resultados Reales'!D51</f>
        <v>Alemania</v>
      </c>
      <c r="B8" s="3" t="str">
        <f>IF('Resultados Reales'!E51&lt;&gt;"",'Resultados Reales'!E51,"")</f>
        <v/>
      </c>
      <c r="C8" s="3"/>
      <c r="D8" s="3" t="str">
        <f>IF('Resultados Reales'!F51&lt;&gt;"",'Resultados Reales'!F51,"")</f>
        <v/>
      </c>
      <c r="E8" s="2" t="str">
        <f>'Resultados Reales'!G51</f>
        <v>Corea del Sur</v>
      </c>
      <c r="F8" s="3">
        <f>COUNTBLANK('Resultados Reales'!E51:'Resultados Reales'!F51)</f>
        <v>2</v>
      </c>
      <c r="G8">
        <f t="shared" si="0"/>
        <v>0</v>
      </c>
      <c r="H8">
        <f t="shared" si="1"/>
        <v>0</v>
      </c>
      <c r="I8">
        <f t="shared" si="2"/>
        <v>0</v>
      </c>
      <c r="J8">
        <f t="shared" si="3"/>
        <v>0</v>
      </c>
      <c r="K8">
        <f t="shared" si="4"/>
        <v>0</v>
      </c>
      <c r="L8">
        <f t="shared" si="5"/>
        <v>0</v>
      </c>
      <c r="N8">
        <f t="shared" si="6"/>
        <v>0</v>
      </c>
      <c r="O8">
        <f t="shared" si="7"/>
        <v>0</v>
      </c>
      <c r="P8">
        <f t="shared" si="8"/>
        <v>0</v>
      </c>
      <c r="Q8">
        <f t="shared" si="9"/>
        <v>0</v>
      </c>
      <c r="R8">
        <f t="shared" si="10"/>
        <v>0</v>
      </c>
      <c r="S8">
        <f t="shared" si="11"/>
        <v>0</v>
      </c>
      <c r="U8">
        <f t="shared" si="12"/>
        <v>0</v>
      </c>
      <c r="V8">
        <f t="shared" si="13"/>
        <v>0</v>
      </c>
      <c r="W8">
        <f t="shared" si="14"/>
        <v>0</v>
      </c>
      <c r="X8">
        <f t="shared" si="15"/>
        <v>0</v>
      </c>
      <c r="Y8">
        <f t="shared" si="16"/>
        <v>0</v>
      </c>
      <c r="Z8">
        <f t="shared" si="17"/>
        <v>0</v>
      </c>
      <c r="AB8">
        <f t="shared" si="18"/>
        <v>0</v>
      </c>
      <c r="AC8">
        <f t="shared" si="19"/>
        <v>0</v>
      </c>
      <c r="AD8">
        <f t="shared" si="20"/>
        <v>0</v>
      </c>
      <c r="AE8">
        <f t="shared" si="21"/>
        <v>0</v>
      </c>
      <c r="AF8">
        <f t="shared" si="22"/>
        <v>0</v>
      </c>
      <c r="AG8">
        <f t="shared" si="23"/>
        <v>0</v>
      </c>
    </row>
    <row r="9" spans="1:36" x14ac:dyDescent="0.15">
      <c r="A9" s="1" t="str">
        <f>'Resultados Reales'!D52</f>
        <v>Mexico</v>
      </c>
      <c r="B9" s="3" t="str">
        <f>IF('Resultados Reales'!E52&lt;&gt;"",'Resultados Reales'!E52,"")</f>
        <v/>
      </c>
      <c r="C9" s="3"/>
      <c r="D9" s="3" t="str">
        <f>IF('Resultados Reales'!F52&lt;&gt;"",'Resultados Reales'!F52,"")</f>
        <v/>
      </c>
      <c r="E9" s="2" t="str">
        <f>'Resultados Reales'!G52</f>
        <v>Suecia</v>
      </c>
      <c r="F9" s="3">
        <f>COUNTBLANK('Resultados Reales'!E52:'Resultados Reales'!F52)</f>
        <v>2</v>
      </c>
      <c r="G9">
        <f t="shared" si="0"/>
        <v>0</v>
      </c>
      <c r="H9">
        <f t="shared" si="1"/>
        <v>0</v>
      </c>
      <c r="I9">
        <f t="shared" si="2"/>
        <v>0</v>
      </c>
      <c r="J9">
        <f t="shared" si="3"/>
        <v>0</v>
      </c>
      <c r="K9">
        <f t="shared" si="4"/>
        <v>0</v>
      </c>
      <c r="L9">
        <f t="shared" si="5"/>
        <v>0</v>
      </c>
      <c r="N9">
        <f t="shared" si="6"/>
        <v>0</v>
      </c>
      <c r="O9">
        <f t="shared" si="7"/>
        <v>0</v>
      </c>
      <c r="P9">
        <f t="shared" si="8"/>
        <v>0</v>
      </c>
      <c r="Q9">
        <f t="shared" si="9"/>
        <v>0</v>
      </c>
      <c r="R9">
        <f t="shared" si="10"/>
        <v>0</v>
      </c>
      <c r="S9">
        <f t="shared" si="11"/>
        <v>0</v>
      </c>
      <c r="U9">
        <f t="shared" si="12"/>
        <v>0</v>
      </c>
      <c r="V9">
        <f t="shared" si="13"/>
        <v>0</v>
      </c>
      <c r="W9">
        <f t="shared" si="14"/>
        <v>0</v>
      </c>
      <c r="X9">
        <f t="shared" si="15"/>
        <v>0</v>
      </c>
      <c r="Y9">
        <f t="shared" si="16"/>
        <v>0</v>
      </c>
      <c r="Z9">
        <f t="shared" si="17"/>
        <v>0</v>
      </c>
      <c r="AB9">
        <f t="shared" si="18"/>
        <v>0</v>
      </c>
      <c r="AC9">
        <f t="shared" si="19"/>
        <v>0</v>
      </c>
      <c r="AD9">
        <f t="shared" si="20"/>
        <v>0</v>
      </c>
      <c r="AE9">
        <f t="shared" si="21"/>
        <v>0</v>
      </c>
      <c r="AF9">
        <f t="shared" si="22"/>
        <v>0</v>
      </c>
      <c r="AG9">
        <f t="shared" si="23"/>
        <v>0</v>
      </c>
    </row>
    <row r="10" spans="1:36" x14ac:dyDescent="0.15">
      <c r="G10">
        <f t="shared" ref="G10:L10" si="24">SUM(G4:G9)</f>
        <v>0</v>
      </c>
      <c r="H10">
        <f t="shared" si="24"/>
        <v>0</v>
      </c>
      <c r="I10">
        <f t="shared" si="24"/>
        <v>0</v>
      </c>
      <c r="J10">
        <f t="shared" si="24"/>
        <v>0</v>
      </c>
      <c r="K10">
        <f t="shared" si="24"/>
        <v>0</v>
      </c>
      <c r="L10">
        <f t="shared" si="24"/>
        <v>0</v>
      </c>
      <c r="M10">
        <f>H10*3+I10</f>
        <v>0</v>
      </c>
      <c r="N10">
        <f t="shared" ref="N10:S10" si="25">SUM(N4:N9)</f>
        <v>0</v>
      </c>
      <c r="O10">
        <f t="shared" si="25"/>
        <v>0</v>
      </c>
      <c r="P10">
        <f t="shared" si="25"/>
        <v>0</v>
      </c>
      <c r="Q10">
        <f t="shared" si="25"/>
        <v>0</v>
      </c>
      <c r="R10">
        <f t="shared" si="25"/>
        <v>0</v>
      </c>
      <c r="S10">
        <f t="shared" si="25"/>
        <v>0</v>
      </c>
      <c r="T10">
        <f>O10*3+P10</f>
        <v>0</v>
      </c>
      <c r="U10">
        <f t="shared" ref="U10:Z10" si="26">SUM(U4:U9)</f>
        <v>0</v>
      </c>
      <c r="V10">
        <f t="shared" si="26"/>
        <v>0</v>
      </c>
      <c r="W10">
        <f t="shared" si="26"/>
        <v>0</v>
      </c>
      <c r="X10">
        <f t="shared" si="26"/>
        <v>0</v>
      </c>
      <c r="Y10">
        <f t="shared" si="26"/>
        <v>0</v>
      </c>
      <c r="Z10">
        <f t="shared" si="26"/>
        <v>0</v>
      </c>
      <c r="AA10">
        <f>V10*3+W10</f>
        <v>0</v>
      </c>
      <c r="AB10">
        <f t="shared" ref="AB10:AG10" si="27">SUM(AB4:AB9)</f>
        <v>0</v>
      </c>
      <c r="AC10">
        <f t="shared" si="27"/>
        <v>0</v>
      </c>
      <c r="AD10">
        <f t="shared" si="27"/>
        <v>0</v>
      </c>
      <c r="AE10">
        <f t="shared" si="27"/>
        <v>0</v>
      </c>
      <c r="AF10">
        <f t="shared" si="27"/>
        <v>0</v>
      </c>
      <c r="AG10">
        <f t="shared" si="27"/>
        <v>0</v>
      </c>
      <c r="AH10">
        <f>AC10*3+AD10</f>
        <v>0</v>
      </c>
    </row>
    <row r="14" spans="1:36" x14ac:dyDescent="0.15">
      <c r="F14" t="s">
        <v>45</v>
      </c>
    </row>
    <row r="15" spans="1:36" x14ac:dyDescent="0.15">
      <c r="G15" t="s">
        <v>39</v>
      </c>
      <c r="H15" t="s">
        <v>40</v>
      </c>
      <c r="I15" t="s">
        <v>41</v>
      </c>
      <c r="J15" t="s">
        <v>42</v>
      </c>
      <c r="K15" t="s">
        <v>43</v>
      </c>
      <c r="L15" t="s">
        <v>44</v>
      </c>
      <c r="M15" t="s">
        <v>46</v>
      </c>
      <c r="O15" t="s">
        <v>47</v>
      </c>
      <c r="S15" t="s">
        <v>48</v>
      </c>
      <c r="W15" t="s">
        <v>49</v>
      </c>
      <c r="AA15" t="s">
        <v>50</v>
      </c>
      <c r="AE15" t="s">
        <v>51</v>
      </c>
      <c r="AI15" t="s">
        <v>52</v>
      </c>
    </row>
    <row r="16" spans="1:36" x14ac:dyDescent="0.15">
      <c r="F16" t="str">
        <f>G2</f>
        <v>Alemania</v>
      </c>
      <c r="G16">
        <f t="shared" ref="G16:M16" si="28">G10</f>
        <v>0</v>
      </c>
      <c r="H16">
        <f t="shared" si="28"/>
        <v>0</v>
      </c>
      <c r="I16">
        <f t="shared" si="28"/>
        <v>0</v>
      </c>
      <c r="J16">
        <f t="shared" si="28"/>
        <v>0</v>
      </c>
      <c r="K16">
        <f t="shared" si="28"/>
        <v>0</v>
      </c>
      <c r="L16">
        <f t="shared" si="28"/>
        <v>0</v>
      </c>
      <c r="M16">
        <f t="shared" si="28"/>
        <v>0</v>
      </c>
      <c r="O16" t="str">
        <f>IF($M16&gt;=$M17,$F16,$F17)</f>
        <v>Alemania</v>
      </c>
      <c r="P16">
        <f>VLOOKUP(O16,$F$16:$M$25,8,FALSE)</f>
        <v>0</v>
      </c>
      <c r="S16" t="str">
        <f>IF($P16&gt;=$P18,$O16,$O18)</f>
        <v>Alemania</v>
      </c>
      <c r="T16">
        <f>VLOOKUP(S16,$O$16:$P$25,2,FALSE)</f>
        <v>0</v>
      </c>
      <c r="W16" t="str">
        <f>IF($T16&gt;=$T19,$S16,$S19)</f>
        <v>Alemania</v>
      </c>
      <c r="X16">
        <f>VLOOKUP(W16,$S$16:$T$25,2,FALSE)</f>
        <v>0</v>
      </c>
      <c r="AA16" t="str">
        <f>W16</f>
        <v>Alemania</v>
      </c>
      <c r="AB16">
        <f>VLOOKUP(AA16,W16:X25,2,FALSE)</f>
        <v>0</v>
      </c>
      <c r="AE16" t="str">
        <f>AA16</f>
        <v>Alemania</v>
      </c>
      <c r="AF16">
        <f>VLOOKUP(AE16,AA16:AB25,2,FALSE)</f>
        <v>0</v>
      </c>
      <c r="AI16" t="str">
        <f>AE16</f>
        <v>Alemania</v>
      </c>
      <c r="AJ16">
        <f>VLOOKUP(AI16,AE16:AF25,2,FALSE)</f>
        <v>0</v>
      </c>
    </row>
    <row r="17" spans="6:37" x14ac:dyDescent="0.15">
      <c r="F17" t="str">
        <f>N2</f>
        <v>Mexico</v>
      </c>
      <c r="G17">
        <f t="shared" ref="G17:M17" si="29">N10</f>
        <v>0</v>
      </c>
      <c r="H17">
        <f t="shared" si="29"/>
        <v>0</v>
      </c>
      <c r="I17">
        <f t="shared" si="29"/>
        <v>0</v>
      </c>
      <c r="J17">
        <f t="shared" si="29"/>
        <v>0</v>
      </c>
      <c r="K17">
        <f t="shared" si="29"/>
        <v>0</v>
      </c>
      <c r="L17">
        <f t="shared" si="29"/>
        <v>0</v>
      </c>
      <c r="M17">
        <f t="shared" si="29"/>
        <v>0</v>
      </c>
      <c r="O17" t="str">
        <f>IF($M17&lt;=$M16,$F17,$F16)</f>
        <v>Mexico</v>
      </c>
      <c r="P17">
        <f>VLOOKUP(O17,$F$16:$M$25,8,FALSE)</f>
        <v>0</v>
      </c>
      <c r="S17" t="str">
        <f>O17</f>
        <v>Mexico</v>
      </c>
      <c r="T17">
        <f>VLOOKUP(S17,$O$16:$P$25,2,FALSE)</f>
        <v>0</v>
      </c>
      <c r="W17" t="str">
        <f>S17</f>
        <v>Mexico</v>
      </c>
      <c r="X17">
        <f>VLOOKUP(W17,$S$16:$T$25,2,FALSE)</f>
        <v>0</v>
      </c>
      <c r="AA17" t="str">
        <f>IF(X17&gt;=X18,W17,W18)</f>
        <v>Mexico</v>
      </c>
      <c r="AB17">
        <f>VLOOKUP(AA17,W16:X25,2,FALSE)</f>
        <v>0</v>
      </c>
      <c r="AE17" t="str">
        <f>IF(AB17&gt;=AB19,AA17,AA19)</f>
        <v>Mexico</v>
      </c>
      <c r="AF17">
        <f>VLOOKUP(AE17,AA16:AB25,2,FALSE)</f>
        <v>0</v>
      </c>
      <c r="AI17" t="str">
        <f>AE17</f>
        <v>Mexico</v>
      </c>
      <c r="AJ17">
        <f>VLOOKUP(AI17,AE16:AF25,2,FALSE)</f>
        <v>0</v>
      </c>
    </row>
    <row r="18" spans="6:37" x14ac:dyDescent="0.15">
      <c r="F18" t="str">
        <f>U2</f>
        <v>Suecia</v>
      </c>
      <c r="G18">
        <f t="shared" ref="G18:M18" si="30">U10</f>
        <v>0</v>
      </c>
      <c r="H18">
        <f t="shared" si="30"/>
        <v>0</v>
      </c>
      <c r="I18">
        <f t="shared" si="30"/>
        <v>0</v>
      </c>
      <c r="J18">
        <f t="shared" si="30"/>
        <v>0</v>
      </c>
      <c r="K18">
        <f t="shared" si="30"/>
        <v>0</v>
      </c>
      <c r="L18">
        <f t="shared" si="30"/>
        <v>0</v>
      </c>
      <c r="M18">
        <f t="shared" si="30"/>
        <v>0</v>
      </c>
      <c r="O18" t="str">
        <f>F18</f>
        <v>Suecia</v>
      </c>
      <c r="P18">
        <f>VLOOKUP(O18,$F$16:$M$25,8,FALSE)</f>
        <v>0</v>
      </c>
      <c r="S18" t="str">
        <f>IF($P18&lt;=$P16,$O18,$O16)</f>
        <v>Suecia</v>
      </c>
      <c r="T18">
        <f>VLOOKUP(S18,$O$16:$P$25,2,FALSE)</f>
        <v>0</v>
      </c>
      <c r="W18" t="str">
        <f>S18</f>
        <v>Suecia</v>
      </c>
      <c r="X18">
        <f>VLOOKUP(W18,$S$16:$T$25,2,FALSE)</f>
        <v>0</v>
      </c>
      <c r="AA18" t="str">
        <f>IF(X18&lt;=X17,W18,W17)</f>
        <v>Suecia</v>
      </c>
      <c r="AB18">
        <f>VLOOKUP(AA18,W16:X25,2,FALSE)</f>
        <v>0</v>
      </c>
      <c r="AE18" t="str">
        <f>AA18</f>
        <v>Suecia</v>
      </c>
      <c r="AF18">
        <f>VLOOKUP(AE18,AA16:AB25,2,FALSE)</f>
        <v>0</v>
      </c>
      <c r="AI18" t="str">
        <f>IF(AF18&gt;=AF19,AE18,AE19)</f>
        <v>Suecia</v>
      </c>
      <c r="AJ18">
        <f>VLOOKUP(AI18,AE16:AF25,2,FALSE)</f>
        <v>0</v>
      </c>
    </row>
    <row r="19" spans="6:37" x14ac:dyDescent="0.15">
      <c r="F19" t="str">
        <f>AB2</f>
        <v>Corea del Sur</v>
      </c>
      <c r="G19">
        <f t="shared" ref="G19:M19" si="31">AB10</f>
        <v>0</v>
      </c>
      <c r="H19">
        <f t="shared" si="31"/>
        <v>0</v>
      </c>
      <c r="I19">
        <f t="shared" si="31"/>
        <v>0</v>
      </c>
      <c r="J19">
        <f t="shared" si="31"/>
        <v>0</v>
      </c>
      <c r="K19">
        <f t="shared" si="31"/>
        <v>0</v>
      </c>
      <c r="L19">
        <f t="shared" si="31"/>
        <v>0</v>
      </c>
      <c r="M19">
        <f t="shared" si="31"/>
        <v>0</v>
      </c>
      <c r="O19" t="str">
        <f>F19</f>
        <v>Corea del Sur</v>
      </c>
      <c r="P19">
        <f>VLOOKUP(O19,$F$16:$M$25,8,FALSE)</f>
        <v>0</v>
      </c>
      <c r="S19" t="str">
        <f>O19</f>
        <v>Corea del Sur</v>
      </c>
      <c r="T19">
        <f>VLOOKUP(S19,$O$16:$P$25,2,FALSE)</f>
        <v>0</v>
      </c>
      <c r="W19" t="str">
        <f>IF($T19&lt;=$T16,$S19,$S16)</f>
        <v>Corea del Sur</v>
      </c>
      <c r="X19">
        <f>VLOOKUP(W19,$S$16:$T$25,2,FALSE)</f>
        <v>0</v>
      </c>
      <c r="AA19" t="str">
        <f>W19</f>
        <v>Corea del Sur</v>
      </c>
      <c r="AB19">
        <f>VLOOKUP(AA19,W16:X25,2,FALSE)</f>
        <v>0</v>
      </c>
      <c r="AE19" t="str">
        <f>IF(AB19&lt;=AB17,AA19,AA17)</f>
        <v>Corea del Sur</v>
      </c>
      <c r="AF19">
        <f>VLOOKUP(AE19,AA16:AB25,2,FALSE)</f>
        <v>0</v>
      </c>
      <c r="AI19" t="str">
        <f>IF(AF19&lt;=AF18,AE19,AE18)</f>
        <v>Corea del Sur</v>
      </c>
      <c r="AJ19">
        <f>VLOOKUP(AI19,AE16:AF25,2,FALSE)</f>
        <v>0</v>
      </c>
    </row>
    <row r="28" spans="6:37" x14ac:dyDescent="0.15">
      <c r="F28" t="str">
        <f>AI16</f>
        <v>Alemania</v>
      </c>
      <c r="J28">
        <f>AJ16</f>
        <v>0</v>
      </c>
      <c r="K28">
        <f>VLOOKUP(AI16,$F$16:$M$25,6,FALSE)</f>
        <v>0</v>
      </c>
      <c r="L28">
        <f>VLOOKUP(AI16,$F$16:$M$25,7,FALSE)</f>
        <v>0</v>
      </c>
      <c r="M28">
        <f>K28-L28</f>
        <v>0</v>
      </c>
      <c r="O28" t="str">
        <f>IF(AND($J28=$J29,$M29&gt;$M28),$F29,$F28)</f>
        <v>Alemania</v>
      </c>
      <c r="P28">
        <f>VLOOKUP(O28,$F$28:$M$37,5,FALSE)</f>
        <v>0</v>
      </c>
      <c r="Q28">
        <f>VLOOKUP(O28,$F$28:$M$37,8,FALSE)</f>
        <v>0</v>
      </c>
      <c r="S28" t="str">
        <f>IF(AND(P28=P30,Q30&gt;Q28),O30,O28)</f>
        <v>Alemania</v>
      </c>
      <c r="T28">
        <f>VLOOKUP(S28,$O$28:$Q$37,2,FALSE)</f>
        <v>0</v>
      </c>
      <c r="U28">
        <f>VLOOKUP(S28,$O$28:$Q$37,3,FALSE)</f>
        <v>0</v>
      </c>
      <c r="W28" t="str">
        <f>IF(AND(T28=T31,U31&gt;U28),S31,S28)</f>
        <v>Alemania</v>
      </c>
      <c r="X28">
        <f>VLOOKUP(W28,$S$28:$U$37,2,FALSE)</f>
        <v>0</v>
      </c>
      <c r="Y28">
        <f>VLOOKUP(W28,$S$28:$U$37,3,FALSE)</f>
        <v>0</v>
      </c>
      <c r="AA28" t="str">
        <f>W28</f>
        <v>Alemania</v>
      </c>
      <c r="AB28">
        <f>VLOOKUP(AA28,W28:Y37,2,FALSE)</f>
        <v>0</v>
      </c>
      <c r="AC28">
        <f>VLOOKUP(AA28,W28:Y37,3,FALSE)</f>
        <v>0</v>
      </c>
      <c r="AE28" t="str">
        <f>AA28</f>
        <v>Alemania</v>
      </c>
      <c r="AF28">
        <f>VLOOKUP(AE28,AA28:AC37,2,FALSE)</f>
        <v>0</v>
      </c>
      <c r="AG28">
        <f>VLOOKUP(AE28,AA28:AC37,3,FALSE)</f>
        <v>0</v>
      </c>
      <c r="AI28" t="str">
        <f>AE28</f>
        <v>Alemania</v>
      </c>
      <c r="AJ28">
        <f>VLOOKUP(AI28,AE28:AG37,2,FALSE)</f>
        <v>0</v>
      </c>
      <c r="AK28">
        <f>VLOOKUP(AI28,AE28:AG37,3,FALSE)</f>
        <v>0</v>
      </c>
    </row>
    <row r="29" spans="6:37" x14ac:dyDescent="0.15">
      <c r="F29" t="str">
        <f>AI17</f>
        <v>Mexico</v>
      </c>
      <c r="J29">
        <f>AJ17</f>
        <v>0</v>
      </c>
      <c r="K29">
        <f>VLOOKUP(AI17,$F$16:$M$25,6,FALSE)</f>
        <v>0</v>
      </c>
      <c r="L29">
        <f>VLOOKUP(AI17,$F$16:$M$25,7,FALSE)</f>
        <v>0</v>
      </c>
      <c r="M29">
        <f>K29-L29</f>
        <v>0</v>
      </c>
      <c r="O29" t="str">
        <f>IF(AND($J28=$J29,$M29&gt;$M28),$F28,$F29)</f>
        <v>Mexico</v>
      </c>
      <c r="P29">
        <f>VLOOKUP(O29,$F$28:$M$37,5,FALSE)</f>
        <v>0</v>
      </c>
      <c r="Q29">
        <f>VLOOKUP(O29,$F$28:$M$37,8,FALSE)</f>
        <v>0</v>
      </c>
      <c r="S29" t="str">
        <f>O29</f>
        <v>Mexico</v>
      </c>
      <c r="T29">
        <f>VLOOKUP(S29,$O$28:$Q$37,2,FALSE)</f>
        <v>0</v>
      </c>
      <c r="U29">
        <f>VLOOKUP(S29,$O$28:$Q$37,3,FALSE)</f>
        <v>0</v>
      </c>
      <c r="W29" t="str">
        <f>S29</f>
        <v>Mexico</v>
      </c>
      <c r="X29">
        <f>VLOOKUP(W29,$S$28:$U$37,2,FALSE)</f>
        <v>0</v>
      </c>
      <c r="Y29">
        <f>VLOOKUP(W29,$S$28:$U$37,3,FALSE)</f>
        <v>0</v>
      </c>
      <c r="AA29" t="str">
        <f>IF(AND(X29=X30,Y30&gt;Y29),W30,W29)</f>
        <v>Mexico</v>
      </c>
      <c r="AB29">
        <f>VLOOKUP(AA29,W28:Y37,2,FALSE)</f>
        <v>0</v>
      </c>
      <c r="AC29">
        <f>VLOOKUP(AA29,W28:Y37,3,FALSE)</f>
        <v>0</v>
      </c>
      <c r="AE29" t="str">
        <f>IF(AND(AB29=AB31,AC31&gt;AC29),AA31,AA29)</f>
        <v>Mexico</v>
      </c>
      <c r="AF29">
        <f>VLOOKUP(AE29,AA28:AC37,2,FALSE)</f>
        <v>0</v>
      </c>
      <c r="AG29">
        <f>VLOOKUP(AE29,AA28:AC37,3,FALSE)</f>
        <v>0</v>
      </c>
      <c r="AI29" t="str">
        <f>AE29</f>
        <v>Mexico</v>
      </c>
      <c r="AJ29">
        <f>VLOOKUP(AI29,AE28:AG37,2,FALSE)</f>
        <v>0</v>
      </c>
      <c r="AK29">
        <f>VLOOKUP(AI29,AE28:AG37,3,FALSE)</f>
        <v>0</v>
      </c>
    </row>
    <row r="30" spans="6:37" x14ac:dyDescent="0.15">
      <c r="F30" t="str">
        <f>AI18</f>
        <v>Suecia</v>
      </c>
      <c r="J30">
        <f>AJ18</f>
        <v>0</v>
      </c>
      <c r="K30">
        <f>VLOOKUP(AI18,$F$16:$M$25,6,FALSE)</f>
        <v>0</v>
      </c>
      <c r="L30">
        <f>VLOOKUP(AI18,$F$16:$M$25,7,FALSE)</f>
        <v>0</v>
      </c>
      <c r="M30">
        <f>K30-L30</f>
        <v>0</v>
      </c>
      <c r="O30" t="str">
        <f>F30</f>
        <v>Suecia</v>
      </c>
      <c r="P30">
        <f>VLOOKUP(O30,$F$28:$M$37,5,FALSE)</f>
        <v>0</v>
      </c>
      <c r="Q30">
        <f>VLOOKUP(O30,$F$28:$M$37,8,FALSE)</f>
        <v>0</v>
      </c>
      <c r="S30" t="str">
        <f>IF(AND($P28=P30,Q30&gt;Q28),O28,O30)</f>
        <v>Suecia</v>
      </c>
      <c r="T30">
        <f>VLOOKUP(S30,$O$28:$Q$37,2,FALSE)</f>
        <v>0</v>
      </c>
      <c r="U30">
        <f>VLOOKUP(S30,$O$28:$Q$37,3,FALSE)</f>
        <v>0</v>
      </c>
      <c r="W30" t="str">
        <f>S30</f>
        <v>Suecia</v>
      </c>
      <c r="X30">
        <f>VLOOKUP(W30,$S$28:$U$37,2,FALSE)</f>
        <v>0</v>
      </c>
      <c r="Y30">
        <f>VLOOKUP(W30,$S$28:$U$37,3,FALSE)</f>
        <v>0</v>
      </c>
      <c r="AA30" t="str">
        <f>IF(AND(X29=X30,Y30&gt;Y29),W29,W30)</f>
        <v>Suecia</v>
      </c>
      <c r="AB30">
        <f>VLOOKUP(AA30,W28:Y37,2,FALSE)</f>
        <v>0</v>
      </c>
      <c r="AC30">
        <f>VLOOKUP(AA30,W28:Y37,3,FALSE)</f>
        <v>0</v>
      </c>
      <c r="AE30" t="str">
        <f>AA30</f>
        <v>Suecia</v>
      </c>
      <c r="AF30">
        <f>VLOOKUP(AE30,AA28:AC37,2,FALSE)</f>
        <v>0</v>
      </c>
      <c r="AG30">
        <f>VLOOKUP(AE30,AA28:AC37,3,FALSE)</f>
        <v>0</v>
      </c>
      <c r="AI30" t="str">
        <f>IF(AND(AF30=AF31,AG31&gt;AG30),AE31,AE30)</f>
        <v>Suecia</v>
      </c>
      <c r="AJ30">
        <f>VLOOKUP(AI30,AE28:AG37,2,FALSE)</f>
        <v>0</v>
      </c>
      <c r="AK30">
        <f>VLOOKUP(AI30,AE28:AG37,3,FALSE)</f>
        <v>0</v>
      </c>
    </row>
    <row r="31" spans="6:37" x14ac:dyDescent="0.15">
      <c r="F31" t="str">
        <f>AI19</f>
        <v>Corea del Sur</v>
      </c>
      <c r="J31">
        <f>AJ19</f>
        <v>0</v>
      </c>
      <c r="K31">
        <f>VLOOKUP(AI19,$F$16:$M$25,6,FALSE)</f>
        <v>0</v>
      </c>
      <c r="L31">
        <f>VLOOKUP(AI19,$F$16:$M$25,7,FALSE)</f>
        <v>0</v>
      </c>
      <c r="M31">
        <f>K31-L31</f>
        <v>0</v>
      </c>
      <c r="O31" t="str">
        <f>F31</f>
        <v>Corea del Sur</v>
      </c>
      <c r="P31">
        <f>VLOOKUP(O31,$F$28:$M$37,5,FALSE)</f>
        <v>0</v>
      </c>
      <c r="Q31">
        <f>VLOOKUP(O31,$F$28:$M$37,8,FALSE)</f>
        <v>0</v>
      </c>
      <c r="S31" t="str">
        <f>O31</f>
        <v>Corea del Sur</v>
      </c>
      <c r="T31">
        <f>VLOOKUP(S31,$O$28:$Q$37,2,FALSE)</f>
        <v>0</v>
      </c>
      <c r="U31">
        <f>VLOOKUP(S31,$O$28:$Q$37,3,FALSE)</f>
        <v>0</v>
      </c>
      <c r="W31" t="str">
        <f>IF(AND(T28=T31,U31&gt;U28),S28,S31)</f>
        <v>Corea del Sur</v>
      </c>
      <c r="X31">
        <f>VLOOKUP(W31,$S$28:$U$37,2,FALSE)</f>
        <v>0</v>
      </c>
      <c r="Y31">
        <f>VLOOKUP(W31,$S$28:$U$37,3,FALSE)</f>
        <v>0</v>
      </c>
      <c r="AA31" t="str">
        <f>W31</f>
        <v>Corea del Sur</v>
      </c>
      <c r="AB31">
        <f>VLOOKUP(AA31,W28:Y37,2,FALSE)</f>
        <v>0</v>
      </c>
      <c r="AC31">
        <f>VLOOKUP(AA31,W28:Y37,3,FALSE)</f>
        <v>0</v>
      </c>
      <c r="AE31" t="str">
        <f>IF(AND(AB29=AB31,AC31&gt;AC29),AA29,AA31)</f>
        <v>Corea del Sur</v>
      </c>
      <c r="AF31">
        <f>VLOOKUP(AE31,AA28:AC37,2,FALSE)</f>
        <v>0</v>
      </c>
      <c r="AG31">
        <f>VLOOKUP(AE31,AA28:AC37,3,FALSE)</f>
        <v>0</v>
      </c>
      <c r="AI31" t="str">
        <f>IF(AND(AF30=AF31,AG31&gt;AG30),AE30,AE31)</f>
        <v>Corea del Sur</v>
      </c>
      <c r="AJ31">
        <f>VLOOKUP(AI31,AE28:AG37,2,FALSE)</f>
        <v>0</v>
      </c>
      <c r="AK31">
        <f>VLOOKUP(AI31,AE28:AG37,3,FALSE)</f>
        <v>0</v>
      </c>
    </row>
    <row r="40" spans="6:38" x14ac:dyDescent="0.15">
      <c r="F40" t="str">
        <f>AI28</f>
        <v>Alemania</v>
      </c>
      <c r="J40">
        <f>VLOOKUP(F40,$F$16:$M$25,8,FALSE)</f>
        <v>0</v>
      </c>
      <c r="K40">
        <f>VLOOKUP(F40,$F$16:$M$25,6,FALSE)</f>
        <v>0</v>
      </c>
      <c r="L40">
        <f>VLOOKUP(F40,$F$16:$M$25,7,FALSE)</f>
        <v>0</v>
      </c>
      <c r="M40">
        <f>K40-L40</f>
        <v>0</v>
      </c>
      <c r="O40" t="str">
        <f>IF(AND(J40=J41,M40=M41,K41&gt;K40),F41,F40)</f>
        <v>Alemania</v>
      </c>
      <c r="P40">
        <f>VLOOKUP(O40,$F$40:$M$49,5,FALSE)</f>
        <v>0</v>
      </c>
      <c r="Q40">
        <f>VLOOKUP(O40,$F$40:$M$49,8,FALSE)</f>
        <v>0</v>
      </c>
      <c r="R40">
        <f>VLOOKUP(O40,$F$40:$M$49,6,FALSE)</f>
        <v>0</v>
      </c>
      <c r="S40" t="str">
        <f>IF(AND(P40=P42,Q40=Q42,R42&gt;R40),O42,O40)</f>
        <v>Alemania</v>
      </c>
      <c r="T40">
        <f>VLOOKUP(S40,$O$40:$R$49,2,FALSE)</f>
        <v>0</v>
      </c>
      <c r="U40">
        <f>VLOOKUP(S40,$O$40:$R$49,3,FALSE)</f>
        <v>0</v>
      </c>
      <c r="V40">
        <f>VLOOKUP(S40,$O$40:$R$49,4,FALSE)</f>
        <v>0</v>
      </c>
      <c r="W40" t="str">
        <f>IF(AND(T40=T43,U40=U43,V43&gt;V40),S43,S40)</f>
        <v>Alemania</v>
      </c>
      <c r="X40">
        <f>VLOOKUP(W40,$S$40:$V$49,2,FALSE)</f>
        <v>0</v>
      </c>
      <c r="Y40">
        <f>VLOOKUP(W40,$S$40:$V$49,3,FALSE)</f>
        <v>0</v>
      </c>
      <c r="Z40">
        <f>VLOOKUP(W40,$S$40:$V$49,4,FALSE)</f>
        <v>0</v>
      </c>
      <c r="AA40" t="str">
        <f>W40</f>
        <v>Alemania</v>
      </c>
      <c r="AB40">
        <f>VLOOKUP(AA40,W40:Z49,2,FALSE)</f>
        <v>0</v>
      </c>
      <c r="AC40">
        <f>VLOOKUP(AA40,W40:Z49,3,FALSE)</f>
        <v>0</v>
      </c>
      <c r="AD40">
        <f>VLOOKUP(AA40,W40:Z49,4,FALSE)</f>
        <v>0</v>
      </c>
      <c r="AE40" t="str">
        <f>AA40</f>
        <v>Alemania</v>
      </c>
      <c r="AF40">
        <f>VLOOKUP(AE40,AA40:AD49,2,FALSE)</f>
        <v>0</v>
      </c>
      <c r="AG40">
        <f>VLOOKUP(AE40,AA40:AD49,3,FALSE)</f>
        <v>0</v>
      </c>
      <c r="AH40">
        <f>VLOOKUP(AE40,AA40:AD49,4,FALSE)</f>
        <v>0</v>
      </c>
      <c r="AI40" t="str">
        <f>AE40</f>
        <v>Alemania</v>
      </c>
      <c r="AJ40">
        <f>VLOOKUP(AI40,AE40:AH49,2,FALSE)</f>
        <v>0</v>
      </c>
      <c r="AK40">
        <f>VLOOKUP(AI40,AE40:AH49,3,FALSE)</f>
        <v>0</v>
      </c>
      <c r="AL40">
        <f>VLOOKUP(AI40,AE40:AH49,4,FALSE)</f>
        <v>0</v>
      </c>
    </row>
    <row r="41" spans="6:38" x14ac:dyDescent="0.15">
      <c r="F41" t="str">
        <f>AI29</f>
        <v>Mexico</v>
      </c>
      <c r="J41">
        <f>VLOOKUP(F41,$F$16:$M$25,8,FALSE)</f>
        <v>0</v>
      </c>
      <c r="K41">
        <f>VLOOKUP(F41,$F$16:$M$25,6,FALSE)</f>
        <v>0</v>
      </c>
      <c r="L41">
        <f>VLOOKUP(F41,$F$16:$M$25,7,FALSE)</f>
        <v>0</v>
      </c>
      <c r="M41">
        <f>K41-L41</f>
        <v>0</v>
      </c>
      <c r="O41" t="str">
        <f>IF(AND(J40=J41,M40=M41,K41&gt;K40),F40,F41)</f>
        <v>Mexico</v>
      </c>
      <c r="P41">
        <f>VLOOKUP(O41,$F$40:$M$49,5,FALSE)</f>
        <v>0</v>
      </c>
      <c r="Q41">
        <f>VLOOKUP(O41,$F$40:$M$49,8,FALSE)</f>
        <v>0</v>
      </c>
      <c r="R41">
        <f>VLOOKUP(O41,$F$40:$M$49,6,FALSE)</f>
        <v>0</v>
      </c>
      <c r="S41" t="str">
        <f>O41</f>
        <v>Mexico</v>
      </c>
      <c r="T41">
        <f>VLOOKUP(S41,$O$40:$R$49,2,FALSE)</f>
        <v>0</v>
      </c>
      <c r="U41">
        <f>VLOOKUP(S41,$O$40:$R$49,3,FALSE)</f>
        <v>0</v>
      </c>
      <c r="V41">
        <f>VLOOKUP(S41,$O$40:$R$49,4,FALSE)</f>
        <v>0</v>
      </c>
      <c r="W41" t="str">
        <f>S41</f>
        <v>Mexico</v>
      </c>
      <c r="X41">
        <f>VLOOKUP(W41,$S$40:$V$49,2,FALSE)</f>
        <v>0</v>
      </c>
      <c r="Y41">
        <f>VLOOKUP(W41,$S$40:$V$49,3,FALSE)</f>
        <v>0</v>
      </c>
      <c r="Z41">
        <f>VLOOKUP(W41,$S$40:$V$49,4,FALSE)</f>
        <v>0</v>
      </c>
      <c r="AA41" t="str">
        <f>IF(AND(X41=X42,Y41=Y42,Z42&gt;Z41),W42,W41)</f>
        <v>Mexico</v>
      </c>
      <c r="AB41">
        <f>VLOOKUP(AA41,W40:Z49,2,FALSE)</f>
        <v>0</v>
      </c>
      <c r="AC41">
        <f>VLOOKUP(AA41,W40:Z49,3,FALSE)</f>
        <v>0</v>
      </c>
      <c r="AD41">
        <f>VLOOKUP(AA41,W40:Z49,4,FALSE)</f>
        <v>0</v>
      </c>
      <c r="AE41" t="str">
        <f>IF(AND(AB41=AB43,AC41=AC43,AD43&gt;AD41),AA43,AA41)</f>
        <v>Mexico</v>
      </c>
      <c r="AF41">
        <f>VLOOKUP(AE41,AA40:AD49,2,FALSE)</f>
        <v>0</v>
      </c>
      <c r="AG41">
        <f>VLOOKUP(AE41,AA40:AD49,3,FALSE)</f>
        <v>0</v>
      </c>
      <c r="AH41">
        <f>VLOOKUP(AE41,AA40:AD49,4,FALSE)</f>
        <v>0</v>
      </c>
      <c r="AI41" t="str">
        <f>AE41</f>
        <v>Mexico</v>
      </c>
      <c r="AJ41">
        <f>VLOOKUP(AI41,AE40:AH49,2,FALSE)</f>
        <v>0</v>
      </c>
      <c r="AK41">
        <f>VLOOKUP(AI41,AE40:AH49,3,FALSE)</f>
        <v>0</v>
      </c>
      <c r="AL41">
        <f>VLOOKUP(AI41,AE40:AH49,4,FALSE)</f>
        <v>0</v>
      </c>
    </row>
    <row r="42" spans="6:38" x14ac:dyDescent="0.15">
      <c r="F42" t="str">
        <f>AI30</f>
        <v>Suecia</v>
      </c>
      <c r="J42">
        <f>VLOOKUP(F42,$F$16:$M$25,8,FALSE)</f>
        <v>0</v>
      </c>
      <c r="K42">
        <f>VLOOKUP(F42,$F$16:$M$25,6,FALSE)</f>
        <v>0</v>
      </c>
      <c r="L42">
        <f>VLOOKUP(F42,$F$16:$M$25,7,FALSE)</f>
        <v>0</v>
      </c>
      <c r="M42">
        <f>K42-L42</f>
        <v>0</v>
      </c>
      <c r="O42" t="str">
        <f>F42</f>
        <v>Suecia</v>
      </c>
      <c r="P42">
        <f>VLOOKUP(O42,$F$40:$M$49,5,FALSE)</f>
        <v>0</v>
      </c>
      <c r="Q42">
        <f>VLOOKUP(O42,$F$40:$M$49,8,FALSE)</f>
        <v>0</v>
      </c>
      <c r="R42">
        <f>VLOOKUP(O42,$F$40:$M$49,6,FALSE)</f>
        <v>0</v>
      </c>
      <c r="S42" t="str">
        <f>IF(AND(P40=P42,Q40=Q42,R42&gt;R40),O40,O42)</f>
        <v>Suecia</v>
      </c>
      <c r="T42">
        <f>VLOOKUP(S42,$O$40:$R$49,2,FALSE)</f>
        <v>0</v>
      </c>
      <c r="U42">
        <f>VLOOKUP(S42,$O$40:$R$49,3,FALSE)</f>
        <v>0</v>
      </c>
      <c r="V42">
        <f>VLOOKUP(S42,$O$40:$R$49,4,FALSE)</f>
        <v>0</v>
      </c>
      <c r="W42" t="str">
        <f>S42</f>
        <v>Suecia</v>
      </c>
      <c r="X42">
        <f>VLOOKUP(W42,$S$40:$V$49,2,FALSE)</f>
        <v>0</v>
      </c>
      <c r="Y42">
        <f>VLOOKUP(W42,$S$40:$V$49,3,FALSE)</f>
        <v>0</v>
      </c>
      <c r="Z42">
        <f>VLOOKUP(W42,$S$40:$V$49,4,FALSE)</f>
        <v>0</v>
      </c>
      <c r="AA42" t="str">
        <f>IF(AND(X41=X42,Y41=Y42,Z42&gt;Z41),W41,W42)</f>
        <v>Suecia</v>
      </c>
      <c r="AB42">
        <f>VLOOKUP(AA42,W40:Z49,2,FALSE)</f>
        <v>0</v>
      </c>
      <c r="AC42">
        <f>VLOOKUP(AA42,W40:Z49,3,FALSE)</f>
        <v>0</v>
      </c>
      <c r="AD42">
        <f>VLOOKUP(AA42,W40:Z49,4,FALSE)</f>
        <v>0</v>
      </c>
      <c r="AE42" t="str">
        <f>AA42</f>
        <v>Suecia</v>
      </c>
      <c r="AF42">
        <f>VLOOKUP(AE42,AA40:AD49,2,FALSE)</f>
        <v>0</v>
      </c>
      <c r="AG42">
        <f>VLOOKUP(AE42,AA40:AD49,3,FALSE)</f>
        <v>0</v>
      </c>
      <c r="AH42">
        <f>VLOOKUP(AE42,AA40:AD49,4,FALSE)</f>
        <v>0</v>
      </c>
      <c r="AI42" t="str">
        <f>IF(AND(AF42=AF43,AG42=AG43,AH43&gt;AH42),AE43,AE42)</f>
        <v>Suecia</v>
      </c>
      <c r="AJ42">
        <f>VLOOKUP(AI42,AE40:AH49,2,FALSE)</f>
        <v>0</v>
      </c>
      <c r="AK42">
        <f>VLOOKUP(AI42,AE40:AH49,3,FALSE)</f>
        <v>0</v>
      </c>
      <c r="AL42">
        <f>VLOOKUP(AI42,AE40:AH49,4,FALSE)</f>
        <v>0</v>
      </c>
    </row>
    <row r="43" spans="6:38" x14ac:dyDescent="0.15">
      <c r="F43" t="str">
        <f>AI31</f>
        <v>Corea del Sur</v>
      </c>
      <c r="J43">
        <f>VLOOKUP(F43,$F$16:$M$25,8,FALSE)</f>
        <v>0</v>
      </c>
      <c r="K43">
        <f>VLOOKUP(F43,$F$16:$M$25,6,FALSE)</f>
        <v>0</v>
      </c>
      <c r="L43">
        <f>VLOOKUP(F43,$F$16:$M$25,7,FALSE)</f>
        <v>0</v>
      </c>
      <c r="M43">
        <f>K43-L43</f>
        <v>0</v>
      </c>
      <c r="O43" t="str">
        <f>F43</f>
        <v>Corea del Sur</v>
      </c>
      <c r="P43">
        <f>VLOOKUP(O43,$F$40:$M$49,5,FALSE)</f>
        <v>0</v>
      </c>
      <c r="Q43">
        <f>VLOOKUP(O43,$F$40:$M$49,8,FALSE)</f>
        <v>0</v>
      </c>
      <c r="R43">
        <f>VLOOKUP(O43,$F$40:$M$49,6,FALSE)</f>
        <v>0</v>
      </c>
      <c r="S43" t="str">
        <f>O43</f>
        <v>Corea del Sur</v>
      </c>
      <c r="T43">
        <f>VLOOKUP(S43,$O$40:$R$49,2,FALSE)</f>
        <v>0</v>
      </c>
      <c r="U43">
        <f>VLOOKUP(S43,$O$40:$R$49,3,FALSE)</f>
        <v>0</v>
      </c>
      <c r="V43">
        <f>VLOOKUP(S43,$O$40:$R$49,4,FALSE)</f>
        <v>0</v>
      </c>
      <c r="W43" t="str">
        <f>IF(AND(T40=T43,U40=U43,V43&gt;V40),S40,S43)</f>
        <v>Corea del Sur</v>
      </c>
      <c r="X43">
        <f>VLOOKUP(W43,$S$40:$V$49,2,FALSE)</f>
        <v>0</v>
      </c>
      <c r="Y43">
        <f>VLOOKUP(W43,$S$40:$V$49,3,FALSE)</f>
        <v>0</v>
      </c>
      <c r="Z43">
        <f>VLOOKUP(W43,$S$40:$V$49,4,FALSE)</f>
        <v>0</v>
      </c>
      <c r="AA43" t="str">
        <f>W43</f>
        <v>Corea del Sur</v>
      </c>
      <c r="AB43">
        <f>VLOOKUP(AA43,W40:Z49,2,FALSE)</f>
        <v>0</v>
      </c>
      <c r="AC43">
        <f>VLOOKUP(AA43,W40:Z49,3,FALSE)</f>
        <v>0</v>
      </c>
      <c r="AD43">
        <f>VLOOKUP(AA43,W40:Z49,4,FALSE)</f>
        <v>0</v>
      </c>
      <c r="AE43" t="str">
        <f>IF(AND(AB41=AB43,AC41=AC43,AD43&gt;AD41),AA41,AA43)</f>
        <v>Corea del Sur</v>
      </c>
      <c r="AF43">
        <f>VLOOKUP(AE43,AA40:AD49,2,FALSE)</f>
        <v>0</v>
      </c>
      <c r="AG43">
        <f>VLOOKUP(AE43,AA40:AD49,3,FALSE)</f>
        <v>0</v>
      </c>
      <c r="AH43">
        <f>VLOOKUP(AE43,AA40:AD49,4,FALSE)</f>
        <v>0</v>
      </c>
      <c r="AI43" t="str">
        <f>IF(AND(AF42=AF43,AG42=AG43,AH43&gt;AH42),AE42,AE43)</f>
        <v>Corea del Sur</v>
      </c>
      <c r="AJ43">
        <f>VLOOKUP(AI43,AE40:AH49,2,FALSE)</f>
        <v>0</v>
      </c>
      <c r="AK43">
        <f>VLOOKUP(AI43,AE40:AH49,3,FALSE)</f>
        <v>0</v>
      </c>
      <c r="AL43">
        <f>VLOOKUP(AI43,AE40:AH49,4,FALSE)</f>
        <v>0</v>
      </c>
    </row>
    <row r="51" spans="6:13" x14ac:dyDescent="0.15">
      <c r="F51" t="s">
        <v>53</v>
      </c>
    </row>
    <row r="52" spans="6:13" x14ac:dyDescent="0.15">
      <c r="F52" t="str">
        <f>AI40</f>
        <v>Alemania</v>
      </c>
      <c r="G52">
        <f>VLOOKUP(F52,$F$16:$M$25,2,FALSE)</f>
        <v>0</v>
      </c>
      <c r="H52">
        <f>VLOOKUP(F52,$F$16:$M$25,3,FALSE)</f>
        <v>0</v>
      </c>
      <c r="I52">
        <f>VLOOKUP(F52,$F$16:$M$25,4,FALSE)</f>
        <v>0</v>
      </c>
      <c r="J52">
        <f>VLOOKUP(F52,$F$16:$M$25,5,FALSE)</f>
        <v>0</v>
      </c>
      <c r="K52">
        <f>VLOOKUP(F52,$F$16:$M$25,6,FALSE)</f>
        <v>0</v>
      </c>
      <c r="L52">
        <f>VLOOKUP(F52,$F$16:$M$25,7,FALSE)</f>
        <v>0</v>
      </c>
      <c r="M52">
        <f>VLOOKUP(F52,$F$16:$M$25,8,FALSE)</f>
        <v>0</v>
      </c>
    </row>
    <row r="53" spans="6:13" x14ac:dyDescent="0.15">
      <c r="F53" t="str">
        <f>AI41</f>
        <v>Mexico</v>
      </c>
      <c r="G53">
        <f>VLOOKUP(F53,$F$16:$M$25,2,FALSE)</f>
        <v>0</v>
      </c>
      <c r="H53">
        <f>VLOOKUP(F53,$F$16:$M$25,3,FALSE)</f>
        <v>0</v>
      </c>
      <c r="I53">
        <f>VLOOKUP(F53,$F$16:$M$25,4,FALSE)</f>
        <v>0</v>
      </c>
      <c r="J53">
        <f>VLOOKUP(F53,$F$16:$M$25,5,FALSE)</f>
        <v>0</v>
      </c>
      <c r="K53">
        <f>VLOOKUP(F53,$F$16:$M$25,6,FALSE)</f>
        <v>0</v>
      </c>
      <c r="L53">
        <f>VLOOKUP(F53,$F$16:$M$25,7,FALSE)</f>
        <v>0</v>
      </c>
      <c r="M53">
        <f>VLOOKUP(F53,$F$16:$M$25,8,FALSE)</f>
        <v>0</v>
      </c>
    </row>
    <row r="54" spans="6:13" x14ac:dyDescent="0.15">
      <c r="F54" t="str">
        <f>AI42</f>
        <v>Suecia</v>
      </c>
      <c r="G54">
        <f>VLOOKUP(F54,$F$16:$M$25,2,FALSE)</f>
        <v>0</v>
      </c>
      <c r="H54">
        <f>VLOOKUP(F54,$F$16:$M$25,3,FALSE)</f>
        <v>0</v>
      </c>
      <c r="I54">
        <f>VLOOKUP(F54,$F$16:$M$25,4,FALSE)</f>
        <v>0</v>
      </c>
      <c r="J54">
        <f>VLOOKUP(F54,$F$16:$M$25,5,FALSE)</f>
        <v>0</v>
      </c>
      <c r="K54">
        <f>VLOOKUP(F54,$F$16:$M$25,6,FALSE)</f>
        <v>0</v>
      </c>
      <c r="L54">
        <f>VLOOKUP(F54,$F$16:$M$25,7,FALSE)</f>
        <v>0</v>
      </c>
      <c r="M54">
        <f>VLOOKUP(F54,$F$16:$M$25,8,FALSE)</f>
        <v>0</v>
      </c>
    </row>
    <row r="55" spans="6:13" x14ac:dyDescent="0.15">
      <c r="F55" t="str">
        <f>AI43</f>
        <v>Corea del Sur</v>
      </c>
      <c r="G55">
        <f>VLOOKUP(F55,$F$16:$M$25,2,FALSE)</f>
        <v>0</v>
      </c>
      <c r="H55">
        <f>VLOOKUP(F55,$F$16:$M$25,3,FALSE)</f>
        <v>0</v>
      </c>
      <c r="I55">
        <f>VLOOKUP(F55,$F$16:$M$25,4,FALSE)</f>
        <v>0</v>
      </c>
      <c r="J55">
        <f>VLOOKUP(F55,$F$16:$M$25,5,FALSE)</f>
        <v>0</v>
      </c>
      <c r="K55">
        <f>VLOOKUP(F55,$F$16:$M$25,6,FALSE)</f>
        <v>0</v>
      </c>
      <c r="L55">
        <f>VLOOKUP(F55,$F$16:$M$25,7,FALSE)</f>
        <v>0</v>
      </c>
      <c r="M55">
        <f>VLOOKUP(F55,$F$16:$M$25,8,FALSE)</f>
        <v>0</v>
      </c>
    </row>
  </sheetData>
  <mergeCells count="1">
    <mergeCell ref="A2:E2"/>
  </mergeCells>
  <phoneticPr fontId="0"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Reglamento</vt:lpstr>
      <vt:lpstr>Mi Prode</vt:lpstr>
      <vt:lpstr>Resultados Reales</vt:lpstr>
      <vt:lpstr>- A -</vt:lpstr>
      <vt:lpstr>- B -</vt:lpstr>
      <vt:lpstr>- C -</vt:lpstr>
      <vt:lpstr>- D -</vt:lpstr>
      <vt:lpstr>- E -</vt:lpstr>
      <vt:lpstr>- F -</vt:lpstr>
      <vt:lpstr>- G -</vt:lpstr>
      <vt:lpstr>- H -</vt:lpstr>
      <vt:lpstr>A</vt:lpstr>
      <vt:lpstr>B</vt:lpstr>
      <vt:lpstr>C</vt:lpstr>
      <vt:lpstr>D</vt:lpstr>
      <vt:lpstr>E</vt:lpstr>
      <vt:lpstr>F</vt:lpstr>
      <vt:lpstr>G</vt:lpstr>
      <vt:lpstr>H</vt:lpstr>
      <vt:lpstr>'Resultados Reales'!Print_Area</vt:lpstr>
    </vt:vector>
  </TitlesOfParts>
  <Company>The houze!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Matias</dc:creator>
  <cp:lastModifiedBy>Microsoft Office User</cp:lastModifiedBy>
  <cp:lastPrinted>2010-06-23T20:02:32Z</cp:lastPrinted>
  <dcterms:created xsi:type="dcterms:W3CDTF">2010-02-03T19:25:08Z</dcterms:created>
  <dcterms:modified xsi:type="dcterms:W3CDTF">2018-05-07T19:44:58Z</dcterms:modified>
</cp:coreProperties>
</file>