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1" sheetId="1" r:id="rId1"/>
    <sheet name="Verso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4" i="1" s="1"/>
  <c r="C45" i="1" s="1"/>
  <c r="C46" i="1" s="1"/>
  <c r="C47" i="1" s="1"/>
  <c r="J15" i="1" l="1"/>
  <c r="I15" i="1"/>
  <c r="O13" i="1" l="1"/>
  <c r="R43" i="1" l="1"/>
  <c r="V43" i="1"/>
  <c r="T44" i="1"/>
  <c r="R45" i="1"/>
  <c r="V45" i="1"/>
  <c r="T46" i="1"/>
  <c r="R47" i="1"/>
  <c r="V47" i="1"/>
  <c r="U44" i="1"/>
  <c r="S45" i="1"/>
  <c r="X45" i="1"/>
  <c r="U46" i="1"/>
  <c r="X47" i="1"/>
  <c r="S44" i="1"/>
  <c r="U45" i="1"/>
  <c r="U47" i="1"/>
  <c r="S43" i="1"/>
  <c r="X43" i="1"/>
  <c r="S47" i="1"/>
  <c r="S46" i="1"/>
  <c r="T43" i="1"/>
  <c r="R44" i="1"/>
  <c r="V44" i="1"/>
  <c r="T45" i="1"/>
  <c r="R46" i="1"/>
  <c r="Q46" i="1" s="1"/>
  <c r="V46" i="1"/>
  <c r="T47" i="1"/>
  <c r="U43" i="1"/>
  <c r="X44" i="1"/>
  <c r="X46" i="1"/>
  <c r="V17" i="1"/>
  <c r="V21" i="1"/>
  <c r="V25" i="1"/>
  <c r="V29" i="1"/>
  <c r="V33" i="1"/>
  <c r="V37" i="1"/>
  <c r="V41" i="1"/>
  <c r="U14" i="1"/>
  <c r="U18" i="1"/>
  <c r="U22" i="1"/>
  <c r="U26" i="1"/>
  <c r="U30" i="1"/>
  <c r="U34" i="1"/>
  <c r="U38" i="1"/>
  <c r="U42" i="1"/>
  <c r="R20" i="1"/>
  <c r="R24" i="1"/>
  <c r="R28" i="1"/>
  <c r="R32" i="1"/>
  <c r="R36" i="1"/>
  <c r="R40" i="1"/>
  <c r="S14" i="1"/>
  <c r="T15" i="1"/>
  <c r="X16" i="1"/>
  <c r="S18" i="1"/>
  <c r="T19" i="1"/>
  <c r="X20" i="1"/>
  <c r="S22" i="1"/>
  <c r="T23" i="1"/>
  <c r="X24" i="1"/>
  <c r="S26" i="1"/>
  <c r="T27" i="1"/>
  <c r="X28" i="1"/>
  <c r="S30" i="1"/>
  <c r="T31" i="1"/>
  <c r="X32" i="1"/>
  <c r="S34" i="1"/>
  <c r="T35" i="1"/>
  <c r="X36" i="1"/>
  <c r="S38" i="1"/>
  <c r="T39" i="1"/>
  <c r="X40" i="1"/>
  <c r="S42" i="1"/>
  <c r="V14" i="1"/>
  <c r="V18" i="1"/>
  <c r="V22" i="1"/>
  <c r="V26" i="1"/>
  <c r="V30" i="1"/>
  <c r="V34" i="1"/>
  <c r="V38" i="1"/>
  <c r="V42" i="1"/>
  <c r="U15" i="1"/>
  <c r="U19" i="1"/>
  <c r="U23" i="1"/>
  <c r="U27" i="1"/>
  <c r="U31" i="1"/>
  <c r="U35" i="1"/>
  <c r="U39" i="1"/>
  <c r="U13" i="1"/>
  <c r="R21" i="1"/>
  <c r="R25" i="1"/>
  <c r="R29" i="1"/>
  <c r="R33" i="1"/>
  <c r="R37" i="1"/>
  <c r="R41" i="1"/>
  <c r="T14" i="1"/>
  <c r="X15" i="1"/>
  <c r="S17" i="1"/>
  <c r="T18" i="1"/>
  <c r="X19" i="1"/>
  <c r="S21" i="1"/>
  <c r="T22" i="1"/>
  <c r="X23" i="1"/>
  <c r="S25" i="1"/>
  <c r="T26" i="1"/>
  <c r="X27" i="1"/>
  <c r="S29" i="1"/>
  <c r="T30" i="1"/>
  <c r="X31" i="1"/>
  <c r="S33" i="1"/>
  <c r="T34" i="1"/>
  <c r="X35" i="1"/>
  <c r="S37" i="1"/>
  <c r="T38" i="1"/>
  <c r="X39" i="1"/>
  <c r="S41" i="1"/>
  <c r="T42" i="1"/>
  <c r="S40" i="1"/>
  <c r="X42" i="1"/>
  <c r="V15" i="1"/>
  <c r="V19" i="1"/>
  <c r="V23" i="1"/>
  <c r="V27" i="1"/>
  <c r="V31" i="1"/>
  <c r="V35" i="1"/>
  <c r="V39" i="1"/>
  <c r="V13" i="1"/>
  <c r="U16" i="1"/>
  <c r="U20" i="1"/>
  <c r="U24" i="1"/>
  <c r="U28" i="1"/>
  <c r="U32" i="1"/>
  <c r="U36" i="1"/>
  <c r="U40" i="1"/>
  <c r="R18" i="1"/>
  <c r="R22" i="1"/>
  <c r="R26" i="1"/>
  <c r="R30" i="1"/>
  <c r="R34" i="1"/>
  <c r="R38" i="1"/>
  <c r="R42" i="1"/>
  <c r="Q42" i="1" s="1"/>
  <c r="X14" i="1"/>
  <c r="S16" i="1"/>
  <c r="T17" i="1"/>
  <c r="X18" i="1"/>
  <c r="S20" i="1"/>
  <c r="T21" i="1"/>
  <c r="X22" i="1"/>
  <c r="S24" i="1"/>
  <c r="T25" i="1"/>
  <c r="X26" i="1"/>
  <c r="S28" i="1"/>
  <c r="T29" i="1"/>
  <c r="X30" i="1"/>
  <c r="S32" i="1"/>
  <c r="T33" i="1"/>
  <c r="X34" i="1"/>
  <c r="S36" i="1"/>
  <c r="T37" i="1"/>
  <c r="X38" i="1"/>
  <c r="T41" i="1"/>
  <c r="V16" i="1"/>
  <c r="V20" i="1"/>
  <c r="V24" i="1"/>
  <c r="V28" i="1"/>
  <c r="V32" i="1"/>
  <c r="V36" i="1"/>
  <c r="V40" i="1"/>
  <c r="Q12" i="1"/>
  <c r="U17" i="1"/>
  <c r="U21" i="1"/>
  <c r="U25" i="1"/>
  <c r="U29" i="1"/>
  <c r="U33" i="1"/>
  <c r="U37" i="1"/>
  <c r="U41" i="1"/>
  <c r="R19" i="1"/>
  <c r="R27" i="1"/>
  <c r="R31" i="1"/>
  <c r="R35" i="1"/>
  <c r="R39" i="1"/>
  <c r="S15" i="1"/>
  <c r="T16" i="1"/>
  <c r="X17" i="1"/>
  <c r="S19" i="1"/>
  <c r="T20" i="1"/>
  <c r="X21" i="1"/>
  <c r="S23" i="1"/>
  <c r="T24" i="1"/>
  <c r="X25" i="1"/>
  <c r="S27" i="1"/>
  <c r="T28" i="1"/>
  <c r="X29" i="1"/>
  <c r="S31" i="1"/>
  <c r="T32" i="1"/>
  <c r="X33" i="1"/>
  <c r="S35" i="1"/>
  <c r="T36" i="1"/>
  <c r="X37" i="1"/>
  <c r="S39" i="1"/>
  <c r="T40" i="1"/>
  <c r="X41" i="1"/>
  <c r="X13" i="1"/>
  <c r="S13" i="1"/>
  <c r="T13" i="1"/>
  <c r="C23" i="1"/>
  <c r="R23" i="1" s="1"/>
  <c r="B14" i="1"/>
  <c r="B15" i="1" s="1"/>
  <c r="R15" i="1" s="1"/>
  <c r="C14" i="1"/>
  <c r="C15" i="1"/>
  <c r="C16" i="1"/>
  <c r="C17" i="1"/>
  <c r="C13" i="1"/>
  <c r="R13" i="1" s="1"/>
  <c r="Q13" i="1" l="1"/>
  <c r="Q15" i="1"/>
  <c r="Q23" i="1"/>
  <c r="Q31" i="1"/>
  <c r="Q26" i="1"/>
  <c r="Q37" i="1"/>
  <c r="Q21" i="1"/>
  <c r="Q40" i="1"/>
  <c r="Q24" i="1"/>
  <c r="Q45" i="1"/>
  <c r="Q27" i="1"/>
  <c r="Q38" i="1"/>
  <c r="Q22" i="1"/>
  <c r="Q33" i="1"/>
  <c r="Q36" i="1"/>
  <c r="Q20" i="1"/>
  <c r="Q47" i="1"/>
  <c r="Q39" i="1"/>
  <c r="Q34" i="1"/>
  <c r="Q18" i="1"/>
  <c r="Q29" i="1"/>
  <c r="Q32" i="1"/>
  <c r="Q44" i="1"/>
  <c r="Q35" i="1"/>
  <c r="Q19" i="1"/>
  <c r="Q30" i="1"/>
  <c r="R14" i="1"/>
  <c r="Q14" i="1" s="1"/>
  <c r="Q41" i="1"/>
  <c r="Q25" i="1"/>
  <c r="Q28" i="1"/>
  <c r="Q43" i="1"/>
  <c r="B16" i="1"/>
  <c r="R16" i="1" s="1"/>
  <c r="Q16" i="1" s="1"/>
  <c r="B17" i="1" l="1"/>
  <c r="R17" i="1" s="1"/>
  <c r="Q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2" authorId="0" shapeId="0" xr:uid="{EC4D97FB-0FE5-4611-A385-0249396B6CC9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TITULO DA PRANCHA</t>
        </r>
      </text>
    </comment>
    <comment ref="E12" authorId="0" shapeId="0" xr:uid="{859F0F0E-5D33-4CBC-958C-8FABDD2EA01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NUMERO DA PRANCHA</t>
        </r>
      </text>
    </comment>
    <comment ref="F12" authorId="0" shapeId="0" xr:uid="{EA1F7F82-831D-4DB9-B5FD-517361BE327C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TOTAL DE PRANCHAS</t>
        </r>
      </text>
    </comment>
    <comment ref="G12" authorId="0" shapeId="0" xr:uid="{9F8709B7-26F2-48B8-B93C-5FC215335153}">
      <text>
        <r>
          <rPr>
            <b/>
            <sz val="9"/>
            <color indexed="81"/>
            <rFont val="Segoe UI"/>
            <family val="2"/>
          </rPr>
          <t>NUMERACAO PROJETISTA</t>
        </r>
      </text>
    </comment>
    <comment ref="H12" authorId="0" shapeId="0" xr:uid="{66A76364-5BFC-4855-B281-48807C7D5B9E}">
      <text>
        <r>
          <rPr>
            <b/>
            <sz val="9"/>
            <color indexed="81"/>
            <rFont val="Segoe UI"/>
            <family val="2"/>
          </rPr>
          <t xml:space="preserve">NUMERO CESAN
</t>
        </r>
      </text>
    </comment>
  </commentList>
</comments>
</file>

<file path=xl/sharedStrings.xml><?xml version="1.0" encoding="utf-8"?>
<sst xmlns="http://schemas.openxmlformats.org/spreadsheetml/2006/main" count="104" uniqueCount="92">
  <si>
    <t>LEGENDA</t>
  </si>
  <si>
    <t>Mexer</t>
  </si>
  <si>
    <t>Não Mexer</t>
  </si>
  <si>
    <t>Script de resultado</t>
  </si>
  <si>
    <t>Tamanho FMT (X)</t>
  </si>
  <si>
    <t>Tamanho FMT (Y)</t>
  </si>
  <si>
    <t>Espacamento</t>
  </si>
  <si>
    <t>Caracter /n/r</t>
  </si>
  <si>
    <t>Inicio do FMT (X)</t>
  </si>
  <si>
    <t>Inicio do FMT (Y)</t>
  </si>
  <si>
    <t>Indice</t>
  </si>
  <si>
    <t>UCS X</t>
  </si>
  <si>
    <t>UCS Y</t>
  </si>
  <si>
    <t>Origem de cada formato</t>
  </si>
  <si>
    <t>SCRIPT PARA TROCAR OS ATRIBUTOS</t>
  </si>
  <si>
    <t>Atributo 1 Conteudo</t>
  </si>
  <si>
    <t>SCRIPT ATTRIBUTE POWER - ABS ENGENHARIA
Vbeta01
Instruções: Mude a tabela com o nome dos arquivos, e selecione alterando a formula na celula cinza
Deixe a planilha sempre na mesma pasta de onde irão ficar os arquivos finais</t>
  </si>
  <si>
    <t>Atributo 2 Conteudo</t>
  </si>
  <si>
    <t>Par Coord 1</t>
  </si>
  <si>
    <t>Par Coord2</t>
  </si>
  <si>
    <t>ATTRIBUTO 1</t>
  </si>
  <si>
    <t>ATTRIBUTO 2</t>
  </si>
  <si>
    <t>728.84,-577.72</t>
  </si>
  <si>
    <t>739.16,-582.05</t>
  </si>
  <si>
    <t>PT AT1</t>
  </si>
  <si>
    <t>PT AT2</t>
  </si>
  <si>
    <t>PT AT3</t>
  </si>
  <si>
    <t>PT AT4</t>
  </si>
  <si>
    <t>PT AT5</t>
  </si>
  <si>
    <t>PT AT6</t>
  </si>
  <si>
    <t>FINAL</t>
  </si>
  <si>
    <t>Atributo 3 Conteudo</t>
  </si>
  <si>
    <t>ATTRIBUTO 3</t>
  </si>
  <si>
    <t>725.36,-581.40</t>
  </si>
  <si>
    <t>ATTRIBUTO 4</t>
  </si>
  <si>
    <t>ATTRIBUTO 5</t>
  </si>
  <si>
    <t>ATTRIBUTO 6</t>
  </si>
  <si>
    <t>100000.0,100000.0</t>
  </si>
  <si>
    <t>720.92,-577.78</t>
  </si>
  <si>
    <t>Atributo 4 Conteudo</t>
  </si>
  <si>
    <t>505.60,-565.62</t>
  </si>
  <si>
    <t>548.20,-569.61</t>
  </si>
  <si>
    <t>751.25,-577.86</t>
  </si>
  <si>
    <t>820.54,-581.71</t>
  </si>
  <si>
    <t>Atributo 5 Conteudo</t>
  </si>
  <si>
    <t>COPIAR E COLAR DA CELULA LARANJA AO FINAL DA CELULA AZUL. EXTENDER O NUMERO DE LINHAS DE ACORDO COM NECESSIDADE</t>
  </si>
  <si>
    <t>vBeta01</t>
  </si>
  <si>
    <t>Primeira versao funcional. Testada na entrega de Apiacá</t>
  </si>
  <si>
    <t>UNIFILAR GERAL</t>
  </si>
  <si>
    <t>PLANTA E DETALHES DA DIST. ELETRICA</t>
  </si>
  <si>
    <t>DIAG. TRIFILAR 1</t>
  </si>
  <si>
    <t>DIAG. TRIFILAR 2</t>
  </si>
  <si>
    <t>DIAG. TRIFILAR DO QDFL</t>
  </si>
  <si>
    <t>DIAG. DE COMANDO GERAL DAS VALVULAS</t>
  </si>
  <si>
    <t>DIAG. DE COMANDO DOS INVERSORES DE FREQ.</t>
  </si>
  <si>
    <t>QUADRO CCM, LAYOUT, F.D. E LISTA DE PLAQUETAS</t>
  </si>
  <si>
    <t>QUADRO QCV, LAYOUT, F.D. E LISTA DE PLAQUETAS</t>
  </si>
  <si>
    <t>QUADRO QDFL, LAYOUT, F.D. E LISTA DE PLAQUETAS</t>
  </si>
  <si>
    <t>PLANTA E CORTES DA INSTRUMENTACAO E CONTROLE</t>
  </si>
  <si>
    <t>QUADRO QA, DIAG. DE FORCA E ALIM. DE INSTRUMENTOS</t>
  </si>
  <si>
    <t>QUADRO QA, ENT. DIGITAIS CARTOES 1, 3 E 4</t>
  </si>
  <si>
    <t>DIAGR. DE E/S E LISTA DE VAR. E TAGS DE AUTOM.</t>
  </si>
  <si>
    <t>SA_PR064_15_DE_12_051_006_A</t>
  </si>
  <si>
    <t>SA_PR064_15_DE_12_051_007_A</t>
  </si>
  <si>
    <t>SA_PR064_15_DE_12_051_008_A</t>
  </si>
  <si>
    <t>SA_PR064_15_DE_12_051_009_A</t>
  </si>
  <si>
    <t>SA_PR064_15_DE_12_051_010_A</t>
  </si>
  <si>
    <t>SA_PR064_15_DE_12_051_011_A</t>
  </si>
  <si>
    <t>SA_PR064_15_DE_12_051_012_A</t>
  </si>
  <si>
    <t>SA_PR064_15_DE_12_051_013_A</t>
  </si>
  <si>
    <t>SA_PR064_15_DE_12_051_014_A</t>
  </si>
  <si>
    <t>SA_PR064_15_DE_12_051_015_A</t>
  </si>
  <si>
    <t>SA_PR064_15_DE_12_051_016_A</t>
  </si>
  <si>
    <t>SA_PR064_15_DE_12_051_017_A</t>
  </si>
  <si>
    <t>SA_PR064_15_DE_12_051_018_A</t>
  </si>
  <si>
    <t>SA_PR064_15_DE_12_051_019_A</t>
  </si>
  <si>
    <t>SA_PR064_15_DE_12_051_020_A</t>
  </si>
  <si>
    <t>C-050-000-40-6-XX-0048</t>
  </si>
  <si>
    <t>C-050-000-40-6-XX-0049</t>
  </si>
  <si>
    <t>C-050-000-40-6-XX-0050</t>
  </si>
  <si>
    <t>C-050-000-40-6-XX-0051</t>
  </si>
  <si>
    <t>C-050-000-40-6-XX-0052</t>
  </si>
  <si>
    <t>C-050-000-40-6-XX-0053</t>
  </si>
  <si>
    <t>C-050-000-40-6-XX-0054</t>
  </si>
  <si>
    <t>C-050-000-40-6-XX-0055</t>
  </si>
  <si>
    <t>C-050-000-40-6-XX-0056</t>
  </si>
  <si>
    <t>C-050-000-40-6-XX-0057</t>
  </si>
  <si>
    <t>C-050-000-40-6-XX-0058</t>
  </si>
  <si>
    <t>C-050-000-40-6-XX-0059</t>
  </si>
  <si>
    <t>C-050-000-40-6-XX-0060</t>
  </si>
  <si>
    <t>C-050-000-40-6-XX-0061</t>
  </si>
  <si>
    <t>C-050-000-40-6-XX-0062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</si>
</sst>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3F3F76"/>
      <name val="Calibri"/>
      <family val="2"/>
      <scheme val="minor"/>
    </font>
    <font>
      <sz val="8"/>
      <color rgb="FF0061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</cellStyleXfs>
  <cellXfs count="26">
    <xf numFmtId="0" fontId="0" fillId="0" borderId="0" xfId="0"/>
    <xf numFmtId="0" fontId="5" fillId="0" borderId="0" xfId="0" applyFont="1"/>
    <xf numFmtId="0" fontId="1" fillId="2" borderId="0" xfId="1"/>
    <xf numFmtId="0" fontId="4" fillId="5" borderId="2" xfId="4"/>
    <xf numFmtId="0" fontId="2" fillId="3" borderId="1" xfId="2"/>
    <xf numFmtId="0" fontId="3" fillId="4" borderId="1" xfId="3"/>
    <xf numFmtId="0" fontId="1" fillId="2" borderId="0" xfId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3" fillId="6" borderId="1" xfId="3" applyFill="1"/>
    <xf numFmtId="0" fontId="5" fillId="0" borderId="0" xfId="0" applyFont="1" applyAlignment="1">
      <alignment horizontal="center" vertical="center" wrapText="1"/>
    </xf>
    <xf numFmtId="0" fontId="0" fillId="0" borderId="0" xfId="0" applyBorder="1"/>
    <xf numFmtId="0" fontId="5" fillId="0" borderId="0" xfId="0" applyFont="1" applyAlignment="1">
      <alignment horizontal="center" vertical="center" wrapText="1"/>
    </xf>
    <xf numFmtId="0" fontId="10" fillId="3" borderId="1" xfId="2" applyFont="1"/>
    <xf numFmtId="0" fontId="11" fillId="2" borderId="0" xfId="1" applyFont="1"/>
    <xf numFmtId="0" fontId="9" fillId="0" borderId="0" xfId="0" applyFont="1" applyFill="1"/>
    <xf numFmtId="0" fontId="9" fillId="8" borderId="0" xfId="0" applyFont="1" applyFill="1"/>
    <xf numFmtId="164" fontId="11" fillId="2" borderId="0" xfId="1" applyNumberFormat="1" applyFont="1"/>
    <xf numFmtId="0" fontId="0" fillId="9" borderId="0" xfId="0" applyFill="1"/>
    <xf numFmtId="164" fontId="11" fillId="2" borderId="0" xfId="1" applyNumberFormat="1" applyFont="1" applyAlignment="1">
      <alignment horizontal="center"/>
    </xf>
    <xf numFmtId="0" fontId="0" fillId="10" borderId="0" xfId="0" applyFill="1"/>
    <xf numFmtId="0" fontId="8" fillId="0" borderId="4" xfId="6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8" fillId="3" borderId="5" xfId="7" applyFill="1" applyAlignment="1">
      <alignment horizontal="left"/>
    </xf>
    <xf numFmtId="0" fontId="7" fillId="0" borderId="4" xfId="6" applyAlignment="1">
      <alignment horizontal="center" wrapText="1"/>
    </xf>
    <xf numFmtId="0" fontId="6" fillId="7" borderId="3" xfId="5" applyFill="1" applyAlignment="1">
      <alignment horizontal="center" vertical="top" wrapText="1"/>
    </xf>
    <xf numFmtId="0" fontId="0" fillId="0" borderId="0" xfId="0" applyAlignment="1">
      <alignment horizontal="center"/>
    </xf>
  </cellXfs>
  <cellStyles count="8">
    <cellStyle name="Bom" xfId="1" builtinId="26"/>
    <cellStyle name="Cálculo" xfId="3" builtinId="22"/>
    <cellStyle name="Célula de Verificação" xfId="4" builtinId="23"/>
    <cellStyle name="Entrada" xfId="2" builtinId="20"/>
    <cellStyle name="Normal" xfId="0" builtinId="0"/>
    <cellStyle name="Título 1" xfId="5" builtinId="16"/>
    <cellStyle name="Título 2" xfId="6" builtinId="17"/>
    <cellStyle name="Título 3" xfId="7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"/>
  <sheetViews>
    <sheetView tabSelected="1" zoomScale="85" zoomScaleNormal="85" workbookViewId="0">
      <selection activeCell="K21" sqref="K21"/>
    </sheetView>
  </sheetViews>
  <sheetFormatPr defaultRowHeight="15" x14ac:dyDescent="0.25"/>
  <cols>
    <col min="4" max="4" width="58.85546875" bestFit="1" customWidth="1"/>
    <col min="5" max="6" width="19.5703125" bestFit="1" customWidth="1"/>
    <col min="7" max="7" width="29.28515625" customWidth="1"/>
    <col min="8" max="8" width="26.85546875" customWidth="1"/>
    <col min="9" max="9" width="16.42578125" bestFit="1" customWidth="1"/>
    <col min="10" max="10" width="19.5703125" customWidth="1"/>
    <col min="11" max="11" width="12.7109375" bestFit="1" customWidth="1"/>
    <col min="12" max="13" width="17" bestFit="1" customWidth="1"/>
    <col min="14" max="14" width="13.5703125" bestFit="1" customWidth="1"/>
    <col min="15" max="15" width="12.7109375" customWidth="1"/>
  </cols>
  <sheetData>
    <row r="1" spans="1:36" ht="16.5" customHeight="1" thickTop="1" thickBot="1" x14ac:dyDescent="0.3">
      <c r="D1" s="21" t="s">
        <v>16</v>
      </c>
      <c r="E1" s="21"/>
      <c r="F1" s="21"/>
      <c r="G1" s="21"/>
      <c r="H1" s="21"/>
      <c r="I1" s="21"/>
      <c r="J1" s="21"/>
      <c r="K1" s="21"/>
      <c r="L1" s="21"/>
      <c r="M1" s="11"/>
      <c r="N1" s="11"/>
      <c r="O1" s="11"/>
      <c r="Q1" t="s">
        <v>0</v>
      </c>
      <c r="R1" s="2"/>
      <c r="S1" t="s">
        <v>1</v>
      </c>
      <c r="U1" s="3"/>
      <c r="V1" t="s">
        <v>3</v>
      </c>
    </row>
    <row r="2" spans="1:36" ht="15.75" thickTop="1" x14ac:dyDescent="0.25">
      <c r="D2" s="21"/>
      <c r="E2" s="21"/>
      <c r="F2" s="21"/>
      <c r="G2" s="21"/>
      <c r="H2" s="21"/>
      <c r="I2" s="21"/>
      <c r="J2" s="21"/>
      <c r="K2" s="21"/>
      <c r="L2" s="21"/>
      <c r="M2" s="11"/>
      <c r="N2" s="11"/>
      <c r="O2" s="11"/>
      <c r="R2" s="4"/>
      <c r="S2" t="s">
        <v>2</v>
      </c>
    </row>
    <row r="3" spans="1:36" x14ac:dyDescent="0.25">
      <c r="D3" s="21"/>
      <c r="E3" s="21"/>
      <c r="F3" s="21"/>
      <c r="G3" s="21"/>
      <c r="H3" s="21"/>
      <c r="I3" s="21"/>
      <c r="J3" s="21"/>
      <c r="K3" s="21"/>
      <c r="L3" s="21"/>
      <c r="M3" s="11"/>
      <c r="N3" s="11"/>
      <c r="O3" s="11"/>
    </row>
    <row r="4" spans="1:36" x14ac:dyDescent="0.25">
      <c r="D4" s="21"/>
      <c r="E4" s="21"/>
      <c r="F4" s="21"/>
      <c r="G4" s="21"/>
      <c r="H4" s="21"/>
      <c r="I4" s="21"/>
      <c r="J4" s="21"/>
      <c r="K4" s="21"/>
      <c r="L4" s="21"/>
      <c r="M4" s="11"/>
      <c r="N4" s="11"/>
      <c r="O4" s="11"/>
    </row>
    <row r="5" spans="1:36" x14ac:dyDescent="0.25">
      <c r="D5" s="7"/>
      <c r="E5" s="11"/>
      <c r="F5" s="11"/>
      <c r="G5" s="11"/>
      <c r="H5" s="11"/>
      <c r="I5" s="7"/>
      <c r="J5" s="11"/>
      <c r="K5" s="7"/>
      <c r="L5" s="7"/>
      <c r="M5" s="11"/>
      <c r="N5" s="11"/>
      <c r="O5" s="11"/>
    </row>
    <row r="6" spans="1:36" ht="15.75" customHeight="1" thickBot="1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7"/>
      <c r="L6" s="7"/>
      <c r="M6" s="11"/>
      <c r="N6" s="11"/>
      <c r="O6" s="11"/>
      <c r="Q6" s="24" t="s">
        <v>45</v>
      </c>
      <c r="R6" s="24"/>
      <c r="S6" s="24"/>
      <c r="T6" s="24"/>
      <c r="U6" s="24"/>
      <c r="V6" s="24"/>
      <c r="W6" s="24"/>
    </row>
    <row r="7" spans="1:36" ht="15.75" customHeight="1" thickBot="1" x14ac:dyDescent="0.3">
      <c r="D7" s="7"/>
      <c r="E7" s="11"/>
      <c r="F7" s="11"/>
      <c r="G7" s="11"/>
      <c r="H7" s="11"/>
      <c r="I7" s="7"/>
      <c r="J7" s="11"/>
      <c r="K7" s="7"/>
      <c r="L7" s="7"/>
      <c r="M7" s="11"/>
      <c r="N7" s="11"/>
      <c r="O7" s="11"/>
      <c r="Q7" s="24"/>
      <c r="R7" s="24"/>
      <c r="S7" s="24"/>
      <c r="T7" s="24"/>
      <c r="U7" s="24"/>
      <c r="V7" s="24"/>
      <c r="W7" s="24"/>
    </row>
    <row r="8" spans="1:36" ht="15" customHeight="1" thickTop="1" thickBot="1" x14ac:dyDescent="0.3">
      <c r="D8" s="7"/>
      <c r="E8" s="11"/>
      <c r="F8" s="11"/>
      <c r="G8" s="11"/>
      <c r="H8" s="11"/>
      <c r="I8" s="7"/>
      <c r="J8" s="11"/>
      <c r="K8" s="7"/>
      <c r="L8" s="7"/>
      <c r="M8" s="11"/>
      <c r="N8" s="11"/>
      <c r="O8" s="11"/>
      <c r="Q8" s="24"/>
      <c r="R8" s="24"/>
      <c r="S8" s="24"/>
      <c r="T8" s="24"/>
      <c r="U8" s="24"/>
      <c r="V8" s="24"/>
      <c r="W8" s="24"/>
    </row>
    <row r="9" spans="1:36" ht="16.5" customHeight="1" thickTop="1" thickBot="1" x14ac:dyDescent="0.3">
      <c r="B9" s="25"/>
      <c r="C9" s="25"/>
      <c r="D9" s="7"/>
      <c r="E9" s="11"/>
      <c r="F9" s="11"/>
      <c r="G9" s="11"/>
      <c r="H9" s="11"/>
      <c r="I9" s="7"/>
      <c r="J9" s="11"/>
      <c r="K9" s="7"/>
      <c r="L9" s="7"/>
      <c r="M9" s="11"/>
      <c r="N9" s="11"/>
      <c r="O9" s="11"/>
      <c r="Q9" s="24"/>
      <c r="R9" s="24"/>
      <c r="S9" s="24"/>
      <c r="T9" s="24"/>
      <c r="U9" s="24"/>
      <c r="V9" s="24"/>
      <c r="W9" s="24"/>
    </row>
    <row r="10" spans="1:36" ht="16.5" thickTop="1" thickBot="1" x14ac:dyDescent="0.3">
      <c r="B10" s="23" t="s">
        <v>13</v>
      </c>
      <c r="C10" s="23"/>
      <c r="D10" s="9"/>
      <c r="E10" s="11"/>
      <c r="F10" s="11"/>
      <c r="G10" s="11"/>
      <c r="H10" s="11"/>
      <c r="I10" s="9"/>
      <c r="J10" s="11"/>
      <c r="K10" s="9"/>
      <c r="L10" s="9"/>
      <c r="M10" s="11"/>
      <c r="N10" s="11"/>
      <c r="O10" s="11"/>
    </row>
    <row r="11" spans="1:36" ht="18.75" thickTop="1" thickBot="1" x14ac:dyDescent="0.35">
      <c r="B11" s="23"/>
      <c r="C11" s="23"/>
      <c r="D11" s="7"/>
      <c r="E11" s="11"/>
      <c r="F11" s="11"/>
      <c r="G11" s="11"/>
      <c r="H11" s="11"/>
      <c r="K11" s="7"/>
      <c r="L11" s="7"/>
      <c r="M11" s="11"/>
      <c r="N11" s="11"/>
      <c r="O11" s="11"/>
      <c r="P11" s="10"/>
      <c r="Q11" s="23" t="s">
        <v>14</v>
      </c>
      <c r="R11" s="23"/>
      <c r="S11" s="23"/>
      <c r="T11" s="23"/>
      <c r="U11" s="23"/>
      <c r="V11" s="23"/>
      <c r="W11" s="23"/>
      <c r="X11" s="23"/>
      <c r="Y11" s="23"/>
      <c r="Z11" s="23"/>
      <c r="AB11" s="23"/>
      <c r="AC11" s="23"/>
      <c r="AD11" s="23"/>
      <c r="AE11" s="23"/>
      <c r="AF11" s="23"/>
      <c r="AG11" s="23"/>
      <c r="AH11" s="23"/>
      <c r="AI11" s="23"/>
      <c r="AJ11" s="23"/>
    </row>
    <row r="12" spans="1:36" ht="15.75" thickTop="1" x14ac:dyDescent="0.25">
      <c r="A12" t="s">
        <v>10</v>
      </c>
      <c r="B12" t="s">
        <v>11</v>
      </c>
      <c r="C12" t="s">
        <v>12</v>
      </c>
      <c r="D12" s="1" t="s">
        <v>15</v>
      </c>
      <c r="E12" s="1" t="s">
        <v>17</v>
      </c>
      <c r="F12" s="1" t="s">
        <v>31</v>
      </c>
      <c r="G12" s="1" t="s">
        <v>39</v>
      </c>
      <c r="H12" s="1" t="s">
        <v>44</v>
      </c>
      <c r="L12" t="s">
        <v>4</v>
      </c>
      <c r="M12" t="s">
        <v>5</v>
      </c>
      <c r="N12" t="s">
        <v>6</v>
      </c>
      <c r="O12" t="s">
        <v>7</v>
      </c>
      <c r="P12" s="19"/>
      <c r="Q12" s="12" t="str">
        <f>"Zoom"&amp;$O$13&amp;"E"&amp;$O$13&amp;"UCS"&amp;$O$13&amp;"w"</f>
        <v>Zoom;E;UCS;w</v>
      </c>
      <c r="R12" t="s">
        <v>24</v>
      </c>
      <c r="S12" t="s">
        <v>25</v>
      </c>
      <c r="T12" t="s">
        <v>26</v>
      </c>
      <c r="U12" t="s">
        <v>27</v>
      </c>
      <c r="V12" t="s">
        <v>28</v>
      </c>
      <c r="W12" t="s">
        <v>29</v>
      </c>
      <c r="X12" t="s">
        <v>30</v>
      </c>
    </row>
    <row r="13" spans="1:36" ht="15.75" thickBot="1" x14ac:dyDescent="0.3">
      <c r="A13" s="5">
        <v>1</v>
      </c>
      <c r="B13" s="4">
        <v>0</v>
      </c>
      <c r="C13" s="4">
        <f>-$M$13*IF(A13&gt;5,1,0)</f>
        <v>0</v>
      </c>
      <c r="D13" s="13" t="s">
        <v>48</v>
      </c>
      <c r="E13" s="18">
        <v>6</v>
      </c>
      <c r="F13" s="18">
        <v>34</v>
      </c>
      <c r="G13" s="2" t="s">
        <v>62</v>
      </c>
      <c r="H13" s="2" t="s">
        <v>77</v>
      </c>
      <c r="I13" s="20" t="s">
        <v>20</v>
      </c>
      <c r="J13" s="20"/>
      <c r="L13" s="2">
        <v>841</v>
      </c>
      <c r="M13" s="2">
        <v>594</v>
      </c>
      <c r="N13" s="2">
        <v>100</v>
      </c>
      <c r="O13" s="6" t="str">
        <f>";"</f>
        <v>;</v>
      </c>
      <c r="P13" s="19"/>
      <c r="Q13" s="15" t="str">
        <f>R13&amp;S13&amp;T13&amp;U13&amp;V13&amp;W13&amp;X13</f>
        <v>UCS;w;UCS;0,0;;-ATTEDIT;Y;;;;W;666.65,-566.46;787.54,-571.01;V;R;UNIFILAR GERAL;;-ATTEDIT;Y;;;;W;720.92,-577.78;725.36,-581.40;V;R;6;;-ATTEDIT;Y;;;;W;728.84,-577.72;739.16,-582.05;V;R;34;;-ATTEDIT;Y;;;;W;505.60,-565.62;548.20,-569.61;V;R;SA_PR064_15_DE_12_051_006_A;;-ATTEDIT;Y;;;;W;751.25,-577.86;820.54,-581.71;V;R;C-050-000-40-6-XX-0048;;UCS;</v>
      </c>
      <c r="R13" s="14" t="str">
        <f t="shared" ref="R13:R47" si="0">"UCS"&amp;$O$13&amp;"w"&amp;$O$13&amp;"UCS"&amp;$O$13&amp;B13&amp;","&amp;C13&amp;$O$13&amp;$O$13&amp;"-ATTEDIT"&amp;$O$13&amp;"Y"&amp;$O$13&amp;$O$13&amp;$O$13&amp;$O$13&amp;"W"&amp;$O$13&amp;$I$15&amp;$O$13&amp;$J$15&amp;$O$13&amp;"V"&amp;$O$13&amp;"R"&amp;$O$13&amp;D13&amp;$O$13&amp;$O$13</f>
        <v>UCS;w;UCS;0,0;;-ATTEDIT;Y;;;;W;666.65,-566.46;787.54,-571.01;V;R;UNIFILAR GERAL;;</v>
      </c>
      <c r="S13" s="17" t="str">
        <f t="shared" ref="S13:S47" si="1">"-ATTEDIT"&amp;$O$13&amp;"Y"&amp;$O$13&amp;$O$13&amp;$O$13&amp;$O$13&amp;"W"&amp;$O$13&amp;$I$18&amp;$O$13&amp;$J$18&amp;$O$13&amp;"V"&amp;$O$13&amp;"R"&amp;$O$13&amp;E13&amp;$O$13&amp;$O$13</f>
        <v>-ATTEDIT;Y;;;;W;720.92,-577.78;725.36,-581.40;V;R;6;;</v>
      </c>
      <c r="T13" s="17" t="str">
        <f t="shared" ref="T13:T47" si="2">"-ATTEDIT"&amp;$O$13&amp;"Y"&amp;$O$13&amp;$O$13&amp;$O$13&amp;$O$13&amp;"W"&amp;$O$13&amp;$I$21&amp;$O$13&amp;$J$21&amp;$O$13&amp;"V"&amp;$O$13&amp;"R"&amp;$O$13&amp;F13&amp;$O$13&amp;$O$13</f>
        <v>-ATTEDIT;Y;;;;W;728.84,-577.72;739.16,-582.05;V;R;34;;</v>
      </c>
      <c r="U13" s="17" t="str">
        <f t="shared" ref="U13:U47" si="3">"-ATTEDIT"&amp;$O$13&amp;"Y"&amp;$O$13&amp;$O$13&amp;$O$13&amp;$O$13&amp;"W"&amp;$O$13&amp;$I$24&amp;$O$13&amp;$J$24&amp;$O$13&amp;"V"&amp;$O$13&amp;"R"&amp;$O$13&amp;G13&amp;$O$13&amp;$O$13</f>
        <v>-ATTEDIT;Y;;;;W;505.60,-565.62;548.20,-569.61;V;R;SA_PR064_15_DE_12_051_006_A;;</v>
      </c>
      <c r="V13" s="17" t="str">
        <f t="shared" ref="V13:V47" si="4">"-ATTEDIT"&amp;$O$13&amp;"Y"&amp;$O$13&amp;$O$13&amp;$O$13&amp;$O$13&amp;"W"&amp;$O$13&amp;$I$27&amp;$O$13&amp;$J$27&amp;$O$13&amp;"V"&amp;$O$13&amp;"R"&amp;$O$13&amp;H13&amp;$O$13&amp;$O$13</f>
        <v>-ATTEDIT;Y;;;;W;751.25,-577.86;820.54,-581.71;V;R;C-050-000-40-6-XX-0048;;</v>
      </c>
      <c r="X13" t="str">
        <f>"UCS"&amp;$O$13</f>
        <v>UCS;</v>
      </c>
    </row>
    <row r="14" spans="1:36" ht="15.75" thickTop="1" x14ac:dyDescent="0.25">
      <c r="A14" s="5">
        <v>2</v>
      </c>
      <c r="B14" s="4">
        <f>IF(B13=0,B13+$L$13+$N$13,IF(INT(A14/5)&lt;=1,B13+$L$13+$N$13,0))</f>
        <v>941</v>
      </c>
      <c r="C14" s="4">
        <f>-$M$13*IF(A14&gt;5,1,0)</f>
        <v>0</v>
      </c>
      <c r="D14" s="13" t="s">
        <v>49</v>
      </c>
      <c r="E14" s="18">
        <v>7</v>
      </c>
      <c r="F14" s="18">
        <v>34</v>
      </c>
      <c r="G14" s="2" t="s">
        <v>63</v>
      </c>
      <c r="H14" s="2" t="s">
        <v>78</v>
      </c>
      <c r="I14" s="1" t="s">
        <v>18</v>
      </c>
      <c r="J14" s="1" t="s">
        <v>19</v>
      </c>
      <c r="P14" s="19"/>
      <c r="Q14" s="15" t="str">
        <f t="shared" ref="Q14:Q42" si="5">R14&amp;S14&amp;T14&amp;U14&amp;V14&amp;W14&amp;X14</f>
        <v>UCS;w;UCS;941,0;;-ATTEDIT;Y;;;;W;666.65,-566.46;787.54,-571.01;V;R;PLANTA E DETALHES DA DIST. ELETRICA;;-ATTEDIT;Y;;;;W;720.92,-577.78;725.36,-581.40;V;R;7;;-ATTEDIT;Y;;;;W;728.84,-577.72;739.16,-582.05;V;R;34;;-ATTEDIT;Y;;;;W;505.60,-565.62;548.20,-569.61;V;R;SA_PR064_15_DE_12_051_007_A;;-ATTEDIT;Y;;;;W;751.25,-577.86;820.54,-581.71;V;R;C-050-000-40-6-XX-0049;;UCS;</v>
      </c>
      <c r="R14" s="14" t="str">
        <f t="shared" si="0"/>
        <v>UCS;w;UCS;941,0;;-ATTEDIT;Y;;;;W;666.65,-566.46;787.54,-571.01;V;R;PLANTA E DETALHES DA DIST. ELETRICA;;</v>
      </c>
      <c r="S14" s="17" t="str">
        <f t="shared" si="1"/>
        <v>-ATTEDIT;Y;;;;W;720.92,-577.78;725.36,-581.40;V;R;7;;</v>
      </c>
      <c r="T14" s="17" t="str">
        <f t="shared" si="2"/>
        <v>-ATTEDIT;Y;;;;W;728.84,-577.72;739.16,-582.05;V;R;34;;</v>
      </c>
      <c r="U14" s="17" t="str">
        <f t="shared" si="3"/>
        <v>-ATTEDIT;Y;;;;W;505.60,-565.62;548.20,-569.61;V;R;SA_PR064_15_DE_12_051_007_A;;</v>
      </c>
      <c r="V14" s="17" t="str">
        <f t="shared" si="4"/>
        <v>-ATTEDIT;Y;;;;W;751.25,-577.86;820.54,-581.71;V;R;C-050-000-40-6-XX-0049;;</v>
      </c>
      <c r="X14" t="str">
        <f t="shared" ref="X14:X47" si="6">"UCS"&amp;$O$13</f>
        <v>UCS;</v>
      </c>
    </row>
    <row r="15" spans="1:36" x14ac:dyDescent="0.25">
      <c r="A15" s="5">
        <v>3</v>
      </c>
      <c r="B15" s="4">
        <f>IF(B14=0,B14+$L$13+$N$13,IF(INT(A15/5)&lt;=1,B14+$L$13+$N$13,0))</f>
        <v>1882</v>
      </c>
      <c r="C15" s="4">
        <f>-$M$13*IF(A15&gt;5,1,0)</f>
        <v>0</v>
      </c>
      <c r="D15" s="13" t="s">
        <v>50</v>
      </c>
      <c r="E15" s="18">
        <v>8</v>
      </c>
      <c r="F15" s="18">
        <v>34</v>
      </c>
      <c r="G15" s="2" t="s">
        <v>64</v>
      </c>
      <c r="H15" s="2" t="s">
        <v>79</v>
      </c>
      <c r="I15" t="str">
        <f>"666.65,-566.46"</f>
        <v>666.65,-566.46</v>
      </c>
      <c r="J15" t="str">
        <f>"787.54,-571.01"</f>
        <v>787.54,-571.01</v>
      </c>
      <c r="L15" t="s">
        <v>8</v>
      </c>
      <c r="M15" t="s">
        <v>9</v>
      </c>
      <c r="P15" s="19"/>
      <c r="Q15" s="15" t="str">
        <f t="shared" si="5"/>
        <v>UCS;w;UCS;1882,0;;-ATTEDIT;Y;;;;W;666.65,-566.46;787.54,-571.01;V;R;DIAG. TRIFILAR 1;;-ATTEDIT;Y;;;;W;720.92,-577.78;725.36,-581.40;V;R;8;;-ATTEDIT;Y;;;;W;728.84,-577.72;739.16,-582.05;V;R;34;;-ATTEDIT;Y;;;;W;505.60,-565.62;548.20,-569.61;V;R;SA_PR064_15_DE_12_051_008_A;;-ATTEDIT;Y;;;;W;751.25,-577.86;820.54,-581.71;V;R;C-050-000-40-6-XX-0050;;UCS;</v>
      </c>
      <c r="R15" s="14" t="str">
        <f t="shared" si="0"/>
        <v>UCS;w;UCS;1882,0;;-ATTEDIT;Y;;;;W;666.65,-566.46;787.54,-571.01;V;R;DIAG. TRIFILAR 1;;</v>
      </c>
      <c r="S15" s="17" t="str">
        <f t="shared" si="1"/>
        <v>-ATTEDIT;Y;;;;W;720.92,-577.78;725.36,-581.40;V;R;8;;</v>
      </c>
      <c r="T15" s="17" t="str">
        <f t="shared" si="2"/>
        <v>-ATTEDIT;Y;;;;W;728.84,-577.72;739.16,-582.05;V;R;34;;</v>
      </c>
      <c r="U15" s="17" t="str">
        <f t="shared" si="3"/>
        <v>-ATTEDIT;Y;;;;W;505.60,-565.62;548.20,-569.61;V;R;SA_PR064_15_DE_12_051_008_A;;</v>
      </c>
      <c r="V15" s="17" t="str">
        <f t="shared" si="4"/>
        <v>-ATTEDIT;Y;;;;W;751.25,-577.86;820.54,-581.71;V;R;C-050-000-40-6-XX-0050;;</v>
      </c>
      <c r="X15" t="str">
        <f t="shared" si="6"/>
        <v>UCS;</v>
      </c>
    </row>
    <row r="16" spans="1:36" ht="15.75" thickBot="1" x14ac:dyDescent="0.3">
      <c r="A16" s="5">
        <v>4</v>
      </c>
      <c r="B16" s="4">
        <f>IF(B15=0,B15+$L$13+$N$13,IF(INT(A16/5)&lt;=1,B15+$L$13+$N$13,0))</f>
        <v>2823</v>
      </c>
      <c r="C16" s="4">
        <f>-$M$13*IF(A16&gt;5,1,0)</f>
        <v>0</v>
      </c>
      <c r="D16" s="13" t="s">
        <v>51</v>
      </c>
      <c r="E16" s="18">
        <v>9</v>
      </c>
      <c r="F16" s="18">
        <v>34</v>
      </c>
      <c r="G16" s="2" t="s">
        <v>65</v>
      </c>
      <c r="H16" s="2" t="s">
        <v>80</v>
      </c>
      <c r="I16" s="20" t="s">
        <v>21</v>
      </c>
      <c r="J16" s="20"/>
      <c r="L16" s="2">
        <v>0</v>
      </c>
      <c r="M16" s="2">
        <v>0</v>
      </c>
      <c r="P16" s="19"/>
      <c r="Q16" s="15" t="str">
        <f t="shared" si="5"/>
        <v>UCS;w;UCS;2823,0;;-ATTEDIT;Y;;;;W;666.65,-566.46;787.54,-571.01;V;R;DIAG. TRIFILAR 2;;-ATTEDIT;Y;;;;W;720.92,-577.78;725.36,-581.40;V;R;9;;-ATTEDIT;Y;;;;W;728.84,-577.72;739.16,-582.05;V;R;34;;-ATTEDIT;Y;;;;W;505.60,-565.62;548.20,-569.61;V;R;SA_PR064_15_DE_12_051_009_A;;-ATTEDIT;Y;;;;W;751.25,-577.86;820.54,-581.71;V;R;C-050-000-40-6-XX-0051;;UCS;</v>
      </c>
      <c r="R16" s="14" t="str">
        <f t="shared" si="0"/>
        <v>UCS;w;UCS;2823,0;;-ATTEDIT;Y;;;;W;666.65,-566.46;787.54,-571.01;V;R;DIAG. TRIFILAR 2;;</v>
      </c>
      <c r="S16" s="17" t="str">
        <f t="shared" si="1"/>
        <v>-ATTEDIT;Y;;;;W;720.92,-577.78;725.36,-581.40;V;R;9;;</v>
      </c>
      <c r="T16" s="17" t="str">
        <f t="shared" si="2"/>
        <v>-ATTEDIT;Y;;;;W;728.84,-577.72;739.16,-582.05;V;R;34;;</v>
      </c>
      <c r="U16" s="17" t="str">
        <f t="shared" si="3"/>
        <v>-ATTEDIT;Y;;;;W;505.60,-565.62;548.20,-569.61;V;R;SA_PR064_15_DE_12_051_009_A;;</v>
      </c>
      <c r="V16" s="17" t="str">
        <f t="shared" si="4"/>
        <v>-ATTEDIT;Y;;;;W;751.25,-577.86;820.54,-581.71;V;R;C-050-000-40-6-XX-0051;;</v>
      </c>
      <c r="X16" t="str">
        <f t="shared" si="6"/>
        <v>UCS;</v>
      </c>
    </row>
    <row r="17" spans="1:24" ht="15.75" thickTop="1" x14ac:dyDescent="0.25">
      <c r="A17" s="5">
        <v>5</v>
      </c>
      <c r="B17" s="4">
        <f>IF(B16=0,B16+$L$13+$N$13,IF(INT(A17/5)&lt;=1,B16+$L$13+$N$13,0))</f>
        <v>3764</v>
      </c>
      <c r="C17" s="4">
        <f>-$M$13*IF(A17&gt;5,1,0)</f>
        <v>0</v>
      </c>
      <c r="D17" s="13" t="s">
        <v>52</v>
      </c>
      <c r="E17" s="18">
        <v>10</v>
      </c>
      <c r="F17" s="18">
        <v>34</v>
      </c>
      <c r="G17" s="2" t="s">
        <v>66</v>
      </c>
      <c r="H17" s="2" t="s">
        <v>81</v>
      </c>
      <c r="I17" s="1" t="s">
        <v>18</v>
      </c>
      <c r="J17" s="1" t="s">
        <v>19</v>
      </c>
      <c r="P17" s="19"/>
      <c r="Q17" s="15" t="str">
        <f t="shared" si="5"/>
        <v>UCS;w;UCS;3764,0;;-ATTEDIT;Y;;;;W;666.65,-566.46;787.54,-571.01;V;R;DIAG. TRIFILAR DO QDFL;;-ATTEDIT;Y;;;;W;720.92,-577.78;725.36,-581.40;V;R;10;;-ATTEDIT;Y;;;;W;728.84,-577.72;739.16,-582.05;V;R;34;;-ATTEDIT;Y;;;;W;505.60,-565.62;548.20,-569.61;V;R;SA_PR064_15_DE_12_051_010_A;;-ATTEDIT;Y;;;;W;751.25,-577.86;820.54,-581.71;V;R;C-050-000-40-6-XX-0052;;UCS;</v>
      </c>
      <c r="R17" s="14" t="str">
        <f t="shared" si="0"/>
        <v>UCS;w;UCS;3764,0;;-ATTEDIT;Y;;;;W;666.65,-566.46;787.54,-571.01;V;R;DIAG. TRIFILAR DO QDFL;;</v>
      </c>
      <c r="S17" s="17" t="str">
        <f t="shared" si="1"/>
        <v>-ATTEDIT;Y;;;;W;720.92,-577.78;725.36,-581.40;V;R;10;;</v>
      </c>
      <c r="T17" s="17" t="str">
        <f t="shared" si="2"/>
        <v>-ATTEDIT;Y;;;;W;728.84,-577.72;739.16,-582.05;V;R;34;;</v>
      </c>
      <c r="U17" s="17" t="str">
        <f t="shared" si="3"/>
        <v>-ATTEDIT;Y;;;;W;505.60,-565.62;548.20,-569.61;V;R;SA_PR064_15_DE_12_051_010_A;;</v>
      </c>
      <c r="V17" s="17" t="str">
        <f t="shared" si="4"/>
        <v>-ATTEDIT;Y;;;;W;751.25,-577.86;820.54,-581.71;V;R;C-050-000-40-6-XX-0052;;</v>
      </c>
      <c r="X17" t="str">
        <f t="shared" si="6"/>
        <v>UCS;</v>
      </c>
    </row>
    <row r="18" spans="1:24" x14ac:dyDescent="0.25">
      <c r="A18" s="8">
        <v>6</v>
      </c>
      <c r="B18" s="4">
        <v>0</v>
      </c>
      <c r="C18" s="4">
        <v>-694</v>
      </c>
      <c r="D18" s="13" t="s">
        <v>53</v>
      </c>
      <c r="E18" s="18">
        <v>11</v>
      </c>
      <c r="F18" s="18">
        <v>34</v>
      </c>
      <c r="G18" s="2" t="s">
        <v>67</v>
      </c>
      <c r="H18" s="2" t="s">
        <v>82</v>
      </c>
      <c r="I18" t="s">
        <v>38</v>
      </c>
      <c r="J18" t="s">
        <v>33</v>
      </c>
      <c r="P18" s="19"/>
      <c r="Q18" s="15" t="str">
        <f t="shared" si="5"/>
        <v>UCS;w;UCS;0,-694;;-ATTEDIT;Y;;;;W;666.65,-566.46;787.54,-571.01;V;R;DIAG. DE COMANDO GERAL DAS VALVULAS;;-ATTEDIT;Y;;;;W;720.92,-577.78;725.36,-581.40;V;R;11;;-ATTEDIT;Y;;;;W;728.84,-577.72;739.16,-582.05;V;R;34;;-ATTEDIT;Y;;;;W;505.60,-565.62;548.20,-569.61;V;R;SA_PR064_15_DE_12_051_011_A;;-ATTEDIT;Y;;;;W;751.25,-577.86;820.54,-581.71;V;R;C-050-000-40-6-XX-0053;;UCS;</v>
      </c>
      <c r="R18" s="14" t="str">
        <f t="shared" si="0"/>
        <v>UCS;w;UCS;0,-694;;-ATTEDIT;Y;;;;W;666.65,-566.46;787.54,-571.01;V;R;DIAG. DE COMANDO GERAL DAS VALVULAS;;</v>
      </c>
      <c r="S18" s="17" t="str">
        <f t="shared" si="1"/>
        <v>-ATTEDIT;Y;;;;W;720.92,-577.78;725.36,-581.40;V;R;11;;</v>
      </c>
      <c r="T18" s="17" t="str">
        <f t="shared" si="2"/>
        <v>-ATTEDIT;Y;;;;W;728.84,-577.72;739.16,-582.05;V;R;34;;</v>
      </c>
      <c r="U18" s="17" t="str">
        <f t="shared" si="3"/>
        <v>-ATTEDIT;Y;;;;W;505.60,-565.62;548.20,-569.61;V;R;SA_PR064_15_DE_12_051_011_A;;</v>
      </c>
      <c r="V18" s="17" t="str">
        <f t="shared" si="4"/>
        <v>-ATTEDIT;Y;;;;W;751.25,-577.86;820.54,-581.71;V;R;C-050-000-40-6-XX-0053;;</v>
      </c>
      <c r="X18" t="str">
        <f t="shared" si="6"/>
        <v>UCS;</v>
      </c>
    </row>
    <row r="19" spans="1:24" ht="15.75" thickBot="1" x14ac:dyDescent="0.3">
      <c r="A19" s="8">
        <v>7</v>
      </c>
      <c r="B19" s="4">
        <v>941</v>
      </c>
      <c r="C19" s="4">
        <v>-694</v>
      </c>
      <c r="D19" s="13" t="s">
        <v>54</v>
      </c>
      <c r="E19" s="18">
        <v>12</v>
      </c>
      <c r="F19" s="18">
        <v>34</v>
      </c>
      <c r="G19" s="2" t="s">
        <v>68</v>
      </c>
      <c r="H19" s="2" t="s">
        <v>83</v>
      </c>
      <c r="I19" s="20" t="s">
        <v>32</v>
      </c>
      <c r="J19" s="20"/>
      <c r="P19" s="19"/>
      <c r="Q19" s="15" t="str">
        <f t="shared" si="5"/>
        <v>UCS;w;UCS;941,-694;;-ATTEDIT;Y;;;;W;666.65,-566.46;787.54,-571.01;V;R;DIAG. DE COMANDO DOS INVERSORES DE FREQ.;;-ATTEDIT;Y;;;;W;720.92,-577.78;725.36,-581.40;V;R;12;;-ATTEDIT;Y;;;;W;728.84,-577.72;739.16,-582.05;V;R;34;;-ATTEDIT;Y;;;;W;505.60,-565.62;548.20,-569.61;V;R;SA_PR064_15_DE_12_051_012_A;;-ATTEDIT;Y;;;;W;751.25,-577.86;820.54,-581.71;V;R;C-050-000-40-6-XX-0054;;UCS;</v>
      </c>
      <c r="R19" s="14" t="str">
        <f t="shared" si="0"/>
        <v>UCS;w;UCS;941,-694;;-ATTEDIT;Y;;;;W;666.65,-566.46;787.54,-571.01;V;R;DIAG. DE COMANDO DOS INVERSORES DE FREQ.;;</v>
      </c>
      <c r="S19" s="17" t="str">
        <f t="shared" si="1"/>
        <v>-ATTEDIT;Y;;;;W;720.92,-577.78;725.36,-581.40;V;R;12;;</v>
      </c>
      <c r="T19" s="17" t="str">
        <f t="shared" si="2"/>
        <v>-ATTEDIT;Y;;;;W;728.84,-577.72;739.16,-582.05;V;R;34;;</v>
      </c>
      <c r="U19" s="17" t="str">
        <f t="shared" si="3"/>
        <v>-ATTEDIT;Y;;;;W;505.60,-565.62;548.20,-569.61;V;R;SA_PR064_15_DE_12_051_012_A;;</v>
      </c>
      <c r="V19" s="17" t="str">
        <f t="shared" si="4"/>
        <v>-ATTEDIT;Y;;;;W;751.25,-577.86;820.54,-581.71;V;R;C-050-000-40-6-XX-0054;;</v>
      </c>
      <c r="X19" t="str">
        <f t="shared" si="6"/>
        <v>UCS;</v>
      </c>
    </row>
    <row r="20" spans="1:24" ht="15.75" thickTop="1" x14ac:dyDescent="0.25">
      <c r="A20" s="8">
        <v>8</v>
      </c>
      <c r="B20" s="4">
        <v>1882</v>
      </c>
      <c r="C20" s="4">
        <v>-694</v>
      </c>
      <c r="D20" s="13" t="s">
        <v>55</v>
      </c>
      <c r="E20" s="18">
        <v>13</v>
      </c>
      <c r="F20" s="18">
        <v>34</v>
      </c>
      <c r="G20" s="2" t="s">
        <v>69</v>
      </c>
      <c r="H20" s="2" t="s">
        <v>84</v>
      </c>
      <c r="I20" s="1" t="s">
        <v>18</v>
      </c>
      <c r="J20" s="1" t="s">
        <v>19</v>
      </c>
      <c r="P20" s="19"/>
      <c r="Q20" s="15" t="str">
        <f t="shared" si="5"/>
        <v>UCS;w;UCS;1882,-694;;-ATTEDIT;Y;;;;W;666.65,-566.46;787.54,-571.01;V;R;QUADRO CCM, LAYOUT, F.D. E LISTA DE PLAQUETAS;;-ATTEDIT;Y;;;;W;720.92,-577.78;725.36,-581.40;V;R;13;;-ATTEDIT;Y;;;;W;728.84,-577.72;739.16,-582.05;V;R;34;;-ATTEDIT;Y;;;;W;505.60,-565.62;548.20,-569.61;V;R;SA_PR064_15_DE_12_051_013_A;;-ATTEDIT;Y;;;;W;751.25,-577.86;820.54,-581.71;V;R;C-050-000-40-6-XX-0055;;UCS;</v>
      </c>
      <c r="R20" s="14" t="str">
        <f t="shared" si="0"/>
        <v>UCS;w;UCS;1882,-694;;-ATTEDIT;Y;;;;W;666.65,-566.46;787.54,-571.01;V;R;QUADRO CCM, LAYOUT, F.D. E LISTA DE PLAQUETAS;;</v>
      </c>
      <c r="S20" s="17" t="str">
        <f t="shared" si="1"/>
        <v>-ATTEDIT;Y;;;;W;720.92,-577.78;725.36,-581.40;V;R;13;;</v>
      </c>
      <c r="T20" s="17" t="str">
        <f t="shared" si="2"/>
        <v>-ATTEDIT;Y;;;;W;728.84,-577.72;739.16,-582.05;V;R;34;;</v>
      </c>
      <c r="U20" s="17" t="str">
        <f t="shared" si="3"/>
        <v>-ATTEDIT;Y;;;;W;505.60,-565.62;548.20,-569.61;V;R;SA_PR064_15_DE_12_051_013_A;;</v>
      </c>
      <c r="V20" s="17" t="str">
        <f t="shared" si="4"/>
        <v>-ATTEDIT;Y;;;;W;751.25,-577.86;820.54,-581.71;V;R;C-050-000-40-6-XX-0055;;</v>
      </c>
      <c r="X20" t="str">
        <f t="shared" si="6"/>
        <v>UCS;</v>
      </c>
    </row>
    <row r="21" spans="1:24" x14ac:dyDescent="0.25">
      <c r="A21" s="8">
        <v>9</v>
      </c>
      <c r="B21" s="4">
        <v>2823</v>
      </c>
      <c r="C21" s="4">
        <v>-694</v>
      </c>
      <c r="D21" s="13" t="s">
        <v>56</v>
      </c>
      <c r="E21" s="18">
        <v>14</v>
      </c>
      <c r="F21" s="18">
        <v>34</v>
      </c>
      <c r="G21" s="2" t="s">
        <v>70</v>
      </c>
      <c r="H21" s="2" t="s">
        <v>85</v>
      </c>
      <c r="I21" t="s">
        <v>22</v>
      </c>
      <c r="J21" t="s">
        <v>23</v>
      </c>
      <c r="P21" s="19"/>
      <c r="Q21" s="15" t="str">
        <f t="shared" si="5"/>
        <v>UCS;w;UCS;2823,-694;;-ATTEDIT;Y;;;;W;666.65,-566.46;787.54,-571.01;V;R;QUADRO QCV, LAYOUT, F.D. E LISTA DE PLAQUETAS;;-ATTEDIT;Y;;;;W;720.92,-577.78;725.36,-581.40;V;R;14;;-ATTEDIT;Y;;;;W;728.84,-577.72;739.16,-582.05;V;R;34;;-ATTEDIT;Y;;;;W;505.60,-565.62;548.20,-569.61;V;R;SA_PR064_15_DE_12_051_014_A;;-ATTEDIT;Y;;;;W;751.25,-577.86;820.54,-581.71;V;R;C-050-000-40-6-XX-0056;;UCS;</v>
      </c>
      <c r="R21" s="14" t="str">
        <f t="shared" si="0"/>
        <v>UCS;w;UCS;2823,-694;;-ATTEDIT;Y;;;;W;666.65,-566.46;787.54,-571.01;V;R;QUADRO QCV, LAYOUT, F.D. E LISTA DE PLAQUETAS;;</v>
      </c>
      <c r="S21" s="17" t="str">
        <f t="shared" si="1"/>
        <v>-ATTEDIT;Y;;;;W;720.92,-577.78;725.36,-581.40;V;R;14;;</v>
      </c>
      <c r="T21" s="17" t="str">
        <f t="shared" si="2"/>
        <v>-ATTEDIT;Y;;;;W;728.84,-577.72;739.16,-582.05;V;R;34;;</v>
      </c>
      <c r="U21" s="17" t="str">
        <f t="shared" si="3"/>
        <v>-ATTEDIT;Y;;;;W;505.60,-565.62;548.20,-569.61;V;R;SA_PR064_15_DE_12_051_014_A;;</v>
      </c>
      <c r="V21" s="17" t="str">
        <f t="shared" si="4"/>
        <v>-ATTEDIT;Y;;;;W;751.25,-577.86;820.54,-581.71;V;R;C-050-000-40-6-XX-0056;;</v>
      </c>
      <c r="X21" t="str">
        <f t="shared" si="6"/>
        <v>UCS;</v>
      </c>
    </row>
    <row r="22" spans="1:24" ht="15.75" thickBot="1" x14ac:dyDescent="0.3">
      <c r="A22" s="8">
        <v>10</v>
      </c>
      <c r="B22" s="4">
        <v>3764</v>
      </c>
      <c r="C22" s="4">
        <v>-694</v>
      </c>
      <c r="D22" s="13" t="s">
        <v>57</v>
      </c>
      <c r="E22" s="18">
        <v>15</v>
      </c>
      <c r="F22" s="18">
        <v>34</v>
      </c>
      <c r="G22" s="2" t="s">
        <v>71</v>
      </c>
      <c r="H22" s="2" t="s">
        <v>86</v>
      </c>
      <c r="I22" s="20" t="s">
        <v>34</v>
      </c>
      <c r="J22" s="20"/>
      <c r="P22" s="19"/>
      <c r="Q22" s="15" t="str">
        <f t="shared" si="5"/>
        <v>UCS;w;UCS;3764,-694;;-ATTEDIT;Y;;;;W;666.65,-566.46;787.54,-571.01;V;R;QUADRO QDFL, LAYOUT, F.D. E LISTA DE PLAQUETAS;;-ATTEDIT;Y;;;;W;720.92,-577.78;725.36,-581.40;V;R;15;;-ATTEDIT;Y;;;;W;728.84,-577.72;739.16,-582.05;V;R;34;;-ATTEDIT;Y;;;;W;505.60,-565.62;548.20,-569.61;V;R;SA_PR064_15_DE_12_051_015_A;;-ATTEDIT;Y;;;;W;751.25,-577.86;820.54,-581.71;V;R;C-050-000-40-6-XX-0057;;UCS;</v>
      </c>
      <c r="R22" s="14" t="str">
        <f t="shared" si="0"/>
        <v>UCS;w;UCS;3764,-694;;-ATTEDIT;Y;;;;W;666.65,-566.46;787.54,-571.01;V;R;QUADRO QDFL, LAYOUT, F.D. E LISTA DE PLAQUETAS;;</v>
      </c>
      <c r="S22" s="17" t="str">
        <f t="shared" si="1"/>
        <v>-ATTEDIT;Y;;;;W;720.92,-577.78;725.36,-581.40;V;R;15;;</v>
      </c>
      <c r="T22" s="17" t="str">
        <f t="shared" si="2"/>
        <v>-ATTEDIT;Y;;;;W;728.84,-577.72;739.16,-582.05;V;R;34;;</v>
      </c>
      <c r="U22" s="17" t="str">
        <f t="shared" si="3"/>
        <v>-ATTEDIT;Y;;;;W;505.60,-565.62;548.20,-569.61;V;R;SA_PR064_15_DE_12_051_015_A;;</v>
      </c>
      <c r="V22" s="17" t="str">
        <f t="shared" si="4"/>
        <v>-ATTEDIT;Y;;;;W;751.25,-577.86;820.54,-581.71;V;R;C-050-000-40-6-XX-0057;;</v>
      </c>
      <c r="X22" t="str">
        <f t="shared" si="6"/>
        <v>UCS;</v>
      </c>
    </row>
    <row r="23" spans="1:24" ht="15.75" thickTop="1" x14ac:dyDescent="0.25">
      <c r="A23" s="5">
        <v>11</v>
      </c>
      <c r="B23" s="4">
        <v>0</v>
      </c>
      <c r="C23" s="4">
        <f>-M13*2-N13*2</f>
        <v>-1388</v>
      </c>
      <c r="D23" s="13" t="s">
        <v>58</v>
      </c>
      <c r="E23" s="18">
        <v>16</v>
      </c>
      <c r="F23" s="18">
        <v>34</v>
      </c>
      <c r="G23" s="2" t="s">
        <v>72</v>
      </c>
      <c r="H23" s="2" t="s">
        <v>87</v>
      </c>
      <c r="I23" s="1" t="s">
        <v>18</v>
      </c>
      <c r="J23" s="1" t="s">
        <v>19</v>
      </c>
      <c r="P23" s="19"/>
      <c r="Q23" s="15" t="str">
        <f t="shared" si="5"/>
        <v>UCS;w;UCS;0,-1388;;-ATTEDIT;Y;;;;W;666.65,-566.46;787.54,-571.01;V;R;PLANTA E CORTES DA INSTRUMENTACAO E CONTROLE;;-ATTEDIT;Y;;;;W;720.92,-577.78;725.36,-581.40;V;R;16;;-ATTEDIT;Y;;;;W;728.84,-577.72;739.16,-582.05;V;R;34;;-ATTEDIT;Y;;;;W;505.60,-565.62;548.20,-569.61;V;R;SA_PR064_15_DE_12_051_016_A;;-ATTEDIT;Y;;;;W;751.25,-577.86;820.54,-581.71;V;R;C-050-000-40-6-XX-0058;;UCS;</v>
      </c>
      <c r="R23" s="14" t="str">
        <f t="shared" si="0"/>
        <v>UCS;w;UCS;0,-1388;;-ATTEDIT;Y;;;;W;666.65,-566.46;787.54,-571.01;V;R;PLANTA E CORTES DA INSTRUMENTACAO E CONTROLE;;</v>
      </c>
      <c r="S23" s="17" t="str">
        <f t="shared" si="1"/>
        <v>-ATTEDIT;Y;;;;W;720.92,-577.78;725.36,-581.40;V;R;16;;</v>
      </c>
      <c r="T23" s="17" t="str">
        <f t="shared" si="2"/>
        <v>-ATTEDIT;Y;;;;W;728.84,-577.72;739.16,-582.05;V;R;34;;</v>
      </c>
      <c r="U23" s="17" t="str">
        <f t="shared" si="3"/>
        <v>-ATTEDIT;Y;;;;W;505.60,-565.62;548.20,-569.61;V;R;SA_PR064_15_DE_12_051_016_A;;</v>
      </c>
      <c r="V23" s="17" t="str">
        <f t="shared" si="4"/>
        <v>-ATTEDIT;Y;;;;W;751.25,-577.86;820.54,-581.71;V;R;C-050-000-40-6-XX-0058;;</v>
      </c>
      <c r="X23" t="str">
        <f t="shared" si="6"/>
        <v>UCS;</v>
      </c>
    </row>
    <row r="24" spans="1:24" x14ac:dyDescent="0.25">
      <c r="A24" s="5">
        <v>12</v>
      </c>
      <c r="B24" s="4">
        <v>941</v>
      </c>
      <c r="C24" s="4">
        <v>-1388</v>
      </c>
      <c r="D24" s="13" t="s">
        <v>59</v>
      </c>
      <c r="E24" s="18">
        <v>17</v>
      </c>
      <c r="F24" s="18">
        <v>34</v>
      </c>
      <c r="G24" s="2" t="s">
        <v>73</v>
      </c>
      <c r="H24" s="2" t="s">
        <v>88</v>
      </c>
      <c r="I24" t="s">
        <v>40</v>
      </c>
      <c r="J24" t="s">
        <v>41</v>
      </c>
      <c r="P24" s="19"/>
      <c r="Q24" s="15" t="str">
        <f t="shared" si="5"/>
        <v>UCS;w;UCS;941,-1388;;-ATTEDIT;Y;;;;W;666.65,-566.46;787.54,-571.01;V;R;QUADRO QA, DIAG. DE FORCA E ALIM. DE INSTRUMENTOS;;-ATTEDIT;Y;;;;W;720.92,-577.78;725.36,-581.40;V;R;17;;-ATTEDIT;Y;;;;W;728.84,-577.72;739.16,-582.05;V;R;34;;-ATTEDIT;Y;;;;W;505.60,-565.62;548.20,-569.61;V;R;SA_PR064_15_DE_12_051_017_A;;-ATTEDIT;Y;;;;W;751.25,-577.86;820.54,-581.71;V;R;C-050-000-40-6-XX-0059;;UCS;</v>
      </c>
      <c r="R24" s="14" t="str">
        <f t="shared" si="0"/>
        <v>UCS;w;UCS;941,-1388;;-ATTEDIT;Y;;;;W;666.65,-566.46;787.54,-571.01;V;R;QUADRO QA, DIAG. DE FORCA E ALIM. DE INSTRUMENTOS;;</v>
      </c>
      <c r="S24" s="17" t="str">
        <f t="shared" si="1"/>
        <v>-ATTEDIT;Y;;;;W;720.92,-577.78;725.36,-581.40;V;R;17;;</v>
      </c>
      <c r="T24" s="17" t="str">
        <f t="shared" si="2"/>
        <v>-ATTEDIT;Y;;;;W;728.84,-577.72;739.16,-582.05;V;R;34;;</v>
      </c>
      <c r="U24" s="17" t="str">
        <f t="shared" si="3"/>
        <v>-ATTEDIT;Y;;;;W;505.60,-565.62;548.20,-569.61;V;R;SA_PR064_15_DE_12_051_017_A;;</v>
      </c>
      <c r="V24" s="17" t="str">
        <f t="shared" si="4"/>
        <v>-ATTEDIT;Y;;;;W;751.25,-577.86;820.54,-581.71;V;R;C-050-000-40-6-XX-0059;;</v>
      </c>
      <c r="X24" t="str">
        <f t="shared" si="6"/>
        <v>UCS;</v>
      </c>
    </row>
    <row r="25" spans="1:24" ht="15.75" thickBot="1" x14ac:dyDescent="0.3">
      <c r="A25" s="5">
        <v>13</v>
      </c>
      <c r="B25" s="4">
        <v>1882</v>
      </c>
      <c r="C25" s="4">
        <v>-1388</v>
      </c>
      <c r="D25" s="13" t="s">
        <v>60</v>
      </c>
      <c r="E25" s="18">
        <v>18</v>
      </c>
      <c r="F25" s="18">
        <v>34</v>
      </c>
      <c r="G25" s="2" t="s">
        <v>74</v>
      </c>
      <c r="H25" s="2" t="s">
        <v>89</v>
      </c>
      <c r="I25" s="20" t="s">
        <v>35</v>
      </c>
      <c r="J25" s="20"/>
      <c r="P25" s="19"/>
      <c r="Q25" s="15" t="str">
        <f t="shared" si="5"/>
        <v>UCS;w;UCS;1882,-1388;;-ATTEDIT;Y;;;;W;666.65,-566.46;787.54,-571.01;V;R;QUADRO QA, ENT. DIGITAIS CARTOES 1, 3 E 4;;-ATTEDIT;Y;;;;W;720.92,-577.78;725.36,-581.40;V;R;18;;-ATTEDIT;Y;;;;W;728.84,-577.72;739.16,-582.05;V;R;34;;-ATTEDIT;Y;;;;W;505.60,-565.62;548.20,-569.61;V;R;SA_PR064_15_DE_12_051_018_A;;-ATTEDIT;Y;;;;W;751.25,-577.86;820.54,-581.71;V;R;C-050-000-40-6-XX-0060;;UCS;</v>
      </c>
      <c r="R25" s="14" t="str">
        <f t="shared" si="0"/>
        <v>UCS;w;UCS;1882,-1388;;-ATTEDIT;Y;;;;W;666.65,-566.46;787.54,-571.01;V;R;QUADRO QA, ENT. DIGITAIS CARTOES 1, 3 E 4;;</v>
      </c>
      <c r="S25" s="17" t="str">
        <f t="shared" si="1"/>
        <v>-ATTEDIT;Y;;;;W;720.92,-577.78;725.36,-581.40;V;R;18;;</v>
      </c>
      <c r="T25" s="17" t="str">
        <f t="shared" si="2"/>
        <v>-ATTEDIT;Y;;;;W;728.84,-577.72;739.16,-582.05;V;R;34;;</v>
      </c>
      <c r="U25" s="17" t="str">
        <f t="shared" si="3"/>
        <v>-ATTEDIT;Y;;;;W;505.60,-565.62;548.20,-569.61;V;R;SA_PR064_15_DE_12_051_018_A;;</v>
      </c>
      <c r="V25" s="17" t="str">
        <f t="shared" si="4"/>
        <v>-ATTEDIT;Y;;;;W;751.25,-577.86;820.54,-581.71;V;R;C-050-000-40-6-XX-0060;;</v>
      </c>
      <c r="X25" t="str">
        <f t="shared" si="6"/>
        <v>UCS;</v>
      </c>
    </row>
    <row r="26" spans="1:24" ht="15.75" thickTop="1" x14ac:dyDescent="0.25">
      <c r="A26" s="5">
        <v>14</v>
      </c>
      <c r="B26" s="4">
        <v>2823</v>
      </c>
      <c r="C26" s="4">
        <v>-1388</v>
      </c>
      <c r="D26" s="13" t="s">
        <v>61</v>
      </c>
      <c r="E26" s="18">
        <v>19</v>
      </c>
      <c r="F26" s="18">
        <v>34</v>
      </c>
      <c r="G26" s="2" t="s">
        <v>75</v>
      </c>
      <c r="H26" s="2" t="s">
        <v>90</v>
      </c>
      <c r="I26" s="1" t="s">
        <v>18</v>
      </c>
      <c r="J26" s="1" t="s">
        <v>19</v>
      </c>
      <c r="P26" s="19"/>
      <c r="Q26" s="15" t="str">
        <f t="shared" si="5"/>
        <v>UCS;w;UCS;2823,-1388;;-ATTEDIT;Y;;;;W;666.65,-566.46;787.54,-571.01;V;R;DIAGR. DE E/S E LISTA DE VAR. E TAGS DE AUTOM.;;-ATTEDIT;Y;;;;W;720.92,-577.78;725.36,-581.40;V;R;19;;-ATTEDIT;Y;;;;W;728.84,-577.72;739.16,-582.05;V;R;34;;-ATTEDIT;Y;;;;W;505.60,-565.62;548.20,-569.61;V;R;SA_PR064_15_DE_12_051_019_A;;-ATTEDIT;Y;;;;W;751.25,-577.86;820.54,-581.71;V;R;C-050-000-40-6-XX-0061;;UCS;</v>
      </c>
      <c r="R26" s="14" t="str">
        <f t="shared" si="0"/>
        <v>UCS;w;UCS;2823,-1388;;-ATTEDIT;Y;;;;W;666.65,-566.46;787.54,-571.01;V;R;DIAGR. DE E/S E LISTA DE VAR. E TAGS DE AUTOM.;;</v>
      </c>
      <c r="S26" s="17" t="str">
        <f t="shared" si="1"/>
        <v>-ATTEDIT;Y;;;;W;720.92,-577.78;725.36,-581.40;V;R;19;;</v>
      </c>
      <c r="T26" s="17" t="str">
        <f t="shared" si="2"/>
        <v>-ATTEDIT;Y;;;;W;728.84,-577.72;739.16,-582.05;V;R;34;;</v>
      </c>
      <c r="U26" s="17" t="str">
        <f t="shared" si="3"/>
        <v>-ATTEDIT;Y;;;;W;505.60,-565.62;548.20,-569.61;V;R;SA_PR064_15_DE_12_051_019_A;;</v>
      </c>
      <c r="V26" s="17" t="str">
        <f t="shared" si="4"/>
        <v>-ATTEDIT;Y;;;;W;751.25,-577.86;820.54,-581.71;V;R;C-050-000-40-6-XX-0061;;</v>
      </c>
      <c r="X26" t="str">
        <f t="shared" si="6"/>
        <v>UCS;</v>
      </c>
    </row>
    <row r="27" spans="1:24" x14ac:dyDescent="0.25">
      <c r="A27" s="5">
        <v>15</v>
      </c>
      <c r="B27" s="4">
        <v>3764</v>
      </c>
      <c r="C27" s="4">
        <v>-1388</v>
      </c>
      <c r="D27" s="13" t="s">
        <v>59</v>
      </c>
      <c r="E27" s="18">
        <v>20</v>
      </c>
      <c r="F27" s="18">
        <v>34</v>
      </c>
      <c r="G27" s="2" t="s">
        <v>76</v>
      </c>
      <c r="H27" s="2" t="s">
        <v>91</v>
      </c>
      <c r="I27" t="s">
        <v>42</v>
      </c>
      <c r="J27" t="s">
        <v>43</v>
      </c>
      <c r="P27" s="19"/>
      <c r="Q27" s="15" t="str">
        <f t="shared" si="5"/>
        <v>UCS;w;UCS;3764,-1388;;-ATTEDIT;Y;;;;W;666.65,-566.46;787.54,-571.01;V;R;QUADRO QA, DIAG. DE FORCA E ALIM. DE INSTRUMENTOS;;-ATTEDIT;Y;;;;W;720.92,-577.78;725.36,-581.40;V;R;20;;-ATTEDIT;Y;;;;W;728.84,-577.72;739.16,-582.05;V;R;34;;-ATTEDIT;Y;;;;W;505.60,-565.62;548.20,-569.61;V;R;SA_PR064_15_DE_12_051_020_A;;-ATTEDIT;Y;;;;W;751.25,-577.86;820.54,-581.71;V;R;C-050-000-40-6-XX-0062;;UCS;</v>
      </c>
      <c r="R27" s="14" t="str">
        <f t="shared" si="0"/>
        <v>UCS;w;UCS;3764,-1388;;-ATTEDIT;Y;;;;W;666.65,-566.46;787.54,-571.01;V;R;QUADRO QA, DIAG. DE FORCA E ALIM. DE INSTRUMENTOS;;</v>
      </c>
      <c r="S27" s="17" t="str">
        <f t="shared" si="1"/>
        <v>-ATTEDIT;Y;;;;W;720.92,-577.78;725.36,-581.40;V;R;20;;</v>
      </c>
      <c r="T27" s="17" t="str">
        <f t="shared" si="2"/>
        <v>-ATTEDIT;Y;;;;W;728.84,-577.72;739.16,-582.05;V;R;34;;</v>
      </c>
      <c r="U27" s="17" t="str">
        <f t="shared" si="3"/>
        <v>-ATTEDIT;Y;;;;W;505.60,-565.62;548.20,-569.61;V;R;SA_PR064_15_DE_12_051_020_A;;</v>
      </c>
      <c r="V27" s="17" t="str">
        <f t="shared" si="4"/>
        <v>-ATTEDIT;Y;;;;W;751.25,-577.86;820.54,-581.71;V;R;C-050-000-40-6-XX-0062;;</v>
      </c>
      <c r="X27" t="str">
        <f t="shared" si="6"/>
        <v>UCS;</v>
      </c>
    </row>
    <row r="28" spans="1:24" ht="15.75" thickBot="1" x14ac:dyDescent="0.3">
      <c r="A28" s="8">
        <v>16</v>
      </c>
      <c r="B28" s="4">
        <v>0</v>
      </c>
      <c r="C28" s="4">
        <v>-2082</v>
      </c>
      <c r="D28" s="13"/>
      <c r="E28" s="18"/>
      <c r="F28" s="18"/>
      <c r="G28" s="2"/>
      <c r="H28" s="2"/>
      <c r="I28" s="20" t="s">
        <v>36</v>
      </c>
      <c r="J28" s="20"/>
      <c r="Q28" s="15" t="str">
        <f t="shared" si="5"/>
        <v>UCS;w;UCS;0,-2082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28" s="14" t="str">
        <f t="shared" si="0"/>
        <v>UCS;w;UCS;0,-2082;;-ATTEDIT;Y;;;;W;666.65,-566.46;787.54,-571.01;V;R;;;</v>
      </c>
      <c r="S28" s="17" t="str">
        <f t="shared" si="1"/>
        <v>-ATTEDIT;Y;;;;W;720.92,-577.78;725.36,-581.40;V;R;;;</v>
      </c>
      <c r="T28" s="17" t="str">
        <f t="shared" si="2"/>
        <v>-ATTEDIT;Y;;;;W;728.84,-577.72;739.16,-582.05;V;R;;;</v>
      </c>
      <c r="U28" s="17" t="str">
        <f t="shared" si="3"/>
        <v>-ATTEDIT;Y;;;;W;505.60,-565.62;548.20,-569.61;V;R;;;</v>
      </c>
      <c r="V28" s="17" t="str">
        <f t="shared" si="4"/>
        <v>-ATTEDIT;Y;;;;W;751.25,-577.86;820.54,-581.71;V;R;;;</v>
      </c>
      <c r="X28" t="str">
        <f t="shared" si="6"/>
        <v>UCS;</v>
      </c>
    </row>
    <row r="29" spans="1:24" ht="15.75" thickTop="1" x14ac:dyDescent="0.25">
      <c r="A29" s="8">
        <v>17</v>
      </c>
      <c r="B29" s="4">
        <v>941</v>
      </c>
      <c r="C29" s="4">
        <v>-2082</v>
      </c>
      <c r="D29" s="13"/>
      <c r="E29" s="18"/>
      <c r="F29" s="18"/>
      <c r="G29" s="2"/>
      <c r="H29" s="2"/>
      <c r="I29" s="1" t="s">
        <v>18</v>
      </c>
      <c r="J29" s="1" t="s">
        <v>19</v>
      </c>
      <c r="Q29" s="15" t="str">
        <f t="shared" si="5"/>
        <v>UCS;w;UCS;941,-2082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29" s="14" t="str">
        <f t="shared" si="0"/>
        <v>UCS;w;UCS;941,-2082;;-ATTEDIT;Y;;;;W;666.65,-566.46;787.54,-571.01;V;R;;;</v>
      </c>
      <c r="S29" s="17" t="str">
        <f t="shared" si="1"/>
        <v>-ATTEDIT;Y;;;;W;720.92,-577.78;725.36,-581.40;V;R;;;</v>
      </c>
      <c r="T29" s="17" t="str">
        <f t="shared" si="2"/>
        <v>-ATTEDIT;Y;;;;W;728.84,-577.72;739.16,-582.05;V;R;;;</v>
      </c>
      <c r="U29" s="17" t="str">
        <f t="shared" si="3"/>
        <v>-ATTEDIT;Y;;;;W;505.60,-565.62;548.20,-569.61;V;R;;;</v>
      </c>
      <c r="V29" s="17" t="str">
        <f t="shared" si="4"/>
        <v>-ATTEDIT;Y;;;;W;751.25,-577.86;820.54,-581.71;V;R;;;</v>
      </c>
      <c r="X29" t="str">
        <f t="shared" si="6"/>
        <v>UCS;</v>
      </c>
    </row>
    <row r="30" spans="1:24" x14ac:dyDescent="0.25">
      <c r="A30" s="8">
        <v>18</v>
      </c>
      <c r="B30" s="4">
        <v>1882</v>
      </c>
      <c r="C30" s="4">
        <v>-2082</v>
      </c>
      <c r="D30" s="13"/>
      <c r="E30" s="18"/>
      <c r="F30" s="18"/>
      <c r="G30" s="2"/>
      <c r="H30" s="2"/>
      <c r="I30" t="s">
        <v>37</v>
      </c>
      <c r="J30" t="s">
        <v>37</v>
      </c>
      <c r="Q30" s="15" t="str">
        <f t="shared" si="5"/>
        <v>UCS;w;UCS;1882,-2082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30" s="14" t="str">
        <f t="shared" si="0"/>
        <v>UCS;w;UCS;1882,-2082;;-ATTEDIT;Y;;;;W;666.65,-566.46;787.54,-571.01;V;R;;;</v>
      </c>
      <c r="S30" s="17" t="str">
        <f t="shared" si="1"/>
        <v>-ATTEDIT;Y;;;;W;720.92,-577.78;725.36,-581.40;V;R;;;</v>
      </c>
      <c r="T30" s="17" t="str">
        <f t="shared" si="2"/>
        <v>-ATTEDIT;Y;;;;W;728.84,-577.72;739.16,-582.05;V;R;;;</v>
      </c>
      <c r="U30" s="17" t="str">
        <f t="shared" si="3"/>
        <v>-ATTEDIT;Y;;;;W;505.60,-565.62;548.20,-569.61;V;R;;;</v>
      </c>
      <c r="V30" s="17" t="str">
        <f t="shared" si="4"/>
        <v>-ATTEDIT;Y;;;;W;751.25,-577.86;820.54,-581.71;V;R;;;</v>
      </c>
      <c r="X30" t="str">
        <f t="shared" si="6"/>
        <v>UCS;</v>
      </c>
    </row>
    <row r="31" spans="1:24" x14ac:dyDescent="0.25">
      <c r="A31" s="8">
        <v>19</v>
      </c>
      <c r="B31" s="4">
        <v>2823</v>
      </c>
      <c r="C31" s="4">
        <v>-2082</v>
      </c>
      <c r="D31" s="13"/>
      <c r="E31" s="18"/>
      <c r="F31" s="18"/>
      <c r="G31" s="2"/>
      <c r="H31" s="2"/>
      <c r="Q31" s="15" t="str">
        <f t="shared" si="5"/>
        <v>UCS;w;UCS;2823,-2082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31" s="14" t="str">
        <f t="shared" si="0"/>
        <v>UCS;w;UCS;2823,-2082;;-ATTEDIT;Y;;;;W;666.65,-566.46;787.54,-571.01;V;R;;;</v>
      </c>
      <c r="S31" s="17" t="str">
        <f t="shared" si="1"/>
        <v>-ATTEDIT;Y;;;;W;720.92,-577.78;725.36,-581.40;V;R;;;</v>
      </c>
      <c r="T31" s="17" t="str">
        <f t="shared" si="2"/>
        <v>-ATTEDIT;Y;;;;W;728.84,-577.72;739.16,-582.05;V;R;;;</v>
      </c>
      <c r="U31" s="17" t="str">
        <f t="shared" si="3"/>
        <v>-ATTEDIT;Y;;;;W;505.60,-565.62;548.20,-569.61;V;R;;;</v>
      </c>
      <c r="V31" s="17" t="str">
        <f t="shared" si="4"/>
        <v>-ATTEDIT;Y;;;;W;751.25,-577.86;820.54,-581.71;V;R;;;</v>
      </c>
      <c r="X31" t="str">
        <f t="shared" si="6"/>
        <v>UCS;</v>
      </c>
    </row>
    <row r="32" spans="1:24" x14ac:dyDescent="0.25">
      <c r="A32" s="8">
        <v>20</v>
      </c>
      <c r="B32" s="4">
        <v>3764</v>
      </c>
      <c r="C32" s="4">
        <v>-2082</v>
      </c>
      <c r="D32" s="13"/>
      <c r="E32" s="18"/>
      <c r="F32" s="18"/>
      <c r="G32" s="2"/>
      <c r="H32" s="2"/>
      <c r="Q32" s="15" t="str">
        <f t="shared" si="5"/>
        <v>UCS;w;UCS;3764,-2082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32" s="14" t="str">
        <f t="shared" si="0"/>
        <v>UCS;w;UCS;3764,-2082;;-ATTEDIT;Y;;;;W;666.65,-566.46;787.54,-571.01;V;R;;;</v>
      </c>
      <c r="S32" s="17" t="str">
        <f t="shared" si="1"/>
        <v>-ATTEDIT;Y;;;;W;720.92,-577.78;725.36,-581.40;V;R;;;</v>
      </c>
      <c r="T32" s="17" t="str">
        <f t="shared" si="2"/>
        <v>-ATTEDIT;Y;;;;W;728.84,-577.72;739.16,-582.05;V;R;;;</v>
      </c>
      <c r="U32" s="17" t="str">
        <f t="shared" si="3"/>
        <v>-ATTEDIT;Y;;;;W;505.60,-565.62;548.20,-569.61;V;R;;;</v>
      </c>
      <c r="V32" s="17" t="str">
        <f t="shared" si="4"/>
        <v>-ATTEDIT;Y;;;;W;751.25,-577.86;820.54,-581.71;V;R;;;</v>
      </c>
      <c r="X32" t="str">
        <f t="shared" si="6"/>
        <v>UCS;</v>
      </c>
    </row>
    <row r="33" spans="1:24" x14ac:dyDescent="0.25">
      <c r="A33" s="5">
        <v>21</v>
      </c>
      <c r="B33" s="4">
        <v>0</v>
      </c>
      <c r="C33" s="4">
        <v>-2776</v>
      </c>
      <c r="D33" s="13"/>
      <c r="E33" s="18"/>
      <c r="F33" s="18"/>
      <c r="G33" s="2"/>
      <c r="H33" s="2"/>
      <c r="Q33" s="15" t="str">
        <f t="shared" si="5"/>
        <v>UCS;w;UCS;0,-2776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33" s="14" t="str">
        <f t="shared" si="0"/>
        <v>UCS;w;UCS;0,-2776;;-ATTEDIT;Y;;;;W;666.65,-566.46;787.54,-571.01;V;R;;;</v>
      </c>
      <c r="S33" s="17" t="str">
        <f t="shared" si="1"/>
        <v>-ATTEDIT;Y;;;;W;720.92,-577.78;725.36,-581.40;V;R;;;</v>
      </c>
      <c r="T33" s="17" t="str">
        <f t="shared" si="2"/>
        <v>-ATTEDIT;Y;;;;W;728.84,-577.72;739.16,-582.05;V;R;;;</v>
      </c>
      <c r="U33" s="17" t="str">
        <f t="shared" si="3"/>
        <v>-ATTEDIT;Y;;;;W;505.60,-565.62;548.20,-569.61;V;R;;;</v>
      </c>
      <c r="V33" s="17" t="str">
        <f t="shared" si="4"/>
        <v>-ATTEDIT;Y;;;;W;751.25,-577.86;820.54,-581.71;V;R;;;</v>
      </c>
      <c r="X33" t="str">
        <f t="shared" si="6"/>
        <v>UCS;</v>
      </c>
    </row>
    <row r="34" spans="1:24" x14ac:dyDescent="0.25">
      <c r="A34" s="5">
        <v>22</v>
      </c>
      <c r="B34" s="4">
        <v>941</v>
      </c>
      <c r="C34" s="4">
        <v>-2776</v>
      </c>
      <c r="D34" s="13"/>
      <c r="E34" s="18"/>
      <c r="F34" s="18"/>
      <c r="G34" s="2"/>
      <c r="H34" s="2"/>
      <c r="Q34" s="15" t="str">
        <f t="shared" si="5"/>
        <v>UCS;w;UCS;941,-2776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34" s="14" t="str">
        <f t="shared" si="0"/>
        <v>UCS;w;UCS;941,-2776;;-ATTEDIT;Y;;;;W;666.65,-566.46;787.54,-571.01;V;R;;;</v>
      </c>
      <c r="S34" s="17" t="str">
        <f t="shared" si="1"/>
        <v>-ATTEDIT;Y;;;;W;720.92,-577.78;725.36,-581.40;V;R;;;</v>
      </c>
      <c r="T34" s="17" t="str">
        <f t="shared" si="2"/>
        <v>-ATTEDIT;Y;;;;W;728.84,-577.72;739.16,-582.05;V;R;;;</v>
      </c>
      <c r="U34" s="17" t="str">
        <f t="shared" si="3"/>
        <v>-ATTEDIT;Y;;;;W;505.60,-565.62;548.20,-569.61;V;R;;;</v>
      </c>
      <c r="V34" s="17" t="str">
        <f t="shared" si="4"/>
        <v>-ATTEDIT;Y;;;;W;751.25,-577.86;820.54,-581.71;V;R;;;</v>
      </c>
      <c r="X34" t="str">
        <f t="shared" si="6"/>
        <v>UCS;</v>
      </c>
    </row>
    <row r="35" spans="1:24" x14ac:dyDescent="0.25">
      <c r="A35" s="5">
        <v>23</v>
      </c>
      <c r="B35" s="4">
        <v>1882</v>
      </c>
      <c r="C35" s="4">
        <v>-2776</v>
      </c>
      <c r="D35" s="13"/>
      <c r="E35" s="18"/>
      <c r="F35" s="18"/>
      <c r="G35" s="2"/>
      <c r="H35" s="2"/>
      <c r="Q35" s="15" t="str">
        <f t="shared" si="5"/>
        <v>UCS;w;UCS;1882,-2776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35" s="14" t="str">
        <f t="shared" si="0"/>
        <v>UCS;w;UCS;1882,-2776;;-ATTEDIT;Y;;;;W;666.65,-566.46;787.54,-571.01;V;R;;;</v>
      </c>
      <c r="S35" s="17" t="str">
        <f t="shared" si="1"/>
        <v>-ATTEDIT;Y;;;;W;720.92,-577.78;725.36,-581.40;V;R;;;</v>
      </c>
      <c r="T35" s="17" t="str">
        <f t="shared" si="2"/>
        <v>-ATTEDIT;Y;;;;W;728.84,-577.72;739.16,-582.05;V;R;;;</v>
      </c>
      <c r="U35" s="17" t="str">
        <f t="shared" si="3"/>
        <v>-ATTEDIT;Y;;;;W;505.60,-565.62;548.20,-569.61;V;R;;;</v>
      </c>
      <c r="V35" s="17" t="str">
        <f t="shared" si="4"/>
        <v>-ATTEDIT;Y;;;;W;751.25,-577.86;820.54,-581.71;V;R;;;</v>
      </c>
      <c r="X35" t="str">
        <f t="shared" si="6"/>
        <v>UCS;</v>
      </c>
    </row>
    <row r="36" spans="1:24" x14ac:dyDescent="0.25">
      <c r="A36" s="5">
        <v>24</v>
      </c>
      <c r="B36" s="4">
        <v>2823</v>
      </c>
      <c r="C36" s="4">
        <v>-2776</v>
      </c>
      <c r="D36" s="13"/>
      <c r="E36" s="18"/>
      <c r="F36" s="18"/>
      <c r="G36" s="2"/>
      <c r="H36" s="2"/>
      <c r="Q36" s="15" t="str">
        <f t="shared" si="5"/>
        <v>UCS;w;UCS;2823,-2776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36" s="14" t="str">
        <f t="shared" si="0"/>
        <v>UCS;w;UCS;2823,-2776;;-ATTEDIT;Y;;;;W;666.65,-566.46;787.54,-571.01;V;R;;;</v>
      </c>
      <c r="S36" s="17" t="str">
        <f t="shared" si="1"/>
        <v>-ATTEDIT;Y;;;;W;720.92,-577.78;725.36,-581.40;V;R;;;</v>
      </c>
      <c r="T36" s="17" t="str">
        <f t="shared" si="2"/>
        <v>-ATTEDIT;Y;;;;W;728.84,-577.72;739.16,-582.05;V;R;;;</v>
      </c>
      <c r="U36" s="17" t="str">
        <f t="shared" si="3"/>
        <v>-ATTEDIT;Y;;;;W;505.60,-565.62;548.20,-569.61;V;R;;;</v>
      </c>
      <c r="V36" s="17" t="str">
        <f t="shared" si="4"/>
        <v>-ATTEDIT;Y;;;;W;751.25,-577.86;820.54,-581.71;V;R;;;</v>
      </c>
      <c r="X36" t="str">
        <f t="shared" si="6"/>
        <v>UCS;</v>
      </c>
    </row>
    <row r="37" spans="1:24" x14ac:dyDescent="0.25">
      <c r="A37" s="5">
        <v>25</v>
      </c>
      <c r="B37" s="4">
        <v>3764</v>
      </c>
      <c r="C37" s="4">
        <v>-2776</v>
      </c>
      <c r="D37" s="13"/>
      <c r="E37" s="18"/>
      <c r="F37" s="18"/>
      <c r="G37" s="2"/>
      <c r="H37" s="2"/>
      <c r="Q37" s="15" t="str">
        <f t="shared" si="5"/>
        <v>UCS;w;UCS;3764,-2776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37" s="14" t="str">
        <f t="shared" si="0"/>
        <v>UCS;w;UCS;3764,-2776;;-ATTEDIT;Y;;;;W;666.65,-566.46;787.54,-571.01;V;R;;;</v>
      </c>
      <c r="S37" s="17" t="str">
        <f t="shared" si="1"/>
        <v>-ATTEDIT;Y;;;;W;720.92,-577.78;725.36,-581.40;V;R;;;</v>
      </c>
      <c r="T37" s="17" t="str">
        <f t="shared" si="2"/>
        <v>-ATTEDIT;Y;;;;W;728.84,-577.72;739.16,-582.05;V;R;;;</v>
      </c>
      <c r="U37" s="17" t="str">
        <f t="shared" si="3"/>
        <v>-ATTEDIT;Y;;;;W;505.60,-565.62;548.20,-569.61;V;R;;;</v>
      </c>
      <c r="V37" s="17" t="str">
        <f t="shared" si="4"/>
        <v>-ATTEDIT;Y;;;;W;751.25,-577.86;820.54,-581.71;V;R;;;</v>
      </c>
      <c r="X37" t="str">
        <f t="shared" si="6"/>
        <v>UCS;</v>
      </c>
    </row>
    <row r="38" spans="1:24" x14ac:dyDescent="0.25">
      <c r="A38" s="8">
        <v>26</v>
      </c>
      <c r="B38" s="4">
        <v>0</v>
      </c>
      <c r="C38" s="4">
        <v>-3470</v>
      </c>
      <c r="D38" s="13"/>
      <c r="E38" s="18"/>
      <c r="F38" s="18"/>
      <c r="G38" s="2"/>
      <c r="H38" s="2"/>
      <c r="Q38" s="15" t="str">
        <f t="shared" si="5"/>
        <v>UCS;w;UCS;0,-3470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38" s="14" t="str">
        <f t="shared" si="0"/>
        <v>UCS;w;UCS;0,-3470;;-ATTEDIT;Y;;;;W;666.65,-566.46;787.54,-571.01;V;R;;;</v>
      </c>
      <c r="S38" s="17" t="str">
        <f t="shared" si="1"/>
        <v>-ATTEDIT;Y;;;;W;720.92,-577.78;725.36,-581.40;V;R;;;</v>
      </c>
      <c r="T38" s="17" t="str">
        <f t="shared" si="2"/>
        <v>-ATTEDIT;Y;;;;W;728.84,-577.72;739.16,-582.05;V;R;;;</v>
      </c>
      <c r="U38" s="17" t="str">
        <f t="shared" si="3"/>
        <v>-ATTEDIT;Y;;;;W;505.60,-565.62;548.20,-569.61;V;R;;;</v>
      </c>
      <c r="V38" s="17" t="str">
        <f t="shared" si="4"/>
        <v>-ATTEDIT;Y;;;;W;751.25,-577.86;820.54,-581.71;V;R;;;</v>
      </c>
      <c r="X38" t="str">
        <f t="shared" si="6"/>
        <v>UCS;</v>
      </c>
    </row>
    <row r="39" spans="1:24" x14ac:dyDescent="0.25">
      <c r="A39" s="8">
        <v>27</v>
      </c>
      <c r="B39" s="4">
        <v>941</v>
      </c>
      <c r="C39" s="4">
        <v>-3470</v>
      </c>
      <c r="D39" s="13"/>
      <c r="E39" s="18"/>
      <c r="F39" s="18"/>
      <c r="G39" s="2"/>
      <c r="H39" s="2"/>
      <c r="Q39" s="15" t="str">
        <f t="shared" si="5"/>
        <v>UCS;w;UCS;941,-3470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39" s="14" t="str">
        <f t="shared" si="0"/>
        <v>UCS;w;UCS;941,-3470;;-ATTEDIT;Y;;;;W;666.65,-566.46;787.54,-571.01;V;R;;;</v>
      </c>
      <c r="S39" s="17" t="str">
        <f t="shared" si="1"/>
        <v>-ATTEDIT;Y;;;;W;720.92,-577.78;725.36,-581.40;V;R;;;</v>
      </c>
      <c r="T39" s="17" t="str">
        <f t="shared" si="2"/>
        <v>-ATTEDIT;Y;;;;W;728.84,-577.72;739.16,-582.05;V;R;;;</v>
      </c>
      <c r="U39" s="17" t="str">
        <f t="shared" si="3"/>
        <v>-ATTEDIT;Y;;;;W;505.60,-565.62;548.20,-569.61;V;R;;;</v>
      </c>
      <c r="V39" s="17" t="str">
        <f t="shared" si="4"/>
        <v>-ATTEDIT;Y;;;;W;751.25,-577.86;820.54,-581.71;V;R;;;</v>
      </c>
      <c r="X39" t="str">
        <f t="shared" si="6"/>
        <v>UCS;</v>
      </c>
    </row>
    <row r="40" spans="1:24" x14ac:dyDescent="0.25">
      <c r="A40" s="8">
        <v>28</v>
      </c>
      <c r="B40" s="4">
        <v>1882</v>
      </c>
      <c r="C40" s="4">
        <v>-3470</v>
      </c>
      <c r="D40" s="13"/>
      <c r="E40" s="18"/>
      <c r="F40" s="18"/>
      <c r="G40" s="2"/>
      <c r="H40" s="2"/>
      <c r="Q40" s="15" t="str">
        <f t="shared" si="5"/>
        <v>UCS;w;UCS;1882,-3470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40" s="14" t="str">
        <f t="shared" si="0"/>
        <v>UCS;w;UCS;1882,-3470;;-ATTEDIT;Y;;;;W;666.65,-566.46;787.54,-571.01;V;R;;;</v>
      </c>
      <c r="S40" s="17" t="str">
        <f t="shared" si="1"/>
        <v>-ATTEDIT;Y;;;;W;720.92,-577.78;725.36,-581.40;V;R;;;</v>
      </c>
      <c r="T40" s="17" t="str">
        <f t="shared" si="2"/>
        <v>-ATTEDIT;Y;;;;W;728.84,-577.72;739.16,-582.05;V;R;;;</v>
      </c>
      <c r="U40" s="17" t="str">
        <f t="shared" si="3"/>
        <v>-ATTEDIT;Y;;;;W;505.60,-565.62;548.20,-569.61;V;R;;;</v>
      </c>
      <c r="V40" s="17" t="str">
        <f t="shared" si="4"/>
        <v>-ATTEDIT;Y;;;;W;751.25,-577.86;820.54,-581.71;V;R;;;</v>
      </c>
      <c r="X40" t="str">
        <f t="shared" si="6"/>
        <v>UCS;</v>
      </c>
    </row>
    <row r="41" spans="1:24" x14ac:dyDescent="0.25">
      <c r="A41" s="8">
        <v>29</v>
      </c>
      <c r="B41" s="4">
        <v>2823</v>
      </c>
      <c r="C41" s="4">
        <v>-3470</v>
      </c>
      <c r="D41" s="13"/>
      <c r="E41" s="18"/>
      <c r="F41" s="18"/>
      <c r="G41" s="2"/>
      <c r="H41" s="2"/>
      <c r="Q41" s="15" t="str">
        <f t="shared" si="5"/>
        <v>UCS;w;UCS;2823,-3470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41" s="14" t="str">
        <f t="shared" si="0"/>
        <v>UCS;w;UCS;2823,-3470;;-ATTEDIT;Y;;;;W;666.65,-566.46;787.54,-571.01;V;R;;;</v>
      </c>
      <c r="S41" s="17" t="str">
        <f t="shared" si="1"/>
        <v>-ATTEDIT;Y;;;;W;720.92,-577.78;725.36,-581.40;V;R;;;</v>
      </c>
      <c r="T41" s="17" t="str">
        <f t="shared" si="2"/>
        <v>-ATTEDIT;Y;;;;W;728.84,-577.72;739.16,-582.05;V;R;;;</v>
      </c>
      <c r="U41" s="17" t="str">
        <f t="shared" si="3"/>
        <v>-ATTEDIT;Y;;;;W;505.60,-565.62;548.20,-569.61;V;R;;;</v>
      </c>
      <c r="V41" s="17" t="str">
        <f t="shared" si="4"/>
        <v>-ATTEDIT;Y;;;;W;751.25,-577.86;820.54,-581.71;V;R;;;</v>
      </c>
      <c r="X41" t="str">
        <f t="shared" si="6"/>
        <v>UCS;</v>
      </c>
    </row>
    <row r="42" spans="1:24" x14ac:dyDescent="0.25">
      <c r="A42" s="8">
        <v>30</v>
      </c>
      <c r="B42" s="4">
        <v>3764</v>
      </c>
      <c r="C42" s="4">
        <v>-3470</v>
      </c>
      <c r="D42" s="13"/>
      <c r="E42" s="18"/>
      <c r="F42" s="18"/>
      <c r="G42" s="2"/>
      <c r="H42" s="2"/>
      <c r="Q42" s="15" t="str">
        <f t="shared" si="5"/>
        <v>UCS;w;UCS;3764,-3470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42" s="14" t="str">
        <f t="shared" si="0"/>
        <v>UCS;w;UCS;3764,-3470;;-ATTEDIT;Y;;;;W;666.65,-566.46;787.54,-571.01;V;R;;;</v>
      </c>
      <c r="S42" s="17" t="str">
        <f t="shared" si="1"/>
        <v>-ATTEDIT;Y;;;;W;720.92,-577.78;725.36,-581.40;V;R;;;</v>
      </c>
      <c r="T42" s="17" t="str">
        <f t="shared" si="2"/>
        <v>-ATTEDIT;Y;;;;W;728.84,-577.72;739.16,-582.05;V;R;;;</v>
      </c>
      <c r="U42" s="17" t="str">
        <f t="shared" si="3"/>
        <v>-ATTEDIT;Y;;;;W;505.60,-565.62;548.20,-569.61;V;R;;;</v>
      </c>
      <c r="V42" s="17" t="str">
        <f t="shared" si="4"/>
        <v>-ATTEDIT;Y;;;;W;751.25,-577.86;820.54,-581.71;V;R;;;</v>
      </c>
      <c r="X42" t="str">
        <f t="shared" si="6"/>
        <v>UCS;</v>
      </c>
    </row>
    <row r="43" spans="1:24" x14ac:dyDescent="0.25">
      <c r="A43" s="5">
        <v>31</v>
      </c>
      <c r="B43" s="4">
        <v>0</v>
      </c>
      <c r="C43" s="4">
        <f>C38-C37+C42</f>
        <v>-4164</v>
      </c>
      <c r="D43" s="13"/>
      <c r="E43" s="18"/>
      <c r="F43" s="18"/>
      <c r="G43" s="2"/>
      <c r="H43" s="2"/>
      <c r="Q43" s="15" t="str">
        <f t="shared" ref="Q43:Q47" si="7">R43&amp;S43&amp;T43&amp;U43&amp;V43&amp;W43&amp;X43</f>
        <v>UCS;w;UCS;0,-4164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43" s="14" t="str">
        <f t="shared" si="0"/>
        <v>UCS;w;UCS;0,-4164;;-ATTEDIT;Y;;;;W;666.65,-566.46;787.54,-571.01;V;R;;;</v>
      </c>
      <c r="S43" s="17" t="str">
        <f t="shared" si="1"/>
        <v>-ATTEDIT;Y;;;;W;720.92,-577.78;725.36,-581.40;V;R;;;</v>
      </c>
      <c r="T43" s="17" t="str">
        <f t="shared" si="2"/>
        <v>-ATTEDIT;Y;;;;W;728.84,-577.72;739.16,-582.05;V;R;;;</v>
      </c>
      <c r="U43" s="17" t="str">
        <f t="shared" si="3"/>
        <v>-ATTEDIT;Y;;;;W;505.60,-565.62;548.20,-569.61;V;R;;;</v>
      </c>
      <c r="V43" s="17" t="str">
        <f t="shared" si="4"/>
        <v>-ATTEDIT;Y;;;;W;751.25,-577.86;820.54,-581.71;V;R;;;</v>
      </c>
      <c r="X43" t="str">
        <f t="shared" si="6"/>
        <v>UCS;</v>
      </c>
    </row>
    <row r="44" spans="1:24" x14ac:dyDescent="0.25">
      <c r="A44" s="5">
        <v>32</v>
      </c>
      <c r="B44" s="4">
        <v>941</v>
      </c>
      <c r="C44" s="4">
        <f t="shared" ref="C44:C47" si="8">C39-C38+C43</f>
        <v>-4164</v>
      </c>
      <c r="D44" s="13"/>
      <c r="E44" s="18"/>
      <c r="F44" s="18"/>
      <c r="G44" s="2"/>
      <c r="H44" s="2"/>
      <c r="Q44" s="15" t="str">
        <f t="shared" si="7"/>
        <v>UCS;w;UCS;941,-4164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44" s="14" t="str">
        <f t="shared" si="0"/>
        <v>UCS;w;UCS;941,-4164;;-ATTEDIT;Y;;;;W;666.65,-566.46;787.54,-571.01;V;R;;;</v>
      </c>
      <c r="S44" s="17" t="str">
        <f t="shared" si="1"/>
        <v>-ATTEDIT;Y;;;;W;720.92,-577.78;725.36,-581.40;V;R;;;</v>
      </c>
      <c r="T44" s="17" t="str">
        <f t="shared" si="2"/>
        <v>-ATTEDIT;Y;;;;W;728.84,-577.72;739.16,-582.05;V;R;;;</v>
      </c>
      <c r="U44" s="17" t="str">
        <f t="shared" si="3"/>
        <v>-ATTEDIT;Y;;;;W;505.60,-565.62;548.20,-569.61;V;R;;;</v>
      </c>
      <c r="V44" s="17" t="str">
        <f t="shared" si="4"/>
        <v>-ATTEDIT;Y;;;;W;751.25,-577.86;820.54,-581.71;V;R;;;</v>
      </c>
      <c r="X44" t="str">
        <f t="shared" si="6"/>
        <v>UCS;</v>
      </c>
    </row>
    <row r="45" spans="1:24" x14ac:dyDescent="0.25">
      <c r="A45" s="5">
        <v>33</v>
      </c>
      <c r="B45" s="4">
        <v>1882</v>
      </c>
      <c r="C45" s="4">
        <f t="shared" si="8"/>
        <v>-4164</v>
      </c>
      <c r="D45" s="13"/>
      <c r="E45" s="18"/>
      <c r="F45" s="18"/>
      <c r="G45" s="2"/>
      <c r="H45" s="2"/>
      <c r="Q45" s="15" t="str">
        <f t="shared" si="7"/>
        <v>UCS;w;UCS;1882,-4164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45" s="14" t="str">
        <f t="shared" si="0"/>
        <v>UCS;w;UCS;1882,-4164;;-ATTEDIT;Y;;;;W;666.65,-566.46;787.54,-571.01;V;R;;;</v>
      </c>
      <c r="S45" s="17" t="str">
        <f t="shared" si="1"/>
        <v>-ATTEDIT;Y;;;;W;720.92,-577.78;725.36,-581.40;V;R;;;</v>
      </c>
      <c r="T45" s="17" t="str">
        <f t="shared" si="2"/>
        <v>-ATTEDIT;Y;;;;W;728.84,-577.72;739.16,-582.05;V;R;;;</v>
      </c>
      <c r="U45" s="17" t="str">
        <f t="shared" si="3"/>
        <v>-ATTEDIT;Y;;;;W;505.60,-565.62;548.20,-569.61;V;R;;;</v>
      </c>
      <c r="V45" s="17" t="str">
        <f t="shared" si="4"/>
        <v>-ATTEDIT;Y;;;;W;751.25,-577.86;820.54,-581.71;V;R;;;</v>
      </c>
      <c r="X45" t="str">
        <f t="shared" si="6"/>
        <v>UCS;</v>
      </c>
    </row>
    <row r="46" spans="1:24" x14ac:dyDescent="0.25">
      <c r="A46" s="5">
        <v>34</v>
      </c>
      <c r="B46" s="4">
        <v>2823</v>
      </c>
      <c r="C46" s="4">
        <f t="shared" si="8"/>
        <v>-4164</v>
      </c>
      <c r="D46" s="13"/>
      <c r="E46" s="16"/>
      <c r="F46" s="2"/>
      <c r="G46" s="2"/>
      <c r="H46" s="2"/>
      <c r="Q46" s="15" t="str">
        <f t="shared" si="7"/>
        <v>UCS;w;UCS;2823,-4164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46" s="14" t="str">
        <f t="shared" si="0"/>
        <v>UCS;w;UCS;2823,-4164;;-ATTEDIT;Y;;;;W;666.65,-566.46;787.54,-571.01;V;R;;;</v>
      </c>
      <c r="S46" s="17" t="str">
        <f t="shared" si="1"/>
        <v>-ATTEDIT;Y;;;;W;720.92,-577.78;725.36,-581.40;V;R;;;</v>
      </c>
      <c r="T46" s="17" t="str">
        <f t="shared" si="2"/>
        <v>-ATTEDIT;Y;;;;W;728.84,-577.72;739.16,-582.05;V;R;;;</v>
      </c>
      <c r="U46" s="17" t="str">
        <f t="shared" si="3"/>
        <v>-ATTEDIT;Y;;;;W;505.60,-565.62;548.20,-569.61;V;R;;;</v>
      </c>
      <c r="V46" s="17" t="str">
        <f t="shared" si="4"/>
        <v>-ATTEDIT;Y;;;;W;751.25,-577.86;820.54,-581.71;V;R;;;</v>
      </c>
      <c r="X46" t="str">
        <f t="shared" si="6"/>
        <v>UCS;</v>
      </c>
    </row>
    <row r="47" spans="1:24" x14ac:dyDescent="0.25">
      <c r="A47" s="5">
        <v>35</v>
      </c>
      <c r="B47" s="4">
        <v>3764</v>
      </c>
      <c r="C47" s="4">
        <f t="shared" si="8"/>
        <v>-4164</v>
      </c>
      <c r="D47" s="13"/>
      <c r="E47" s="16"/>
      <c r="F47" s="2"/>
      <c r="G47" s="2"/>
      <c r="H47" s="2"/>
      <c r="Q47" s="15" t="str">
        <f t="shared" si="7"/>
        <v>UCS;w;UCS;3764,-4164;;-ATTEDIT;Y;;;;W;666.65,-566.46;787.54,-571.01;V;R;;;-ATTEDIT;Y;;;;W;720.92,-577.78;725.36,-581.40;V;R;;;-ATTEDIT;Y;;;;W;728.84,-577.72;739.16,-582.05;V;R;;;-ATTEDIT;Y;;;;W;505.60,-565.62;548.20,-569.61;V;R;;;-ATTEDIT;Y;;;;W;751.25,-577.86;820.54,-581.71;V;R;;;UCS;</v>
      </c>
      <c r="R47" s="14" t="str">
        <f t="shared" si="0"/>
        <v>UCS;w;UCS;3764,-4164;;-ATTEDIT;Y;;;;W;666.65,-566.46;787.54,-571.01;V;R;;;</v>
      </c>
      <c r="S47" s="17" t="str">
        <f t="shared" si="1"/>
        <v>-ATTEDIT;Y;;;;W;720.92,-577.78;725.36,-581.40;V;R;;;</v>
      </c>
      <c r="T47" s="17" t="str">
        <f t="shared" si="2"/>
        <v>-ATTEDIT;Y;;;;W;728.84,-577.72;739.16,-582.05;V;R;;;</v>
      </c>
      <c r="U47" s="17" t="str">
        <f t="shared" si="3"/>
        <v>-ATTEDIT;Y;;;;W;505.60,-565.62;548.20,-569.61;V;R;;;</v>
      </c>
      <c r="V47" s="17" t="str">
        <f t="shared" si="4"/>
        <v>-ATTEDIT;Y;;;;W;751.25,-577.86;820.54,-581.71;V;R;;;</v>
      </c>
      <c r="X47" t="str">
        <f t="shared" si="6"/>
        <v>UCS;</v>
      </c>
    </row>
  </sheetData>
  <mergeCells count="13">
    <mergeCell ref="I16:J16"/>
    <mergeCell ref="I19:J19"/>
    <mergeCell ref="I22:J22"/>
    <mergeCell ref="I25:J25"/>
    <mergeCell ref="I28:J28"/>
    <mergeCell ref="I13:J13"/>
    <mergeCell ref="D1:L4"/>
    <mergeCell ref="A6:J6"/>
    <mergeCell ref="Q11:Z11"/>
    <mergeCell ref="AB11:AJ11"/>
    <mergeCell ref="Q6:W9"/>
    <mergeCell ref="B10:C11"/>
    <mergeCell ref="B9:C9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598F-7B10-425D-8EB3-279564B9DD79}">
  <dimension ref="B3:C3"/>
  <sheetViews>
    <sheetView workbookViewId="0">
      <selection activeCell="C4" sqref="C4"/>
    </sheetView>
  </sheetViews>
  <sheetFormatPr defaultRowHeight="15" x14ac:dyDescent="0.25"/>
  <sheetData>
    <row r="3" spans="2:3" x14ac:dyDescent="0.25">
      <c r="B3" t="s">
        <v>46</v>
      </c>
      <c r="C3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Versoes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2018-03-08T15:21:22Z</dcterms:modified>
</cp:coreProperties>
</file>