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7365"/>
  </bookViews>
  <sheets>
    <sheet name="Dados" sheetId="1" r:id="rId1"/>
    <sheet name="PEO (PEC)" sheetId="2" r:id="rId2"/>
    <sheet name="PEF com IR" sheetId="3" r:id="rId3"/>
    <sheet name="PEE" sheetId="4" r:id="rId4"/>
  </sheets>
  <calcPr calcId="145621"/>
</workbook>
</file>

<file path=xl/calcChain.xml><?xml version="1.0" encoding="utf-8"?>
<calcChain xmlns="http://schemas.openxmlformats.org/spreadsheetml/2006/main">
  <c r="C35" i="3" l="1"/>
  <c r="C26" i="3"/>
  <c r="C25" i="3"/>
  <c r="C25" i="4"/>
  <c r="C24" i="4"/>
  <c r="C9" i="4"/>
  <c r="C11" i="3"/>
  <c r="C24" i="2"/>
  <c r="C23" i="2"/>
  <c r="C9" i="2"/>
  <c r="C8" i="1"/>
  <c r="C7" i="1"/>
  <c r="C14" i="1"/>
  <c r="C15" i="1" s="1"/>
  <c r="C22" i="1"/>
  <c r="C10" i="4" s="1"/>
  <c r="C33" i="4" s="1"/>
  <c r="C10" i="3" l="1"/>
  <c r="C34" i="3"/>
  <c r="C11" i="1"/>
  <c r="C8" i="4" l="1"/>
  <c r="C12" i="4" s="1"/>
  <c r="C8" i="3"/>
  <c r="C13" i="3" s="1"/>
  <c r="C8" i="2"/>
  <c r="C11" i="2" s="1"/>
  <c r="C20" i="3" l="1"/>
  <c r="C23" i="3" s="1"/>
  <c r="C28" i="3" s="1"/>
  <c r="C14" i="3"/>
  <c r="C21" i="3"/>
  <c r="C12" i="2"/>
  <c r="C19" i="2"/>
  <c r="C18" i="2"/>
  <c r="C19" i="4"/>
  <c r="C22" i="4" s="1"/>
  <c r="C27" i="4" s="1"/>
  <c r="C29" i="4" s="1"/>
  <c r="C31" i="4" s="1"/>
  <c r="C35" i="4" s="1"/>
  <c r="C20" i="4"/>
  <c r="C13" i="4"/>
  <c r="C21" i="2" l="1"/>
  <c r="C26" i="2" s="1"/>
  <c r="C32" i="3"/>
  <c r="C37" i="3" s="1"/>
  <c r="C30" i="3"/>
  <c r="C28" i="2" l="1"/>
  <c r="C30" i="2" s="1"/>
</calcChain>
</file>

<file path=xl/sharedStrings.xml><?xml version="1.0" encoding="utf-8"?>
<sst xmlns="http://schemas.openxmlformats.org/spreadsheetml/2006/main" count="81" uniqueCount="41">
  <si>
    <t>Retorno exigido</t>
  </si>
  <si>
    <t>PL da empresa</t>
  </si>
  <si>
    <t>Pagamentos de empréstimos</t>
  </si>
  <si>
    <t>Despesas fixas totais</t>
  </si>
  <si>
    <t>Outros</t>
  </si>
  <si>
    <t>Depreciação do período</t>
  </si>
  <si>
    <t>Custos fixos totais</t>
  </si>
  <si>
    <t>Margem de contribuição unitária</t>
  </si>
  <si>
    <t>Custos e despesas variáveis</t>
  </si>
  <si>
    <t>Receita líquida por televisor</t>
  </si>
  <si>
    <t>( - ) Impostos inclusos</t>
  </si>
  <si>
    <t>Receita bruta por televisor</t>
  </si>
  <si>
    <t>Dados do exercício</t>
  </si>
  <si>
    <t>Item</t>
  </si>
  <si>
    <t>Valor</t>
  </si>
  <si>
    <t>O objetivo deste tipo de ponto de equilíbrio é identificar o volume de quantidades vendidas (ou receita líquida) necessárias para zerar o</t>
  </si>
  <si>
    <t>lucro líquido contábil.</t>
  </si>
  <si>
    <t>Desta forma, tendo em vista os seguintes dados:</t>
  </si>
  <si>
    <t>Margem de contribuição unitária:</t>
  </si>
  <si>
    <t>Custos e despesas fixos contábeis totais</t>
  </si>
  <si>
    <t>Ponto de equilíbrio em quantidades</t>
  </si>
  <si>
    <t>Ponto de equilíbrio em receita líquida</t>
  </si>
  <si>
    <t>Receita líquida de vendas</t>
  </si>
  <si>
    <t>Simulação da DR Gerencial</t>
  </si>
  <si>
    <t>Margem de contribuição</t>
  </si>
  <si>
    <t>Custos fixos</t>
  </si>
  <si>
    <t>Despesas fixas</t>
  </si>
  <si>
    <t>Lucro contábil antes dos tributos</t>
  </si>
  <si>
    <t>Tributos sobre o lucro</t>
  </si>
  <si>
    <t>Lucro líquido contábil</t>
  </si>
  <si>
    <t>fluxo de caixa líquido do período.</t>
  </si>
  <si>
    <t>Pagamentos de empréstimos no período</t>
  </si>
  <si>
    <t>(+) Depreciação do período</t>
  </si>
  <si>
    <t>( - ) Pagamentos de empréstimos</t>
  </si>
  <si>
    <t>Fluxo de caixa líquido do período</t>
  </si>
  <si>
    <t>Simulação DR e DFC Gerencial</t>
  </si>
  <si>
    <t>lucro econômico.</t>
  </si>
  <si>
    <t>Custo de oportunidade dos proprietários</t>
  </si>
  <si>
    <t>Custo de oportunidade</t>
  </si>
  <si>
    <t>Custos e despesas não financeiro</t>
  </si>
  <si>
    <t>Será considerado como pago no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</si>
</sst>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Georgia"/>
      <family val="1"/>
    </font>
    <font>
      <i/>
      <sz val="11"/>
      <color theme="1"/>
      <name val="Georgia"/>
      <family val="1"/>
    </font>
    <font>
      <b/>
      <sz val="11"/>
      <color theme="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2" fillId="0" borderId="0" xfId="0" applyNumberFormat="1" applyFont="1"/>
    <xf numFmtId="43" fontId="2" fillId="0" borderId="0" xfId="0" applyNumberFormat="1" applyFont="1" applyAlignment="1">
      <alignment horizontal="left" indent="1"/>
    </xf>
    <xf numFmtId="43" fontId="3" fillId="0" borderId="0" xfId="0" applyNumberFormat="1" applyFont="1" applyAlignment="1">
      <alignment horizontal="left" indent="1"/>
    </xf>
    <xf numFmtId="10" fontId="2" fillId="0" borderId="0" xfId="1" applyNumberFormat="1" applyFont="1"/>
    <xf numFmtId="164" fontId="2" fillId="0" borderId="0" xfId="0" applyNumberFormat="1" applyFont="1"/>
    <xf numFmtId="43" fontId="4" fillId="2" borderId="0" xfId="0" applyNumberFormat="1" applyFont="1" applyFill="1" applyAlignment="1">
      <alignment horizontal="center"/>
    </xf>
    <xf numFmtId="43" fontId="2" fillId="0" borderId="1" xfId="0" applyNumberFormat="1" applyFont="1" applyBorder="1"/>
    <xf numFmtId="43" fontId="3" fillId="0" borderId="0" xfId="0" applyNumberFormat="1" applyFont="1"/>
    <xf numFmtId="43" fontId="4" fillId="2" borderId="4" xfId="0" applyNumberFormat="1" applyFont="1" applyFill="1" applyBorder="1" applyAlignment="1">
      <alignment horizontal="center"/>
    </xf>
    <xf numFmtId="43" fontId="4" fillId="2" borderId="5" xfId="0" applyNumberFormat="1" applyFont="1" applyFill="1" applyBorder="1" applyAlignment="1">
      <alignment horizontal="center"/>
    </xf>
    <xf numFmtId="43" fontId="4" fillId="2" borderId="2" xfId="0" applyNumberFormat="1" applyFont="1" applyFill="1" applyBorder="1" applyAlignment="1">
      <alignment horizontal="center"/>
    </xf>
    <xf numFmtId="43" fontId="4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tabSelected="1" workbookViewId="0">
      <selection activeCell="B6" sqref="B6"/>
    </sheetView>
  </sheetViews>
  <sheetFormatPr defaultRowHeight="14.25" x14ac:dyDescent="0.2"/>
  <cols>
    <col min="1" max="1" width="9.140625" style="1"/>
    <col min="2" max="2" width="45" style="1" customWidth="1"/>
    <col min="3" max="3" width="17.140625" style="1" customWidth="1"/>
    <col min="4" max="4" width="12.85546875" style="1" customWidth="1"/>
    <col min="5" max="16384" width="9.140625" style="1"/>
  </cols>
  <sheetData>
    <row r="2" spans="2:3" x14ac:dyDescent="0.2">
      <c r="B2" s="1" t="s">
        <v>12</v>
      </c>
    </row>
    <row r="4" spans="2:3" x14ac:dyDescent="0.2">
      <c r="B4" s="6" t="s">
        <v>13</v>
      </c>
      <c r="C4" s="6" t="s">
        <v>14</v>
      </c>
    </row>
    <row r="6" spans="2:3" x14ac:dyDescent="0.2">
      <c r="B6" s="1" t="s">
        <v>11</v>
      </c>
      <c r="C6" s="1">
        <v>555</v>
      </c>
    </row>
    <row r="7" spans="2:3" x14ac:dyDescent="0.2">
      <c r="B7" s="2" t="s">
        <v>10</v>
      </c>
      <c r="C7" s="1">
        <f>-10%*C6</f>
        <v>-55.5</v>
      </c>
    </row>
    <row r="8" spans="2:3" x14ac:dyDescent="0.2">
      <c r="B8" s="1" t="s">
        <v>9</v>
      </c>
      <c r="C8" s="1">
        <f>SUM(C6:C7)</f>
        <v>499.5</v>
      </c>
    </row>
    <row r="9" spans="2:3" x14ac:dyDescent="0.2">
      <c r="B9" s="7" t="s">
        <v>8</v>
      </c>
      <c r="C9" s="7">
        <v>-299.5</v>
      </c>
    </row>
    <row r="11" spans="2:3" x14ac:dyDescent="0.2">
      <c r="B11" s="7" t="s">
        <v>7</v>
      </c>
      <c r="C11" s="7">
        <f>SUM(C8:C9)</f>
        <v>200</v>
      </c>
    </row>
    <row r="13" spans="2:3" x14ac:dyDescent="0.2">
      <c r="B13" s="1" t="s">
        <v>6</v>
      </c>
      <c r="C13" s="1">
        <v>1600000</v>
      </c>
    </row>
    <row r="14" spans="2:3" x14ac:dyDescent="0.2">
      <c r="B14" s="3" t="s">
        <v>5</v>
      </c>
      <c r="C14" s="8">
        <f>20%*C13</f>
        <v>320000</v>
      </c>
    </row>
    <row r="15" spans="2:3" x14ac:dyDescent="0.2">
      <c r="B15" s="3" t="s">
        <v>4</v>
      </c>
      <c r="C15" s="8">
        <f>C13-C14</f>
        <v>1280000</v>
      </c>
    </row>
    <row r="17" spans="2:3" x14ac:dyDescent="0.2">
      <c r="B17" s="1" t="s">
        <v>3</v>
      </c>
      <c r="C17" s="1">
        <v>400000</v>
      </c>
    </row>
    <row r="19" spans="2:3" x14ac:dyDescent="0.2">
      <c r="B19" s="1" t="s">
        <v>2</v>
      </c>
      <c r="C19" s="1">
        <v>600000</v>
      </c>
    </row>
    <row r="21" spans="2:3" x14ac:dyDescent="0.2">
      <c r="B21" s="1" t="s">
        <v>1</v>
      </c>
      <c r="C21" s="1">
        <v>12000000</v>
      </c>
    </row>
    <row r="22" spans="2:3" x14ac:dyDescent="0.2">
      <c r="B22" s="1" t="s">
        <v>0</v>
      </c>
      <c r="C22" s="4">
        <f>10%</f>
        <v>0.1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>
      <selection activeCell="B15" sqref="B15:C15"/>
    </sheetView>
  </sheetViews>
  <sheetFormatPr defaultRowHeight="14.25" x14ac:dyDescent="0.2"/>
  <cols>
    <col min="1" max="1" width="2.7109375" style="1" customWidth="1"/>
    <col min="2" max="2" width="45" style="1" customWidth="1"/>
    <col min="3" max="3" width="17.140625" style="1" customWidth="1"/>
    <col min="4" max="4" width="12.85546875" style="1" customWidth="1"/>
    <col min="5" max="16384" width="9.140625" style="1"/>
  </cols>
  <sheetData>
    <row r="2" spans="2:3" x14ac:dyDescent="0.2">
      <c r="B2" s="1" t="s">
        <v>15</v>
      </c>
    </row>
    <row r="3" spans="2:3" x14ac:dyDescent="0.2">
      <c r="B3" s="1" t="s">
        <v>16</v>
      </c>
    </row>
    <row r="5" spans="2:3" x14ac:dyDescent="0.2">
      <c r="B5" s="1" t="s">
        <v>17</v>
      </c>
    </row>
    <row r="7" spans="2:3" x14ac:dyDescent="0.2">
      <c r="B7" s="1" t="s">
        <v>9</v>
      </c>
      <c r="C7" s="1">
        <v>499.5</v>
      </c>
    </row>
    <row r="8" spans="2:3" x14ac:dyDescent="0.2">
      <c r="B8" s="1" t="s">
        <v>18</v>
      </c>
      <c r="C8" s="1">
        <f>Dados!C11</f>
        <v>200</v>
      </c>
    </row>
    <row r="9" spans="2:3" x14ac:dyDescent="0.2">
      <c r="B9" s="1" t="s">
        <v>19</v>
      </c>
      <c r="C9" s="1">
        <f>SUM(Dados!C13,Dados!C17)</f>
        <v>2000000</v>
      </c>
    </row>
    <row r="11" spans="2:3" x14ac:dyDescent="0.2">
      <c r="B11" s="1" t="s">
        <v>20</v>
      </c>
      <c r="C11" s="5">
        <f>C9/C8</f>
        <v>10000</v>
      </c>
    </row>
    <row r="12" spans="2:3" x14ac:dyDescent="0.2">
      <c r="B12" s="1" t="s">
        <v>21</v>
      </c>
      <c r="C12" s="1">
        <f>C11*C7</f>
        <v>4995000</v>
      </c>
    </row>
    <row r="15" spans="2:3" x14ac:dyDescent="0.2">
      <c r="B15" s="11" t="s">
        <v>23</v>
      </c>
      <c r="C15" s="12"/>
    </row>
    <row r="16" spans="2:3" x14ac:dyDescent="0.2">
      <c r="B16" s="9" t="s">
        <v>13</v>
      </c>
      <c r="C16" s="10" t="s">
        <v>14</v>
      </c>
    </row>
    <row r="18" spans="2:3" x14ac:dyDescent="0.2">
      <c r="B18" s="1" t="s">
        <v>22</v>
      </c>
      <c r="C18" s="1">
        <f>C7*C11</f>
        <v>4995000</v>
      </c>
    </row>
    <row r="19" spans="2:3" x14ac:dyDescent="0.2">
      <c r="B19" s="7" t="s">
        <v>8</v>
      </c>
      <c r="C19" s="7">
        <f>Dados!C9*'PEO (PEC)'!C11</f>
        <v>-2995000</v>
      </c>
    </row>
    <row r="21" spans="2:3" x14ac:dyDescent="0.2">
      <c r="B21" s="7" t="s">
        <v>24</v>
      </c>
      <c r="C21" s="7">
        <f>SUM(C18:C19)</f>
        <v>2000000</v>
      </c>
    </row>
    <row r="23" spans="2:3" x14ac:dyDescent="0.2">
      <c r="B23" s="1" t="s">
        <v>25</v>
      </c>
      <c r="C23" s="1">
        <f>-Dados!C13</f>
        <v>-1600000</v>
      </c>
    </row>
    <row r="24" spans="2:3" x14ac:dyDescent="0.2">
      <c r="B24" s="1" t="s">
        <v>26</v>
      </c>
      <c r="C24" s="1">
        <f>-Dados!C17</f>
        <v>-400000</v>
      </c>
    </row>
    <row r="26" spans="2:3" x14ac:dyDescent="0.2">
      <c r="B26" s="7" t="s">
        <v>27</v>
      </c>
      <c r="C26" s="7">
        <f>SUM(C21:C24)</f>
        <v>0</v>
      </c>
    </row>
    <row r="28" spans="2:3" x14ac:dyDescent="0.2">
      <c r="B28" s="7" t="s">
        <v>28</v>
      </c>
      <c r="C28" s="7">
        <f>-20%*C26</f>
        <v>0</v>
      </c>
    </row>
    <row r="30" spans="2:3" x14ac:dyDescent="0.2">
      <c r="B30" s="7" t="s">
        <v>29</v>
      </c>
      <c r="C30" s="7">
        <f>SUM(C26:C28)</f>
        <v>0</v>
      </c>
    </row>
  </sheetData>
  <mergeCells count="1">
    <mergeCell ref="B15:C1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B17" sqref="B17:C17"/>
    </sheetView>
  </sheetViews>
  <sheetFormatPr defaultRowHeight="14.25" x14ac:dyDescent="0.2"/>
  <cols>
    <col min="1" max="1" width="9.140625" style="1"/>
    <col min="2" max="2" width="45" style="1" customWidth="1"/>
    <col min="3" max="3" width="17.140625" style="1" customWidth="1"/>
    <col min="4" max="4" width="12.85546875" style="1" customWidth="1"/>
    <col min="5" max="16384" width="9.140625" style="1"/>
  </cols>
  <sheetData>
    <row r="2" spans="2:4" x14ac:dyDescent="0.2">
      <c r="B2" s="1" t="s">
        <v>15</v>
      </c>
    </row>
    <row r="3" spans="2:4" x14ac:dyDescent="0.2">
      <c r="B3" s="1" t="s">
        <v>30</v>
      </c>
    </row>
    <row r="5" spans="2:4" x14ac:dyDescent="0.2">
      <c r="B5" s="1" t="s">
        <v>17</v>
      </c>
    </row>
    <row r="7" spans="2:4" x14ac:dyDescent="0.2">
      <c r="B7" s="1" t="s">
        <v>9</v>
      </c>
      <c r="C7" s="1">
        <v>499.5</v>
      </c>
    </row>
    <row r="8" spans="2:4" x14ac:dyDescent="0.2">
      <c r="B8" s="1" t="s">
        <v>18</v>
      </c>
      <c r="C8" s="1">
        <f>Dados!C11</f>
        <v>200</v>
      </c>
    </row>
    <row r="9" spans="2:4" x14ac:dyDescent="0.2">
      <c r="B9" s="1" t="s">
        <v>19</v>
      </c>
      <c r="C9" s="1">
        <v>2000000</v>
      </c>
    </row>
    <row r="10" spans="2:4" x14ac:dyDescent="0.2">
      <c r="B10" s="1" t="s">
        <v>39</v>
      </c>
      <c r="C10" s="1">
        <f>Dados!C14</f>
        <v>320000</v>
      </c>
    </row>
    <row r="11" spans="2:4" x14ac:dyDescent="0.2">
      <c r="B11" s="1" t="s">
        <v>31</v>
      </c>
      <c r="C11" s="1">
        <f>Dados!C19</f>
        <v>600000</v>
      </c>
    </row>
    <row r="13" spans="2:4" x14ac:dyDescent="0.2">
      <c r="B13" s="1" t="s">
        <v>20</v>
      </c>
      <c r="C13" s="5">
        <f>(C9+(C11-C10)/0.8)/C8</f>
        <v>11750</v>
      </c>
      <c r="D13" s="5"/>
    </row>
    <row r="14" spans="2:4" x14ac:dyDescent="0.2">
      <c r="B14" s="1" t="s">
        <v>21</v>
      </c>
      <c r="C14" s="1">
        <f>C13*C7</f>
        <v>5869125</v>
      </c>
    </row>
    <row r="17" spans="2:4" x14ac:dyDescent="0.2">
      <c r="B17" s="11" t="s">
        <v>35</v>
      </c>
      <c r="C17" s="12"/>
    </row>
    <row r="18" spans="2:4" x14ac:dyDescent="0.2">
      <c r="B18" s="9" t="s">
        <v>13</v>
      </c>
      <c r="C18" s="10" t="s">
        <v>14</v>
      </c>
    </row>
    <row r="20" spans="2:4" x14ac:dyDescent="0.2">
      <c r="B20" s="1" t="s">
        <v>22</v>
      </c>
      <c r="C20" s="1">
        <f>C7*C13</f>
        <v>5869125</v>
      </c>
    </row>
    <row r="21" spans="2:4" x14ac:dyDescent="0.2">
      <c r="B21" s="7" t="s">
        <v>8</v>
      </c>
      <c r="C21" s="7">
        <f>Dados!C9*'PEF com IR'!C13</f>
        <v>-3519125</v>
      </c>
    </row>
    <row r="23" spans="2:4" x14ac:dyDescent="0.2">
      <c r="B23" s="7" t="s">
        <v>24</v>
      </c>
      <c r="C23" s="7">
        <f>SUM(C20:C21)</f>
        <v>2350000</v>
      </c>
    </row>
    <row r="25" spans="2:4" x14ac:dyDescent="0.2">
      <c r="B25" s="1" t="s">
        <v>25</v>
      </c>
      <c r="C25" s="1">
        <f>-Dados!C13</f>
        <v>-1600000</v>
      </c>
    </row>
    <row r="26" spans="2:4" x14ac:dyDescent="0.2">
      <c r="B26" s="1" t="s">
        <v>26</v>
      </c>
      <c r="C26" s="1">
        <f>-Dados!C17</f>
        <v>-400000</v>
      </c>
    </row>
    <row r="28" spans="2:4" x14ac:dyDescent="0.2">
      <c r="B28" s="7" t="s">
        <v>27</v>
      </c>
      <c r="C28" s="7">
        <f>SUM(C23:C26)</f>
        <v>350000</v>
      </c>
    </row>
    <row r="30" spans="2:4" x14ac:dyDescent="0.2">
      <c r="B30" s="7" t="s">
        <v>28</v>
      </c>
      <c r="C30" s="7">
        <f>-20%*C28</f>
        <v>-70000</v>
      </c>
      <c r="D30" s="8" t="s">
        <v>40</v>
      </c>
    </row>
    <row r="32" spans="2:4" x14ac:dyDescent="0.2">
      <c r="B32" s="7" t="s">
        <v>29</v>
      </c>
      <c r="C32" s="7">
        <f>SUM(C28:C30)</f>
        <v>280000</v>
      </c>
    </row>
    <row r="34" spans="2:3" x14ac:dyDescent="0.2">
      <c r="B34" s="1" t="s">
        <v>32</v>
      </c>
      <c r="C34" s="1">
        <f>Dados!C14</f>
        <v>320000</v>
      </c>
    </row>
    <row r="35" spans="2:3" x14ac:dyDescent="0.2">
      <c r="B35" s="1" t="s">
        <v>33</v>
      </c>
      <c r="C35" s="1">
        <f>-C11</f>
        <v>-600000</v>
      </c>
    </row>
    <row r="37" spans="2:3" x14ac:dyDescent="0.2">
      <c r="B37" s="7" t="s">
        <v>34</v>
      </c>
      <c r="C37" s="7">
        <f>SUM(C32:C35)</f>
        <v>0</v>
      </c>
    </row>
  </sheetData>
  <mergeCells count="1">
    <mergeCell ref="B17:C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workbookViewId="0">
      <selection activeCell="B16" sqref="B16:C16"/>
    </sheetView>
  </sheetViews>
  <sheetFormatPr defaultRowHeight="14.25" x14ac:dyDescent="0.2"/>
  <cols>
    <col min="1" max="1" width="9.140625" style="1"/>
    <col min="2" max="2" width="45" style="1" customWidth="1"/>
    <col min="3" max="3" width="17.140625" style="1" customWidth="1"/>
    <col min="4" max="4" width="12.85546875" style="1" customWidth="1"/>
    <col min="5" max="16384" width="9.140625" style="1"/>
  </cols>
  <sheetData>
    <row r="2" spans="2:3" x14ac:dyDescent="0.2">
      <c r="B2" s="1" t="s">
        <v>15</v>
      </c>
    </row>
    <row r="3" spans="2:3" x14ac:dyDescent="0.2">
      <c r="B3" s="1" t="s">
        <v>36</v>
      </c>
    </row>
    <row r="5" spans="2:3" x14ac:dyDescent="0.2">
      <c r="B5" s="1" t="s">
        <v>17</v>
      </c>
    </row>
    <row r="7" spans="2:3" x14ac:dyDescent="0.2">
      <c r="B7" s="1" t="s">
        <v>9</v>
      </c>
      <c r="C7" s="1">
        <v>499.5</v>
      </c>
    </row>
    <row r="8" spans="2:3" x14ac:dyDescent="0.2">
      <c r="B8" s="1" t="s">
        <v>18</v>
      </c>
      <c r="C8" s="1">
        <f>Dados!C11</f>
        <v>200</v>
      </c>
    </row>
    <row r="9" spans="2:3" x14ac:dyDescent="0.2">
      <c r="B9" s="1" t="s">
        <v>19</v>
      </c>
      <c r="C9" s="1">
        <f>SUM(Dados!C13,Dados!C17)</f>
        <v>2000000</v>
      </c>
    </row>
    <row r="10" spans="2:3" x14ac:dyDescent="0.2">
      <c r="B10" s="1" t="s">
        <v>38</v>
      </c>
      <c r="C10" s="1">
        <f>Dados!C22*Dados!C21</f>
        <v>1200000</v>
      </c>
    </row>
    <row r="12" spans="2:3" x14ac:dyDescent="0.2">
      <c r="B12" s="1" t="s">
        <v>20</v>
      </c>
      <c r="C12" s="5">
        <f>(C9+C10/0.8)/C8</f>
        <v>17500</v>
      </c>
    </row>
    <row r="13" spans="2:3" x14ac:dyDescent="0.2">
      <c r="B13" s="1" t="s">
        <v>21</v>
      </c>
      <c r="C13" s="1">
        <f>C12*C7</f>
        <v>8741250</v>
      </c>
    </row>
    <row r="16" spans="2:3" x14ac:dyDescent="0.2">
      <c r="B16" s="11" t="s">
        <v>23</v>
      </c>
      <c r="C16" s="12"/>
    </row>
    <row r="17" spans="2:3" x14ac:dyDescent="0.2">
      <c r="B17" s="9" t="s">
        <v>13</v>
      </c>
      <c r="C17" s="10" t="s">
        <v>14</v>
      </c>
    </row>
    <row r="19" spans="2:3" x14ac:dyDescent="0.2">
      <c r="B19" s="1" t="s">
        <v>22</v>
      </c>
      <c r="C19" s="1">
        <f>C7*C12</f>
        <v>8741250</v>
      </c>
    </row>
    <row r="20" spans="2:3" x14ac:dyDescent="0.2">
      <c r="B20" s="7" t="s">
        <v>8</v>
      </c>
      <c r="C20" s="7">
        <f>Dados!C9*PEE!C12</f>
        <v>-5241250</v>
      </c>
    </row>
    <row r="22" spans="2:3" x14ac:dyDescent="0.2">
      <c r="B22" s="7" t="s">
        <v>24</v>
      </c>
      <c r="C22" s="7">
        <f>SUM(C19:C20)</f>
        <v>3500000</v>
      </c>
    </row>
    <row r="24" spans="2:3" x14ac:dyDescent="0.2">
      <c r="B24" s="1" t="s">
        <v>25</v>
      </c>
      <c r="C24" s="1">
        <f>-Dados!C13</f>
        <v>-1600000</v>
      </c>
    </row>
    <row r="25" spans="2:3" x14ac:dyDescent="0.2">
      <c r="B25" s="1" t="s">
        <v>26</v>
      </c>
      <c r="C25" s="1">
        <f>-Dados!C17</f>
        <v>-400000</v>
      </c>
    </row>
    <row r="27" spans="2:3" x14ac:dyDescent="0.2">
      <c r="B27" s="7" t="s">
        <v>27</v>
      </c>
      <c r="C27" s="7">
        <f>SUM(C22:C25)</f>
        <v>1500000</v>
      </c>
    </row>
    <row r="29" spans="2:3" x14ac:dyDescent="0.2">
      <c r="B29" s="7" t="s">
        <v>28</v>
      </c>
      <c r="C29" s="7">
        <f>-20%*C27</f>
        <v>-300000</v>
      </c>
    </row>
    <row r="31" spans="2:3" x14ac:dyDescent="0.2">
      <c r="B31" s="7" t="s">
        <v>29</v>
      </c>
      <c r="C31" s="7">
        <f>SUM(C27:C29)</f>
        <v>1200000</v>
      </c>
    </row>
    <row r="33" spans="2:3" x14ac:dyDescent="0.2">
      <c r="B33" s="7" t="s">
        <v>37</v>
      </c>
      <c r="C33" s="7">
        <f>-C10</f>
        <v>-1200000</v>
      </c>
    </row>
    <row r="35" spans="2:3" x14ac:dyDescent="0.2">
      <c r="B35" s="7" t="s">
        <v>29</v>
      </c>
      <c r="C35" s="7">
        <f>SUM(C31:C33)</f>
        <v>0</v>
      </c>
    </row>
  </sheetData>
  <mergeCells count="1">
    <mergeCell ref="B16:C1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PEO (PEC)</vt:lpstr>
      <vt:lpstr>PEF com IR</vt:lpstr>
      <vt:lpstr>PEE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Assunção</dc:creator>
  <cp:lastModifiedBy>Filipi Oliveira</cp:lastModifiedBy>
  <dcterms:created xsi:type="dcterms:W3CDTF">2015-09-03T15:35:11Z</dcterms:created>
  <dcterms:modified xsi:type="dcterms:W3CDTF">2015-09-18T12:19:04Z</dcterms:modified>
</cp:coreProperties>
</file>