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nexo" sheetId="1" state="visible" r:id="rId2"/>
    <sheet name="dados" sheetId="2" state="visible" r:id="rId3"/>
  </sheets>
  <definedNames>
    <definedName function="false" hidden="false" localSheetId="0" name="_xlnm.Print_Area" vbProcedure="false">anexo!$A$1:$O$35</definedName>
    <definedName function="false" hidden="false" name="data_inicial" vbProcedure="false">anexo!$B$10</definedName>
    <definedName function="false" hidden="false" name="deducoes_mes" vbProcedure="false">anexo!$M$21</definedName>
    <definedName function="false" hidden="false" name="exibir_acoes_metodologia" vbProcedure="false">#REF!</definedName>
    <definedName function="false" hidden="false" name="mes_atual" vbProcedure="false">anexo!$M$10</definedName>
    <definedName function="false" hidden="false" name="mes_ref_rcl" vbProcedure="false">anexo!$Q$10</definedName>
    <definedName function="false" hidden="false" name="rcl_12_meses" vbProcedure="false">anexo!$N$30</definedName>
    <definedName function="false" hidden="false" name="rcl_mes" vbProcedure="false">anexo!$M$30</definedName>
    <definedName function="false" hidden="false" name="receita_corrente_mes" vbProcedure="false">anexo!$M$11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<sst xmlns="http://schemas.openxmlformats.org/spreadsheetml/2006/main" count="102" uniqueCount="76">
  <si>
    <t xml:space="preserve">GOVERNO FEDERAL</t>
  </si>
  <si>
    <t xml:space="preserve">RELATÓRIO RESUMIDO DA EXECUÇÃO ORÇAMENTÁRIA</t>
  </si>
  <si>
    <t xml:space="preserve">DEMONSTRATIVO DA RECEITA CORRENTE LÍQUIDA</t>
  </si>
  <si>
    <t xml:space="preserve">ORÇAMENTOS FISCAL E DA SEGURIDADE SOCIAL</t>
  </si>
  <si>
    <t xml:space="preserve">SETEMBRO/2020 ATÉ AGOSTO/2021</t>
  </si>
  <si>
    <t xml:space="preserve">RREO - Anexo 3 (LRF, art. 53, inciso I)</t>
  </si>
  <si>
    <t xml:space="preserve">R$ milhares</t>
  </si>
  <si>
    <t xml:space="preserve">EVOLUÇÃO DA RECEITA REALIZADA NOS ÚLTIMOS 12 MESES</t>
  </si>
  <si>
    <t xml:space="preserve">TOTAL</t>
  </si>
  <si>
    <t xml:space="preserve">PREVISÃO</t>
  </si>
  <si>
    <t xml:space="preserve">ESPECIFICAÇÃO</t>
  </si>
  <si>
    <t xml:space="preserve">ÚLTIMOS</t>
  </si>
  <si>
    <t xml:space="preserve">ATUALIZADA</t>
  </si>
  <si>
    <t xml:space="preserve">12 MESES</t>
  </si>
  <si>
    <r>
      <rPr>
        <sz val="7"/>
        <color rgb="FF000000"/>
        <rFont val="Times New Roman"/>
        <family val="1"/>
        <charset val="1"/>
      </rPr>
      <t xml:space="preserve">EXERCÍCIO</t>
    </r>
    <r>
      <rPr>
        <vertAlign val="superscript"/>
        <sz val="7"/>
        <color rgb="FF000000"/>
        <rFont val="Times New Roman"/>
        <family val="1"/>
        <charset val="1"/>
      </rPr>
      <t xml:space="preserve">3</t>
    </r>
  </si>
  <si>
    <r>
      <rPr>
        <sz val="7"/>
        <color rgb="FF000000"/>
        <rFont val="Times New Roman"/>
        <family val="1"/>
        <charset val="1"/>
      </rPr>
      <t xml:space="preserve">RECEITA CORRENTE (I)</t>
    </r>
    <r>
      <rPr>
        <vertAlign val="superscript"/>
        <sz val="7"/>
        <color rgb="FF000000"/>
        <rFont val="Times New Roman"/>
        <family val="1"/>
        <charset val="1"/>
      </rPr>
      <t xml:space="preserve">1</t>
    </r>
  </si>
  <si>
    <t xml:space="preserve">RECEITAS CORRENTES (I)</t>
  </si>
  <si>
    <t xml:space="preserve">      Impostos, Taxas e Contribuições de Melhoria</t>
  </si>
  <si>
    <t xml:space="preserve">Impostos, Taxas e Contribuições de Melhoria</t>
  </si>
  <si>
    <t xml:space="preserve">      Receita de Contribuições</t>
  </si>
  <si>
    <t xml:space="preserve">Receita de Contribuições</t>
  </si>
  <si>
    <t xml:space="preserve">      Receita Patrimonial</t>
  </si>
  <si>
    <t xml:space="preserve">Receita Patrimonial</t>
  </si>
  <si>
    <t xml:space="preserve">      Receita Agropecuária</t>
  </si>
  <si>
    <t xml:space="preserve">Receita Agropecuária</t>
  </si>
  <si>
    <t xml:space="preserve">      Receita Industrial</t>
  </si>
  <si>
    <t xml:space="preserve">Receita Industrial</t>
  </si>
  <si>
    <t xml:space="preserve">      Receita de Serviços</t>
  </si>
  <si>
    <t xml:space="preserve">Receita de Serviços</t>
  </si>
  <si>
    <t xml:space="preserve">      Transferências Correntes</t>
  </si>
  <si>
    <t xml:space="preserve">Transferências Correntes</t>
  </si>
  <si>
    <r>
      <rPr>
        <sz val="7"/>
        <color rgb="FF000000"/>
        <rFont val="Times New Roman"/>
        <family val="1"/>
        <charset val="1"/>
      </rPr>
      <t xml:space="preserve">      Receitas Correntes a Classificar</t>
    </r>
    <r>
      <rPr>
        <vertAlign val="superscript"/>
        <sz val="7"/>
        <color rgb="FF000000"/>
        <rFont val="Times New Roman"/>
        <family val="1"/>
        <charset val="1"/>
      </rPr>
      <t xml:space="preserve">2</t>
    </r>
  </si>
  <si>
    <t xml:space="preserve">Receitas Correntes a Classificar</t>
  </si>
  <si>
    <t xml:space="preserve">      Outras Receitas Correntes</t>
  </si>
  <si>
    <t xml:space="preserve">Outras Receitas Correntes</t>
  </si>
  <si>
    <t xml:space="preserve">DEDUÇÕES (II)</t>
  </si>
  <si>
    <t xml:space="preserve">Dedu</t>
  </si>
  <si>
    <r>
      <rPr>
        <sz val="7"/>
        <color rgb="FF000000"/>
        <rFont val="Times New Roman"/>
        <family val="1"/>
        <charset val="1"/>
      </rPr>
      <t xml:space="preserve">      Transf. Constitucionais e Legais</t>
    </r>
    <r>
      <rPr>
        <vertAlign val="superscript"/>
        <sz val="7"/>
        <color rgb="FF000000"/>
        <rFont val="Times New Roman"/>
        <family val="1"/>
        <charset val="1"/>
      </rPr>
      <t xml:space="preserve">4</t>
    </r>
  </si>
  <si>
    <t xml:space="preserve">Transferências Constitucionais e Legais</t>
  </si>
  <si>
    <t xml:space="preserve">      Contrib. Emp. e Trab. p/ Seg. Social</t>
  </si>
  <si>
    <t xml:space="preserve">Contrib. Empregadores e Trab. para Seg. Social</t>
  </si>
  <si>
    <t xml:space="preserve">      Contrib. Plano Seg. Social do Servidor</t>
  </si>
  <si>
    <t xml:space="preserve">Contrib. do Servidor para o Plano de Previdência</t>
  </si>
  <si>
    <t xml:space="preserve">      Compensação Financeira RGPS/RPPS</t>
  </si>
  <si>
    <t xml:space="preserve">Contrib. dos Militares para o Custeio das Pensões</t>
  </si>
  <si>
    <t xml:space="preserve">      Contr. p/ Custeio Pensões Militares</t>
  </si>
  <si>
    <t xml:space="preserve">Compensação Financ. entre Regimes Previdência</t>
  </si>
  <si>
    <t xml:space="preserve">      Contribuição p/ PIS/PASEP</t>
  </si>
  <si>
    <t xml:space="preserve">Contribuições para PIS/PASEP</t>
  </si>
  <si>
    <t xml:space="preserve">            PIS</t>
  </si>
  <si>
    <t xml:space="preserve">RP Cancelados de Transferências Constitucionais e Legais</t>
  </si>
  <si>
    <t xml:space="preserve">            PASEP  </t>
  </si>
  <si>
    <t xml:space="preserve">RECEITA CORRENTE LÍQUIDA (III) = (I - II)</t>
  </si>
  <si>
    <t xml:space="preserve">FONTE: SIAFI - STN/CCONT/GEINF</t>
  </si>
  <si>
    <r>
      <rPr>
        <sz val="7"/>
        <color rgb="FF000000"/>
        <rFont val="Times New Roman"/>
        <family val="1"/>
        <charset val="1"/>
      </rPr>
      <t xml:space="preserve">Notas:
</t>
    </r>
    <r>
      <rPr>
        <vertAlign val="superscript"/>
        <sz val="7"/>
        <color rgb="FF000000"/>
        <rFont val="Times New Roman"/>
        <family val="1"/>
        <charset val="1"/>
      </rPr>
      <t xml:space="preserve">1</t>
    </r>
    <r>
      <rPr>
        <sz val="7"/>
        <color rgb="FF000000"/>
        <rFont val="Times New Roman"/>
        <family val="1"/>
        <charset val="1"/>
      </rPr>
      <t xml:space="preserve"> Os valores deste anexo levam em consideração apenas os constantes da Categoria Econômica da Receita 1, excluindo, consequentemente, os movimentos intra-orçamentários e de capital, conforme o disposto no §3º da LRF.</t>
    </r>
  </si>
  <si>
    <r>
      <rPr>
        <vertAlign val="superscript"/>
        <sz val="7"/>
        <color rgb="FF000000"/>
        <rFont val="Times New Roman"/>
        <family val="1"/>
        <charset val="1"/>
      </rPr>
      <t xml:space="preserve">2</t>
    </r>
    <r>
      <rPr>
        <sz val="7"/>
        <color rgb="FF000000"/>
        <rFont val="Times New Roman"/>
        <family val="1"/>
        <charset val="1"/>
      </rPr>
      <t xml:space="preserve"> A ocorrência de valores negativos no mês refere-se à classificação de receitas de meses anteriores, superiores às receitas a classificar do mês.</t>
    </r>
  </si>
  <si>
    <r>
      <rPr>
        <vertAlign val="superscript"/>
        <sz val="7"/>
        <color rgb="FF000000"/>
        <rFont val="Times New Roman"/>
        <family val="1"/>
        <charset val="1"/>
      </rPr>
      <t xml:space="preserve">3 </t>
    </r>
    <r>
      <rPr>
        <sz val="7"/>
        <color rgb="FF000000"/>
        <rFont val="Times New Roman"/>
        <family val="1"/>
        <charset val="1"/>
      </rPr>
      <t xml:space="preserve">A previsão da receita é a constante na Lei nº 14.144, de 22 de abril de 2021 - Lei Orçamentária Anual, para o exercício de 2021.</t>
    </r>
  </si>
  <si>
    <r>
      <rPr>
        <vertAlign val="superscript"/>
        <sz val="7"/>
        <color rgb="FF000000"/>
        <rFont val="Times New Roman"/>
        <family val="1"/>
        <charset val="1"/>
      </rPr>
      <t xml:space="preserve">4</t>
    </r>
    <r>
      <rPr>
        <sz val="7"/>
        <color rgb="FF000000"/>
        <rFont val="Times New Roman"/>
        <family val="1"/>
        <charset val="1"/>
      </rPr>
      <t xml:space="preserve"> A União interpôs recurso de reexame ao Acórdão nº 4074/2020-TCU-Plenário, segundo o qual os repasses aos entes subnacionais a título de auxílio ou apoio financeiro, para os fins previstos na Lei 14.041/2020, no art. 5º da Lei Complementar 173/2020 e em outras hipóteses congêneres, não devem ser considerados no rol de deduções para fins de cálculo da receita corrente líquida federal. Dessa maneira, permanecem sendo adotados os entendimentos vigentes acerca do tema, estando a Secretaria do Tesouro Nacional diligente quanto ao acompanhamento do processo e adoção de eventuais providencias adicionais.</t>
    </r>
  </si>
  <si>
    <t xml:space="preserve">Anexo 3 - RCL - 2021</t>
  </si>
  <si>
    <t xml:space="preserve">Filtro do relatório:</t>
  </si>
  <si>
    <t xml:space="preserve">({Item Informação} = DESPESAS LIQUIDADAS, DESPESAS INSCRITAS EM RP NAO PROCESSADOS, 5:RECEITA ORCAMENTARIA (LIQUIDA), 51:RESTOS A PAGAR CANCELADOS (PROC E N PROC)) E ({Órgão UGE - Orçam. Fiscal S/N} = PERTENCE) E ({Item Informação Decodificado} ({Ano Item}) = {Mês Lançamento} ({Número Ano})) E ({Mês Lançamento} = JAN/2021, FEV/2021, MAR/2021, ABR/2021, MAI/2021, JUN/2021, JUL/2021, AGO/2021, SET/2021, OUT/2021)</t>
  </si>
  <si>
    <t xml:space="preserve">Mês Lançamento</t>
  </si>
  <si>
    <t xml:space="preserve">JAN/2021</t>
  </si>
  <si>
    <t xml:space="preserve">FEV/2021</t>
  </si>
  <si>
    <t xml:space="preserve">MAR/2021</t>
  </si>
  <si>
    <t xml:space="preserve">ABR/2021</t>
  </si>
  <si>
    <t xml:space="preserve">MAI/2021</t>
  </si>
  <si>
    <t xml:space="preserve">JUN/2021</t>
  </si>
  <si>
    <t xml:space="preserve">JUL/2021</t>
  </si>
  <si>
    <t xml:space="preserve">AGO/2021</t>
  </si>
  <si>
    <t xml:space="preserve">SET/2021</t>
  </si>
  <si>
    <t xml:space="preserve">OUT/2021</t>
  </si>
  <si>
    <t xml:space="preserve">Anexo 3 - Linhas - 2021</t>
  </si>
  <si>
    <t xml:space="preserve">Movimento Líquido - (R$ milhares) (Item Inf.)</t>
  </si>
  <si>
    <t xml:space="preserve">Deduções</t>
  </si>
  <si>
    <t xml:space="preserve">12/11/2021</t>
  </si>
</sst>
</file>

<file path=xl/styles.xml><?xml version="1.0" encoding="utf-8"?>
<styleSheet xmlns="http://schemas.openxmlformats.org/spreadsheetml/2006/main">
  <numFmts count="10">
    <numFmt numFmtId="164" formatCode="General"/>
    <numFmt numFmtId="165" formatCode="@"/>
    <numFmt numFmtId="166" formatCode="MMM\-YY;@"/>
    <numFmt numFmtId="167" formatCode="MMMM&quot;, &quot;YYYY;@"/>
    <numFmt numFmtId="168" formatCode="0.00"/>
    <numFmt numFmtId="169" formatCode="MMMM\-YY;@"/>
    <numFmt numFmtId="170" formatCode="#,##0_);\(#,##0\)"/>
    <numFmt numFmtId="171" formatCode="_(* #,##0.00_);_(* \(#,##0.00\);_(* \-??_);_(@_)"/>
    <numFmt numFmtId="172" formatCode="#,##0.00"/>
    <numFmt numFmtId="173" formatCode="#,##0.00_);\(#,##0.00\)"/>
  </numFmts>
  <fonts count="16">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sz val="10"/>
      <color rgb="FF000000"/>
      <name val="Times New Roman"/>
      <family val="1"/>
      <charset val="1"/>
    </font>
    <font>
      <sz val="7"/>
      <color rgb="FF000000"/>
      <name val="Times New Roman"/>
      <family val="1"/>
      <charset val="1"/>
    </font>
    <font>
      <sz val="8"/>
      <color rgb="FF000000"/>
      <name val="Times New Roman"/>
      <family val="1"/>
      <charset val="1"/>
    </font>
    <font>
      <sz val="9"/>
      <color rgb="FF000000"/>
      <name val="Times New Roman"/>
      <family val="1"/>
      <charset val="1"/>
    </font>
    <font>
      <b val="true"/>
      <sz val="8"/>
      <color rgb="FF000000"/>
      <name val="Times New Roman"/>
      <family val="1"/>
      <charset val="1"/>
    </font>
    <font>
      <vertAlign val="superscript"/>
      <sz val="7"/>
      <color rgb="FF000000"/>
      <name val="Times New Roman"/>
      <family val="1"/>
      <charset val="1"/>
    </font>
    <font>
      <sz val="8"/>
      <color rgb="FF000000"/>
      <name val="Verdana"/>
      <family val="0"/>
      <charset val="1"/>
    </font>
    <font>
      <sz val="18"/>
      <color rgb="FF000000"/>
      <name val="Tahoma"/>
      <family val="0"/>
      <charset val="1"/>
    </font>
    <font>
      <sz val="8"/>
      <color rgb="FF000000"/>
      <name val="Tahoma"/>
      <family val="0"/>
      <charset val="1"/>
    </font>
    <font>
      <b val="true"/>
      <sz val="8"/>
      <color rgb="FF000000"/>
      <name val="Verdana"/>
      <family val="0"/>
      <charset val="1"/>
    </font>
    <font>
      <b val="true"/>
      <sz val="8"/>
      <color rgb="FFFFFFFF"/>
      <name val="Verdana"/>
      <family val="0"/>
      <charset val="1"/>
    </font>
  </fonts>
  <fills count="7">
    <fill>
      <patternFill patternType="none"/>
    </fill>
    <fill>
      <patternFill patternType="gray125"/>
    </fill>
    <fill>
      <patternFill patternType="solid">
        <fgColor rgb="FFFFC000"/>
        <bgColor rgb="FFFF9900"/>
      </patternFill>
    </fill>
    <fill>
      <patternFill patternType="solid">
        <fgColor rgb="FF6688C1"/>
        <bgColor rgb="FF808080"/>
      </patternFill>
    </fill>
    <fill>
      <patternFill patternType="solid">
        <fgColor rgb="FFFFFFFF"/>
        <bgColor rgb="FFFFFFCC"/>
      </patternFill>
    </fill>
    <fill>
      <patternFill patternType="solid">
        <fgColor rgb="FFA0A0A0"/>
        <bgColor rgb="FFC0C0C0"/>
      </patternFill>
    </fill>
    <fill>
      <patternFill patternType="solid">
        <fgColor rgb="FFDEECFA"/>
        <bgColor rgb="FFCCFFFF"/>
      </patternFill>
    </fill>
  </fills>
  <borders count="16">
    <border diagonalUp="false" diagonalDown="false">
      <left/>
      <right/>
      <top/>
      <bottom/>
      <diagonal/>
    </border>
    <border diagonalUp="false" diagonalDown="false">
      <left/>
      <right/>
      <top/>
      <bottom style="thin"/>
      <diagonal/>
    </border>
    <border diagonalUp="false" diagonalDown="false">
      <left/>
      <right/>
      <top style="thin"/>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top/>
      <bottom/>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color rgb="FF808080"/>
      </left>
      <right/>
      <top/>
      <bottom style="thin">
        <color rgb="FFC0C0C0"/>
      </bottom>
      <diagonal/>
    </border>
    <border diagonalUp="false" diagonalDown="false">
      <left style="thin">
        <color rgb="FF808080"/>
      </left>
      <right/>
      <top/>
      <bottom style="thin">
        <color rgb="FF808080"/>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color rgb="FF808080"/>
      </left>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style="thin">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7" fillId="2" borderId="6"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8" fontId="6" fillId="0" borderId="7"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9" fontId="5" fillId="2" borderId="6" xfId="0" applyFont="true" applyBorder="true" applyAlignment="true" applyProtection="false">
      <alignment horizontal="center" vertical="bottom" textRotation="0" wrapText="false" indent="0" shrinkToFit="false"/>
      <protection locked="true" hidden="false"/>
    </xf>
    <xf numFmtId="165" fontId="6" fillId="0" borderId="2" xfId="0" applyFont="true" applyBorder="true" applyAlignment="false" applyProtection="false">
      <alignment horizontal="general" vertical="bottom" textRotation="0" wrapText="false" indent="0" shrinkToFit="false"/>
      <protection locked="true" hidden="false"/>
    </xf>
    <xf numFmtId="170" fontId="6" fillId="0" borderId="4" xfId="0" applyFont="true" applyBorder="true" applyAlignment="false" applyProtection="false">
      <alignment horizontal="general" vertical="bottom" textRotation="0" wrapText="false" indent="0" shrinkToFit="false"/>
      <protection locked="true" hidden="false"/>
    </xf>
    <xf numFmtId="164" fontId="11" fillId="3" borderId="9" xfId="0" applyFont="true" applyBorder="true" applyAlignment="true" applyProtection="false">
      <alignment horizontal="left" vertical="center"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6" fillId="4" borderId="0" xfId="0" applyFont="true" applyBorder="false" applyAlignment="false" applyProtection="false">
      <alignment horizontal="general" vertical="bottom" textRotation="0" wrapText="false" indent="0" shrinkToFit="false"/>
      <protection locked="true" hidden="false"/>
    </xf>
    <xf numFmtId="170" fontId="6" fillId="0" borderId="5" xfId="0" applyFont="true" applyBorder="true" applyAlignment="false" applyProtection="false">
      <alignment horizontal="general" vertical="bottom" textRotation="0" wrapText="false" indent="0" shrinkToFit="false"/>
      <protection locked="true" hidden="false"/>
    </xf>
    <xf numFmtId="170" fontId="6" fillId="0" borderId="5" xfId="0" applyFont="true" applyBorder="true" applyAlignment="true" applyProtection="false">
      <alignment horizontal="right"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70" fontId="6" fillId="0" borderId="5"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70" fontId="6" fillId="0" borderId="5" xfId="0" applyFont="true" applyBorder="true" applyAlignment="true" applyProtection="false">
      <alignment horizontal="center" vertical="bottom" textRotation="0" wrapText="false" indent="0" shrinkToFit="false"/>
      <protection locked="true" hidden="false"/>
    </xf>
    <xf numFmtId="164" fontId="11" fillId="3" borderId="10"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70" fontId="6" fillId="0" borderId="8" xfId="0" applyFont="true" applyBorder="true" applyAlignment="false" applyProtection="false">
      <alignment horizontal="general"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5" fontId="6" fillId="0" borderId="11" xfId="0" applyFont="true" applyBorder="true" applyAlignment="true" applyProtection="false">
      <alignment horizontal="center" vertical="bottom" textRotation="0" wrapText="true" indent="0" shrinkToFit="false"/>
      <protection locked="true" hidden="false"/>
    </xf>
    <xf numFmtId="170" fontId="6" fillId="0" borderId="3" xfId="0" applyFont="true" applyBorder="true" applyAlignment="true" applyProtection="false">
      <alignment horizontal="general" vertical="center" textRotation="0" wrapText="false" indent="0" shrinkToFit="false"/>
      <protection locked="true" hidden="false"/>
    </xf>
    <xf numFmtId="170" fontId="6" fillId="0" borderId="12" xfId="0" applyFont="true" applyBorder="true" applyAlignment="true" applyProtection="false">
      <alignment horizontal="general" vertical="center" textRotation="0" wrapText="false" indent="0" shrinkToFit="false"/>
      <protection locked="true" hidden="false"/>
    </xf>
    <xf numFmtId="172" fontId="6" fillId="0" borderId="0" xfId="0" applyFont="true" applyBorder="false" applyAlignment="false" applyProtection="false">
      <alignment horizontal="general" vertical="bottom" textRotation="0" wrapText="false" indent="0" shrinkToFit="false"/>
      <protection locked="true" hidden="false"/>
    </xf>
    <xf numFmtId="170" fontId="6" fillId="0" borderId="0" xfId="0" applyFont="true" applyBorder="false" applyAlignment="false" applyProtection="false">
      <alignment horizontal="general" vertical="bottom" textRotation="0" wrapText="false" indent="0" shrinkToFit="false"/>
      <protection locked="true" hidden="false"/>
    </xf>
    <xf numFmtId="170"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4" fillId="5" borderId="13" xfId="0" applyFont="true" applyBorder="true" applyAlignment="true" applyProtection="false">
      <alignment horizontal="left" vertical="center" textRotation="0" wrapText="true" indent="0" shrinkToFit="false"/>
      <protection locked="true" hidden="false"/>
    </xf>
    <xf numFmtId="164" fontId="14" fillId="5" borderId="13" xfId="0" applyFont="true" applyBorder="true" applyAlignment="true" applyProtection="false">
      <alignment horizontal="center" vertical="bottom" textRotation="0" wrapText="true" indent="0" shrinkToFit="false"/>
      <protection locked="true" hidden="false"/>
    </xf>
    <xf numFmtId="164" fontId="14" fillId="5" borderId="14" xfId="0" applyFont="true" applyBorder="true" applyAlignment="true" applyProtection="false">
      <alignment horizontal="center" vertical="bottom" textRotation="0" wrapText="true" indent="0" shrinkToFit="false"/>
      <protection locked="true" hidden="false"/>
    </xf>
    <xf numFmtId="164" fontId="14" fillId="5" borderId="10" xfId="0" applyFont="true" applyBorder="true" applyAlignment="true" applyProtection="false">
      <alignment horizontal="left" vertical="center" textRotation="0" wrapText="true" indent="0" shrinkToFit="false"/>
      <protection locked="true" hidden="false"/>
    </xf>
    <xf numFmtId="164" fontId="14" fillId="5" borderId="10" xfId="0" applyFont="true" applyBorder="true" applyAlignment="true" applyProtection="false">
      <alignment horizontal="center" vertical="bottom" textRotation="0" wrapText="true" indent="0" shrinkToFit="false"/>
      <protection locked="true" hidden="false"/>
    </xf>
    <xf numFmtId="164" fontId="14" fillId="5" borderId="15" xfId="0" applyFont="true" applyBorder="true" applyAlignment="true" applyProtection="false">
      <alignment horizontal="center" vertical="bottom" textRotation="0" wrapText="true" indent="0" shrinkToFit="false"/>
      <protection locked="true" hidden="false"/>
    </xf>
    <xf numFmtId="164" fontId="15" fillId="3" borderId="9" xfId="0" applyFont="true" applyBorder="true" applyAlignment="true" applyProtection="false">
      <alignment horizontal="left" vertical="center" textRotation="0" wrapText="true" indent="0" shrinkToFit="false"/>
      <protection locked="true" hidden="false"/>
    </xf>
    <xf numFmtId="173" fontId="11" fillId="6" borderId="10" xfId="0" applyFont="true" applyBorder="true" applyAlignment="true" applyProtection="false">
      <alignment horizontal="right" vertical="center" textRotation="0" wrapText="false" indent="0" shrinkToFit="false"/>
      <protection locked="true" hidden="false"/>
    </xf>
    <xf numFmtId="173" fontId="11" fillId="6" borderId="15" xfId="0" applyFont="true" applyBorder="true" applyAlignment="true" applyProtection="false">
      <alignment horizontal="right" vertical="center" textRotation="0" wrapText="false" indent="0" shrinkToFit="false"/>
      <protection locked="true" hidden="false"/>
    </xf>
    <xf numFmtId="164" fontId="15" fillId="3" borderId="1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CFA"/>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88C1"/>
      <rgbColor rgb="FFA0A0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99CCFF"/>
    <pageSetUpPr fitToPage="true"/>
  </sheetPr>
  <dimension ref="A1:AMJ58"/>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1" zeroHeight="false" outlineLevelRow="0" outlineLevelCol="0"/>
  <cols>
    <col collapsed="false" customWidth="true" hidden="false" outlineLevel="0" max="1" min="1" style="1" width="27.65"/>
    <col collapsed="false" customWidth="true" hidden="false" outlineLevel="0" max="8" min="2" style="1" width="8.86"/>
    <col collapsed="false" customWidth="true" hidden="false" outlineLevel="0" max="10" min="9" style="2" width="8.86"/>
    <col collapsed="false" customWidth="true" hidden="false" outlineLevel="0" max="13" min="11" style="1" width="8.86"/>
    <col collapsed="false" customWidth="true" hidden="false" outlineLevel="0" max="15" min="14" style="1" width="11.3"/>
    <col collapsed="false" customWidth="true" hidden="false" outlineLevel="0" max="16" min="16" style="1" width="45.5"/>
    <col collapsed="false" customWidth="true" hidden="false" outlineLevel="0" max="17" min="17" style="1" width="19.42"/>
    <col collapsed="false" customWidth="true" hidden="false" outlineLevel="0" max="1023" min="18" style="1" width="9.13"/>
    <col collapsed="false" customWidth="false" hidden="false" outlineLevel="0" max="1025" min="1024" style="0" width="11.52"/>
  </cols>
  <sheetData>
    <row r="1" s="4" customFormat="true" ht="11.25" hidden="false" customHeight="true" outlineLevel="0" collapsed="false">
      <c r="A1" s="3" t="s">
        <v>0</v>
      </c>
      <c r="B1" s="3"/>
      <c r="C1" s="3"/>
      <c r="D1" s="3"/>
      <c r="E1" s="3"/>
      <c r="F1" s="3"/>
      <c r="G1" s="3"/>
      <c r="H1" s="3"/>
      <c r="I1" s="3"/>
      <c r="J1" s="3"/>
      <c r="K1" s="3"/>
      <c r="L1" s="3"/>
      <c r="M1" s="3"/>
      <c r="N1" s="3"/>
      <c r="O1" s="3"/>
      <c r="AMJ1" s="5"/>
    </row>
    <row r="2" s="4" customFormat="true" ht="11.25" hidden="false" customHeight="true" outlineLevel="0" collapsed="false">
      <c r="A2" s="3" t="s">
        <v>1</v>
      </c>
      <c r="B2" s="3"/>
      <c r="C2" s="3"/>
      <c r="D2" s="3"/>
      <c r="E2" s="3"/>
      <c r="F2" s="3"/>
      <c r="G2" s="3"/>
      <c r="H2" s="3"/>
      <c r="I2" s="3"/>
      <c r="J2" s="3"/>
      <c r="K2" s="3"/>
      <c r="L2" s="3"/>
      <c r="M2" s="3"/>
      <c r="N2" s="3"/>
      <c r="O2" s="3"/>
      <c r="AMJ2" s="5"/>
    </row>
    <row r="3" s="4" customFormat="true" ht="11.25" hidden="false" customHeight="true" outlineLevel="0" collapsed="false">
      <c r="A3" s="6" t="s">
        <v>2</v>
      </c>
      <c r="B3" s="6"/>
      <c r="C3" s="6"/>
      <c r="D3" s="6"/>
      <c r="E3" s="6"/>
      <c r="F3" s="6"/>
      <c r="G3" s="6"/>
      <c r="H3" s="6"/>
      <c r="I3" s="6"/>
      <c r="J3" s="6"/>
      <c r="K3" s="6"/>
      <c r="L3" s="6"/>
      <c r="M3" s="6"/>
      <c r="N3" s="6"/>
      <c r="O3" s="6"/>
      <c r="AMJ3" s="5"/>
    </row>
    <row r="4" s="4" customFormat="true" ht="11.25" hidden="false" customHeight="true" outlineLevel="0" collapsed="false">
      <c r="A4" s="7" t="s">
        <v>3</v>
      </c>
      <c r="B4" s="7"/>
      <c r="C4" s="7"/>
      <c r="D4" s="7"/>
      <c r="E4" s="7"/>
      <c r="F4" s="7"/>
      <c r="G4" s="7"/>
      <c r="H4" s="7"/>
      <c r="I4" s="7"/>
      <c r="J4" s="7"/>
      <c r="K4" s="7"/>
      <c r="L4" s="7"/>
      <c r="M4" s="7"/>
      <c r="N4" s="7"/>
      <c r="O4" s="7"/>
      <c r="AMJ4" s="5"/>
    </row>
    <row r="5" s="4" customFormat="true" ht="11.25" hidden="false" customHeight="true" outlineLevel="0" collapsed="false">
      <c r="A5" s="7" t="s">
        <v>4</v>
      </c>
      <c r="B5" s="7"/>
      <c r="C5" s="7"/>
      <c r="D5" s="7"/>
      <c r="E5" s="7"/>
      <c r="F5" s="7"/>
      <c r="G5" s="7"/>
      <c r="H5" s="7"/>
      <c r="I5" s="7"/>
      <c r="J5" s="7"/>
      <c r="K5" s="7"/>
      <c r="L5" s="7"/>
      <c r="M5" s="7"/>
      <c r="N5" s="7"/>
      <c r="O5" s="7"/>
      <c r="P5" s="8"/>
      <c r="AMJ5" s="5"/>
    </row>
    <row r="6" s="4" customFormat="true" ht="11.25" hidden="false" customHeight="true" outlineLevel="0" collapsed="false">
      <c r="A6" s="7"/>
      <c r="B6" s="7"/>
      <c r="C6" s="7"/>
      <c r="D6" s="7"/>
      <c r="E6" s="7"/>
      <c r="F6" s="7"/>
      <c r="G6" s="7"/>
      <c r="H6" s="7"/>
      <c r="I6" s="7"/>
      <c r="J6" s="7"/>
      <c r="K6" s="7"/>
      <c r="L6" s="7"/>
      <c r="M6" s="7"/>
      <c r="N6" s="7"/>
      <c r="O6" s="7"/>
      <c r="AMJ6" s="5"/>
    </row>
    <row r="7" s="2" customFormat="true" ht="11.25" hidden="false" customHeight="true" outlineLevel="0" collapsed="false">
      <c r="A7" s="9" t="s">
        <v>5</v>
      </c>
      <c r="B7" s="9"/>
      <c r="C7" s="9"/>
      <c r="D7" s="9"/>
      <c r="E7" s="9"/>
      <c r="F7" s="9"/>
      <c r="G7" s="9"/>
      <c r="H7" s="9"/>
      <c r="I7" s="9"/>
      <c r="J7" s="9"/>
      <c r="K7" s="9"/>
      <c r="L7" s="9"/>
      <c r="M7" s="9"/>
      <c r="N7" s="9"/>
      <c r="O7" s="10" t="s">
        <v>6</v>
      </c>
      <c r="AMJ7" s="5"/>
    </row>
    <row r="8" s="15" customFormat="true" ht="11.25" hidden="false" customHeight="true" outlineLevel="0" collapsed="false">
      <c r="A8" s="11"/>
      <c r="B8" s="12" t="s">
        <v>7</v>
      </c>
      <c r="C8" s="12"/>
      <c r="D8" s="12"/>
      <c r="E8" s="12"/>
      <c r="F8" s="12"/>
      <c r="G8" s="12"/>
      <c r="H8" s="12"/>
      <c r="I8" s="12"/>
      <c r="J8" s="12"/>
      <c r="K8" s="12"/>
      <c r="L8" s="12"/>
      <c r="M8" s="12"/>
      <c r="N8" s="13" t="s">
        <v>8</v>
      </c>
      <c r="O8" s="13" t="s">
        <v>9</v>
      </c>
      <c r="P8" s="14"/>
      <c r="AMJ8" s="5"/>
    </row>
    <row r="9" s="15" customFormat="true" ht="11.25" hidden="false" customHeight="true" outlineLevel="0" collapsed="false">
      <c r="A9" s="16" t="s">
        <v>10</v>
      </c>
      <c r="B9" s="12"/>
      <c r="C9" s="12"/>
      <c r="D9" s="12"/>
      <c r="E9" s="12"/>
      <c r="F9" s="12"/>
      <c r="G9" s="12"/>
      <c r="H9" s="12"/>
      <c r="I9" s="12"/>
      <c r="J9" s="12"/>
      <c r="K9" s="12"/>
      <c r="L9" s="12"/>
      <c r="M9" s="12"/>
      <c r="N9" s="17" t="s">
        <v>11</v>
      </c>
      <c r="O9" s="17" t="s">
        <v>12</v>
      </c>
      <c r="Q9" s="18"/>
      <c r="AMJ9" s="5"/>
    </row>
    <row r="10" customFormat="false" ht="11.25" hidden="false" customHeight="true" outlineLevel="0" collapsed="false">
      <c r="A10" s="19"/>
      <c r="B10" s="20" t="e">
        <f aca="false">LEFT(IF(TYPE(VLOOKUP("MÊS DE REFERÊNCIA",#REF!,#REF!-11,0))&lt;&gt;1,VLOOKUP("MÊS DE REFERÊNCIA",#REF!,#REF!-11,0),0),3)&amp;"/"&amp;RIGHT(IF(TYPE(VLOOKUP("MÊS DE REFERÊNCIA",#REF!,#REF!-11,0))&lt;&gt;1,VLOOKUP("MÊS DE REFERÊNCIA",#REF!,#REF!-11,0),0),2)</f>
        <v>#REF!</v>
      </c>
      <c r="C10" s="20" t="e">
        <f aca="false">LEFT(IF(TYPE(VLOOKUP("MÊS DE REFERÊNCIA",#REF!,#REF!-10,0))&lt;&gt;1,VLOOKUP("MÊS DE REFERÊNCIA",#REF!,#REF!-10,0),0),3)&amp;"/"&amp;RIGHT(IF(TYPE(VLOOKUP("MÊS DE REFERÊNCIA",#REF!,#REF!-10,0))&lt;&gt;1,VLOOKUP("MÊS DE REFERÊNCIA",#REF!,#REF!-10,0),0),2)</f>
        <v>#REF!</v>
      </c>
      <c r="D10" s="20" t="e">
        <f aca="false">LEFT(IF(TYPE(VLOOKUP("MÊS DE REFERÊNCIA",#REF!,#REF!-9,0))&lt;&gt;1,VLOOKUP("MÊS DE REFERÊNCIA",#REF!,#REF!-9,0),0),3)&amp;"/"&amp;RIGHT(IF(TYPE(VLOOKUP("MÊS DE REFERÊNCIA",#REF!,#REF!-9,0))&lt;&gt;1,VLOOKUP("MÊS DE REFERÊNCIA",#REF!,#REF!-9,0),0),2)</f>
        <v>#REF!</v>
      </c>
      <c r="E10" s="20" t="e">
        <f aca="false">LEFT(IF(TYPE(VLOOKUP("MÊS DE REFERÊNCIA",#REF!,#REF!-8,0))&lt;&gt;1,VLOOKUP("MÊS DE REFERÊNCIA",#REF!,#REF!-8,0),0),3)&amp;"/"&amp;RIGHT(IF(TYPE(VLOOKUP("MÊS DE REFERÊNCIA",#REF!,#REF!-8,0))&lt;&gt;1,VLOOKUP("MÊS DE REFERÊNCIA",#REF!,#REF!-8,0),0),2)</f>
        <v>#REF!</v>
      </c>
      <c r="F10" s="20" t="e">
        <f aca="false">LEFT(IF(TYPE(VLOOKUP("MÊS DE REFERÊNCIA",#REF!,#REF!-7,0))&lt;&gt;1,VLOOKUP("MÊS DE REFERÊNCIA",#REF!,#REF!-7,0),0),3)&amp;"/"&amp;RIGHT(IF(TYPE(VLOOKUP("MÊS DE REFERÊNCIA",#REF!,#REF!-7,0))&lt;&gt;1,VLOOKUP("MÊS DE REFERÊNCIA",#REF!,#REF!-7,0),0),2)</f>
        <v>#REF!</v>
      </c>
      <c r="G10" s="20" t="e">
        <f aca="false">LEFT(IF(TYPE(VLOOKUP("MÊS DE REFERÊNCIA",#REF!,#REF!-6,0))&lt;&gt;1,VLOOKUP("MÊS DE REFERÊNCIA",#REF!,#REF!-6,0),0),3)&amp;"/"&amp;RIGHT(IF(TYPE(VLOOKUP("MÊS DE REFERÊNCIA",#REF!,#REF!-6,0))&lt;&gt;1,VLOOKUP("MÊS DE REFERÊNCIA",#REF!,#REF!-6,0),0),2)</f>
        <v>#REF!</v>
      </c>
      <c r="H10" s="20" t="e">
        <f aca="false">LEFT(IF(TYPE(VLOOKUP("MÊS DE REFERÊNCIA",#REF!,#REF!-5,0))&lt;&gt;1,VLOOKUP("MÊS DE REFERÊNCIA",#REF!,#REF!-5,0),0),3)&amp;"/"&amp;RIGHT(IF(TYPE(VLOOKUP("MÊS DE REFERÊNCIA",#REF!,#REF!-5,0))&lt;&gt;1,VLOOKUP("MÊS DE REFERÊNCIA",#REF!,#REF!-5,0),0),2)</f>
        <v>#REF!</v>
      </c>
      <c r="I10" s="20" t="e">
        <f aca="false">LEFT(IF(TYPE(VLOOKUP("MÊS DE REFERÊNCIA",#REF!,#REF!-4,0))&lt;&gt;1,VLOOKUP("MÊS DE REFERÊNCIA",#REF!,#REF!-4,0),0),3)&amp;"/"&amp;RIGHT(IF(TYPE(VLOOKUP("MÊS DE REFERÊNCIA",#REF!,#REF!-4,0))&lt;&gt;1,VLOOKUP("MÊS DE REFERÊNCIA",#REF!,#REF!-4,0),0),2)</f>
        <v>#REF!</v>
      </c>
      <c r="J10" s="20" t="e">
        <f aca="false">LEFT(IF(TYPE(VLOOKUP("MÊS DE REFERÊNCIA",#REF!,#REF!-3,0))&lt;&gt;1,VLOOKUP("MÊS DE REFERÊNCIA",#REF!,#REF!-3,0),0),3)&amp;"/"&amp;RIGHT(IF(TYPE(VLOOKUP("MÊS DE REFERÊNCIA",#REF!,#REF!-3,0))&lt;&gt;1,VLOOKUP("MÊS DE REFERÊNCIA",#REF!,#REF!-3,0),0),2)</f>
        <v>#REF!</v>
      </c>
      <c r="K10" s="20" t="e">
        <f aca="false">LEFT(IF(TYPE(VLOOKUP("MÊS DE REFERÊNCIA",#REF!,#REF!-2,0))&lt;&gt;1,VLOOKUP("MÊS DE REFERÊNCIA",#REF!,#REF!-2,0),0),3)&amp;"/"&amp;RIGHT(IF(TYPE(VLOOKUP("MÊS DE REFERÊNCIA",#REF!,#REF!-2,0))&lt;&gt;1,VLOOKUP("MÊS DE REFERÊNCIA",#REF!,#REF!-2,0),0),2)</f>
        <v>#REF!</v>
      </c>
      <c r="L10" s="20" t="e">
        <f aca="false">LEFT(IF(TYPE(VLOOKUP("MÊS DE REFERÊNCIA",#REF!,#REF!-1,0))&lt;&gt;1,VLOOKUP("MÊS DE REFERÊNCIA",#REF!,#REF!-1,0),0),3)&amp;"/"&amp;RIGHT(IF(TYPE(VLOOKUP("MÊS DE REFERÊNCIA",#REF!,#REF!-1,0))&lt;&gt;1,VLOOKUP("MÊS DE REFERÊNCIA",#REF!,#REF!-1,0),0),2)</f>
        <v>#REF!</v>
      </c>
      <c r="M10" s="20" t="e">
        <f aca="false">LEFT(IF(TYPE(VLOOKUP("MÊS DE REFERÊNCIA",#REF!,#REF!,0))&lt;&gt;1,VLOOKUP("MÊS DE REFERÊNCIA",#REF!,#REF!,0),0),3)&amp;"/"&amp;RIGHT(IF(TYPE(VLOOKUP("MÊS DE REFERÊNCIA",#REF!,#REF!,0))&lt;&gt;1,VLOOKUP("MÊS DE REFERÊNCIA",#REF!,#REF!,0),0),2)</f>
        <v>#REF!</v>
      </c>
      <c r="N10" s="21" t="s">
        <v>13</v>
      </c>
      <c r="O10" s="21" t="s">
        <v>14</v>
      </c>
      <c r="P10" s="22"/>
      <c r="Q10" s="23"/>
    </row>
    <row r="11" customFormat="false" ht="11.25" hidden="false" customHeight="true" outlineLevel="0" collapsed="false">
      <c r="A11" s="24" t="s">
        <v>15</v>
      </c>
      <c r="B11" s="25" t="n">
        <f aca="false">SUM(B12:B20)</f>
        <v>0</v>
      </c>
      <c r="C11" s="25" t="n">
        <f aca="false">SUM(C12:C20)</f>
        <v>0</v>
      </c>
      <c r="D11" s="25" t="n">
        <f aca="false">SUM(D12:D20)</f>
        <v>191283319.25243</v>
      </c>
      <c r="E11" s="25" t="n">
        <f aca="false">SUM(E12:E20)</f>
        <v>129854323.85972</v>
      </c>
      <c r="F11" s="25" t="n">
        <f aca="false">SUM(F12:F20)</f>
        <v>141405239.59623</v>
      </c>
      <c r="G11" s="25" t="n">
        <f aca="false">SUM(G12:G20)</f>
        <v>163217465.75616</v>
      </c>
      <c r="H11" s="25" t="n">
        <f aca="false">SUM(H12:H20)</f>
        <v>145768618.23719</v>
      </c>
      <c r="I11" s="25" t="n">
        <f aca="false">SUM(I12:I20)</f>
        <v>130037939.26594</v>
      </c>
      <c r="J11" s="25" t="n">
        <f aca="false">SUM(J12:J20)</f>
        <v>173156139.87985</v>
      </c>
      <c r="K11" s="25" t="n">
        <f aca="false">SUM(K12:K20)</f>
        <v>150576653.86926</v>
      </c>
      <c r="L11" s="25" t="n">
        <f aca="false">SUM(L12:L20)</f>
        <v>151200636.26014</v>
      </c>
      <c r="M11" s="25" t="n">
        <f aca="false">SUM(M12:M20)</f>
        <v>181933963.6073</v>
      </c>
      <c r="N11" s="25" t="n">
        <f aca="false">SUM(B11:M11)</f>
        <v>1558434299.58422</v>
      </c>
      <c r="O11" s="25" t="n">
        <f aca="false">SUM(O12:O20)</f>
        <v>0</v>
      </c>
      <c r="P11" s="26" t="s">
        <v>16</v>
      </c>
      <c r="Q11" s="27"/>
      <c r="R11" s="1" t="n">
        <f aca="false">P11=A11</f>
        <v>0</v>
      </c>
    </row>
    <row r="12" customFormat="false" ht="11.25" hidden="false" customHeight="true" outlineLevel="0" collapsed="false">
      <c r="A12" s="28" t="s">
        <v>17</v>
      </c>
      <c r="B12" s="29"/>
      <c r="C12" s="29"/>
      <c r="D12" s="30" t="n">
        <f aca="false">dados!B9</f>
        <v>78023954.21587</v>
      </c>
      <c r="E12" s="30" t="n">
        <f aca="false">dados!C9</f>
        <v>46719819.03969</v>
      </c>
      <c r="F12" s="30" t="n">
        <f aca="false">dados!D9</f>
        <v>54747920.13875</v>
      </c>
      <c r="G12" s="30" t="n">
        <f aca="false">dados!E9</f>
        <v>61739188.55941</v>
      </c>
      <c r="H12" s="30" t="n">
        <f aca="false">dados!F9</f>
        <v>55388598.06831</v>
      </c>
      <c r="I12" s="30" t="n">
        <f aca="false">dados!G9</f>
        <v>50535465.6108</v>
      </c>
      <c r="J12" s="30" t="n">
        <f aca="false">dados!H9</f>
        <v>60011499.20162</v>
      </c>
      <c r="K12" s="30" t="n">
        <f aca="false">dados!I9</f>
        <v>49536662.50118</v>
      </c>
      <c r="L12" s="30" t="n">
        <f aca="false">dados!J9</f>
        <v>55054673.95125</v>
      </c>
      <c r="M12" s="30" t="n">
        <f aca="false">dados!K9</f>
        <v>67913422.11988</v>
      </c>
      <c r="N12" s="29" t="n">
        <f aca="false">SUM(B12:M12)</f>
        <v>579671203.40676</v>
      </c>
      <c r="O12" s="29" t="n">
        <f aca="false">IF(TYPE(VLOOKUP(A12,#REF!,27,0))=1,VLOOKUP(A12,#REF!,27,0),0)</f>
        <v>0</v>
      </c>
      <c r="P12" s="26" t="s">
        <v>18</v>
      </c>
      <c r="Q12" s="27"/>
      <c r="R12" s="1" t="n">
        <f aca="false">P12=A12</f>
        <v>0</v>
      </c>
    </row>
    <row r="13" customFormat="false" ht="11.25" hidden="false" customHeight="true" outlineLevel="0" collapsed="false">
      <c r="A13" s="31" t="s">
        <v>19</v>
      </c>
      <c r="B13" s="29"/>
      <c r="C13" s="29"/>
      <c r="D13" s="30" t="n">
        <f aca="false">dados!B10</f>
        <v>89228543.65977</v>
      </c>
      <c r="E13" s="30" t="n">
        <f aca="false">dados!C10</f>
        <v>74123759.27427</v>
      </c>
      <c r="F13" s="30" t="n">
        <f aca="false">dados!D10</f>
        <v>76424093.73408</v>
      </c>
      <c r="G13" s="30" t="n">
        <f aca="false">dados!E10</f>
        <v>78352827.44141</v>
      </c>
      <c r="H13" s="30" t="n">
        <f aca="false">dados!F10</f>
        <v>70885277.71479</v>
      </c>
      <c r="I13" s="30" t="n">
        <f aca="false">dados!G10</f>
        <v>69147528.00597</v>
      </c>
      <c r="J13" s="30" t="n">
        <f aca="false">dados!H10</f>
        <v>85790183.46783</v>
      </c>
      <c r="K13" s="30" t="n">
        <f aca="false">dados!I10</f>
        <v>82887675.17311</v>
      </c>
      <c r="L13" s="30" t="n">
        <f aca="false">dados!J10</f>
        <v>85379804.5134401</v>
      </c>
      <c r="M13" s="30" t="n">
        <f aca="false">dados!K10</f>
        <v>89267608.1592799</v>
      </c>
      <c r="N13" s="29" t="n">
        <f aca="false">SUM(B13:M13)</f>
        <v>801487301.14395</v>
      </c>
      <c r="O13" s="29" t="n">
        <f aca="false">IF(TYPE(VLOOKUP(A13,#REF!,27,0))=1,VLOOKUP(A13,#REF!,27,0),0)</f>
        <v>0</v>
      </c>
      <c r="P13" s="26" t="s">
        <v>20</v>
      </c>
      <c r="Q13" s="27"/>
      <c r="R13" s="1" t="n">
        <f aca="false">P13=A13</f>
        <v>0</v>
      </c>
    </row>
    <row r="14" customFormat="false" ht="11.25" hidden="false" customHeight="true" outlineLevel="0" collapsed="false">
      <c r="A14" s="31" t="s">
        <v>21</v>
      </c>
      <c r="B14" s="29"/>
      <c r="C14" s="29"/>
      <c r="D14" s="30" t="n">
        <f aca="false">dados!B11</f>
        <v>15104082.46755</v>
      </c>
      <c r="E14" s="30" t="n">
        <f aca="false">dados!C11</f>
        <v>6353925.20644</v>
      </c>
      <c r="F14" s="30" t="n">
        <f aca="false">dados!D11</f>
        <v>6992371.44682</v>
      </c>
      <c r="G14" s="30" t="n">
        <f aca="false">dados!E11</f>
        <v>20182216.60224</v>
      </c>
      <c r="H14" s="30" t="n">
        <f aca="false">dados!F11</f>
        <v>14864684.66344</v>
      </c>
      <c r="I14" s="30" t="n">
        <f aca="false">dados!G11</f>
        <v>7278060.00300001</v>
      </c>
      <c r="J14" s="30" t="n">
        <f aca="false">dados!H11</f>
        <v>17845922.19706</v>
      </c>
      <c r="K14" s="30" t="n">
        <f aca="false">dados!I11</f>
        <v>14958893.72778</v>
      </c>
      <c r="L14" s="30" t="n">
        <f aca="false">dados!J11</f>
        <v>7931426.41103999</v>
      </c>
      <c r="M14" s="30" t="n">
        <f aca="false">dados!K11</f>
        <v>21988814.67725</v>
      </c>
      <c r="N14" s="29" t="n">
        <f aca="false">SUM(B14:M14)</f>
        <v>133500397.40262</v>
      </c>
      <c r="O14" s="29" t="n">
        <f aca="false">IF(TYPE(VLOOKUP(A14,#REF!,27,0))=1,VLOOKUP(A14,#REF!,27,0),0)</f>
        <v>0</v>
      </c>
      <c r="P14" s="26" t="s">
        <v>22</v>
      </c>
      <c r="Q14" s="27"/>
      <c r="R14" s="1" t="n">
        <f aca="false">P14=A14</f>
        <v>0</v>
      </c>
    </row>
    <row r="15" customFormat="false" ht="11.25" hidden="false" customHeight="true" outlineLevel="0" collapsed="false">
      <c r="A15" s="31" t="s">
        <v>23</v>
      </c>
      <c r="B15" s="29"/>
      <c r="C15" s="29"/>
      <c r="D15" s="30" t="n">
        <f aca="false">dados!B12</f>
        <v>1490.41675</v>
      </c>
      <c r="E15" s="30" t="n">
        <f aca="false">dados!C12</f>
        <v>1653.00042</v>
      </c>
      <c r="F15" s="30" t="n">
        <f aca="false">dados!D12</f>
        <v>2007.1086</v>
      </c>
      <c r="G15" s="30" t="n">
        <f aca="false">dados!E12</f>
        <v>2456.39299</v>
      </c>
      <c r="H15" s="30" t="n">
        <f aca="false">dados!F12</f>
        <v>2246.22821</v>
      </c>
      <c r="I15" s="30" t="n">
        <f aca="false">dados!G12</f>
        <v>1837.25051</v>
      </c>
      <c r="J15" s="30" t="n">
        <f aca="false">dados!H12</f>
        <v>5836.38175</v>
      </c>
      <c r="K15" s="30" t="n">
        <f aca="false">dados!I12</f>
        <v>2120.8514</v>
      </c>
      <c r="L15" s="30" t="n">
        <f aca="false">dados!J12</f>
        <v>3430.50446</v>
      </c>
      <c r="M15" s="30" t="n">
        <f aca="false">dados!K12</f>
        <v>2687.62295</v>
      </c>
      <c r="N15" s="29" t="n">
        <f aca="false">SUM(B15:M15)</f>
        <v>25765.75804</v>
      </c>
      <c r="O15" s="29" t="n">
        <f aca="false">IF(TYPE(VLOOKUP(A15,#REF!,27,0))=1,VLOOKUP(A15,#REF!,27,0),0)</f>
        <v>0</v>
      </c>
      <c r="P15" s="26" t="s">
        <v>24</v>
      </c>
      <c r="Q15" s="27"/>
      <c r="R15" s="1" t="n">
        <f aca="false">P15=A15</f>
        <v>0</v>
      </c>
    </row>
    <row r="16" customFormat="false" ht="11.25" hidden="false" customHeight="true" outlineLevel="0" collapsed="false">
      <c r="A16" s="31" t="s">
        <v>25</v>
      </c>
      <c r="B16" s="29"/>
      <c r="C16" s="29"/>
      <c r="D16" s="30" t="n">
        <f aca="false">dados!B13</f>
        <v>139220.03052</v>
      </c>
      <c r="E16" s="30" t="n">
        <f aca="false">dados!C13</f>
        <v>54009.09611</v>
      </c>
      <c r="F16" s="30" t="n">
        <f aca="false">dados!D13</f>
        <v>182581.83974</v>
      </c>
      <c r="G16" s="30" t="n">
        <f aca="false">dados!E13</f>
        <v>140495.22044</v>
      </c>
      <c r="H16" s="30" t="n">
        <f aca="false">dados!F13</f>
        <v>112648.03044</v>
      </c>
      <c r="I16" s="30" t="n">
        <f aca="false">dados!G13</f>
        <v>225834.87081</v>
      </c>
      <c r="J16" s="30" t="n">
        <f aca="false">dados!H13</f>
        <v>261657.24225</v>
      </c>
      <c r="K16" s="30" t="n">
        <f aca="false">dados!I13</f>
        <v>212388.96647</v>
      </c>
      <c r="L16" s="30" t="n">
        <f aca="false">dados!J13</f>
        <v>88808.2959100001</v>
      </c>
      <c r="M16" s="30" t="n">
        <f aca="false">dados!K13</f>
        <v>20321.1164400001</v>
      </c>
      <c r="N16" s="29" t="n">
        <f aca="false">SUM(B16:M16)</f>
        <v>1437964.70913</v>
      </c>
      <c r="O16" s="29" t="n">
        <f aca="false">IF(TYPE(VLOOKUP(A16,#REF!,27,0))=1,VLOOKUP(A16,#REF!,27,0),0)</f>
        <v>0</v>
      </c>
      <c r="P16" s="26" t="s">
        <v>26</v>
      </c>
      <c r="Q16" s="27"/>
      <c r="R16" s="1" t="n">
        <f aca="false">P16=A16</f>
        <v>0</v>
      </c>
    </row>
    <row r="17" customFormat="false" ht="11.25" hidden="false" customHeight="true" outlineLevel="0" collapsed="false">
      <c r="A17" s="31" t="s">
        <v>27</v>
      </c>
      <c r="B17" s="29"/>
      <c r="C17" s="29"/>
      <c r="D17" s="30" t="n">
        <f aca="false">dados!B14</f>
        <v>8745327.08444</v>
      </c>
      <c r="E17" s="30" t="n">
        <f aca="false">dados!C14</f>
        <v>2573924.32923</v>
      </c>
      <c r="F17" s="30" t="n">
        <f aca="false">dados!D14</f>
        <v>3025049.28261</v>
      </c>
      <c r="G17" s="30" t="n">
        <f aca="false">dados!E14</f>
        <v>2760756.67278</v>
      </c>
      <c r="H17" s="30" t="n">
        <f aca="false">dados!F14</f>
        <v>4460713.06759</v>
      </c>
      <c r="I17" s="30" t="n">
        <f aca="false">dados!G14</f>
        <v>2761686.09615</v>
      </c>
      <c r="J17" s="30" t="n">
        <f aca="false">dados!H14</f>
        <v>9179060.58376</v>
      </c>
      <c r="K17" s="30" t="n">
        <f aca="false">dados!I14</f>
        <v>2905186.53249</v>
      </c>
      <c r="L17" s="30" t="n">
        <f aca="false">dados!J14</f>
        <v>2643004.77307</v>
      </c>
      <c r="M17" s="30" t="n">
        <f aca="false">dados!K14</f>
        <v>2662968.92154</v>
      </c>
      <c r="N17" s="29" t="n">
        <f aca="false">SUM(B17:M17)</f>
        <v>41717677.34366</v>
      </c>
      <c r="O17" s="29" t="n">
        <f aca="false">IF(TYPE(VLOOKUP(A17,#REF!,27,0))=1,VLOOKUP(A17,#REF!,27,0),0)</f>
        <v>0</v>
      </c>
      <c r="P17" s="26" t="s">
        <v>28</v>
      </c>
      <c r="Q17" s="27"/>
      <c r="R17" s="1" t="n">
        <f aca="false">P17=A17</f>
        <v>0</v>
      </c>
    </row>
    <row r="18" customFormat="false" ht="11.25" hidden="false" customHeight="true" outlineLevel="0" collapsed="false">
      <c r="A18" s="31" t="s">
        <v>29</v>
      </c>
      <c r="B18" s="29"/>
      <c r="C18" s="29"/>
      <c r="D18" s="30" t="n">
        <f aca="false">dados!B15</f>
        <v>40701.21753</v>
      </c>
      <c r="E18" s="30" t="n">
        <f aca="false">dados!C15</f>
        <v>27234.07356</v>
      </c>
      <c r="F18" s="30" t="n">
        <f aca="false">dados!D15</f>
        <v>31212.55963</v>
      </c>
      <c r="G18" s="30" t="n">
        <f aca="false">dados!E15</f>
        <v>39524.86689</v>
      </c>
      <c r="H18" s="30" t="n">
        <f aca="false">dados!F15</f>
        <v>54450.46441</v>
      </c>
      <c r="I18" s="30" t="n">
        <f aca="false">dados!G15</f>
        <v>87355.17154</v>
      </c>
      <c r="J18" s="30" t="n">
        <f aca="false">dados!H15</f>
        <v>59267.31147</v>
      </c>
      <c r="K18" s="30" t="n">
        <f aca="false">dados!I15</f>
        <v>73458.1374</v>
      </c>
      <c r="L18" s="30" t="n">
        <f aca="false">dados!J15</f>
        <v>101622.79657</v>
      </c>
      <c r="M18" s="30" t="n">
        <f aca="false">dados!K15</f>
        <v>79159.7050499999</v>
      </c>
      <c r="N18" s="29" t="n">
        <f aca="false">SUM(B18:M18)</f>
        <v>593986.30405</v>
      </c>
      <c r="O18" s="29" t="n">
        <f aca="false">IF(TYPE(VLOOKUP(A18,#REF!,27,0))=1,VLOOKUP(A18,#REF!,27,0),0)</f>
        <v>0</v>
      </c>
      <c r="P18" s="26" t="s">
        <v>30</v>
      </c>
      <c r="Q18" s="27"/>
      <c r="R18" s="1" t="n">
        <f aca="false">P18=A18</f>
        <v>0</v>
      </c>
    </row>
    <row r="19" customFormat="false" ht="11.25" hidden="false" customHeight="true" outlineLevel="0" collapsed="false">
      <c r="A19" s="31" t="s">
        <v>31</v>
      </c>
      <c r="B19" s="29"/>
      <c r="C19" s="29"/>
      <c r="D19" s="30" t="n">
        <f aca="false">dados!B16</f>
        <v>0.16</v>
      </c>
      <c r="E19" s="30" t="n">
        <f aca="false">dados!C16</f>
        <v>-0.16</v>
      </c>
      <c r="F19" s="30" t="n">
        <f aca="false">dados!D16</f>
        <v>3.486</v>
      </c>
      <c r="G19" s="30" t="n">
        <f aca="false">dados!E16</f>
        <v>0</v>
      </c>
      <c r="H19" s="30" t="n">
        <f aca="false">dados!F16</f>
        <v>0</v>
      </c>
      <c r="I19" s="30" t="n">
        <f aca="false">dados!G16</f>
        <v>172.25716</v>
      </c>
      <c r="J19" s="30" t="n">
        <f aca="false">dados!H16</f>
        <v>2713.49411</v>
      </c>
      <c r="K19" s="30" t="n">
        <f aca="false">dados!I16</f>
        <v>267.97943</v>
      </c>
      <c r="L19" s="30" t="n">
        <f aca="false">dados!J16</f>
        <v>-2134.9856</v>
      </c>
      <c r="M19" s="30" t="n">
        <f aca="false">dados!K16</f>
        <v>-1018.71509</v>
      </c>
      <c r="N19" s="29" t="n">
        <f aca="false">SUM(B19:M19)</f>
        <v>3.51601000000008</v>
      </c>
      <c r="O19" s="30" t="n">
        <f aca="false">IF(TYPE(VLOOKUP(A19,#REF!,27,0))=1,VLOOKUP(A19,#REF!,27,0),0)</f>
        <v>0</v>
      </c>
      <c r="P19" s="26" t="s">
        <v>32</v>
      </c>
      <c r="Q19" s="27"/>
      <c r="R19" s="1" t="n">
        <f aca="false">P19=A19</f>
        <v>0</v>
      </c>
    </row>
    <row r="20" customFormat="false" ht="11.25" hidden="false" customHeight="true" outlineLevel="0" collapsed="false">
      <c r="A20" s="31" t="s">
        <v>33</v>
      </c>
      <c r="B20" s="29" t="n">
        <f aca="false">IF(TYPE(VLOOKUP(A20,#REF!,#REF!-11,0))=1,VLOOKUP(A20,#REF!,#REF!-11,0),0)</f>
        <v>0</v>
      </c>
      <c r="C20" s="29" t="n">
        <f aca="false">IF(TYPE(VLOOKUP(A20,#REF!,#REF!-10,0))=1,VLOOKUP(A20,#REF!,#REF!-10,0),0)</f>
        <v>0</v>
      </c>
      <c r="D20" s="29" t="n">
        <f aca="false">IF(TYPE(VLOOKUP(A20,#REF!,#REF!-9,0))=1,VLOOKUP(A20,#REF!,#REF!-9,0),0)</f>
        <v>0</v>
      </c>
      <c r="E20" s="29" t="n">
        <f aca="false">IF(TYPE(VLOOKUP(A20,#REF!,#REF!-8,0))=1,VLOOKUP(A20,#REF!,#REF!-8,0),0)</f>
        <v>0</v>
      </c>
      <c r="F20" s="29" t="n">
        <f aca="false">IF(TYPE(VLOOKUP(A20,#REF!,#REF!-7,0))=1,VLOOKUP(A20,#REF!,#REF!-7,0),0)</f>
        <v>0</v>
      </c>
      <c r="G20" s="29" t="n">
        <f aca="false">IF(TYPE(VLOOKUP(A20,#REF!,#REF!-6,0))=1,VLOOKUP(A20,#REF!,#REF!-6,0),0)</f>
        <v>0</v>
      </c>
      <c r="H20" s="29" t="n">
        <f aca="false">IF(TYPE(VLOOKUP(A20,#REF!,#REF!-5,0))=1,VLOOKUP(A20,#REF!,#REF!-5,0),0)</f>
        <v>0</v>
      </c>
      <c r="I20" s="29" t="n">
        <f aca="false">IF(TYPE(VLOOKUP(A20,#REF!,#REF!-4,0))=1,VLOOKUP(A20,#REF!,#REF!-4,0),0)</f>
        <v>0</v>
      </c>
      <c r="J20" s="29" t="n">
        <f aca="false">IF(TYPE(VLOOKUP(A20,#REF!,#REF!-3,0))=1,VLOOKUP(A20,#REF!,#REF!-3,0),0)</f>
        <v>0</v>
      </c>
      <c r="K20" s="29" t="n">
        <f aca="false">IF(TYPE(VLOOKUP(A20,#REF!,#REF!-2,0))=1,VLOOKUP(A20,#REF!,#REF!-2,0),0)</f>
        <v>0</v>
      </c>
      <c r="L20" s="29" t="n">
        <f aca="false">IF(TYPE(VLOOKUP(A20,#REF!,#REF!-1,0))=1,VLOOKUP(A20,#REF!,#REF!-1,0),0)</f>
        <v>0</v>
      </c>
      <c r="M20" s="29" t="n">
        <f aca="false">IF(TYPE(VLOOKUP(A20,#REF!,#REF!,0))=1,VLOOKUP(A20,#REF!,#REF!,0),0)</f>
        <v>0</v>
      </c>
      <c r="N20" s="29" t="n">
        <f aca="false">SUM(B20:M20)</f>
        <v>0</v>
      </c>
      <c r="O20" s="29" t="n">
        <f aca="false">IF(TYPE(VLOOKUP(A20,#REF!,27,0))=1,VLOOKUP(A20,#REF!,27,0),0)</f>
        <v>0</v>
      </c>
      <c r="P20" s="26" t="s">
        <v>34</v>
      </c>
      <c r="Q20" s="27"/>
      <c r="R20" s="1" t="n">
        <f aca="false">P20=A20</f>
        <v>0</v>
      </c>
    </row>
    <row r="21" customFormat="false" ht="11.25" hidden="false" customHeight="true" outlineLevel="0" collapsed="false">
      <c r="A21" s="31" t="s">
        <v>35</v>
      </c>
      <c r="B21" s="32" t="n">
        <f aca="false">SUM(B22:B27)</f>
        <v>0</v>
      </c>
      <c r="C21" s="32" t="n">
        <f aca="false">SUM(C22:C27)</f>
        <v>0</v>
      </c>
      <c r="D21" s="32" t="n">
        <f aca="false">SUM(D22:D27)</f>
        <v>0</v>
      </c>
      <c r="E21" s="32" t="n">
        <f aca="false">SUM(E22:E27)</f>
        <v>0</v>
      </c>
      <c r="F21" s="32" t="n">
        <f aca="false">SUM(F22:F27)</f>
        <v>0</v>
      </c>
      <c r="G21" s="32" t="n">
        <f aca="false">SUM(G22:G27)</f>
        <v>0</v>
      </c>
      <c r="H21" s="32" t="n">
        <f aca="false">SUM(H22:H27)</f>
        <v>0</v>
      </c>
      <c r="I21" s="32" t="n">
        <f aca="false">SUM(I22:I27)</f>
        <v>0</v>
      </c>
      <c r="J21" s="32" t="n">
        <f aca="false">SUM(J22:J27)</f>
        <v>0</v>
      </c>
      <c r="K21" s="32" t="n">
        <f aca="false">SUM(K22:K27)</f>
        <v>0</v>
      </c>
      <c r="L21" s="32" t="n">
        <f aca="false">SUM(L22:L27)</f>
        <v>0</v>
      </c>
      <c r="M21" s="32" t="n">
        <f aca="false">SUM(M22:M27)</f>
        <v>0</v>
      </c>
      <c r="N21" s="29" t="n">
        <f aca="false">SUM(N22:N27)</f>
        <v>0</v>
      </c>
      <c r="O21" s="29" t="n">
        <f aca="false">SUM(O22:O27)</f>
        <v>0</v>
      </c>
      <c r="P21" s="26" t="s">
        <v>36</v>
      </c>
      <c r="Q21" s="27"/>
      <c r="R21" s="1" t="n">
        <f aca="false">P21=A21</f>
        <v>0</v>
      </c>
    </row>
    <row r="22" customFormat="false" ht="11.25" hidden="false" customHeight="true" outlineLevel="0" collapsed="false">
      <c r="A22" s="2" t="s">
        <v>37</v>
      </c>
      <c r="B22" s="29" t="n">
        <f aca="false">IF(TYPE(VLOOKUP(A22,#REF!,#REF!-11,0))=1,VLOOKUP(A22,#REF!,#REF!-11,0),0)</f>
        <v>0</v>
      </c>
      <c r="C22" s="29" t="n">
        <f aca="false">IF(TYPE(VLOOKUP(A22,#REF!,#REF!-10,0))=1,VLOOKUP(A22,#REF!,#REF!-10,0),0)</f>
        <v>0</v>
      </c>
      <c r="D22" s="29" t="n">
        <f aca="false">IF(TYPE(VLOOKUP(A22,#REF!,#REF!-9,0))=1,VLOOKUP(A22,#REF!,#REF!-9,0),0)</f>
        <v>0</v>
      </c>
      <c r="E22" s="29" t="n">
        <f aca="false">IF(TYPE(VLOOKUP(A22,#REF!,#REF!-8,0))=1,VLOOKUP(A22,#REF!,#REF!-8,0),0)</f>
        <v>0</v>
      </c>
      <c r="F22" s="29" t="n">
        <f aca="false">IF(TYPE(VLOOKUP(A22,#REF!,#REF!-7,0))=1,VLOOKUP(A22,#REF!,#REF!-7,0),0)</f>
        <v>0</v>
      </c>
      <c r="G22" s="29" t="n">
        <f aca="false">IF(TYPE(VLOOKUP(A22,#REF!,#REF!-6,0))=1,VLOOKUP(A22,#REF!,#REF!-6,0),0)</f>
        <v>0</v>
      </c>
      <c r="H22" s="29" t="n">
        <f aca="false">IF(TYPE(VLOOKUP(A22,#REF!,#REF!-5,0))=1,VLOOKUP(A22,#REF!,#REF!-5,0),0)</f>
        <v>0</v>
      </c>
      <c r="I22" s="29" t="n">
        <f aca="false">IF(TYPE(VLOOKUP(A22,#REF!,#REF!-4,0))=1,VLOOKUP(A22,#REF!,#REF!-4,0),0)</f>
        <v>0</v>
      </c>
      <c r="J22" s="29" t="n">
        <f aca="false">IF(TYPE(VLOOKUP(A22,#REF!,#REF!-3,0))=1,VLOOKUP(A22,#REF!,#REF!-3,0),0)</f>
        <v>0</v>
      </c>
      <c r="K22" s="29" t="n">
        <f aca="false">IF(TYPE(VLOOKUP(A22,#REF!,#REF!-2,0))=1,VLOOKUP(A22,#REF!,#REF!-2,0),0)</f>
        <v>0</v>
      </c>
      <c r="L22" s="29" t="n">
        <f aca="false">IF(TYPE(VLOOKUP(A22,#REF!,#REF!-1,0))=1,VLOOKUP(A22,#REF!,#REF!-1,0),0)</f>
        <v>0</v>
      </c>
      <c r="M22" s="29" t="n">
        <f aca="false">IF(TYPE(VLOOKUP(A22,#REF!,#REF!,0))=1,VLOOKUP(A22,#REF!,#REF!,0),0)</f>
        <v>0</v>
      </c>
      <c r="N22" s="29" t="n">
        <f aca="false">SUM(B22:M22)</f>
        <v>0</v>
      </c>
      <c r="O22" s="29" t="n">
        <f aca="false">IF(TYPE(VLOOKUP(A22,#REF!,27,0))=1,VLOOKUP(A22,#REF!,27,0),0)</f>
        <v>0</v>
      </c>
      <c r="P22" s="26" t="s">
        <v>38</v>
      </c>
      <c r="Q22" s="27"/>
      <c r="R22" s="1" t="n">
        <f aca="false">P22=A22</f>
        <v>0</v>
      </c>
      <c r="S22" s="33"/>
      <c r="T22" s="33"/>
      <c r="U22" s="33"/>
    </row>
    <row r="23" customFormat="false" ht="11.25" hidden="false" customHeight="true" outlineLevel="0" collapsed="false">
      <c r="A23" s="31" t="s">
        <v>39</v>
      </c>
      <c r="B23" s="29" t="n">
        <f aca="false">IF(TYPE(VLOOKUP(A23,#REF!,#REF!-11,0))=1,VLOOKUP(A23,#REF!,#REF!-11,0),0)</f>
        <v>0</v>
      </c>
      <c r="C23" s="29" t="n">
        <f aca="false">IF(TYPE(VLOOKUP(A23,#REF!,#REF!-10,0))=1,VLOOKUP(A23,#REF!,#REF!-10,0),0)</f>
        <v>0</v>
      </c>
      <c r="D23" s="29" t="n">
        <f aca="false">IF(TYPE(VLOOKUP(A23,#REF!,#REF!-9,0))=1,VLOOKUP(A23,#REF!,#REF!-9,0),0)</f>
        <v>0</v>
      </c>
      <c r="E23" s="29" t="n">
        <f aca="false">IF(TYPE(VLOOKUP(A23,#REF!,#REF!-8,0))=1,VLOOKUP(A23,#REF!,#REF!-8,0),0)</f>
        <v>0</v>
      </c>
      <c r="F23" s="29" t="n">
        <f aca="false">IF(TYPE(VLOOKUP(A23,#REF!,#REF!-7,0))=1,VLOOKUP(A23,#REF!,#REF!-7,0),0)</f>
        <v>0</v>
      </c>
      <c r="G23" s="29" t="n">
        <f aca="false">IF(TYPE(VLOOKUP(A23,#REF!,#REF!-6,0))=1,VLOOKUP(A23,#REF!,#REF!-6,0),0)</f>
        <v>0</v>
      </c>
      <c r="H23" s="29" t="n">
        <f aca="false">IF(TYPE(VLOOKUP(A23,#REF!,#REF!-5,0))=1,VLOOKUP(A23,#REF!,#REF!-5,0),0)</f>
        <v>0</v>
      </c>
      <c r="I23" s="29" t="n">
        <f aca="false">IF(TYPE(VLOOKUP(A23,#REF!,#REF!-4,0))=1,VLOOKUP(A23,#REF!,#REF!-4,0),0)</f>
        <v>0</v>
      </c>
      <c r="J23" s="29" t="n">
        <f aca="false">IF(TYPE(VLOOKUP(A23,#REF!,#REF!-3,0))=1,VLOOKUP(A23,#REF!,#REF!-3,0),0)</f>
        <v>0</v>
      </c>
      <c r="K23" s="29" t="n">
        <f aca="false">IF(TYPE(VLOOKUP(A23,#REF!,#REF!-2,0))=1,VLOOKUP(A23,#REF!,#REF!-2,0),0)</f>
        <v>0</v>
      </c>
      <c r="L23" s="29" t="n">
        <f aca="false">IF(TYPE(VLOOKUP(A23,#REF!,#REF!-1,0))=1,VLOOKUP(A23,#REF!,#REF!-1,0),0)</f>
        <v>0</v>
      </c>
      <c r="M23" s="29" t="n">
        <f aca="false">IF(TYPE(VLOOKUP(A23,#REF!,#REF!,0))=1,VLOOKUP(A23,#REF!,#REF!,0),0)</f>
        <v>0</v>
      </c>
      <c r="N23" s="29" t="n">
        <f aca="false">SUM(B23:M23)</f>
        <v>0</v>
      </c>
      <c r="O23" s="29" t="n">
        <f aca="false">IF(TYPE(VLOOKUP(A23,#REF!,27,0))=1,VLOOKUP(A23,#REF!,27,0),0)</f>
        <v>0</v>
      </c>
      <c r="P23" s="26" t="s">
        <v>40</v>
      </c>
      <c r="Q23" s="27"/>
      <c r="R23" s="1" t="n">
        <f aca="false">P23=A23</f>
        <v>0</v>
      </c>
      <c r="S23" s="33"/>
      <c r="T23" s="33"/>
      <c r="U23" s="33"/>
    </row>
    <row r="24" customFormat="false" ht="11.25" hidden="false" customHeight="true" outlineLevel="0" collapsed="false">
      <c r="A24" s="31" t="s">
        <v>41</v>
      </c>
      <c r="B24" s="29" t="n">
        <f aca="false">IF(TYPE(VLOOKUP(A24,#REF!,#REF!-11,0))=1,VLOOKUP(A24,#REF!,#REF!-11,0),0)</f>
        <v>0</v>
      </c>
      <c r="C24" s="29" t="n">
        <f aca="false">IF(TYPE(VLOOKUP(A24,#REF!,#REF!-10,0))=1,VLOOKUP(A24,#REF!,#REF!-10,0),0)</f>
        <v>0</v>
      </c>
      <c r="D24" s="29" t="n">
        <f aca="false">IF(TYPE(VLOOKUP(A24,#REF!,#REF!-9,0))=1,VLOOKUP(A24,#REF!,#REF!-9,0),0)</f>
        <v>0</v>
      </c>
      <c r="E24" s="29" t="n">
        <f aca="false">IF(TYPE(VLOOKUP(A24,#REF!,#REF!-8,0))=1,VLOOKUP(A24,#REF!,#REF!-8,0),0)</f>
        <v>0</v>
      </c>
      <c r="F24" s="29" t="n">
        <f aca="false">IF(TYPE(VLOOKUP(A24,#REF!,#REF!-7,0))=1,VLOOKUP(A24,#REF!,#REF!-7,0),0)</f>
        <v>0</v>
      </c>
      <c r="G24" s="29" t="n">
        <f aca="false">IF(TYPE(VLOOKUP(A24,#REF!,#REF!-6,0))=1,VLOOKUP(A24,#REF!,#REF!-6,0),0)</f>
        <v>0</v>
      </c>
      <c r="H24" s="29" t="n">
        <f aca="false">IF(TYPE(VLOOKUP(A24,#REF!,#REF!-5,0))=1,VLOOKUP(A24,#REF!,#REF!-5,0),0)</f>
        <v>0</v>
      </c>
      <c r="I24" s="29" t="n">
        <f aca="false">IF(TYPE(VLOOKUP(A24,#REF!,#REF!-4,0))=1,VLOOKUP(A24,#REF!,#REF!-4,0),0)</f>
        <v>0</v>
      </c>
      <c r="J24" s="29" t="n">
        <f aca="false">IF(TYPE(VLOOKUP(A24,#REF!,#REF!-3,0))=1,VLOOKUP(A24,#REF!,#REF!-3,0),0)</f>
        <v>0</v>
      </c>
      <c r="K24" s="29" t="n">
        <f aca="false">IF(TYPE(VLOOKUP(A24,#REF!,#REF!-2,0))=1,VLOOKUP(A24,#REF!,#REF!-2,0),0)</f>
        <v>0</v>
      </c>
      <c r="L24" s="29" t="n">
        <f aca="false">IF(TYPE(VLOOKUP(A24,#REF!,#REF!-1,0))=1,VLOOKUP(A24,#REF!,#REF!-1,0),0)</f>
        <v>0</v>
      </c>
      <c r="M24" s="29" t="n">
        <f aca="false">IF(TYPE(VLOOKUP(A24,#REF!,#REF!,0))=1,VLOOKUP(A24,#REF!,#REF!,0),0)</f>
        <v>0</v>
      </c>
      <c r="N24" s="29" t="n">
        <f aca="false">SUM(B24:M24)</f>
        <v>0</v>
      </c>
      <c r="O24" s="29" t="n">
        <f aca="false">IF(TYPE(VLOOKUP(A24,#REF!,27,0))=1,VLOOKUP(A24,#REF!,27,0),0)</f>
        <v>0</v>
      </c>
      <c r="P24" s="26" t="s">
        <v>42</v>
      </c>
      <c r="Q24" s="27"/>
      <c r="R24" s="1" t="n">
        <f aca="false">P24=A24</f>
        <v>0</v>
      </c>
      <c r="S24" s="33"/>
      <c r="T24" s="33"/>
      <c r="U24" s="33"/>
    </row>
    <row r="25" customFormat="false" ht="11.25" hidden="false" customHeight="true" outlineLevel="0" collapsed="false">
      <c r="A25" s="31" t="s">
        <v>43</v>
      </c>
      <c r="B25" s="29" t="n">
        <f aca="false">IF(TYPE(VLOOKUP(A25,#REF!,#REF!-11,0))=1,VLOOKUP(A25,#REF!,#REF!-11,0),0)</f>
        <v>0</v>
      </c>
      <c r="C25" s="29" t="n">
        <f aca="false">IF(TYPE(VLOOKUP(A25,#REF!,#REF!-10,0))=1,VLOOKUP(A25,#REF!,#REF!-10,0),0)</f>
        <v>0</v>
      </c>
      <c r="D25" s="29" t="n">
        <f aca="false">IF(TYPE(VLOOKUP(A25,#REF!,#REF!-9,0))=1,VLOOKUP(A25,#REF!,#REF!-9,0),0)</f>
        <v>0</v>
      </c>
      <c r="E25" s="29" t="n">
        <f aca="false">IF(TYPE(VLOOKUP(A25,#REF!,#REF!-8,0))=1,VLOOKUP(A25,#REF!,#REF!-8,0),0)</f>
        <v>0</v>
      </c>
      <c r="F25" s="29" t="n">
        <f aca="false">IF(TYPE(VLOOKUP(A25,#REF!,#REF!-7,0))=1,VLOOKUP(A25,#REF!,#REF!-7,0),0)</f>
        <v>0</v>
      </c>
      <c r="G25" s="29" t="n">
        <f aca="false">IF(TYPE(VLOOKUP(A25,#REF!,#REF!-6,0))=1,VLOOKUP(A25,#REF!,#REF!-6,0),0)</f>
        <v>0</v>
      </c>
      <c r="H25" s="29" t="n">
        <f aca="false">IF(TYPE(VLOOKUP(A25,#REF!,#REF!-5,0))=1,VLOOKUP(A25,#REF!,#REF!-5,0),0)</f>
        <v>0</v>
      </c>
      <c r="I25" s="29" t="n">
        <f aca="false">IF(TYPE(VLOOKUP(A25,#REF!,#REF!-4,0))=1,VLOOKUP(A25,#REF!,#REF!-4,0),0)</f>
        <v>0</v>
      </c>
      <c r="J25" s="29" t="n">
        <f aca="false">IF(TYPE(VLOOKUP(A25,#REF!,#REF!-3,0))=1,VLOOKUP(A25,#REF!,#REF!-3,0),0)</f>
        <v>0</v>
      </c>
      <c r="K25" s="29" t="n">
        <f aca="false">IF(TYPE(VLOOKUP(A25,#REF!,#REF!-2,0))=1,VLOOKUP(A25,#REF!,#REF!-2,0),0)</f>
        <v>0</v>
      </c>
      <c r="L25" s="29" t="n">
        <f aca="false">IF(TYPE(VLOOKUP(A25,#REF!,#REF!-1,0))=1,VLOOKUP(A25,#REF!,#REF!-1,0),0)</f>
        <v>0</v>
      </c>
      <c r="M25" s="29" t="n">
        <f aca="false">IF(TYPE(VLOOKUP(A25,#REF!,#REF!,0))=1,VLOOKUP(A25,#REF!,#REF!,0),0)</f>
        <v>0</v>
      </c>
      <c r="N25" s="29" t="n">
        <f aca="false">SUM(B25:M25)</f>
        <v>0</v>
      </c>
      <c r="O25" s="30" t="n">
        <f aca="false">IF(TYPE(VLOOKUP(A25,#REF!,27,0))=1,VLOOKUP(A25,#REF!,27,0),0)</f>
        <v>0</v>
      </c>
      <c r="P25" s="26" t="s">
        <v>44</v>
      </c>
      <c r="Q25" s="27"/>
      <c r="R25" s="1" t="n">
        <f aca="false">P25=A25</f>
        <v>0</v>
      </c>
      <c r="S25" s="33"/>
      <c r="T25" s="33"/>
      <c r="U25" s="33"/>
    </row>
    <row r="26" customFormat="false" ht="11.25" hidden="false" customHeight="true" outlineLevel="0" collapsed="false">
      <c r="A26" s="31" t="s">
        <v>45</v>
      </c>
      <c r="B26" s="29" t="n">
        <f aca="false">IF(TYPE(VLOOKUP(A26,#REF!,#REF!-11,0))=1,VLOOKUP(A26,#REF!,#REF!-11,0),0)</f>
        <v>0</v>
      </c>
      <c r="C26" s="29" t="n">
        <f aca="false">IF(TYPE(VLOOKUP(A26,#REF!,#REF!-10,0))=1,VLOOKUP(A26,#REF!,#REF!-10,0),0)</f>
        <v>0</v>
      </c>
      <c r="D26" s="29" t="n">
        <f aca="false">IF(TYPE(VLOOKUP(A26,#REF!,#REF!-9,0))=1,VLOOKUP(A26,#REF!,#REF!-9,0),0)</f>
        <v>0</v>
      </c>
      <c r="E26" s="29" t="n">
        <f aca="false">IF(TYPE(VLOOKUP(A26,#REF!,#REF!-8,0))=1,VLOOKUP(A26,#REF!,#REF!-8,0),0)</f>
        <v>0</v>
      </c>
      <c r="F26" s="29" t="n">
        <f aca="false">IF(TYPE(VLOOKUP(A26,#REF!,#REF!-7,0))=1,VLOOKUP(A26,#REF!,#REF!-7,0),0)</f>
        <v>0</v>
      </c>
      <c r="G26" s="29" t="n">
        <f aca="false">IF(TYPE(VLOOKUP(A26,#REF!,#REF!-6,0))=1,VLOOKUP(A26,#REF!,#REF!-6,0),0)</f>
        <v>0</v>
      </c>
      <c r="H26" s="29" t="n">
        <f aca="false">IF(TYPE(VLOOKUP(A26,#REF!,#REF!-5,0))=1,VLOOKUP(A26,#REF!,#REF!-5,0),0)</f>
        <v>0</v>
      </c>
      <c r="I26" s="29" t="n">
        <f aca="false">IF(TYPE(VLOOKUP(A26,#REF!,#REF!-4,0))=1,VLOOKUP(A26,#REF!,#REF!-4,0),0)</f>
        <v>0</v>
      </c>
      <c r="J26" s="29" t="n">
        <f aca="false">IF(TYPE(VLOOKUP(A26,#REF!,#REF!-3,0))=1,VLOOKUP(A26,#REF!,#REF!-3,0),0)</f>
        <v>0</v>
      </c>
      <c r="K26" s="29" t="n">
        <f aca="false">IF(TYPE(VLOOKUP(A26,#REF!,#REF!-2,0))=1,VLOOKUP(A26,#REF!,#REF!-2,0),0)</f>
        <v>0</v>
      </c>
      <c r="L26" s="29" t="n">
        <f aca="false">IF(TYPE(VLOOKUP(A26,#REF!,#REF!-1,0))=1,VLOOKUP(A26,#REF!,#REF!-1,0),0)</f>
        <v>0</v>
      </c>
      <c r="M26" s="29" t="n">
        <f aca="false">IF(TYPE(VLOOKUP(A26,#REF!,#REF!,0))=1,VLOOKUP(A26,#REF!,#REF!,0),0)</f>
        <v>0</v>
      </c>
      <c r="N26" s="29" t="n">
        <f aca="false">SUM(B26:M26)</f>
        <v>0</v>
      </c>
      <c r="O26" s="30" t="n">
        <f aca="false">IF(TYPE(VLOOKUP(A26,#REF!,27,0))=1,VLOOKUP(A26,#REF!,27,0),0)</f>
        <v>0</v>
      </c>
      <c r="P26" s="26" t="s">
        <v>46</v>
      </c>
      <c r="Q26" s="27"/>
      <c r="R26" s="1" t="n">
        <f aca="false">P26=A26</f>
        <v>0</v>
      </c>
      <c r="S26" s="33"/>
      <c r="T26" s="33"/>
      <c r="U26" s="33"/>
    </row>
    <row r="27" customFormat="false" ht="12.8" hidden="false" customHeight="false" outlineLevel="0" collapsed="false">
      <c r="A27" s="2" t="s">
        <v>47</v>
      </c>
      <c r="B27" s="29" t="n">
        <f aca="false">IF(TYPE(VLOOKUP(A27,#REF!,#REF!-11,0))=1,VLOOKUP(A27,#REF!,#REF!-11,0),0)</f>
        <v>0</v>
      </c>
      <c r="C27" s="29" t="n">
        <f aca="false">IF(TYPE(VLOOKUP(A27,#REF!,#REF!-10,0))=1,VLOOKUP(A27,#REF!,#REF!-10,0),0)</f>
        <v>0</v>
      </c>
      <c r="D27" s="29" t="n">
        <f aca="false">IF(TYPE(VLOOKUP(A27,#REF!,#REF!-9,0))=1,VLOOKUP(A27,#REF!,#REF!-9,0),0)</f>
        <v>0</v>
      </c>
      <c r="E27" s="29" t="n">
        <f aca="false">IF(TYPE(VLOOKUP(A27,#REF!,#REF!-8,0))=1,VLOOKUP(A27,#REF!,#REF!-8,0),0)</f>
        <v>0</v>
      </c>
      <c r="F27" s="29" t="n">
        <f aca="false">IF(TYPE(VLOOKUP(A27,#REF!,#REF!-7,0))=1,VLOOKUP(A27,#REF!,#REF!-7,0),0)</f>
        <v>0</v>
      </c>
      <c r="G27" s="29" t="n">
        <f aca="false">IF(TYPE(VLOOKUP(A27,#REF!,#REF!-6,0))=1,VLOOKUP(A27,#REF!,#REF!-6,0),0)</f>
        <v>0</v>
      </c>
      <c r="H27" s="29" t="n">
        <f aca="false">IF(TYPE(VLOOKUP(A27,#REF!,#REF!-5,0))=1,VLOOKUP(A27,#REF!,#REF!-5,0),0)</f>
        <v>0</v>
      </c>
      <c r="I27" s="29" t="n">
        <f aca="false">IF(TYPE(VLOOKUP(A27,#REF!,#REF!-4,0))=1,VLOOKUP(A27,#REF!,#REF!-4,0),0)</f>
        <v>0</v>
      </c>
      <c r="J27" s="29" t="n">
        <f aca="false">IF(TYPE(VLOOKUP(A27,#REF!,#REF!-3,0))=1,VLOOKUP(A27,#REF!,#REF!-3,0),0)</f>
        <v>0</v>
      </c>
      <c r="K27" s="29" t="n">
        <f aca="false">IF(TYPE(VLOOKUP(A27,#REF!,#REF!-2,0))=1,VLOOKUP(A27,#REF!,#REF!-2,0),0)</f>
        <v>0</v>
      </c>
      <c r="L27" s="29" t="n">
        <f aca="false">IF(TYPE(VLOOKUP(A27,#REF!,#REF!-1,0))=1,VLOOKUP(A27,#REF!,#REF!-1,0),0)</f>
        <v>0</v>
      </c>
      <c r="M27" s="29" t="n">
        <f aca="false">IF(TYPE(VLOOKUP(A27,#REF!,#REF!,0))=1,VLOOKUP(A27,#REF!,#REF!,0),0)</f>
        <v>0</v>
      </c>
      <c r="N27" s="29" t="n">
        <f aca="false">SUM(B27:M27)</f>
        <v>0</v>
      </c>
      <c r="O27" s="30" t="n">
        <f aca="false">IF(TYPE(VLOOKUP(A27,#REF!,27,0))=1,VLOOKUP(A27,#REF!,27,0),0)</f>
        <v>0</v>
      </c>
      <c r="P27" s="26" t="s">
        <v>48</v>
      </c>
      <c r="Q27" s="27"/>
      <c r="R27" s="1" t="n">
        <f aca="false">P27=A27</f>
        <v>0</v>
      </c>
      <c r="S27" s="33"/>
      <c r="T27" s="33"/>
      <c r="U27" s="33"/>
    </row>
    <row r="28" customFormat="false" ht="20.85" hidden="true" customHeight="false" outlineLevel="0" collapsed="false">
      <c r="A28" s="31" t="s">
        <v>49</v>
      </c>
      <c r="B28" s="29" t="n">
        <f aca="false">IF(TYPE(VLOOKUP(A28,#REF!,#REF!-11,0))=1,VLOOKUP(A28,#REF!,#REF!-11,0),0)</f>
        <v>0</v>
      </c>
      <c r="C28" s="29" t="n">
        <f aca="false">IF(TYPE(VLOOKUP(A28,#REF!,#REF!-10,0))=1,VLOOKUP(A28,#REF!,#REF!-10,0),0)</f>
        <v>0</v>
      </c>
      <c r="D28" s="29" t="n">
        <f aca="false">IF(TYPE(VLOOKUP(A28,#REF!,#REF!-9,0))=1,VLOOKUP(A28,#REF!,#REF!-9,0),0)</f>
        <v>0</v>
      </c>
      <c r="E28" s="29" t="n">
        <f aca="false">IF(TYPE(VLOOKUP(A28,#REF!,#REF!-8,0))=1,VLOOKUP(A28,#REF!,#REF!-8,0),0)</f>
        <v>0</v>
      </c>
      <c r="F28" s="29" t="n">
        <f aca="false">IF(TYPE(VLOOKUP(A28,#REF!,#REF!-7,0))=1,VLOOKUP(A28,#REF!,#REF!-7,0),0)</f>
        <v>0</v>
      </c>
      <c r="G28" s="29" t="n">
        <f aca="false">IF(TYPE(VLOOKUP(A28,#REF!,#REF!-6,0))=1,VLOOKUP(A28,#REF!,#REF!-6,0),0)</f>
        <v>0</v>
      </c>
      <c r="H28" s="29" t="n">
        <f aca="false">IF(TYPE(VLOOKUP(A28,#REF!,#REF!-5,0))=1,VLOOKUP(A28,#REF!,#REF!-5,0),0)</f>
        <v>0</v>
      </c>
      <c r="I28" s="29" t="n">
        <f aca="false">IF(TYPE(VLOOKUP(A28,#REF!,#REF!-4,0))=1,VLOOKUP(A28,#REF!,#REF!-4,0),0)</f>
        <v>0</v>
      </c>
      <c r="J28" s="29" t="n">
        <f aca="false">IF(TYPE(VLOOKUP(A28,#REF!,#REF!-3,0))=1,VLOOKUP(A28,#REF!,#REF!-3,0),0)</f>
        <v>0</v>
      </c>
      <c r="K28" s="29" t="n">
        <f aca="false">IF(TYPE(VLOOKUP(A28,#REF!,#REF!-2,0))=1,VLOOKUP(A28,#REF!,#REF!-2,0),0)</f>
        <v>0</v>
      </c>
      <c r="L28" s="29" t="n">
        <f aca="false">IF(TYPE(VLOOKUP(A28,#REF!,#REF!-1,0))=1,VLOOKUP(A28,#REF!,#REF!-1,0),0)</f>
        <v>0</v>
      </c>
      <c r="M28" s="29"/>
      <c r="N28" s="29"/>
      <c r="O28" s="34" t="str">
        <f aca="false">IF(TYPE(VLOOKUP(A28,#REF!,27,0))=1,VLOOKUP(A28,#REF!,27,0),"-")</f>
        <v>-</v>
      </c>
      <c r="P28" s="35" t="s">
        <v>50</v>
      </c>
      <c r="Q28" s="27"/>
      <c r="S28" s="33"/>
      <c r="T28" s="33"/>
      <c r="U28" s="33"/>
    </row>
    <row r="29" customFormat="false" ht="12.8" hidden="true" customHeight="false" outlineLevel="0" collapsed="false">
      <c r="A29" s="36" t="s">
        <v>51</v>
      </c>
      <c r="B29" s="29" t="n">
        <f aca="false">IF(TYPE(VLOOKUP(A29,#REF!,#REF!-11,0))=1,VLOOKUP(A29,#REF!,#REF!-11,0),0)</f>
        <v>0</v>
      </c>
      <c r="C29" s="29" t="n">
        <f aca="false">IF(TYPE(VLOOKUP(A29,#REF!,#REF!-10,0))=1,VLOOKUP(A29,#REF!,#REF!-10,0),0)</f>
        <v>0</v>
      </c>
      <c r="D29" s="29" t="n">
        <f aca="false">IF(TYPE(VLOOKUP(A29,#REF!,#REF!-9,0))=1,VLOOKUP(A29,#REF!,#REF!-9,0),0)</f>
        <v>0</v>
      </c>
      <c r="E29" s="29" t="n">
        <f aca="false">IF(TYPE(VLOOKUP(A29,#REF!,#REF!-8,0))=1,VLOOKUP(A29,#REF!,#REF!-8,0),0)</f>
        <v>0</v>
      </c>
      <c r="F29" s="29" t="n">
        <f aca="false">IF(TYPE(VLOOKUP(A29,#REF!,#REF!-7,0))=1,VLOOKUP(A29,#REF!,#REF!-7,0),0)</f>
        <v>0</v>
      </c>
      <c r="G29" s="29" t="n">
        <f aca="false">IF(TYPE(VLOOKUP(A29,#REF!,#REF!-6,0))=1,VLOOKUP(A29,#REF!,#REF!-6,0),0)</f>
        <v>0</v>
      </c>
      <c r="H29" s="29" t="n">
        <f aca="false">IF(TYPE(VLOOKUP(A29,#REF!,#REF!-5,0))=1,VLOOKUP(A29,#REF!,#REF!-5,0),0)</f>
        <v>0</v>
      </c>
      <c r="I29" s="29" t="n">
        <f aca="false">IF(TYPE(VLOOKUP(A29,#REF!,#REF!-4,0))=1,VLOOKUP(A29,#REF!,#REF!-4,0),0)</f>
        <v>0</v>
      </c>
      <c r="J29" s="29" t="n">
        <f aca="false">IF(TYPE(VLOOKUP(A29,#REF!,#REF!-3,0))=1,VLOOKUP(A29,#REF!,#REF!-3,0),0)</f>
        <v>0</v>
      </c>
      <c r="K29" s="29" t="n">
        <f aca="false">IF(TYPE(VLOOKUP(A29,#REF!,#REF!-2,0))=1,VLOOKUP(A29,#REF!,#REF!-2,0),0)</f>
        <v>0</v>
      </c>
      <c r="L29" s="29" t="n">
        <f aca="false">IF(TYPE(VLOOKUP(A29,#REF!,#REF!-1,0))=1,VLOOKUP(A29,#REF!,#REF!-1,0),0)</f>
        <v>0</v>
      </c>
      <c r="M29" s="29"/>
      <c r="N29" s="37"/>
      <c r="O29" s="34" t="str">
        <f aca="false">IF(TYPE(VLOOKUP(A29,#REF!,27,0))=1,VLOOKUP(A29,#REF!,27,0),"-")</f>
        <v>-</v>
      </c>
      <c r="P29" s="38"/>
      <c r="Q29" s="27"/>
      <c r="S29" s="33"/>
      <c r="T29" s="33"/>
      <c r="U29" s="33"/>
    </row>
    <row r="30" customFormat="false" ht="12.8" hidden="false" customHeight="false" outlineLevel="0" collapsed="false">
      <c r="A30" s="39" t="s">
        <v>52</v>
      </c>
      <c r="B30" s="40" t="n">
        <f aca="false">B11-B21</f>
        <v>0</v>
      </c>
      <c r="C30" s="40" t="n">
        <f aca="false">C11-C21</f>
        <v>0</v>
      </c>
      <c r="D30" s="40" t="n">
        <f aca="false">D11-D21</f>
        <v>191283319.25243</v>
      </c>
      <c r="E30" s="40" t="n">
        <f aca="false">E11-E21</f>
        <v>129854323.85972</v>
      </c>
      <c r="F30" s="40" t="n">
        <f aca="false">F11-F21</f>
        <v>141405239.59623</v>
      </c>
      <c r="G30" s="40" t="n">
        <f aca="false">G11-G21</f>
        <v>163217465.75616</v>
      </c>
      <c r="H30" s="40" t="n">
        <f aca="false">H11-H21</f>
        <v>145768618.23719</v>
      </c>
      <c r="I30" s="40" t="n">
        <f aca="false">I11-I21</f>
        <v>130037939.26594</v>
      </c>
      <c r="J30" s="40" t="n">
        <f aca="false">J11-J21</f>
        <v>173156139.87985</v>
      </c>
      <c r="K30" s="40" t="n">
        <f aca="false">K11-K21</f>
        <v>150576653.86926</v>
      </c>
      <c r="L30" s="40" t="n">
        <f aca="false">L11-L21</f>
        <v>151200636.26014</v>
      </c>
      <c r="M30" s="40" t="n">
        <f aca="false">M11-M21</f>
        <v>181933963.6073</v>
      </c>
      <c r="N30" s="41" t="n">
        <f aca="false">N11-N21</f>
        <v>1558434299.58422</v>
      </c>
      <c r="O30" s="41" t="n">
        <f aca="false">O11-O21</f>
        <v>0</v>
      </c>
      <c r="P30" s="38"/>
      <c r="Q30" s="27"/>
      <c r="S30" s="33"/>
      <c r="T30" s="33"/>
      <c r="U30" s="33"/>
    </row>
    <row r="31" customFormat="false" ht="11.25" hidden="false" customHeight="true" outlineLevel="0" collapsed="false">
      <c r="A31" s="2" t="s">
        <v>53</v>
      </c>
      <c r="B31" s="42"/>
      <c r="C31" s="42"/>
      <c r="D31" s="42"/>
      <c r="E31" s="42"/>
      <c r="F31" s="42"/>
      <c r="G31" s="43"/>
      <c r="H31" s="42"/>
      <c r="I31" s="43"/>
      <c r="K31" s="44"/>
      <c r="L31" s="44"/>
      <c r="M31" s="44"/>
      <c r="N31" s="44"/>
      <c r="O31" s="44"/>
      <c r="P31" s="38"/>
      <c r="S31" s="33"/>
      <c r="T31" s="33"/>
      <c r="U31" s="33"/>
    </row>
    <row r="32" customFormat="false" ht="17.25" hidden="false" customHeight="true" outlineLevel="0" collapsed="false">
      <c r="A32" s="45" t="s">
        <v>54</v>
      </c>
      <c r="B32" s="45"/>
      <c r="C32" s="45"/>
      <c r="D32" s="45"/>
      <c r="E32" s="45"/>
      <c r="F32" s="45"/>
      <c r="G32" s="45"/>
      <c r="H32" s="45"/>
      <c r="I32" s="45"/>
      <c r="J32" s="45"/>
      <c r="K32" s="45"/>
      <c r="L32" s="45"/>
      <c r="M32" s="45"/>
      <c r="N32" s="45"/>
      <c r="O32" s="44"/>
      <c r="P32" s="38"/>
      <c r="S32" s="46"/>
      <c r="T32" s="46"/>
      <c r="U32" s="46"/>
    </row>
    <row r="33" customFormat="false" ht="11.25" hidden="false" customHeight="true" outlineLevel="0" collapsed="false">
      <c r="A33" s="47" t="s">
        <v>55</v>
      </c>
      <c r="B33" s="47"/>
      <c r="C33" s="47"/>
      <c r="D33" s="47"/>
      <c r="E33" s="47"/>
      <c r="F33" s="47"/>
      <c r="G33" s="47"/>
      <c r="H33" s="47"/>
      <c r="I33" s="47"/>
      <c r="J33" s="47"/>
      <c r="K33" s="47"/>
      <c r="L33" s="47"/>
      <c r="M33" s="47"/>
      <c r="N33" s="47"/>
      <c r="O33" s="47"/>
      <c r="P33" s="38"/>
      <c r="S33" s="48"/>
      <c r="T33" s="48"/>
      <c r="U33" s="48"/>
    </row>
    <row r="34" customFormat="false" ht="11.25" hidden="false" customHeight="true" outlineLevel="0" collapsed="false">
      <c r="A34" s="47" t="s">
        <v>56</v>
      </c>
      <c r="B34" s="47"/>
      <c r="C34" s="47"/>
      <c r="D34" s="47"/>
      <c r="E34" s="47"/>
      <c r="F34" s="47"/>
      <c r="G34" s="47"/>
      <c r="H34" s="47"/>
      <c r="I34" s="47"/>
      <c r="J34" s="47"/>
      <c r="K34" s="47"/>
      <c r="L34" s="47"/>
      <c r="M34" s="47"/>
      <c r="N34" s="47"/>
      <c r="O34" s="47"/>
      <c r="P34" s="38"/>
      <c r="S34" s="48"/>
      <c r="T34" s="48"/>
      <c r="U34" s="48"/>
    </row>
    <row r="35" customFormat="false" ht="24" hidden="false" customHeight="true" outlineLevel="0" collapsed="false">
      <c r="A35" s="49" t="s">
        <v>57</v>
      </c>
      <c r="B35" s="49"/>
      <c r="C35" s="49"/>
      <c r="D35" s="49"/>
      <c r="E35" s="49"/>
      <c r="F35" s="49"/>
      <c r="G35" s="49"/>
      <c r="H35" s="49"/>
      <c r="I35" s="49"/>
      <c r="J35" s="49"/>
      <c r="K35" s="49"/>
      <c r="L35" s="49"/>
      <c r="M35" s="49"/>
      <c r="N35" s="49"/>
      <c r="O35" s="49"/>
      <c r="P35" s="38"/>
      <c r="S35" s="48"/>
      <c r="T35" s="48"/>
      <c r="U35" s="48"/>
    </row>
    <row r="36" customFormat="false" ht="11.25" hidden="false" customHeight="true" outlineLevel="0" collapsed="false">
      <c r="A36" s="49"/>
      <c r="B36" s="49"/>
      <c r="C36" s="49"/>
      <c r="D36" s="49"/>
      <c r="E36" s="49"/>
      <c r="F36" s="49"/>
      <c r="G36" s="49"/>
      <c r="H36" s="49"/>
      <c r="I36" s="49"/>
      <c r="J36" s="49"/>
      <c r="K36" s="49"/>
      <c r="L36" s="49"/>
      <c r="M36" s="49"/>
      <c r="N36" s="49"/>
      <c r="O36" s="49"/>
    </row>
    <row r="37" s="1" customFormat="true" ht="11.25" hidden="false" customHeight="true" outlineLevel="0" collapsed="false">
      <c r="A37" s="15"/>
      <c r="B37" s="5"/>
      <c r="C37" s="5"/>
      <c r="M37" s="5"/>
      <c r="N37" s="5"/>
      <c r="O37" s="5"/>
      <c r="AMJ37" s="0"/>
    </row>
    <row r="38" s="1" customFormat="true" ht="12.8" hidden="false" customHeight="false" outlineLevel="0" collapsed="false">
      <c r="AMJ38" s="0"/>
    </row>
    <row r="39" s="1" customFormat="true" ht="11.25" hidden="false" customHeight="true" outlineLevel="0" collapsed="false">
      <c r="AMJ39" s="0"/>
    </row>
    <row r="40" s="1" customFormat="true" ht="12.8" hidden="false" customHeight="false" outlineLevel="0" collapsed="false">
      <c r="AMJ40" s="0"/>
    </row>
    <row r="41" s="1" customFormat="true" ht="11.25" hidden="false" customHeight="true" outlineLevel="0" collapsed="false">
      <c r="AMJ41" s="0"/>
    </row>
    <row r="42" s="1" customFormat="true" ht="11.25" hidden="false" customHeight="true" outlineLevel="0" collapsed="false">
      <c r="AMJ42" s="0"/>
    </row>
    <row r="43" s="1" customFormat="true" ht="11.25" hidden="false" customHeight="true" outlineLevel="0" collapsed="false">
      <c r="AMJ43" s="0"/>
    </row>
    <row r="44" s="1" customFormat="true" ht="12" hidden="false" customHeight="true" outlineLevel="0" collapsed="false">
      <c r="AMJ44" s="0"/>
    </row>
    <row r="45" s="1" customFormat="true" ht="18.75" hidden="false" customHeight="true" outlineLevel="0" collapsed="false">
      <c r="AMJ45" s="0"/>
    </row>
    <row r="46" s="1" customFormat="true" ht="11.25" hidden="false" customHeight="true" outlineLevel="0" collapsed="false">
      <c r="AMJ46" s="0"/>
    </row>
    <row r="47" s="1" customFormat="true" ht="12.8" hidden="false" customHeight="false" outlineLevel="0" collapsed="false">
      <c r="AMJ47" s="0"/>
    </row>
    <row r="48" s="1" customFormat="true" ht="12.8" hidden="false" customHeight="false" outlineLevel="0" collapsed="false">
      <c r="AMJ48" s="0"/>
    </row>
    <row r="49" s="1" customFormat="true" ht="12.8" hidden="false" customHeight="false" outlineLevel="0" collapsed="false">
      <c r="AMJ49" s="0"/>
    </row>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sheetData>
  <mergeCells count="14">
    <mergeCell ref="A1:O1"/>
    <mergeCell ref="A2:O2"/>
    <mergeCell ref="A3:O3"/>
    <mergeCell ref="A4:O4"/>
    <mergeCell ref="A5:O5"/>
    <mergeCell ref="A6:O6"/>
    <mergeCell ref="A7:N7"/>
    <mergeCell ref="B8:M9"/>
    <mergeCell ref="S22:U31"/>
    <mergeCell ref="A32:N32"/>
    <mergeCell ref="A33:O33"/>
    <mergeCell ref="A34:O34"/>
    <mergeCell ref="A35:O35"/>
    <mergeCell ref="A36:O36"/>
  </mergeCells>
  <printOptions headings="false" gridLines="false" gridLinesSet="true" horizontalCentered="true" verticalCentered="false"/>
  <pageMargins left="0.39375" right="0.393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2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8" activeCellId="0" sqref="A8"/>
    </sheetView>
  </sheetViews>
  <sheetFormatPr defaultRowHeight="12" zeroHeight="false" outlineLevelRow="0" outlineLevelCol="0"/>
  <cols>
    <col collapsed="false" customWidth="true" hidden="false" outlineLevel="0" max="1" min="1" style="0" width="40.42"/>
    <col collapsed="false" customWidth="true" hidden="false" outlineLevel="0" max="11" min="2" style="0" width="14.28"/>
    <col collapsed="false" customWidth="true" hidden="false" outlineLevel="0" max="13" min="12" style="0" width="8.67"/>
    <col collapsed="false" customWidth="true" hidden="false" outlineLevel="0" max="14" min="14" style="0" width="41.84"/>
    <col collapsed="false" customWidth="true" hidden="false" outlineLevel="0" max="1025" min="15" style="0" width="8.67"/>
  </cols>
  <sheetData>
    <row r="1" customFormat="false" ht="22.05" hidden="false" customHeight="false" outlineLevel="0" collapsed="false">
      <c r="A1" s="50" t="s">
        <v>58</v>
      </c>
    </row>
    <row r="3" customFormat="false" ht="12.8" hidden="false" customHeight="false" outlineLevel="0" collapsed="false">
      <c r="A3" s="51" t="s">
        <v>59</v>
      </c>
    </row>
    <row r="4" customFormat="false" ht="12.8" hidden="false" customHeight="false" outlineLevel="0" collapsed="false">
      <c r="A4" s="51" t="s">
        <v>60</v>
      </c>
    </row>
    <row r="6" customFormat="false" ht="12.8" hidden="false" customHeight="false" outlineLevel="0" collapsed="false">
      <c r="A6" s="52" t="s">
        <v>61</v>
      </c>
      <c r="B6" s="53" t="s">
        <v>62</v>
      </c>
      <c r="C6" s="53" t="s">
        <v>63</v>
      </c>
      <c r="D6" s="53" t="s">
        <v>64</v>
      </c>
      <c r="E6" s="53" t="s">
        <v>65</v>
      </c>
      <c r="F6" s="53" t="s">
        <v>66</v>
      </c>
      <c r="G6" s="53" t="s">
        <v>67</v>
      </c>
      <c r="H6" s="53" t="s">
        <v>68</v>
      </c>
      <c r="I6" s="53" t="s">
        <v>69</v>
      </c>
      <c r="J6" s="53" t="s">
        <v>70</v>
      </c>
      <c r="K6" s="54" t="s">
        <v>71</v>
      </c>
    </row>
    <row r="7" customFormat="false" ht="41" hidden="false" customHeight="false" outlineLevel="0" collapsed="false">
      <c r="A7" s="55" t="s">
        <v>72</v>
      </c>
      <c r="B7" s="56" t="s">
        <v>73</v>
      </c>
      <c r="C7" s="56" t="s">
        <v>73</v>
      </c>
      <c r="D7" s="56" t="s">
        <v>73</v>
      </c>
      <c r="E7" s="56" t="s">
        <v>73</v>
      </c>
      <c r="F7" s="56" t="s">
        <v>73</v>
      </c>
      <c r="G7" s="56" t="s">
        <v>73</v>
      </c>
      <c r="H7" s="56" t="s">
        <v>73</v>
      </c>
      <c r="I7" s="56" t="s">
        <v>73</v>
      </c>
      <c r="J7" s="56" t="s">
        <v>73</v>
      </c>
      <c r="K7" s="57" t="s">
        <v>73</v>
      </c>
    </row>
    <row r="8" customFormat="false" ht="12.8" hidden="false" customHeight="false" outlineLevel="0" collapsed="false">
      <c r="A8" s="58" t="s">
        <v>16</v>
      </c>
      <c r="B8" s="59" t="n">
        <v>199493878.6395</v>
      </c>
      <c r="C8" s="59" t="n">
        <v>132548387.4552</v>
      </c>
      <c r="D8" s="59" t="n">
        <v>146110981.9107</v>
      </c>
      <c r="E8" s="59" t="n">
        <v>167420978.527</v>
      </c>
      <c r="F8" s="59" t="n">
        <v>156419886.92027</v>
      </c>
      <c r="G8" s="59" t="n">
        <v>132258394.27609</v>
      </c>
      <c r="H8" s="59" t="n">
        <v>175450661.01013</v>
      </c>
      <c r="I8" s="59" t="n">
        <v>153102346.11329</v>
      </c>
      <c r="J8" s="59" t="n">
        <v>154240617.52594</v>
      </c>
      <c r="K8" s="60" t="n">
        <v>184039365.1648</v>
      </c>
    </row>
    <row r="9" customFormat="false" ht="12.8" hidden="false" customHeight="false" outlineLevel="0" collapsed="false">
      <c r="A9" s="58" t="s">
        <v>18</v>
      </c>
      <c r="B9" s="59" t="n">
        <v>78023954.21587</v>
      </c>
      <c r="C9" s="59" t="n">
        <v>46719819.03969</v>
      </c>
      <c r="D9" s="59" t="n">
        <v>54747920.13875</v>
      </c>
      <c r="E9" s="59" t="n">
        <v>61739188.55941</v>
      </c>
      <c r="F9" s="59" t="n">
        <v>55388598.06831</v>
      </c>
      <c r="G9" s="59" t="n">
        <v>50535465.6108</v>
      </c>
      <c r="H9" s="59" t="n">
        <v>60011499.20162</v>
      </c>
      <c r="I9" s="59" t="n">
        <v>49536662.50118</v>
      </c>
      <c r="J9" s="59" t="n">
        <v>55054673.95125</v>
      </c>
      <c r="K9" s="60" t="n">
        <v>67913422.11988</v>
      </c>
      <c r="N9" s="58"/>
    </row>
    <row r="10" customFormat="false" ht="12.8" hidden="false" customHeight="false" outlineLevel="0" collapsed="false">
      <c r="A10" s="58" t="s">
        <v>20</v>
      </c>
      <c r="B10" s="59" t="n">
        <v>89228543.65977</v>
      </c>
      <c r="C10" s="59" t="n">
        <v>74123759.27427</v>
      </c>
      <c r="D10" s="59" t="n">
        <v>76424093.73408</v>
      </c>
      <c r="E10" s="59" t="n">
        <v>78352827.44141</v>
      </c>
      <c r="F10" s="59" t="n">
        <v>70885277.71479</v>
      </c>
      <c r="G10" s="59" t="n">
        <v>69147528.00597</v>
      </c>
      <c r="H10" s="59" t="n">
        <v>85790183.46783</v>
      </c>
      <c r="I10" s="59" t="n">
        <v>82887675.17311</v>
      </c>
      <c r="J10" s="59" t="n">
        <v>85379804.5134401</v>
      </c>
      <c r="K10" s="60" t="n">
        <v>89267608.1592799</v>
      </c>
      <c r="N10" s="58"/>
    </row>
    <row r="11" customFormat="false" ht="12.8" hidden="false" customHeight="false" outlineLevel="0" collapsed="false">
      <c r="A11" s="58" t="s">
        <v>22</v>
      </c>
      <c r="B11" s="59" t="n">
        <v>15104082.46755</v>
      </c>
      <c r="C11" s="59" t="n">
        <v>6353925.20644</v>
      </c>
      <c r="D11" s="59" t="n">
        <v>6992371.44682</v>
      </c>
      <c r="E11" s="59" t="n">
        <v>20182216.60224</v>
      </c>
      <c r="F11" s="59" t="n">
        <v>14864684.66344</v>
      </c>
      <c r="G11" s="59" t="n">
        <v>7278060.00300001</v>
      </c>
      <c r="H11" s="59" t="n">
        <v>17845922.19706</v>
      </c>
      <c r="I11" s="59" t="n">
        <v>14958893.72778</v>
      </c>
      <c r="J11" s="59" t="n">
        <v>7931426.41103999</v>
      </c>
      <c r="K11" s="60" t="n">
        <v>21988814.67725</v>
      </c>
      <c r="N11" s="58"/>
    </row>
    <row r="12" customFormat="false" ht="12.8" hidden="false" customHeight="false" outlineLevel="0" collapsed="false">
      <c r="A12" s="58" t="s">
        <v>24</v>
      </c>
      <c r="B12" s="59" t="n">
        <v>1490.41675</v>
      </c>
      <c r="C12" s="59" t="n">
        <v>1653.00042</v>
      </c>
      <c r="D12" s="59" t="n">
        <v>2007.1086</v>
      </c>
      <c r="E12" s="59" t="n">
        <v>2456.39299</v>
      </c>
      <c r="F12" s="59" t="n">
        <v>2246.22821</v>
      </c>
      <c r="G12" s="59" t="n">
        <v>1837.25051</v>
      </c>
      <c r="H12" s="59" t="n">
        <v>5836.38175</v>
      </c>
      <c r="I12" s="59" t="n">
        <v>2120.8514</v>
      </c>
      <c r="J12" s="59" t="n">
        <v>3430.50446</v>
      </c>
      <c r="K12" s="60" t="n">
        <v>2687.62295</v>
      </c>
      <c r="N12" s="58"/>
    </row>
    <row r="13" customFormat="false" ht="12.8" hidden="false" customHeight="false" outlineLevel="0" collapsed="false">
      <c r="A13" s="58" t="s">
        <v>26</v>
      </c>
      <c r="B13" s="59" t="n">
        <v>139220.03052</v>
      </c>
      <c r="C13" s="59" t="n">
        <v>54009.09611</v>
      </c>
      <c r="D13" s="59" t="n">
        <v>182581.83974</v>
      </c>
      <c r="E13" s="59" t="n">
        <v>140495.22044</v>
      </c>
      <c r="F13" s="59" t="n">
        <v>112648.03044</v>
      </c>
      <c r="G13" s="59" t="n">
        <v>225834.87081</v>
      </c>
      <c r="H13" s="59" t="n">
        <v>261657.24225</v>
      </c>
      <c r="I13" s="59" t="n">
        <v>212388.96647</v>
      </c>
      <c r="J13" s="59" t="n">
        <v>88808.2959100001</v>
      </c>
      <c r="K13" s="60" t="n">
        <v>20321.1164400001</v>
      </c>
      <c r="N13" s="58"/>
    </row>
    <row r="14" customFormat="false" ht="12.8" hidden="false" customHeight="false" outlineLevel="0" collapsed="false">
      <c r="A14" s="58" t="s">
        <v>28</v>
      </c>
      <c r="B14" s="59" t="n">
        <v>8745327.08444</v>
      </c>
      <c r="C14" s="59" t="n">
        <v>2573924.32923</v>
      </c>
      <c r="D14" s="59" t="n">
        <v>3025049.28261</v>
      </c>
      <c r="E14" s="59" t="n">
        <v>2760756.67278</v>
      </c>
      <c r="F14" s="59" t="n">
        <v>4460713.06759</v>
      </c>
      <c r="G14" s="59" t="n">
        <v>2761686.09615</v>
      </c>
      <c r="H14" s="59" t="n">
        <v>9179060.58376</v>
      </c>
      <c r="I14" s="59" t="n">
        <v>2905186.53249</v>
      </c>
      <c r="J14" s="59" t="n">
        <v>2643004.77307</v>
      </c>
      <c r="K14" s="60" t="n">
        <v>2662968.92154</v>
      </c>
      <c r="N14" s="58"/>
    </row>
    <row r="15" customFormat="false" ht="12.8" hidden="false" customHeight="false" outlineLevel="0" collapsed="false">
      <c r="A15" s="58" t="s">
        <v>30</v>
      </c>
      <c r="B15" s="59" t="n">
        <v>40701.21753</v>
      </c>
      <c r="C15" s="59" t="n">
        <v>27234.07356</v>
      </c>
      <c r="D15" s="59" t="n">
        <v>31212.55963</v>
      </c>
      <c r="E15" s="59" t="n">
        <v>39524.86689</v>
      </c>
      <c r="F15" s="59" t="n">
        <v>54450.46441</v>
      </c>
      <c r="G15" s="59" t="n">
        <v>87355.17154</v>
      </c>
      <c r="H15" s="59" t="n">
        <v>59267.31147</v>
      </c>
      <c r="I15" s="59" t="n">
        <v>73458.1374</v>
      </c>
      <c r="J15" s="59" t="n">
        <v>101622.79657</v>
      </c>
      <c r="K15" s="60" t="n">
        <v>79159.7050499999</v>
      </c>
      <c r="N15" s="58"/>
    </row>
    <row r="16" customFormat="false" ht="12.8" hidden="false" customHeight="false" outlineLevel="0" collapsed="false">
      <c r="A16" s="58" t="s">
        <v>32</v>
      </c>
      <c r="B16" s="59" t="n">
        <v>0.16</v>
      </c>
      <c r="C16" s="59" t="n">
        <v>-0.16</v>
      </c>
      <c r="D16" s="59" t="n">
        <v>3.486</v>
      </c>
      <c r="E16" s="59" t="n">
        <v>0</v>
      </c>
      <c r="F16" s="59" t="n">
        <v>0</v>
      </c>
      <c r="G16" s="59" t="n">
        <v>172.25716</v>
      </c>
      <c r="H16" s="59" t="n">
        <v>2713.49411</v>
      </c>
      <c r="I16" s="59" t="n">
        <v>267.97943</v>
      </c>
      <c r="J16" s="59" t="n">
        <v>-2134.9856</v>
      </c>
      <c r="K16" s="60" t="n">
        <v>-1018.71509</v>
      </c>
      <c r="N16" s="58"/>
    </row>
    <row r="17" customFormat="false" ht="12.8" hidden="false" customHeight="false" outlineLevel="0" collapsed="false">
      <c r="A17" s="58" t="s">
        <v>34</v>
      </c>
      <c r="B17" s="59" t="n">
        <v>8210559.38707</v>
      </c>
      <c r="C17" s="59" t="n">
        <v>2694063.59548</v>
      </c>
      <c r="D17" s="59" t="n">
        <v>4705742.31447</v>
      </c>
      <c r="E17" s="59" t="n">
        <v>4203512.77084</v>
      </c>
      <c r="F17" s="59" t="n">
        <v>10651268.68308</v>
      </c>
      <c r="G17" s="59" t="n">
        <v>2220455.01015</v>
      </c>
      <c r="H17" s="59" t="n">
        <v>2294521.13028</v>
      </c>
      <c r="I17" s="59" t="n">
        <v>2525692.24403</v>
      </c>
      <c r="J17" s="59" t="n">
        <v>3039981.2658</v>
      </c>
      <c r="K17" s="60" t="n">
        <v>2105401.5575</v>
      </c>
      <c r="N17" s="58"/>
    </row>
    <row r="18" customFormat="false" ht="12.8" hidden="false" customHeight="false" outlineLevel="0" collapsed="false">
      <c r="A18" s="58" t="s">
        <v>38</v>
      </c>
      <c r="B18" s="59" t="n">
        <v>12572303.90529</v>
      </c>
      <c r="C18" s="59" t="n">
        <v>31851419.81276</v>
      </c>
      <c r="D18" s="59" t="n">
        <v>24391919.45708</v>
      </c>
      <c r="E18" s="59" t="n">
        <v>25766609.07078</v>
      </c>
      <c r="F18" s="59" t="n">
        <v>34614547.40894</v>
      </c>
      <c r="G18" s="59" t="n">
        <v>26400316.29463</v>
      </c>
      <c r="H18" s="59" t="n">
        <v>29506207.53135</v>
      </c>
      <c r="I18" s="59" t="n">
        <v>33828248.65453</v>
      </c>
      <c r="J18" s="59" t="n">
        <v>25556626.67364</v>
      </c>
      <c r="K18" s="60" t="n">
        <v>28453816.49108</v>
      </c>
      <c r="N18" s="58"/>
    </row>
    <row r="19" customFormat="false" ht="12.8" hidden="false" customHeight="false" outlineLevel="0" collapsed="false">
      <c r="A19" s="58" t="s">
        <v>40</v>
      </c>
      <c r="B19" s="59" t="n">
        <v>33867886.39466</v>
      </c>
      <c r="C19" s="59" t="n">
        <v>34709602.58766</v>
      </c>
      <c r="D19" s="59" t="n">
        <v>34380919.63781</v>
      </c>
      <c r="E19" s="59" t="n">
        <v>33593166.12031</v>
      </c>
      <c r="F19" s="59" t="n">
        <v>33172243.75807</v>
      </c>
      <c r="G19" s="59" t="n">
        <v>33361681.41312</v>
      </c>
      <c r="H19" s="59" t="n">
        <v>37074676.91822</v>
      </c>
      <c r="I19" s="59" t="n">
        <v>37356409.64009</v>
      </c>
      <c r="J19" s="59" t="n">
        <v>38907251.42035</v>
      </c>
      <c r="K19" s="60" t="n">
        <v>37367350.83351</v>
      </c>
      <c r="N19" s="58"/>
    </row>
    <row r="20" customFormat="false" ht="21.1" hidden="false" customHeight="false" outlineLevel="0" collapsed="false">
      <c r="A20" s="58" t="s">
        <v>42</v>
      </c>
      <c r="B20" s="59" t="n">
        <v>1353743.69093</v>
      </c>
      <c r="C20" s="59" t="n">
        <v>1368273.7159</v>
      </c>
      <c r="D20" s="59" t="n">
        <v>1366040.08086</v>
      </c>
      <c r="E20" s="59" t="n">
        <v>1364004.70274</v>
      </c>
      <c r="F20" s="59" t="n">
        <v>1357809.43048</v>
      </c>
      <c r="G20" s="59" t="n">
        <v>1358021.62214</v>
      </c>
      <c r="H20" s="59" t="n">
        <v>1453914.01936</v>
      </c>
      <c r="I20" s="59" t="n">
        <v>1420458.4815</v>
      </c>
      <c r="J20" s="59" t="n">
        <v>1398964.52595</v>
      </c>
      <c r="K20" s="60" t="n">
        <v>1371944.64576</v>
      </c>
      <c r="N20" s="58"/>
    </row>
    <row r="21" customFormat="false" ht="21.1" hidden="false" customHeight="false" outlineLevel="0" collapsed="false">
      <c r="A21" s="58" t="s">
        <v>44</v>
      </c>
      <c r="B21" s="59" t="n">
        <v>573924.70812</v>
      </c>
      <c r="C21" s="59" t="n">
        <v>722617.52087</v>
      </c>
      <c r="D21" s="59" t="n">
        <v>727657.7062</v>
      </c>
      <c r="E21" s="59" t="n">
        <v>707438.72081</v>
      </c>
      <c r="F21" s="59" t="n">
        <v>729339.28597</v>
      </c>
      <c r="G21" s="59" t="n">
        <v>727967.90523</v>
      </c>
      <c r="H21" s="59" t="n">
        <v>747008.50134</v>
      </c>
      <c r="I21" s="59" t="n">
        <v>753313.88312</v>
      </c>
      <c r="J21" s="59" t="n">
        <v>753702.50735</v>
      </c>
      <c r="K21" s="60" t="n">
        <v>754692.78795</v>
      </c>
      <c r="N21" s="58"/>
    </row>
    <row r="22" customFormat="false" ht="21.1" hidden="false" customHeight="false" outlineLevel="0" collapsed="false">
      <c r="A22" s="58" t="s">
        <v>46</v>
      </c>
      <c r="B22" s="59" t="n">
        <v>1387.53923</v>
      </c>
      <c r="C22" s="59" t="n">
        <v>3817.34866</v>
      </c>
      <c r="D22" s="59" t="n">
        <v>1585.48836</v>
      </c>
      <c r="E22" s="59" t="n">
        <v>539.34036</v>
      </c>
      <c r="F22" s="59" t="n">
        <v>1647.55859</v>
      </c>
      <c r="G22" s="59" t="n">
        <v>87445.40928</v>
      </c>
      <c r="H22" s="59" t="n">
        <v>4112.81017</v>
      </c>
      <c r="I22" s="59" t="n">
        <v>3636.52409999999</v>
      </c>
      <c r="J22" s="59" t="n">
        <v>7019.59072</v>
      </c>
      <c r="K22" s="60" t="n">
        <v>10596.98018</v>
      </c>
      <c r="N22" s="58"/>
    </row>
    <row r="23" customFormat="false" ht="12.8" hidden="false" customHeight="false" outlineLevel="0" collapsed="false">
      <c r="A23" s="58" t="s">
        <v>48</v>
      </c>
      <c r="B23" s="59" t="n">
        <v>6820389.86157</v>
      </c>
      <c r="C23" s="59" t="n">
        <v>6165213.20181</v>
      </c>
      <c r="D23" s="59" t="n">
        <v>6116132.73391</v>
      </c>
      <c r="E23" s="59" t="n">
        <v>5797377.67373</v>
      </c>
      <c r="F23" s="59" t="n">
        <v>5438907.13764</v>
      </c>
      <c r="G23" s="59" t="n">
        <v>5421491.96372</v>
      </c>
      <c r="H23" s="59" t="n">
        <v>6234176.0595</v>
      </c>
      <c r="I23" s="59" t="n">
        <v>6576466.36949001</v>
      </c>
      <c r="J23" s="59" t="n">
        <v>7061611.37807</v>
      </c>
      <c r="K23" s="60" t="n">
        <v>6509232.07355</v>
      </c>
      <c r="N23" s="58"/>
    </row>
    <row r="24" customFormat="false" ht="12.8" hidden="false" customHeight="false" outlineLevel="0" collapsed="false">
      <c r="A24" s="58" t="s">
        <v>74</v>
      </c>
      <c r="B24" s="59" t="n">
        <v>55189636.0998</v>
      </c>
      <c r="C24" s="59" t="n">
        <v>74820944.18766</v>
      </c>
      <c r="D24" s="59" t="n">
        <v>66984255.10422</v>
      </c>
      <c r="E24" s="59" t="n">
        <v>67229135.62873</v>
      </c>
      <c r="F24" s="59" t="n">
        <v>75314494.57969</v>
      </c>
      <c r="G24" s="59" t="n">
        <v>67356924.60812</v>
      </c>
      <c r="H24" s="59" t="n">
        <v>75020095.83994</v>
      </c>
      <c r="I24" s="59" t="n">
        <v>79938533.55283</v>
      </c>
      <c r="J24" s="59" t="n">
        <v>73685176.09608</v>
      </c>
      <c r="K24" s="60" t="n">
        <v>74467633.81203</v>
      </c>
      <c r="N24" s="58"/>
    </row>
    <row r="25" customFormat="false" ht="21.1" hidden="false" customHeight="false" outlineLevel="0" collapsed="false">
      <c r="A25" s="61" t="s">
        <v>50</v>
      </c>
      <c r="B25" s="59" t="n">
        <v>14732923.95898</v>
      </c>
      <c r="C25" s="59" t="n">
        <v>416765.50302</v>
      </c>
      <c r="D25" s="59" t="n">
        <v>146591.963879999</v>
      </c>
      <c r="E25" s="59" t="n">
        <v>0</v>
      </c>
      <c r="F25" s="59" t="n">
        <v>0</v>
      </c>
      <c r="G25" s="59" t="n">
        <v>0</v>
      </c>
      <c r="H25" s="59" t="n">
        <v>0</v>
      </c>
      <c r="I25" s="59" t="n">
        <v>0</v>
      </c>
      <c r="J25" s="59" t="n">
        <v>0</v>
      </c>
      <c r="K25" s="60" t="n">
        <v>0</v>
      </c>
      <c r="N25" s="58"/>
    </row>
    <row r="26" customFormat="false" ht="12.8" hidden="false" customHeight="true" outlineLevel="0" collapsed="false">
      <c r="A26" s="62" t="s">
        <v>75</v>
      </c>
      <c r="B26" s="62"/>
      <c r="C26" s="62"/>
      <c r="D26" s="62"/>
      <c r="E26" s="62"/>
      <c r="F26" s="62"/>
      <c r="G26" s="62"/>
      <c r="H26" s="62"/>
      <c r="I26" s="62"/>
      <c r="J26" s="62"/>
      <c r="K26" s="62"/>
      <c r="N26" s="61"/>
    </row>
  </sheetData>
  <mergeCells count="1">
    <mergeCell ref="A26:K2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 sqmid="5db3ca42-ed6f-4326-bb1c-cfb68f404718">AAAAAMAEAABQSwMEFAACAAgARotuU/ugbfGjAAAA9QAAABIAHABDb25maWcvUGFja2FnZS54bWwgohgAKKAUAAAAAAAAAAAAAAAAAAAAAAAAAAAAhY8xDoIwGIWvQrrTluqg5KckukpiNDGuTanQCIXQYrmbg0fyCmIUdXN83/uG9+7XG6RDXQUX1VndmARFmKJAGdnk2hQJ6t0pXKCUw1bIsyhUMMrGxoPNE1Q618aEeO+xn+GmKwijNCLHbLOXpaoF+sj6vxxqY50wUiEOh9cYzvByjhljmAKZGGTafHs2zn22PxDWfeX6TvHWhasdkCkCeV/gD1BLAwQUAAIACABGi25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otuU7YYekK7AQAAJAYAABMAHABGb3JtdWxhcy9TZWN0aW9uMS5tIKIYACigFAAAAAAAAAAAAAAAAAAAAAAAAAAAANWT34qbQBTG7wN5h8ESSMBoNP1fcpG6LS3tRamBvQhBjnq2kR3nyMxx1xDyPH2H3u6LVZO0u9BJ6E1ZKjjCT8+f78PPYMYFKREfnsGbfq/fM2vQmIsnzlxhQ2IqxuJr9Lk9w0kYOGImJHK/J9rrPSnGFrxrMpTeJenrlOh6eImpF3WvFJuhs2auzGvfZzRUaxqXG28/oaJCsZdR6VeoDSmQPqhcY3KFWoMukmNB8o1uklT7F5TVZdfSX2hIQa6pa8mYVHSLOoGaqQRG37a110jTOCNXqFpKV7CuceQeNNhlJvEakTuxe43b5UfGcmZ3xP1UqHzmHCpWu+UFMKx+d48gxbvv3bpGfNFU0k2Rk+k6LyCV6O0Z4weEvLVheHYdVyyPn8+ljDOQoM2sE7O6V7MoKhJzyaghp/sxrWfKXJEuI5J1qRabCrthJ7Zzt9sTWgW3lYKx4Z0rts6hW/iLg9o8wFM7fmrHz+z4uR2/sOOXdvzKjoPJCR485LtRv1cou7+2wARh61YMdz9y/L9CMwgnQdge4/aOYRBNB2/nOR7BX8boT/Fno2Tx6p/E6eRajxApm+bHjdXZP/wnUEsBAi0AFAACAAgARotuU/ugbfGjAAAA9QAAABIAAAAAAAAAAAAAAAAAAAAAAENvbmZpZy9QYWNrYWdlLnhtbFBLAQItABQAAgAIAEaLblMPyumrpAAAAOkAAAATAAAAAAAAAAAAAAAAAO8AAABbQ29udGVudF9UeXBlc10ueG1sUEsBAi0AFAACAAgARotuU7YYekK7AQAAJAYAABMAAAAAAAAAAAAAAAAA4A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RwAAAAAAADL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5leG8lMjAzJTIwLSUyMFJDTCUyMC0lMjAyMDI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5leG9fM19fX1JDTF9fXzIwMjEiIC8+PEVudHJ5IFR5cGU9IkZpbGxlZENvbXBsZXRlUmVzdWx0VG9Xb3Jrc2hlZXQiIFZhbHVlPSJsMSIgLz48RW50cnkgVHlwZT0iRmlsbFN0YXR1cyIgVmFsdWU9InNDb21wbGV0ZSIgLz48RW50cnkgVHlwZT0iRmlsbENvbHVtbk5hbWVzIiBWYWx1ZT0ic1smcXVvdDtBbmV4byAzIC0gUkNMIC0gMjAyMSZxdW90OywmcXVvdDtDb2x1bW4yJnF1b3Q7LCZxdW90O0NvbHVtbjMmcXVvdDssJnF1b3Q7Q29sdW1uNCZxdW90OywmcXVvdDtDb2x1bW41JnF1b3Q7LCZxdW90O0NvbHVtbjYmcXVvdDssJnF1b3Q7Q29sdW1uNyZxdW90OywmcXVvdDtDb2x1bW44JnF1b3Q7LCZxdW90O0NvbHVtbjkmcXVvdDssJnF1b3Q7Q29sdW1uMTAmcXVvdDssJnF1b3Q7Q29sdW1uMTEmcXVvdDtdIiAvPjxFbnRyeSBUeXBlPSJGaWxsQ29sdW1uVHlwZXMiIFZhbHVlPSJzQmdBQUFBQUFBQUFBQUFBPSIgLz48RW50cnkgVHlwZT0iRmlsbExhc3RVcGRhdGVkIiBWYWx1ZT0iZDIwMjEtMTEtMTRUMjA6MTg6MzQuMjc3NTc4M1oiIC8+PEVudHJ5IFR5cGU9IkZpbGxFcnJvckNvdW50IiBWYWx1ZT0ibDAiIC8+PEVudHJ5IFR5cGU9IkZpbGxFcnJvckNvZGUiIFZhbHVlPSJzVW5rbm93biIgLz48RW50cnkgVHlwZT0iRmlsbENvdW50IiBWYWx1ZT0ibDI1IiAvPjxFbnRyeSBUeXBlPSJBZGRlZFRvRGF0YU1vZGVsIiBWYWx1ZT0ibDAiIC8+PEVudHJ5IFR5cGU9IlF1ZXJ5SUQiIFZhbHVlPSJzN2Y3OGFkY2MtZTQwOC00MzEzLWJhYWUtYTRjNjFmMDBiOTJhIiAvPjxFbnRyeSBUeXBlPSJSZWxhdGlvbnNoaXBJbmZvQ29udGFpbmVyIiBWYWx1ZT0ic3smcXVvdDtjb2x1bW5Db3VudCZxdW90OzoxMSwmcXVvdDtrZXlDb2x1bW5OYW1lcyZxdW90OzpbXSwmcXVvdDtxdWVyeVJlbGF0aW9uc2hpcHMmcXVvdDs6W10sJnF1b3Q7Y29sdW1uSWRlbnRpdGllcyZxdW90OzpbJnF1b3Q7U2VjdGlvbjEvQW5leG8gMyAtIFJDTCAtIDIwMjEvQXV0b1JlbW92ZWRDb2x1bW5zMS57QW5leG8gMyAtIFJDTCAtIDIwMjEsMH0mcXVvdDssJnF1b3Q7U2VjdGlvbjEvQW5leG8gMyAtIFJDTCAtIDIwMjEvQXV0b1JlbW92ZWRDb2x1bW5zMS57Q29sdW1uMiwxfSZxdW90OywmcXVvdDtTZWN0aW9uMS9BbmV4byAzIC0gUkNMIC0gMjAyMS9BdXRvUmVtb3ZlZENvbHVtbnMxLntDb2x1bW4zLDJ9JnF1b3Q7LCZxdW90O1NlY3Rpb24xL0FuZXhvIDMgLSBSQ0wgLSAyMDIxL0F1dG9SZW1vdmVkQ29sdW1uczEue0NvbHVtbjQsM30mcXVvdDssJnF1b3Q7U2VjdGlvbjEvQW5leG8gMyAtIFJDTCAtIDIwMjEvQXV0b1JlbW92ZWRDb2x1bW5zMS57Q29sdW1uNSw0fSZxdW90OywmcXVvdDtTZWN0aW9uMS9BbmV4byAzIC0gUkNMIC0gMjAyMS9BdXRvUmVtb3ZlZENvbHVtbnMxLntDb2x1bW42LDV9JnF1b3Q7LCZxdW90O1NlY3Rpb24xL0FuZXhvIDMgLSBSQ0wgLSAyMDIxL0F1dG9SZW1vdmVkQ29sdW1uczEue0NvbHVtbjcsNn0mcXVvdDssJnF1b3Q7U2VjdGlvbjEvQW5leG8gMyAtIFJDTCAtIDIwMjEvQXV0b1JlbW92ZWRDb2x1bW5zMS57Q29sdW1uOCw3fSZxdW90OywmcXVvdDtTZWN0aW9uMS9BbmV4byAzIC0gUkNMIC0gMjAyMS9BdXRvUmVtb3ZlZENvbHVtbnMxLntDb2x1bW45LDh9JnF1b3Q7LCZxdW90O1NlY3Rpb24xL0FuZXhvIDMgLSBSQ0wgLSAyMDIxL0F1dG9SZW1vdmVkQ29sdW1uczEue0NvbHVtbjEwLDl9JnF1b3Q7LCZxdW90O1NlY3Rpb24xL0FuZXhvIDMgLSBSQ0wgLSAyMDIxL0F1dG9SZW1vdmVkQ29sdW1uczEue0NvbHVtbjExLDEwfSZxdW90O10sJnF1b3Q7Q29sdW1uQ291bnQmcXVvdDs6MTEsJnF1b3Q7S2V5Q29sdW1uTmFtZXMmcXVvdDs6W10sJnF1b3Q7Q29sdW1uSWRlbnRpdGllcyZxdW90OzpbJnF1b3Q7U2VjdGlvbjEvQW5leG8gMyAtIFJDTCAtIDIwMjEvQXV0b1JlbW92ZWRDb2x1bW5zMS57QW5leG8gMyAtIFJDTCAtIDIwMjEsMH0mcXVvdDssJnF1b3Q7U2VjdGlvbjEvQW5leG8gMyAtIFJDTCAtIDIwMjEvQXV0b1JlbW92ZWRDb2x1bW5zMS57Q29sdW1uMiwxfSZxdW90OywmcXVvdDtTZWN0aW9uMS9BbmV4byAzIC0gUkNMIC0gMjAyMS9BdXRvUmVtb3ZlZENvbHVtbnMxLntDb2x1bW4zLDJ9JnF1b3Q7LCZxdW90O1NlY3Rpb24xL0FuZXhvIDMgLSBSQ0wgLSAyMDIxL0F1dG9SZW1vdmVkQ29sdW1uczEue0NvbHVtbjQsM30mcXVvdDssJnF1b3Q7U2VjdGlvbjEvQW5leG8gMyAtIFJDTCAtIDIwMjEvQXV0b1JlbW92ZWRDb2x1bW5zMS57Q29sdW1uNSw0fSZxdW90OywmcXVvdDtTZWN0aW9uMS9BbmV4byAzIC0gUkNMIC0gMjAyMS9BdXRvUmVtb3ZlZENvbHVtbnMxLntDb2x1bW42LDV9JnF1b3Q7LCZxdW90O1NlY3Rpb24xL0FuZXhvIDMgLSBSQ0wgLSAyMDIxL0F1dG9SZW1vdmVkQ29sdW1uczEue0NvbHVtbjcsNn0mcXVvdDssJnF1b3Q7U2VjdGlvbjEvQW5leG8gMyAtIFJDTCAtIDIwMjEvQXV0b1JlbW92ZWRDb2x1bW5zMS57Q29sdW1uOCw3fSZxdW90OywmcXVvdDtTZWN0aW9uMS9BbmV4byAzIC0gUkNMIC0gMjAyMS9BdXRvUmVtb3ZlZENvbHVtbnMxLntDb2x1bW45LDh9JnF1b3Q7LCZxdW90O1NlY3Rpb24xL0FuZXhvIDMgLSBSQ0wgLSAyMDIxL0F1dG9SZW1vdmVkQ29sdW1uczEue0NvbHVtbjEwLDl9JnF1b3Q7LCZxdW90O1NlY3Rpb24xL0FuZXhvIDMgLSBSQ0wgLSAyMDIxL0F1dG9SZW1vdmVkQ29sdW1uczEue0NvbHVtbjExLDEwfSZxdW90O10sJnF1b3Q7UmVsYXRpb25zaGlwSW5mbyZxdW90OzpbXX0iIC8+PC9TdGFibGVFbnRyaWVzPjwvSXRlbT48SXRlbT48SXRlbUxvY2F0aW9uPjxJdGVtVHlwZT5Gb3JtdWxhPC9JdGVtVHlwZT48SXRlbVBhdGg+U2VjdGlvbjEvQW5leG8lMjAzJTIwLSUyMFJDTCUyMC0lMjAyMDIxL0ZvbnRlPC9JdGVtUGF0aD48L0l0ZW1Mb2NhdGlvbj48U3RhYmxlRW50cmllcyAvPjwvSXRlbT48SXRlbT48SXRlbUxvY2F0aW9uPjxJdGVtVHlwZT5Gb3JtdWxhPC9JdGVtVHlwZT48SXRlbVBhdGg+U2VjdGlvbjEvQW5leG8lMjAzJTIwLSUyMFJDTCUyMC0lMjAyMDIxL0FuZXhvJTIwMyUyMC0lMjBSQ0wlMjAtJTIwMjAyMV9TaGVldDwvSXRlbVBhdGg+PC9JdGVtTG9jYXRpb24+PFN0YWJsZUVudHJpZXMgLz48L0l0ZW0+PEl0ZW0+PEl0ZW1Mb2NhdGlvbj48SXRlbVR5cGU+Rm9ybXVsYTwvSXRlbVR5cGU+PEl0ZW1QYXRoPlNlY3Rpb24xL0FuZXhvJTIwMyUyMC0lMjBSQ0wlMjAtJTIwMjAyMS9DYWJlJUMzJUE3YWxob3MlMjBQcm9tb3ZpZG9zPC9JdGVtUGF0aD48L0l0ZW1Mb2NhdGlvbj48U3RhYmxlRW50cmllcyAvPjwvSXRlbT48SXRlbT48SXRlbUxvY2F0aW9uPjxJdGVtVHlwZT5Gb3JtdWxhPC9JdGVtVHlwZT48SXRlbVBhdGg+U2VjdGlvbjEvQW5leG8lMjAzJTIwLSUyMFJDTCUyMC0lMjAyMDIxL1RpcG8lMjBBbHRlcmFkbzwvSXRlbVBhdGg+PC9JdGVtTG9jYXRpb24+PFN0YWJsZUVudHJpZXMgLz48L0l0ZW0+PEl0ZW0+PEl0ZW1Mb2NhdGlvbj48SXRlbVR5cGU+Rm9ybXVsYTwvSXRlbVR5cGU+PEl0ZW1QYXRoPlNlY3Rpb24xL0FuZXhvJTIwMTIlMjAtJTIwU2ElQzMlQkFkZSUyMC0lMjAyMDI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5leG9fMTJfX19TYcO6ZGVfX18yMDIxIiAvPjxFbnRyeSBUeXBlPSJGaWxsZWRDb21wbGV0ZVJlc3VsdFRvV29ya3NoZWV0IiBWYWx1ZT0ibDEiIC8+PEVudHJ5IFR5cGU9IkFkZGVkVG9EYXRhTW9kZWwiIFZhbHVlPSJsMCIgLz48RW50cnkgVHlwZT0iRmlsbENvdW50IiBWYWx1ZT0ibDg3IiAvPjxFbnRyeSBUeXBlPSJGaWxsRXJyb3JDb2RlIiBWYWx1ZT0ic1Vua25vd24iIC8+PEVudHJ5IFR5cGU9IkZpbGxFcnJvckNvdW50IiBWYWx1ZT0ibDAiIC8+PEVudHJ5IFR5cGU9IkZpbGxMYXN0VXBkYXRlZCIgVmFsdWU9ImQyMDIxLTExLTE0VDIwOjI2OjEzLjUzMjI5NjhaIiAvPjxFbnRyeSBUeXBlPSJGaWxsQ29sdW1uVHlwZXMiIFZhbHVlPSJzQmdBQUFBQUEiIC8+PEVudHJ5IFR5cGU9IkZpbGxDb2x1bW5OYW1lcyIgVmFsdWU9InNbJnF1b3Q7QW5leG8gMTIgLSBTYcO6ZGUgLSAyMDI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FuZXhvIDEyIC0gU2HDumRlIC0gMjAyMS9BdXRvUmVtb3ZlZENvbHVtbnMxLntBbmV4byAxMiAtIFNhw7pkZSAtIDIwMjEsMH0mcXVvdDssJnF1b3Q7U2VjdGlvbjEvQW5leG8gMTIgLSBTYcO6ZGUgLSAyMDIxL0F1dG9SZW1vdmVkQ29sdW1uczEue0NvbHVtbjIsMX0mcXVvdDssJnF1b3Q7U2VjdGlvbjEvQW5leG8gMTIgLSBTYcO6ZGUgLSAyMDIxL0F1dG9SZW1vdmVkQ29sdW1uczEue0NvbHVtbjMsMn0mcXVvdDssJnF1b3Q7U2VjdGlvbjEvQW5leG8gMTIgLSBTYcO6ZGUgLSAyMDIxL0F1dG9SZW1vdmVkQ29sdW1uczEue0NvbHVtbjQsM30mcXVvdDssJnF1b3Q7U2VjdGlvbjEvQW5leG8gMTIgLSBTYcO6ZGUgLSAyMDIxL0F1dG9SZW1vdmVkQ29sdW1uczEue0NvbHVtbjUsNH0mcXVvdDssJnF1b3Q7U2VjdGlvbjEvQW5leG8gMTIgLSBTYcO6ZGUgLSAyMDIxL0F1dG9SZW1vdmVkQ29sdW1uczEue0NvbHVtbjYsNX0mcXVvdDtdLCZxdW90O0NvbHVtbkNvdW50JnF1b3Q7OjYsJnF1b3Q7S2V5Q29sdW1uTmFtZXMmcXVvdDs6W10sJnF1b3Q7Q29sdW1uSWRlbnRpdGllcyZxdW90OzpbJnF1b3Q7U2VjdGlvbjEvQW5leG8gMTIgLSBTYcO6ZGUgLSAyMDIxL0F1dG9SZW1vdmVkQ29sdW1uczEue0FuZXhvIDEyIC0gU2HDumRlIC0gMjAyMSwwfSZxdW90OywmcXVvdDtTZWN0aW9uMS9BbmV4byAxMiAtIFNhw7pkZSAtIDIwMjEvQXV0b1JlbW92ZWRDb2x1bW5zMS57Q29sdW1uMiwxfSZxdW90OywmcXVvdDtTZWN0aW9uMS9BbmV4byAxMiAtIFNhw7pkZSAtIDIwMjEvQXV0b1JlbW92ZWRDb2x1bW5zMS57Q29sdW1uMywyfSZxdW90OywmcXVvdDtTZWN0aW9uMS9BbmV4byAxMiAtIFNhw7pkZSAtIDIwMjEvQXV0b1JlbW92ZWRDb2x1bW5zMS57Q29sdW1uNCwzfSZxdW90OywmcXVvdDtTZWN0aW9uMS9BbmV4byAxMiAtIFNhw7pkZSAtIDIwMjEvQXV0b1JlbW92ZWRDb2x1bW5zMS57Q29sdW1uNSw0fSZxdW90OywmcXVvdDtTZWN0aW9uMS9BbmV4byAxMiAtIFNhw7pkZSAtIDIwMjEvQXV0b1JlbW92ZWRDb2x1bW5zMS57Q29sdW1uNiw1fSZxdW90O10sJnF1b3Q7UmVsYXRpb25zaGlwSW5mbyZxdW90OzpbXX0iIC8+PC9TdGFibGVFbnRyaWVzPjwvSXRlbT48SXRlbT48SXRlbUxvY2F0aW9uPjxJdGVtVHlwZT5Gb3JtdWxhPC9JdGVtVHlwZT48SXRlbVBhdGg+U2VjdGlvbjEvQW5leG8lMjAxMiUyMC0lMjBTYSVDMyVCQWRlJTIwLSUyMDIwMjEvRm9udGU8L0l0ZW1QYXRoPjwvSXRlbUxvY2F0aW9uPjxTdGFibGVFbnRyaWVzIC8+PC9JdGVtPjxJdGVtPjxJdGVtTG9jYXRpb24+PEl0ZW1UeXBlPkZvcm11bGE8L0l0ZW1UeXBlPjxJdGVtUGF0aD5TZWN0aW9uMS9BbmV4byUyMDEyJTIwLSUyMFNhJUMzJUJBZGUlMjAtJTIwMjAyMS9BbmV4byUyMDEyJTIwLSUyMFNhJUMzJUJBZGUlMjAtJTIwMjAyMV9TaGVldDwvSXRlbVBhdGg+PC9JdGVtTG9jYXRpb24+PFN0YWJsZUVudHJpZXMgLz48L0l0ZW0+PEl0ZW0+PEl0ZW1Mb2NhdGlvbj48SXRlbVR5cGU+Rm9ybXVsYTwvSXRlbVR5cGU+PEl0ZW1QYXRoPlNlY3Rpb24xL0FuZXhvJTIwMTIlMjAtJTIwU2ElQzMlQkFkZSUyMC0lMjAyMDIxL0NhYmUlQzMlQTdhbGhvcyUyMFByb21vdmlkb3M8L0l0ZW1QYXRoPjwvSXRlbUxvY2F0aW9uPjxTdGFibGVFbnRyaWVzIC8+PC9JdGVtPjxJdGVtPjxJdGVtTG9jYXRpb24+PEl0ZW1UeXBlPkZvcm11bGE8L0l0ZW1UeXBlPjxJdGVtUGF0aD5TZWN0aW9uMS9BbmV4byUyMDEyJTIwLSUyMFNhJUMzJUJBZGUlMjAtJTIwMjAyMS9UaXBvJTIwQWx0ZXJhZG88L0l0ZW1QYXRoPjwvSXRlbUxvY2F0aW9uPjxTdGFibGVFbnRyaWVzIC8+PC9JdGVtPjwvSXRlbXM+PC9Mb2NhbFBhY2thZ2VNZXRhZGF0YUZpbGU+FgAAAFBLBQYAAAAAAAAAAAAAAAAAAAAAAADaAAAAAQAAANCMnd8BFdERjHoAwE/Cl+sBAAAAYLFH/Kxz+ECfHoyK3QcsfQAAAAACAAAAAAADZgAAwAAAABAAAABHmGN1gDK4ybNjfp4iljufAAAAAASAAACgAAAAEAAAAFDBkvBpOakEdwTo3eoXxjFQAAAANvCJ4JPh4wbjrk9igfj12fL3BBCq0Mf16/23YQcC8dxSopdcd9schU/XDGjiMKyrxY5OxAkcVQrXav9YZgwo+WjQOFvlhVHJTatrh1SjvToUAAAAXPLrjcTe+FX4wW4+1yeStcJa+5Y=</DataMashup>
</file>

<file path=customXml/itemProps1.xml><?xml version="1.0" encoding="utf-8"?>
<ds:datastoreItem xmlns:ds="http://schemas.openxmlformats.org/officeDocument/2006/customXml" ds:itemID="{A3F8B974-9876-44E4-9299-FCFADFA1D1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12</TotalTime>
  <Application>LibreOffice/6.1.5.2$Linux_X86_64 LibreOffice_project/10$Build-2</Application>
  <Company>Ministério da Fazenda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2020-05-14T17:38:37Z</dcterms:created>
  <dc:creator>GEINC/CCONT/STN</dc:creator>
  <dc:description/>
  <dc:language>pt-BR</dc:language>
  <cp:lastModifiedBy/>
  <dcterms:modified xsi:type="dcterms:W3CDTF">2021-11-15T20:36:41Z</dcterms:modified>
  <cp:revision>4</cp:revision>
  <dc:subject/>
  <dc:title>Anexo III</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Ministério da Fazenda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