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updateLinks="always"/>
  <mc:AlternateContent xmlns:mc="http://schemas.openxmlformats.org/markup-compatibility/2006">
    <mc:Choice Requires="x15">
      <x15ac:absPath xmlns:x15ac="http://schemas.microsoft.com/office/spreadsheetml/2010/11/ac" url="E:\Users\andre\Documents\FACULDADE\2022\TCC\codigos\PDFMiner\pdf-miner-faturas\"/>
    </mc:Choice>
  </mc:AlternateContent>
  <xr:revisionPtr revIDLastSave="0" documentId="13_ncr:1_{FF803281-0FDA-4BA5-BB8E-E8E7A10595D9}" xr6:coauthVersionLast="36" xr6:coauthVersionMax="47" xr10:uidLastSave="{00000000-0000-0000-0000-000000000000}"/>
  <bookViews>
    <workbookView xWindow="1080" yWindow="1080" windowWidth="17280" windowHeight="8880" firstSheet="1" activeTab="7" xr2:uid="{00000000-000D-0000-FFFF-FFFF00000000}"/>
  </bookViews>
  <sheets>
    <sheet name="raw" sheetId="1" r:id="rId1"/>
    <sheet name="concat" sheetId="2" r:id="rId2"/>
    <sheet name="ENEL" sheetId="3" r:id="rId3"/>
    <sheet name="Energisa" sheetId="4" r:id="rId4"/>
    <sheet name="Dados ENEL" sheetId="5" r:id="rId5"/>
    <sheet name="Auditoria ENEL" sheetId="6" r:id="rId6"/>
    <sheet name="Dados Energisa" sheetId="7" r:id="rId7"/>
    <sheet name="Auditoria Energisa" sheetId="8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AE28" i="4" l="1"/>
  <c r="A4" i="5" l="1"/>
  <c r="B5" i="5"/>
  <c r="A6" i="5"/>
  <c r="A7" i="5"/>
  <c r="A8" i="5"/>
  <c r="A9" i="5"/>
  <c r="A10" i="5"/>
  <c r="A11" i="5"/>
  <c r="A12" i="5"/>
  <c r="A13" i="5"/>
  <c r="A14" i="5"/>
  <c r="A15" i="5"/>
  <c r="A16" i="5"/>
  <c r="B16" i="5"/>
  <c r="A17" i="5"/>
  <c r="A18" i="5"/>
  <c r="A19" i="5"/>
  <c r="B19" i="5"/>
  <c r="A20" i="5"/>
  <c r="A21" i="5"/>
  <c r="A22" i="5"/>
  <c r="B22" i="5"/>
  <c r="A23" i="5"/>
  <c r="A24" i="5"/>
  <c r="A25" i="5"/>
  <c r="B25" i="5"/>
  <c r="A26" i="5"/>
  <c r="A27" i="5"/>
  <c r="A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3" i="5"/>
  <c r="A13" i="7" l="1"/>
  <c r="A14" i="7"/>
  <c r="A15" i="7"/>
  <c r="A16" i="7"/>
  <c r="A17" i="7"/>
  <c r="A18" i="7"/>
  <c r="A19" i="7"/>
  <c r="A20" i="7"/>
  <c r="A21" i="7"/>
  <c r="A22" i="7"/>
  <c r="A23" i="7"/>
  <c r="B23" i="7"/>
  <c r="A24" i="7"/>
  <c r="A25" i="7"/>
  <c r="A26" i="7"/>
  <c r="A27" i="7"/>
  <c r="A28" i="7"/>
  <c r="A29" i="7"/>
  <c r="B29" i="7"/>
  <c r="A30" i="7"/>
  <c r="A31" i="7"/>
  <c r="A32" i="7"/>
  <c r="A33" i="7"/>
  <c r="A34" i="7"/>
  <c r="A35" i="7"/>
  <c r="A36" i="7"/>
  <c r="A37" i="7"/>
  <c r="A38" i="7"/>
  <c r="B38" i="7"/>
  <c r="A39" i="7"/>
  <c r="A40" i="7"/>
  <c r="A41" i="7"/>
  <c r="A42" i="7"/>
  <c r="B42" i="7"/>
  <c r="A43" i="7"/>
  <c r="A44" i="7"/>
  <c r="A45" i="7"/>
  <c r="A46" i="7"/>
  <c r="A47" i="7"/>
  <c r="A48" i="7"/>
  <c r="A49" i="7"/>
  <c r="A50" i="7"/>
  <c r="A51" i="7"/>
  <c r="B51" i="7"/>
  <c r="A52" i="7"/>
  <c r="A53" i="7"/>
  <c r="A54" i="7"/>
  <c r="A55" i="7"/>
  <c r="B55" i="7"/>
  <c r="A56" i="7"/>
  <c r="A57" i="7"/>
  <c r="A58" i="7"/>
  <c r="A59" i="7"/>
  <c r="A60" i="7"/>
  <c r="A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D27" i="4" l="1"/>
  <c r="B10" i="7" l="1"/>
  <c r="AD20" i="4"/>
  <c r="AD19" i="4"/>
  <c r="A200" i="5" l="1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B1" i="5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6" i="4"/>
  <c r="AD25" i="4"/>
  <c r="AD24" i="4"/>
  <c r="AD23" i="4"/>
  <c r="AD22" i="4"/>
  <c r="AD21" i="4"/>
  <c r="AD18" i="4"/>
  <c r="AD17" i="4"/>
  <c r="AD16" i="4"/>
  <c r="AD15" i="4"/>
  <c r="AD14" i="4"/>
  <c r="AD13" i="4"/>
  <c r="AD12" i="4"/>
  <c r="A12" i="7" s="1"/>
  <c r="AD11" i="4"/>
  <c r="A11" i="7" s="1"/>
  <c r="AD10" i="4"/>
  <c r="A10" i="7" s="1"/>
  <c r="AD9" i="4"/>
  <c r="A9" i="7" s="1"/>
  <c r="AD8" i="4"/>
  <c r="A8" i="7" s="1"/>
  <c r="AD7" i="4"/>
  <c r="A7" i="7" s="1"/>
  <c r="AD6" i="4"/>
  <c r="A6" i="7" s="1"/>
  <c r="AD5" i="4"/>
  <c r="A5" i="7" s="1"/>
  <c r="AD4" i="4"/>
  <c r="A4" i="7" s="1"/>
  <c r="AD3" i="4"/>
  <c r="A3" i="7" s="1"/>
  <c r="AD2" i="4"/>
  <c r="A2" i="7" s="1"/>
  <c r="AD1" i="4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B200" i="5" s="1"/>
  <c r="AA199" i="3"/>
  <c r="B199" i="5" s="1"/>
  <c r="AA198" i="3"/>
  <c r="B198" i="5" s="1"/>
  <c r="AA197" i="3"/>
  <c r="B197" i="5" s="1"/>
  <c r="AA196" i="3"/>
  <c r="B196" i="5" s="1"/>
  <c r="AA195" i="3"/>
  <c r="B195" i="5" s="1"/>
  <c r="AA194" i="3"/>
  <c r="B194" i="5" s="1"/>
  <c r="AA193" i="3"/>
  <c r="B193" i="5" s="1"/>
  <c r="AA192" i="3"/>
  <c r="B192" i="5" s="1"/>
  <c r="AA191" i="3"/>
  <c r="B191" i="5" s="1"/>
  <c r="AA190" i="3"/>
  <c r="B190" i="5" s="1"/>
  <c r="AA189" i="3"/>
  <c r="B189" i="5" s="1"/>
  <c r="AA188" i="3"/>
  <c r="B188" i="5" s="1"/>
  <c r="AA187" i="3"/>
  <c r="B187" i="5" s="1"/>
  <c r="AA186" i="3"/>
  <c r="B186" i="5" s="1"/>
  <c r="AA185" i="3"/>
  <c r="B185" i="5" s="1"/>
  <c r="AA184" i="3"/>
  <c r="B184" i="5" s="1"/>
  <c r="AA183" i="3"/>
  <c r="B183" i="5" s="1"/>
  <c r="AA182" i="3"/>
  <c r="B182" i="5" s="1"/>
  <c r="AA181" i="3"/>
  <c r="B181" i="5" s="1"/>
  <c r="AA180" i="3"/>
  <c r="B180" i="5" s="1"/>
  <c r="AA179" i="3"/>
  <c r="B179" i="5" s="1"/>
  <c r="AA178" i="3"/>
  <c r="B178" i="5" s="1"/>
  <c r="AA177" i="3"/>
  <c r="B177" i="5" s="1"/>
  <c r="AA176" i="3"/>
  <c r="B176" i="5" s="1"/>
  <c r="AA175" i="3"/>
  <c r="B175" i="5" s="1"/>
  <c r="AA174" i="3"/>
  <c r="B174" i="5" s="1"/>
  <c r="AA173" i="3"/>
  <c r="B173" i="5" s="1"/>
  <c r="AA172" i="3"/>
  <c r="B172" i="5" s="1"/>
  <c r="AA171" i="3"/>
  <c r="B171" i="5" s="1"/>
  <c r="AA170" i="3"/>
  <c r="B170" i="5" s="1"/>
  <c r="AA169" i="3"/>
  <c r="B169" i="5" s="1"/>
  <c r="AA168" i="3"/>
  <c r="B168" i="5" s="1"/>
  <c r="AA167" i="3"/>
  <c r="B167" i="5" s="1"/>
  <c r="AA166" i="3"/>
  <c r="B166" i="5" s="1"/>
  <c r="AA165" i="3"/>
  <c r="B165" i="5" s="1"/>
  <c r="AA164" i="3"/>
  <c r="B164" i="5" s="1"/>
  <c r="AA163" i="3"/>
  <c r="B163" i="5" s="1"/>
  <c r="AA162" i="3"/>
  <c r="B162" i="5" s="1"/>
  <c r="AA161" i="3"/>
  <c r="B161" i="5" s="1"/>
  <c r="AA160" i="3"/>
  <c r="B160" i="5" s="1"/>
  <c r="AA159" i="3"/>
  <c r="B159" i="5" s="1"/>
  <c r="AA158" i="3"/>
  <c r="B158" i="5" s="1"/>
  <c r="AA157" i="3"/>
  <c r="B157" i="5" s="1"/>
  <c r="AA156" i="3"/>
  <c r="B156" i="5" s="1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4" i="3"/>
  <c r="Z3" i="3"/>
  <c r="Z2" i="3"/>
  <c r="A2" i="5" s="1"/>
  <c r="Z1" i="3"/>
  <c r="A1" i="5" s="1"/>
  <c r="A1" i="2"/>
  <c r="D200" i="1"/>
  <c r="C200" i="1"/>
  <c r="B200" i="1"/>
  <c r="A200" i="1"/>
  <c r="D199" i="1"/>
  <c r="C198" i="2" s="1"/>
  <c r="C199" i="1"/>
  <c r="B199" i="1"/>
  <c r="A199" i="1"/>
  <c r="A198" i="2" s="1"/>
  <c r="D198" i="1"/>
  <c r="C197" i="2" s="1"/>
  <c r="C198" i="1"/>
  <c r="B198" i="1"/>
  <c r="A198" i="1"/>
  <c r="A197" i="2" s="1"/>
  <c r="D197" i="1"/>
  <c r="C196" i="2" s="1"/>
  <c r="C197" i="1"/>
  <c r="B197" i="1"/>
  <c r="B196" i="2" s="1"/>
  <c r="A197" i="1"/>
  <c r="A196" i="2" s="1"/>
  <c r="D196" i="1"/>
  <c r="C195" i="2" s="1"/>
  <c r="C196" i="1"/>
  <c r="B196" i="1"/>
  <c r="A196" i="1"/>
  <c r="A195" i="2" s="1"/>
  <c r="D195" i="1"/>
  <c r="C194" i="2" s="1"/>
  <c r="C195" i="1"/>
  <c r="B195" i="1"/>
  <c r="B194" i="2" s="1"/>
  <c r="A195" i="1"/>
  <c r="A194" i="2" s="1"/>
  <c r="D194" i="1"/>
  <c r="C193" i="2" s="1"/>
  <c r="C194" i="1"/>
  <c r="B194" i="1"/>
  <c r="A194" i="1"/>
  <c r="A193" i="2" s="1"/>
  <c r="D193" i="1"/>
  <c r="C192" i="2" s="1"/>
  <c r="C193" i="1"/>
  <c r="B193" i="1"/>
  <c r="A193" i="1"/>
  <c r="A192" i="2" s="1"/>
  <c r="D192" i="1"/>
  <c r="C191" i="2" s="1"/>
  <c r="C192" i="1"/>
  <c r="B192" i="1"/>
  <c r="A192" i="1"/>
  <c r="A191" i="2" s="1"/>
  <c r="D191" i="1"/>
  <c r="C190" i="2" s="1"/>
  <c r="C191" i="1"/>
  <c r="B191" i="1"/>
  <c r="B190" i="2" s="1"/>
  <c r="A191" i="1"/>
  <c r="A190" i="2" s="1"/>
  <c r="D190" i="1"/>
  <c r="C189" i="2" s="1"/>
  <c r="C190" i="1"/>
  <c r="B190" i="1"/>
  <c r="A190" i="1"/>
  <c r="A189" i="2" s="1"/>
  <c r="D189" i="1"/>
  <c r="C188" i="2" s="1"/>
  <c r="C189" i="1"/>
  <c r="B189" i="1"/>
  <c r="B188" i="2" s="1"/>
  <c r="A189" i="1"/>
  <c r="A188" i="2" s="1"/>
  <c r="D188" i="1"/>
  <c r="C187" i="2" s="1"/>
  <c r="C188" i="1"/>
  <c r="B188" i="1"/>
  <c r="A188" i="1"/>
  <c r="A187" i="2" s="1"/>
  <c r="D187" i="1"/>
  <c r="C186" i="2" s="1"/>
  <c r="C187" i="1"/>
  <c r="B187" i="1"/>
  <c r="A187" i="1"/>
  <c r="A186" i="2" s="1"/>
  <c r="D186" i="1"/>
  <c r="C185" i="2" s="1"/>
  <c r="C186" i="1"/>
  <c r="B186" i="1"/>
  <c r="A186" i="1"/>
  <c r="A185" i="2" s="1"/>
  <c r="D185" i="1"/>
  <c r="C184" i="2" s="1"/>
  <c r="C185" i="1"/>
  <c r="B185" i="1"/>
  <c r="B184" i="2" s="1"/>
  <c r="A185" i="1"/>
  <c r="A184" i="2" s="1"/>
  <c r="D184" i="1"/>
  <c r="C183" i="2" s="1"/>
  <c r="C184" i="1"/>
  <c r="B184" i="1"/>
  <c r="A184" i="1"/>
  <c r="A183" i="2" s="1"/>
  <c r="D183" i="1"/>
  <c r="C182" i="2" s="1"/>
  <c r="C183" i="1"/>
  <c r="B183" i="1"/>
  <c r="B182" i="2" s="1"/>
  <c r="A183" i="1"/>
  <c r="A182" i="2" s="1"/>
  <c r="D182" i="1"/>
  <c r="C181" i="2" s="1"/>
  <c r="C182" i="1"/>
  <c r="B182" i="1"/>
  <c r="A182" i="1"/>
  <c r="A181" i="2" s="1"/>
  <c r="D181" i="1"/>
  <c r="C180" i="2" s="1"/>
  <c r="C181" i="1"/>
  <c r="B181" i="1"/>
  <c r="A181" i="1"/>
  <c r="A180" i="2" s="1"/>
  <c r="D180" i="1"/>
  <c r="C179" i="2" s="1"/>
  <c r="C180" i="1"/>
  <c r="B180" i="1"/>
  <c r="A180" i="1"/>
  <c r="A179" i="2" s="1"/>
  <c r="D179" i="1"/>
  <c r="C178" i="2" s="1"/>
  <c r="C179" i="1"/>
  <c r="B179" i="1"/>
  <c r="B178" i="2" s="1"/>
  <c r="A179" i="1"/>
  <c r="A178" i="2" s="1"/>
  <c r="D178" i="1"/>
  <c r="C177" i="2" s="1"/>
  <c r="C178" i="1"/>
  <c r="B178" i="1"/>
  <c r="A178" i="1"/>
  <c r="A177" i="2" s="1"/>
  <c r="D177" i="1"/>
  <c r="C176" i="2" s="1"/>
  <c r="C177" i="1"/>
  <c r="B177" i="1"/>
  <c r="B176" i="2" s="1"/>
  <c r="A177" i="1"/>
  <c r="A176" i="2" s="1"/>
  <c r="D176" i="1"/>
  <c r="C175" i="2" s="1"/>
  <c r="C176" i="1"/>
  <c r="B176" i="1"/>
  <c r="A176" i="1"/>
  <c r="A175" i="2" s="1"/>
  <c r="D175" i="1"/>
  <c r="C174" i="2" s="1"/>
  <c r="C175" i="1"/>
  <c r="B175" i="1"/>
  <c r="A175" i="1"/>
  <c r="A174" i="2" s="1"/>
  <c r="D174" i="1"/>
  <c r="C173" i="2" s="1"/>
  <c r="C174" i="1"/>
  <c r="B174" i="1"/>
  <c r="A174" i="1"/>
  <c r="A173" i="2" s="1"/>
  <c r="D173" i="1"/>
  <c r="C172" i="2" s="1"/>
  <c r="C173" i="1"/>
  <c r="B173" i="1"/>
  <c r="B172" i="2" s="1"/>
  <c r="A173" i="1"/>
  <c r="A172" i="2" s="1"/>
  <c r="D172" i="1"/>
  <c r="C171" i="2" s="1"/>
  <c r="C172" i="1"/>
  <c r="B172" i="1"/>
  <c r="A172" i="1"/>
  <c r="A171" i="2" s="1"/>
  <c r="D171" i="1"/>
  <c r="C170" i="2" s="1"/>
  <c r="C171" i="1"/>
  <c r="B171" i="1"/>
  <c r="B170" i="2" s="1"/>
  <c r="A171" i="1"/>
  <c r="A170" i="2" s="1"/>
  <c r="D170" i="1"/>
  <c r="C169" i="2" s="1"/>
  <c r="C170" i="1"/>
  <c r="B170" i="1"/>
  <c r="A170" i="1"/>
  <c r="A169" i="2" s="1"/>
  <c r="D169" i="1"/>
  <c r="C168" i="2" s="1"/>
  <c r="C169" i="1"/>
  <c r="B169" i="1"/>
  <c r="A169" i="1"/>
  <c r="A168" i="2" s="1"/>
  <c r="D168" i="1"/>
  <c r="C167" i="2" s="1"/>
  <c r="C168" i="1"/>
  <c r="B168" i="1"/>
  <c r="A168" i="1"/>
  <c r="A167" i="2" s="1"/>
  <c r="D167" i="1"/>
  <c r="C166" i="2" s="1"/>
  <c r="C167" i="1"/>
  <c r="B167" i="1"/>
  <c r="B166" i="2" s="1"/>
  <c r="A167" i="1"/>
  <c r="A166" i="2" s="1"/>
  <c r="D166" i="1"/>
  <c r="C165" i="2" s="1"/>
  <c r="C166" i="1"/>
  <c r="B166" i="1"/>
  <c r="A166" i="1"/>
  <c r="A165" i="2" s="1"/>
  <c r="D165" i="1"/>
  <c r="C164" i="2" s="1"/>
  <c r="C165" i="1"/>
  <c r="B165" i="1"/>
  <c r="B164" i="2" s="1"/>
  <c r="A165" i="1"/>
  <c r="A164" i="2" s="1"/>
  <c r="D164" i="1"/>
  <c r="C163" i="2" s="1"/>
  <c r="C164" i="1"/>
  <c r="B164" i="1"/>
  <c r="A164" i="1"/>
  <c r="A163" i="2" s="1"/>
  <c r="D163" i="1"/>
  <c r="C162" i="2" s="1"/>
  <c r="C163" i="1"/>
  <c r="B163" i="1"/>
  <c r="A163" i="1"/>
  <c r="A162" i="2" s="1"/>
  <c r="D162" i="1"/>
  <c r="C161" i="2" s="1"/>
  <c r="C162" i="1"/>
  <c r="B162" i="1"/>
  <c r="A162" i="1"/>
  <c r="A161" i="2" s="1"/>
  <c r="D161" i="1"/>
  <c r="C160" i="2" s="1"/>
  <c r="C161" i="1"/>
  <c r="B161" i="1"/>
  <c r="B160" i="2" s="1"/>
  <c r="A161" i="1"/>
  <c r="A160" i="2" s="1"/>
  <c r="D160" i="1"/>
  <c r="C159" i="2" s="1"/>
  <c r="C160" i="1"/>
  <c r="B160" i="1"/>
  <c r="A160" i="1"/>
  <c r="A159" i="2" s="1"/>
  <c r="D159" i="1"/>
  <c r="C158" i="2" s="1"/>
  <c r="C159" i="1"/>
  <c r="B159" i="1"/>
  <c r="B158" i="2" s="1"/>
  <c r="A159" i="1"/>
  <c r="A158" i="2" s="1"/>
  <c r="D158" i="1"/>
  <c r="C157" i="2" s="1"/>
  <c r="C158" i="1"/>
  <c r="B158" i="1"/>
  <c r="A158" i="1"/>
  <c r="A157" i="2" s="1"/>
  <c r="D157" i="1"/>
  <c r="C156" i="2" s="1"/>
  <c r="C157" i="1"/>
  <c r="B157" i="1"/>
  <c r="A157" i="1"/>
  <c r="A156" i="2" s="1"/>
  <c r="D156" i="1"/>
  <c r="C155" i="2" s="1"/>
  <c r="C156" i="1"/>
  <c r="B156" i="1"/>
  <c r="A156" i="1"/>
  <c r="A155" i="2" s="1"/>
  <c r="D155" i="1"/>
  <c r="C154" i="2" s="1"/>
  <c r="C155" i="1"/>
  <c r="B155" i="1"/>
  <c r="B154" i="2" s="1"/>
  <c r="A155" i="1"/>
  <c r="A154" i="2" s="1"/>
  <c r="D154" i="1"/>
  <c r="C153" i="2" s="1"/>
  <c r="C154" i="1"/>
  <c r="B154" i="1"/>
  <c r="A154" i="1"/>
  <c r="A153" i="2" s="1"/>
  <c r="D153" i="1"/>
  <c r="C152" i="2" s="1"/>
  <c r="C153" i="1"/>
  <c r="B153" i="1"/>
  <c r="B152" i="2" s="1"/>
  <c r="A153" i="1"/>
  <c r="A152" i="2" s="1"/>
  <c r="D152" i="1"/>
  <c r="C151" i="2" s="1"/>
  <c r="C152" i="1"/>
  <c r="B152" i="1"/>
  <c r="A152" i="1"/>
  <c r="A151" i="2" s="1"/>
  <c r="D151" i="1"/>
  <c r="C150" i="2" s="1"/>
  <c r="C151" i="1"/>
  <c r="B151" i="1"/>
  <c r="A151" i="1"/>
  <c r="A150" i="2" s="1"/>
  <c r="D150" i="1"/>
  <c r="C149" i="2" s="1"/>
  <c r="C150" i="1"/>
  <c r="B150" i="1"/>
  <c r="A150" i="1"/>
  <c r="A149" i="2" s="1"/>
  <c r="D149" i="1"/>
  <c r="C148" i="2" s="1"/>
  <c r="C149" i="1"/>
  <c r="B149" i="1"/>
  <c r="B148" i="2" s="1"/>
  <c r="A149" i="1"/>
  <c r="A148" i="2" s="1"/>
  <c r="D148" i="1"/>
  <c r="C147" i="2" s="1"/>
  <c r="C148" i="1"/>
  <c r="B148" i="1"/>
  <c r="A148" i="1"/>
  <c r="A147" i="2" s="1"/>
  <c r="D147" i="1"/>
  <c r="C146" i="2" s="1"/>
  <c r="C147" i="1"/>
  <c r="B147" i="1"/>
  <c r="B146" i="2" s="1"/>
  <c r="A147" i="1"/>
  <c r="A146" i="2" s="1"/>
  <c r="D146" i="1"/>
  <c r="C145" i="2" s="1"/>
  <c r="C146" i="1"/>
  <c r="B146" i="1"/>
  <c r="A146" i="1"/>
  <c r="A145" i="2" s="1"/>
  <c r="D145" i="1"/>
  <c r="C144" i="2" s="1"/>
  <c r="C145" i="1"/>
  <c r="B145" i="1"/>
  <c r="A145" i="1"/>
  <c r="A144" i="2" s="1"/>
  <c r="D144" i="1"/>
  <c r="C143" i="2" s="1"/>
  <c r="C144" i="1"/>
  <c r="B144" i="1"/>
  <c r="A144" i="1"/>
  <c r="A143" i="2" s="1"/>
  <c r="D143" i="1"/>
  <c r="C142" i="2" s="1"/>
  <c r="C143" i="1"/>
  <c r="B143" i="1"/>
  <c r="B142" i="2" s="1"/>
  <c r="A143" i="1"/>
  <c r="A142" i="2" s="1"/>
  <c r="D142" i="1"/>
  <c r="C141" i="2" s="1"/>
  <c r="C142" i="1"/>
  <c r="B142" i="1"/>
  <c r="A142" i="1"/>
  <c r="A141" i="2" s="1"/>
  <c r="D141" i="1"/>
  <c r="C140" i="2" s="1"/>
  <c r="C141" i="1"/>
  <c r="B141" i="1"/>
  <c r="B140" i="2" s="1"/>
  <c r="A141" i="1"/>
  <c r="A140" i="2" s="1"/>
  <c r="D140" i="1"/>
  <c r="C139" i="2" s="1"/>
  <c r="C140" i="1"/>
  <c r="B140" i="1"/>
  <c r="A140" i="1"/>
  <c r="A139" i="2" s="1"/>
  <c r="D139" i="1"/>
  <c r="C138" i="2" s="1"/>
  <c r="C139" i="1"/>
  <c r="B139" i="1"/>
  <c r="A139" i="1"/>
  <c r="A138" i="2" s="1"/>
  <c r="D138" i="1"/>
  <c r="C137" i="2" s="1"/>
  <c r="C138" i="1"/>
  <c r="B138" i="1"/>
  <c r="A138" i="1"/>
  <c r="A137" i="2" s="1"/>
  <c r="D137" i="1"/>
  <c r="C136" i="2" s="1"/>
  <c r="C137" i="1"/>
  <c r="B137" i="1"/>
  <c r="B136" i="2" s="1"/>
  <c r="A137" i="1"/>
  <c r="A136" i="2" s="1"/>
  <c r="D136" i="1"/>
  <c r="C135" i="2" s="1"/>
  <c r="C136" i="1"/>
  <c r="B136" i="1"/>
  <c r="A136" i="1"/>
  <c r="A135" i="2" s="1"/>
  <c r="D135" i="1"/>
  <c r="C134" i="2" s="1"/>
  <c r="C135" i="1"/>
  <c r="B135" i="1"/>
  <c r="B134" i="2" s="1"/>
  <c r="A135" i="1"/>
  <c r="A134" i="2" s="1"/>
  <c r="D134" i="1"/>
  <c r="C133" i="2" s="1"/>
  <c r="C134" i="1"/>
  <c r="B134" i="1"/>
  <c r="A134" i="1"/>
  <c r="A133" i="2" s="1"/>
  <c r="D133" i="1"/>
  <c r="C132" i="2" s="1"/>
  <c r="C133" i="1"/>
  <c r="B133" i="1"/>
  <c r="A133" i="1"/>
  <c r="A132" i="2" s="1"/>
  <c r="D132" i="1"/>
  <c r="C131" i="2" s="1"/>
  <c r="C132" i="1"/>
  <c r="B132" i="1"/>
  <c r="A132" i="1"/>
  <c r="A131" i="2" s="1"/>
  <c r="D131" i="1"/>
  <c r="C130" i="2" s="1"/>
  <c r="C131" i="1"/>
  <c r="B131" i="1"/>
  <c r="B130" i="2" s="1"/>
  <c r="A131" i="1"/>
  <c r="A130" i="2" s="1"/>
  <c r="D130" i="1"/>
  <c r="C129" i="2" s="1"/>
  <c r="C130" i="1"/>
  <c r="B130" i="1"/>
  <c r="A130" i="1"/>
  <c r="A129" i="2" s="1"/>
  <c r="D129" i="1"/>
  <c r="C128" i="2" s="1"/>
  <c r="C129" i="1"/>
  <c r="B129" i="1"/>
  <c r="B128" i="2" s="1"/>
  <c r="A129" i="1"/>
  <c r="A128" i="2" s="1"/>
  <c r="D128" i="1"/>
  <c r="C127" i="2" s="1"/>
  <c r="C128" i="1"/>
  <c r="B128" i="1"/>
  <c r="A128" i="1"/>
  <c r="A127" i="2" s="1"/>
  <c r="D127" i="1"/>
  <c r="C126" i="2" s="1"/>
  <c r="C127" i="1"/>
  <c r="B127" i="1"/>
  <c r="A127" i="1"/>
  <c r="A126" i="2" s="1"/>
  <c r="D126" i="1"/>
  <c r="C125" i="2" s="1"/>
  <c r="C126" i="1"/>
  <c r="B126" i="1"/>
  <c r="A126" i="1"/>
  <c r="A125" i="2" s="1"/>
  <c r="D125" i="1"/>
  <c r="C124" i="2" s="1"/>
  <c r="C125" i="1"/>
  <c r="B125" i="1"/>
  <c r="B124" i="2" s="1"/>
  <c r="A125" i="1"/>
  <c r="A124" i="2" s="1"/>
  <c r="D124" i="1"/>
  <c r="C123" i="2" s="1"/>
  <c r="C124" i="1"/>
  <c r="B124" i="1"/>
  <c r="A124" i="1"/>
  <c r="A123" i="2" s="1"/>
  <c r="D123" i="1"/>
  <c r="C122" i="2" s="1"/>
  <c r="C123" i="1"/>
  <c r="B123" i="1"/>
  <c r="B122" i="2" s="1"/>
  <c r="A123" i="1"/>
  <c r="A122" i="2" s="1"/>
  <c r="D122" i="1"/>
  <c r="C121" i="2" s="1"/>
  <c r="C122" i="1"/>
  <c r="B122" i="1"/>
  <c r="A122" i="1"/>
  <c r="A121" i="2" s="1"/>
  <c r="D121" i="1"/>
  <c r="C120" i="2" s="1"/>
  <c r="C121" i="1"/>
  <c r="B121" i="1"/>
  <c r="A121" i="1"/>
  <c r="A120" i="2" s="1"/>
  <c r="D120" i="1"/>
  <c r="C119" i="2" s="1"/>
  <c r="C120" i="1"/>
  <c r="B120" i="1"/>
  <c r="A120" i="1"/>
  <c r="A119" i="2" s="1"/>
  <c r="D119" i="1"/>
  <c r="C118" i="2" s="1"/>
  <c r="C119" i="1"/>
  <c r="B119" i="1"/>
  <c r="B118" i="2" s="1"/>
  <c r="A119" i="1"/>
  <c r="A118" i="2" s="1"/>
  <c r="D118" i="1"/>
  <c r="C117" i="2" s="1"/>
  <c r="C118" i="1"/>
  <c r="B118" i="1"/>
  <c r="A118" i="1"/>
  <c r="A117" i="2" s="1"/>
  <c r="D117" i="1"/>
  <c r="C116" i="2" s="1"/>
  <c r="C117" i="1"/>
  <c r="B117" i="1"/>
  <c r="B116" i="2" s="1"/>
  <c r="A117" i="1"/>
  <c r="A116" i="2" s="1"/>
  <c r="D116" i="1"/>
  <c r="C115" i="2" s="1"/>
  <c r="C116" i="1"/>
  <c r="B116" i="1"/>
  <c r="A116" i="1"/>
  <c r="A115" i="2" s="1"/>
  <c r="D115" i="1"/>
  <c r="C114" i="2" s="1"/>
  <c r="C115" i="1"/>
  <c r="B115" i="1"/>
  <c r="A115" i="1"/>
  <c r="A114" i="2" s="1"/>
  <c r="D114" i="1"/>
  <c r="C113" i="2" s="1"/>
  <c r="C114" i="1"/>
  <c r="B114" i="1"/>
  <c r="A114" i="1"/>
  <c r="A113" i="2" s="1"/>
  <c r="D113" i="1"/>
  <c r="C112" i="2" s="1"/>
  <c r="C113" i="1"/>
  <c r="B113" i="1"/>
  <c r="B112" i="2" s="1"/>
  <c r="A113" i="1"/>
  <c r="A112" i="2" s="1"/>
  <c r="D112" i="1"/>
  <c r="C111" i="2" s="1"/>
  <c r="C112" i="1"/>
  <c r="B112" i="1"/>
  <c r="A112" i="1"/>
  <c r="A111" i="2" s="1"/>
  <c r="D111" i="1"/>
  <c r="C110" i="2" s="1"/>
  <c r="C111" i="1"/>
  <c r="B111" i="1"/>
  <c r="B110" i="2" s="1"/>
  <c r="A111" i="1"/>
  <c r="A110" i="2" s="1"/>
  <c r="D110" i="1"/>
  <c r="C109" i="2" s="1"/>
  <c r="C110" i="1"/>
  <c r="B110" i="1"/>
  <c r="A110" i="1"/>
  <c r="A109" i="2" s="1"/>
  <c r="D109" i="1"/>
  <c r="C108" i="2" s="1"/>
  <c r="C109" i="1"/>
  <c r="B109" i="1"/>
  <c r="A109" i="1"/>
  <c r="A108" i="2" s="1"/>
  <c r="D108" i="1"/>
  <c r="C107" i="2" s="1"/>
  <c r="C108" i="1"/>
  <c r="B108" i="1"/>
  <c r="A108" i="1"/>
  <c r="A107" i="2" s="1"/>
  <c r="D107" i="1"/>
  <c r="C106" i="2" s="1"/>
  <c r="C107" i="1"/>
  <c r="B107" i="1"/>
  <c r="B106" i="2" s="1"/>
  <c r="A107" i="1"/>
  <c r="A106" i="2" s="1"/>
  <c r="D106" i="1"/>
  <c r="C105" i="2" s="1"/>
  <c r="C106" i="1"/>
  <c r="B106" i="1"/>
  <c r="A106" i="1"/>
  <c r="A105" i="2" s="1"/>
  <c r="D105" i="1"/>
  <c r="C104" i="2" s="1"/>
  <c r="C105" i="1"/>
  <c r="B105" i="1"/>
  <c r="B104" i="2" s="1"/>
  <c r="A105" i="1"/>
  <c r="A104" i="2" s="1"/>
  <c r="D104" i="1"/>
  <c r="C103" i="2" s="1"/>
  <c r="C104" i="1"/>
  <c r="B104" i="1"/>
  <c r="A104" i="1"/>
  <c r="A103" i="2" s="1"/>
  <c r="D103" i="1"/>
  <c r="C102" i="2" s="1"/>
  <c r="C103" i="1"/>
  <c r="B103" i="1"/>
  <c r="A103" i="1"/>
  <c r="A102" i="2" s="1"/>
  <c r="D102" i="1"/>
  <c r="C101" i="2" s="1"/>
  <c r="C102" i="1"/>
  <c r="B102" i="1"/>
  <c r="A102" i="1"/>
  <c r="A101" i="2" s="1"/>
  <c r="D101" i="1"/>
  <c r="C100" i="2" s="1"/>
  <c r="C101" i="1"/>
  <c r="B101" i="1"/>
  <c r="B100" i="2" s="1"/>
  <c r="A101" i="1"/>
  <c r="A100" i="2" s="1"/>
  <c r="D100" i="1"/>
  <c r="C99" i="2" s="1"/>
  <c r="C100" i="1"/>
  <c r="B100" i="1"/>
  <c r="A100" i="1"/>
  <c r="A99" i="2" s="1"/>
  <c r="D99" i="1"/>
  <c r="C98" i="2" s="1"/>
  <c r="C99" i="1"/>
  <c r="B99" i="1"/>
  <c r="B98" i="2" s="1"/>
  <c r="A99" i="1"/>
  <c r="A98" i="2" s="1"/>
  <c r="D98" i="1"/>
  <c r="C97" i="2" s="1"/>
  <c r="C98" i="1"/>
  <c r="B98" i="1"/>
  <c r="A98" i="1"/>
  <c r="A97" i="2" s="1"/>
  <c r="D97" i="1"/>
  <c r="C96" i="2" s="1"/>
  <c r="C97" i="1"/>
  <c r="B97" i="1"/>
  <c r="A97" i="1"/>
  <c r="A96" i="2" s="1"/>
  <c r="D96" i="1"/>
  <c r="C95" i="2" s="1"/>
  <c r="C96" i="1"/>
  <c r="B96" i="1"/>
  <c r="A96" i="1"/>
  <c r="A95" i="2" s="1"/>
  <c r="D95" i="1"/>
  <c r="C94" i="2" s="1"/>
  <c r="C95" i="1"/>
  <c r="B95" i="1"/>
  <c r="B94" i="2" s="1"/>
  <c r="A95" i="1"/>
  <c r="A94" i="2" s="1"/>
  <c r="D94" i="1"/>
  <c r="C93" i="2" s="1"/>
  <c r="C94" i="1"/>
  <c r="B94" i="1"/>
  <c r="A94" i="1"/>
  <c r="A93" i="2" s="1"/>
  <c r="D93" i="1"/>
  <c r="C92" i="2" s="1"/>
  <c r="C93" i="1"/>
  <c r="B93" i="1"/>
  <c r="B92" i="2" s="1"/>
  <c r="A93" i="1"/>
  <c r="A92" i="2" s="1"/>
  <c r="D92" i="1"/>
  <c r="C91" i="2" s="1"/>
  <c r="C92" i="1"/>
  <c r="B92" i="1"/>
  <c r="A92" i="1"/>
  <c r="A91" i="2" s="1"/>
  <c r="D91" i="1"/>
  <c r="C90" i="2" s="1"/>
  <c r="C91" i="1"/>
  <c r="B91" i="1"/>
  <c r="A91" i="1"/>
  <c r="A90" i="2" s="1"/>
  <c r="D90" i="1"/>
  <c r="C89" i="2" s="1"/>
  <c r="C90" i="1"/>
  <c r="B90" i="1"/>
  <c r="A90" i="1"/>
  <c r="A89" i="2" s="1"/>
  <c r="D89" i="1"/>
  <c r="C88" i="2" s="1"/>
  <c r="C89" i="1"/>
  <c r="B89" i="1"/>
  <c r="B88" i="2" s="1"/>
  <c r="A89" i="1"/>
  <c r="A88" i="2" s="1"/>
  <c r="D88" i="1"/>
  <c r="C87" i="2" s="1"/>
  <c r="C88" i="1"/>
  <c r="B88" i="1"/>
  <c r="A88" i="1"/>
  <c r="A87" i="2" s="1"/>
  <c r="D87" i="1"/>
  <c r="C86" i="2" s="1"/>
  <c r="C87" i="1"/>
  <c r="B87" i="1"/>
  <c r="B86" i="2" s="1"/>
  <c r="A87" i="1"/>
  <c r="A86" i="2" s="1"/>
  <c r="D86" i="1"/>
  <c r="C85" i="2" s="1"/>
  <c r="C86" i="1"/>
  <c r="B86" i="1"/>
  <c r="A86" i="1"/>
  <c r="A85" i="2" s="1"/>
  <c r="D85" i="1"/>
  <c r="C84" i="2" s="1"/>
  <c r="C85" i="1"/>
  <c r="B85" i="1"/>
  <c r="A85" i="1"/>
  <c r="A84" i="2" s="1"/>
  <c r="D84" i="1"/>
  <c r="C83" i="2" s="1"/>
  <c r="C84" i="1"/>
  <c r="B84" i="1"/>
  <c r="A84" i="1"/>
  <c r="A83" i="2" s="1"/>
  <c r="D83" i="1"/>
  <c r="C82" i="2" s="1"/>
  <c r="C83" i="1"/>
  <c r="B83" i="1"/>
  <c r="B82" i="2" s="1"/>
  <c r="A83" i="1"/>
  <c r="A82" i="2" s="1"/>
  <c r="D82" i="1"/>
  <c r="C81" i="2" s="1"/>
  <c r="C82" i="1"/>
  <c r="B82" i="1"/>
  <c r="A82" i="1"/>
  <c r="A81" i="2" s="1"/>
  <c r="D81" i="1"/>
  <c r="C80" i="2" s="1"/>
  <c r="C81" i="1"/>
  <c r="B81" i="1"/>
  <c r="B80" i="2" s="1"/>
  <c r="A81" i="1"/>
  <c r="A80" i="2" s="1"/>
  <c r="D80" i="1"/>
  <c r="C79" i="2" s="1"/>
  <c r="C80" i="1"/>
  <c r="B80" i="1"/>
  <c r="A80" i="1"/>
  <c r="A79" i="2" s="1"/>
  <c r="D79" i="1"/>
  <c r="C78" i="2" s="1"/>
  <c r="C79" i="1"/>
  <c r="B79" i="1"/>
  <c r="A79" i="1"/>
  <c r="A78" i="2" s="1"/>
  <c r="D78" i="1"/>
  <c r="C77" i="2" s="1"/>
  <c r="C78" i="1"/>
  <c r="B78" i="1"/>
  <c r="A78" i="1"/>
  <c r="A77" i="2" s="1"/>
  <c r="D77" i="1"/>
  <c r="C76" i="2" s="1"/>
  <c r="C77" i="1"/>
  <c r="B77" i="1"/>
  <c r="B76" i="2" s="1"/>
  <c r="A77" i="1"/>
  <c r="A76" i="2" s="1"/>
  <c r="D76" i="1"/>
  <c r="C75" i="2" s="1"/>
  <c r="C76" i="1"/>
  <c r="B76" i="1"/>
  <c r="A76" i="1"/>
  <c r="A75" i="2" s="1"/>
  <c r="D75" i="1"/>
  <c r="C74" i="2" s="1"/>
  <c r="C75" i="1"/>
  <c r="B75" i="1"/>
  <c r="B74" i="2" s="1"/>
  <c r="A75" i="1"/>
  <c r="A74" i="2" s="1"/>
  <c r="D74" i="1"/>
  <c r="C73" i="2" s="1"/>
  <c r="C74" i="1"/>
  <c r="B74" i="1"/>
  <c r="A74" i="1"/>
  <c r="A73" i="2" s="1"/>
  <c r="D73" i="1"/>
  <c r="C72" i="2" s="1"/>
  <c r="C73" i="1"/>
  <c r="B73" i="1"/>
  <c r="A73" i="1"/>
  <c r="A72" i="2" s="1"/>
  <c r="D72" i="1"/>
  <c r="C71" i="2" s="1"/>
  <c r="C72" i="1"/>
  <c r="B72" i="1"/>
  <c r="A72" i="1"/>
  <c r="A71" i="2" s="1"/>
  <c r="D71" i="1"/>
  <c r="C70" i="2" s="1"/>
  <c r="C71" i="1"/>
  <c r="B71" i="1"/>
  <c r="B70" i="2" s="1"/>
  <c r="A71" i="1"/>
  <c r="A70" i="2" s="1"/>
  <c r="D70" i="1"/>
  <c r="C69" i="2" s="1"/>
  <c r="C70" i="1"/>
  <c r="B70" i="1"/>
  <c r="A70" i="1"/>
  <c r="A69" i="2" s="1"/>
  <c r="D69" i="1"/>
  <c r="C68" i="2" s="1"/>
  <c r="C69" i="1"/>
  <c r="B69" i="1"/>
  <c r="B68" i="2" s="1"/>
  <c r="A69" i="1"/>
  <c r="A68" i="2" s="1"/>
  <c r="D68" i="1"/>
  <c r="C67" i="2" s="1"/>
  <c r="C68" i="1"/>
  <c r="B68" i="1"/>
  <c r="A68" i="1"/>
  <c r="A67" i="2" s="1"/>
  <c r="D67" i="1"/>
  <c r="C66" i="2" s="1"/>
  <c r="C67" i="1"/>
  <c r="B67" i="1"/>
  <c r="A67" i="1"/>
  <c r="A66" i="2" s="1"/>
  <c r="D66" i="1"/>
  <c r="C65" i="2" s="1"/>
  <c r="C66" i="1"/>
  <c r="B66" i="1"/>
  <c r="A66" i="1"/>
  <c r="A65" i="2" s="1"/>
  <c r="D65" i="1"/>
  <c r="C64" i="2" s="1"/>
  <c r="C65" i="1"/>
  <c r="B65" i="1"/>
  <c r="B64" i="2" s="1"/>
  <c r="A65" i="1"/>
  <c r="A64" i="2" s="1"/>
  <c r="D64" i="1"/>
  <c r="C63" i="2" s="1"/>
  <c r="C64" i="1"/>
  <c r="B64" i="1"/>
  <c r="A64" i="1"/>
  <c r="A63" i="2" s="1"/>
  <c r="D63" i="1"/>
  <c r="C62" i="2" s="1"/>
  <c r="C63" i="1"/>
  <c r="B63" i="1"/>
  <c r="B62" i="2" s="1"/>
  <c r="A63" i="1"/>
  <c r="A62" i="2" s="1"/>
  <c r="D62" i="1"/>
  <c r="C61" i="2" s="1"/>
  <c r="C62" i="1"/>
  <c r="B62" i="1"/>
  <c r="A62" i="1"/>
  <c r="A61" i="2" s="1"/>
  <c r="D61" i="1"/>
  <c r="C60" i="2" s="1"/>
  <c r="C61" i="1"/>
  <c r="B61" i="1"/>
  <c r="A61" i="1"/>
  <c r="A60" i="2" s="1"/>
  <c r="D60" i="1"/>
  <c r="C59" i="2" s="1"/>
  <c r="C60" i="1"/>
  <c r="B60" i="1"/>
  <c r="A60" i="1"/>
  <c r="A59" i="2" s="1"/>
  <c r="D59" i="1"/>
  <c r="C58" i="2" s="1"/>
  <c r="C59" i="1"/>
  <c r="B59" i="1"/>
  <c r="B58" i="2" s="1"/>
  <c r="A59" i="1"/>
  <c r="A58" i="2" s="1"/>
  <c r="D58" i="1"/>
  <c r="C57" i="2" s="1"/>
  <c r="C58" i="1"/>
  <c r="B58" i="1"/>
  <c r="A58" i="1"/>
  <c r="A57" i="2" s="1"/>
  <c r="D57" i="1"/>
  <c r="C56" i="2" s="1"/>
  <c r="C57" i="1"/>
  <c r="B57" i="1"/>
  <c r="B56" i="2" s="1"/>
  <c r="A57" i="1"/>
  <c r="A56" i="2" s="1"/>
  <c r="D56" i="1"/>
  <c r="C55" i="2" s="1"/>
  <c r="C56" i="1"/>
  <c r="B56" i="1"/>
  <c r="A56" i="1"/>
  <c r="A55" i="2" s="1"/>
  <c r="D55" i="1"/>
  <c r="C54" i="2" s="1"/>
  <c r="C55" i="1"/>
  <c r="B55" i="1"/>
  <c r="A55" i="1"/>
  <c r="A54" i="2" s="1"/>
  <c r="D54" i="1"/>
  <c r="C53" i="2" s="1"/>
  <c r="C54" i="1"/>
  <c r="B54" i="1"/>
  <c r="A54" i="1"/>
  <c r="A53" i="2" s="1"/>
  <c r="D53" i="1"/>
  <c r="C52" i="2" s="1"/>
  <c r="C53" i="1"/>
  <c r="B53" i="1"/>
  <c r="B52" i="2" s="1"/>
  <c r="A53" i="1"/>
  <c r="A52" i="2" s="1"/>
  <c r="D52" i="1"/>
  <c r="C51" i="2" s="1"/>
  <c r="C52" i="1"/>
  <c r="B52" i="1"/>
  <c r="A52" i="1"/>
  <c r="A51" i="2" s="1"/>
  <c r="D51" i="1"/>
  <c r="C50" i="2" s="1"/>
  <c r="C51" i="1"/>
  <c r="B51" i="1"/>
  <c r="B50" i="2" s="1"/>
  <c r="A51" i="1"/>
  <c r="A50" i="2" s="1"/>
  <c r="D50" i="1"/>
  <c r="C49" i="2" s="1"/>
  <c r="C50" i="1"/>
  <c r="B50" i="1"/>
  <c r="A50" i="1"/>
  <c r="A49" i="2" s="1"/>
  <c r="D49" i="1"/>
  <c r="C48" i="2" s="1"/>
  <c r="C49" i="1"/>
  <c r="B49" i="1"/>
  <c r="A49" i="1"/>
  <c r="A48" i="2" s="1"/>
  <c r="D48" i="1"/>
  <c r="C47" i="2" s="1"/>
  <c r="C48" i="1"/>
  <c r="B48" i="1"/>
  <c r="A48" i="1"/>
  <c r="A47" i="2" s="1"/>
  <c r="D47" i="1"/>
  <c r="C46" i="2" s="1"/>
  <c r="C47" i="1"/>
  <c r="B47" i="1"/>
  <c r="B46" i="2" s="1"/>
  <c r="A47" i="1"/>
  <c r="A46" i="2" s="1"/>
  <c r="D46" i="1"/>
  <c r="C45" i="2" s="1"/>
  <c r="C46" i="1"/>
  <c r="B46" i="1"/>
  <c r="A46" i="1"/>
  <c r="A45" i="2" s="1"/>
  <c r="D45" i="1"/>
  <c r="C44" i="2" s="1"/>
  <c r="C45" i="1"/>
  <c r="B45" i="1"/>
  <c r="B44" i="2" s="1"/>
  <c r="A45" i="1"/>
  <c r="A44" i="2" s="1"/>
  <c r="D44" i="1"/>
  <c r="C43" i="2" s="1"/>
  <c r="C44" i="1"/>
  <c r="B44" i="1"/>
  <c r="A44" i="1"/>
  <c r="A43" i="2" s="1"/>
  <c r="D43" i="1"/>
  <c r="C42" i="2" s="1"/>
  <c r="C43" i="1"/>
  <c r="B43" i="1"/>
  <c r="A43" i="1"/>
  <c r="A42" i="2" s="1"/>
  <c r="D42" i="1"/>
  <c r="C41" i="2" s="1"/>
  <c r="C42" i="1"/>
  <c r="B42" i="1"/>
  <c r="A42" i="1"/>
  <c r="A41" i="2" s="1"/>
  <c r="D41" i="1"/>
  <c r="C40" i="2" s="1"/>
  <c r="C41" i="1"/>
  <c r="B41" i="1"/>
  <c r="B40" i="2" s="1"/>
  <c r="A41" i="1"/>
  <c r="A40" i="2" s="1"/>
  <c r="D40" i="1"/>
  <c r="C39" i="2" s="1"/>
  <c r="C40" i="1"/>
  <c r="B40" i="1"/>
  <c r="A40" i="1"/>
  <c r="A39" i="2" s="1"/>
  <c r="D39" i="1"/>
  <c r="C38" i="2" s="1"/>
  <c r="C39" i="1"/>
  <c r="B39" i="1"/>
  <c r="B38" i="2" s="1"/>
  <c r="A39" i="1"/>
  <c r="A38" i="2" s="1"/>
  <c r="D38" i="1"/>
  <c r="C37" i="2" s="1"/>
  <c r="C38" i="1"/>
  <c r="B38" i="1"/>
  <c r="A38" i="1"/>
  <c r="A37" i="2" s="1"/>
  <c r="D37" i="1"/>
  <c r="C36" i="2" s="1"/>
  <c r="C37" i="1"/>
  <c r="B37" i="1"/>
  <c r="A37" i="1"/>
  <c r="A36" i="2" s="1"/>
  <c r="D36" i="1"/>
  <c r="C35" i="2" s="1"/>
  <c r="C36" i="1"/>
  <c r="B36" i="1"/>
  <c r="A36" i="1"/>
  <c r="A35" i="2" s="1"/>
  <c r="D35" i="1"/>
  <c r="C34" i="2" s="1"/>
  <c r="C35" i="1"/>
  <c r="B35" i="1"/>
  <c r="B34" i="2" s="1"/>
  <c r="A35" i="1"/>
  <c r="A34" i="2" s="1"/>
  <c r="D34" i="1"/>
  <c r="C33" i="2" s="1"/>
  <c r="C34" i="1"/>
  <c r="B34" i="1"/>
  <c r="A34" i="1"/>
  <c r="A33" i="2" s="1"/>
  <c r="D33" i="1"/>
  <c r="C32" i="2" s="1"/>
  <c r="C33" i="1"/>
  <c r="B33" i="1"/>
  <c r="B32" i="2" s="1"/>
  <c r="A33" i="1"/>
  <c r="A32" i="2" s="1"/>
  <c r="D32" i="1"/>
  <c r="C31" i="2" s="1"/>
  <c r="C32" i="1"/>
  <c r="B32" i="1"/>
  <c r="A32" i="1"/>
  <c r="A31" i="2" s="1"/>
  <c r="D31" i="1"/>
  <c r="C30" i="2" s="1"/>
  <c r="C31" i="1"/>
  <c r="B31" i="1"/>
  <c r="A31" i="1"/>
  <c r="A30" i="2" s="1"/>
  <c r="D30" i="1"/>
  <c r="C29" i="2" s="1"/>
  <c r="C30" i="1"/>
  <c r="B30" i="1"/>
  <c r="A30" i="1"/>
  <c r="A29" i="2" s="1"/>
  <c r="D29" i="1"/>
  <c r="C28" i="2" s="1"/>
  <c r="C29" i="1"/>
  <c r="B29" i="1"/>
  <c r="B28" i="2" s="1"/>
  <c r="A29" i="1"/>
  <c r="A28" i="2" s="1"/>
  <c r="D28" i="1"/>
  <c r="C27" i="2" s="1"/>
  <c r="C28" i="1"/>
  <c r="B28" i="1"/>
  <c r="A28" i="1"/>
  <c r="A27" i="2" s="1"/>
  <c r="D27" i="1"/>
  <c r="C26" i="2" s="1"/>
  <c r="C27" i="1"/>
  <c r="B27" i="1"/>
  <c r="B26" i="2" s="1"/>
  <c r="A27" i="1"/>
  <c r="A26" i="2" s="1"/>
  <c r="D26" i="1"/>
  <c r="C25" i="2" s="1"/>
  <c r="C26" i="1"/>
  <c r="B26" i="1"/>
  <c r="A26" i="1"/>
  <c r="A25" i="2" s="1"/>
  <c r="D25" i="1"/>
  <c r="C24" i="2" s="1"/>
  <c r="C25" i="1"/>
  <c r="B25" i="1"/>
  <c r="A25" i="1"/>
  <c r="A24" i="2" s="1"/>
  <c r="D24" i="1"/>
  <c r="C23" i="2" s="1"/>
  <c r="C24" i="1"/>
  <c r="B24" i="1"/>
  <c r="A24" i="1"/>
  <c r="A23" i="2" s="1"/>
  <c r="D23" i="1"/>
  <c r="C22" i="2" s="1"/>
  <c r="C23" i="1"/>
  <c r="B23" i="1"/>
  <c r="B22" i="2" s="1"/>
  <c r="A23" i="1"/>
  <c r="A22" i="2" s="1"/>
  <c r="D22" i="1"/>
  <c r="C21" i="2" s="1"/>
  <c r="C22" i="1"/>
  <c r="B22" i="1"/>
  <c r="A22" i="1"/>
  <c r="A21" i="2" s="1"/>
  <c r="D21" i="1"/>
  <c r="C20" i="2" s="1"/>
  <c r="C21" i="1"/>
  <c r="B21" i="1"/>
  <c r="B20" i="2" s="1"/>
  <c r="A21" i="1"/>
  <c r="A20" i="2" s="1"/>
  <c r="D20" i="1"/>
  <c r="C19" i="2" s="1"/>
  <c r="C20" i="1"/>
  <c r="B20" i="1"/>
  <c r="A20" i="1"/>
  <c r="A19" i="2" s="1"/>
  <c r="D19" i="1"/>
  <c r="C18" i="2" s="1"/>
  <c r="C19" i="1"/>
  <c r="B19" i="1"/>
  <c r="A19" i="1"/>
  <c r="A18" i="2" s="1"/>
  <c r="D18" i="1"/>
  <c r="C17" i="2" s="1"/>
  <c r="C18" i="1"/>
  <c r="B18" i="1"/>
  <c r="A18" i="1"/>
  <c r="A17" i="2" s="1"/>
  <c r="D17" i="1"/>
  <c r="C16" i="2" s="1"/>
  <c r="C17" i="1"/>
  <c r="B17" i="1"/>
  <c r="B16" i="2" s="1"/>
  <c r="A17" i="1"/>
  <c r="A16" i="2" s="1"/>
  <c r="D16" i="1"/>
  <c r="C15" i="2" s="1"/>
  <c r="C16" i="1"/>
  <c r="B16" i="1"/>
  <c r="A16" i="1"/>
  <c r="A15" i="2" s="1"/>
  <c r="D15" i="1"/>
  <c r="C14" i="2" s="1"/>
  <c r="C15" i="1"/>
  <c r="B15" i="1"/>
  <c r="B14" i="2" s="1"/>
  <c r="A15" i="1"/>
  <c r="A14" i="2" s="1"/>
  <c r="D14" i="1"/>
  <c r="C13" i="2" s="1"/>
  <c r="C14" i="1"/>
  <c r="B14" i="1"/>
  <c r="A14" i="1"/>
  <c r="A13" i="2" s="1"/>
  <c r="D13" i="1"/>
  <c r="C12" i="2" s="1"/>
  <c r="C13" i="1"/>
  <c r="B13" i="1"/>
  <c r="A13" i="1"/>
  <c r="A12" i="2" s="1"/>
  <c r="D12" i="1"/>
  <c r="C11" i="2" s="1"/>
  <c r="C12" i="1"/>
  <c r="B12" i="1"/>
  <c r="A12" i="1"/>
  <c r="A11" i="2" s="1"/>
  <c r="D11" i="1"/>
  <c r="C10" i="2" s="1"/>
  <c r="C11" i="1"/>
  <c r="B11" i="1"/>
  <c r="B10" i="2" s="1"/>
  <c r="A11" i="1"/>
  <c r="A10" i="2" s="1"/>
  <c r="D10" i="1"/>
  <c r="C9" i="2" s="1"/>
  <c r="C10" i="1"/>
  <c r="B10" i="1"/>
  <c r="A10" i="1"/>
  <c r="A9" i="2" s="1"/>
  <c r="D9" i="1"/>
  <c r="C8" i="2" s="1"/>
  <c r="C9" i="1"/>
  <c r="B9" i="1"/>
  <c r="B8" i="2" s="1"/>
  <c r="A9" i="1"/>
  <c r="A8" i="2" s="1"/>
  <c r="D8" i="1"/>
  <c r="C7" i="2" s="1"/>
  <c r="C8" i="1"/>
  <c r="B8" i="1"/>
  <c r="A8" i="1"/>
  <c r="A7" i="2" s="1"/>
  <c r="D7" i="1"/>
  <c r="C6" i="2" s="1"/>
  <c r="C7" i="1"/>
  <c r="B7" i="1"/>
  <c r="A7" i="1"/>
  <c r="A6" i="2" s="1"/>
  <c r="D6" i="1"/>
  <c r="C5" i="2" s="1"/>
  <c r="C6" i="1"/>
  <c r="B6" i="1"/>
  <c r="A6" i="1"/>
  <c r="A5" i="2" s="1"/>
  <c r="D5" i="1"/>
  <c r="C4" i="2" s="1"/>
  <c r="C5" i="1"/>
  <c r="B5" i="1"/>
  <c r="B4" i="2" s="1"/>
  <c r="A5" i="1"/>
  <c r="A4" i="2" s="1"/>
  <c r="D4" i="1"/>
  <c r="C3" i="2" s="1"/>
  <c r="C4" i="1"/>
  <c r="B4" i="1"/>
  <c r="A4" i="1"/>
  <c r="A3" i="2" s="1"/>
  <c r="D3" i="1"/>
  <c r="C2" i="2" s="1"/>
  <c r="C3" i="1"/>
  <c r="B3" i="1"/>
  <c r="B2" i="2" s="1"/>
  <c r="A3" i="1"/>
  <c r="A2" i="2" s="1"/>
  <c r="D2" i="1"/>
  <c r="C2" i="1"/>
  <c r="B2" i="1"/>
  <c r="D2" i="4" s="1"/>
  <c r="A2" i="1"/>
  <c r="D1" i="1"/>
  <c r="C1" i="1"/>
  <c r="B1" i="1"/>
  <c r="A1" i="1"/>
  <c r="B6" i="2" l="1"/>
  <c r="B12" i="2"/>
  <c r="B18" i="2"/>
  <c r="B24" i="2"/>
  <c r="B30" i="2"/>
  <c r="B36" i="2"/>
  <c r="B42" i="2"/>
  <c r="B48" i="2"/>
  <c r="B54" i="2"/>
  <c r="B60" i="2"/>
  <c r="B66" i="2"/>
  <c r="B72" i="2"/>
  <c r="B78" i="2"/>
  <c r="B84" i="2"/>
  <c r="B90" i="2"/>
  <c r="B96" i="2"/>
  <c r="B102" i="2"/>
  <c r="B108" i="2"/>
  <c r="B114" i="2"/>
  <c r="B120" i="2"/>
  <c r="B126" i="2"/>
  <c r="B132" i="2"/>
  <c r="B138" i="2"/>
  <c r="B144" i="2"/>
  <c r="B150" i="2"/>
  <c r="B156" i="2"/>
  <c r="B162" i="2"/>
  <c r="B168" i="2"/>
  <c r="B174" i="2"/>
  <c r="B180" i="2"/>
  <c r="B186" i="2"/>
  <c r="B192" i="2"/>
  <c r="B198" i="2"/>
  <c r="B3" i="2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D2" i="3"/>
  <c r="AE2" i="4"/>
  <c r="B2" i="7" s="1"/>
  <c r="AA2" i="3"/>
  <c r="B2" i="5" s="1"/>
  <c r="D27" i="4" l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Z19" i="4"/>
  <c r="Y19" i="4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AC5" i="4" s="1"/>
  <c r="AE5" i="4" s="1"/>
  <c r="B5" i="7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AC8" i="4" s="1"/>
  <c r="AE8" i="4" s="1"/>
  <c r="D60" i="4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AC60" i="4" s="1"/>
  <c r="AE60" i="4" s="1"/>
  <c r="B60" i="7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AC7" i="4" s="1"/>
  <c r="AE7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AE4" i="4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AE61" i="4" s="1"/>
  <c r="B61" i="7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AE6" i="4" s="1"/>
  <c r="B6" i="7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AA28" i="3" s="1"/>
  <c r="B28" i="5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AC10" i="4" s="1"/>
  <c r="AL9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AC29" i="4" s="1"/>
  <c r="AL26" i="4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AA21" i="3" s="1"/>
  <c r="B21" i="5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AA12" i="3" s="1"/>
  <c r="B12" i="5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AE9" i="4" s="1"/>
  <c r="D55" i="4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AC55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AE3" i="4" s="1"/>
  <c r="B3" i="7" s="1"/>
  <c r="D5" i="8" s="1"/>
  <c r="F5" i="8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AA3" i="3" s="1"/>
  <c r="B3" i="5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AA24" i="3" s="1"/>
  <c r="B24" i="5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AA6" i="3" s="1"/>
  <c r="B6" i="5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AA9" i="3" s="1"/>
  <c r="B9" i="5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AA15" i="3" s="1"/>
  <c r="B15" i="5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AA7" i="3" s="1"/>
  <c r="B7" i="5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AA14" i="3" s="1"/>
  <c r="B14" i="5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AA8" i="3" s="1"/>
  <c r="B8" i="5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AA18" i="3" s="1"/>
  <c r="B18" i="5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C28" i="4" s="1"/>
  <c r="D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AC51" i="4" s="1"/>
  <c r="AT41" i="4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AA27" i="3" s="1"/>
  <c r="B27" i="5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AA13" i="3" s="1"/>
  <c r="B13" i="5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AA11" i="3" s="1"/>
  <c r="B11" i="5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Y27" i="4" l="1"/>
  <c r="Z27" i="4" s="1"/>
  <c r="AA27" i="4" s="1"/>
  <c r="AC27" i="4" s="1"/>
  <c r="AE27" i="4" s="1"/>
  <c r="B27" i="7" s="1"/>
  <c r="D3" i="8"/>
  <c r="D2" i="8"/>
  <c r="F2" i="8" s="1"/>
  <c r="X20" i="4"/>
  <c r="AC19" i="4"/>
  <c r="AE19" i="4" s="1"/>
  <c r="B19" i="7" s="1"/>
  <c r="B4" i="7"/>
  <c r="D6" i="8" s="1"/>
  <c r="F6" i="8" s="1"/>
  <c r="B7" i="7"/>
  <c r="C3" i="8" s="1"/>
  <c r="B8" i="7"/>
  <c r="D4" i="8" s="1"/>
  <c r="F4" i="8" s="1"/>
  <c r="B9" i="7"/>
  <c r="Y55" i="4"/>
  <c r="B28" i="7"/>
  <c r="AA23" i="3"/>
  <c r="B23" i="5" s="1"/>
  <c r="AC42" i="4"/>
  <c r="AL41" i="4" s="1"/>
  <c r="AI43" i="4" s="1"/>
  <c r="Y4" i="3"/>
  <c r="AA4" i="3" s="1"/>
  <c r="B4" i="5" s="1"/>
  <c r="Y23" i="4"/>
  <c r="AC23" i="4" s="1"/>
  <c r="AT9" i="4" s="1"/>
  <c r="AA20" i="3"/>
  <c r="B20" i="5" s="1"/>
  <c r="Y10" i="3"/>
  <c r="AA10" i="3" s="1"/>
  <c r="B10" i="5" s="1"/>
  <c r="AC38" i="4"/>
  <c r="AT26" i="4" s="1"/>
  <c r="AU26" i="4" s="1"/>
  <c r="AC21" i="4"/>
  <c r="AE21" i="4" s="1"/>
  <c r="B21" i="7" s="1"/>
  <c r="Z22" i="4"/>
  <c r="AC22" i="4" s="1"/>
  <c r="AE22" i="4" s="1"/>
  <c r="B22" i="7" s="1"/>
  <c r="AI28" i="4"/>
  <c r="AM26" i="4"/>
  <c r="AH28" i="4"/>
  <c r="AA26" i="3"/>
  <c r="B26" i="5" s="1"/>
  <c r="AQ42" i="4"/>
  <c r="AU41" i="4"/>
  <c r="AP42" i="4"/>
  <c r="AR42" i="4" s="1"/>
  <c r="AA17" i="3"/>
  <c r="B17" i="5" s="1"/>
  <c r="AM9" i="4"/>
  <c r="AI11" i="4"/>
  <c r="AH11" i="4"/>
  <c r="AL54" i="4"/>
  <c r="F3" i="8" l="1"/>
  <c r="Z20" i="4"/>
  <c r="AA20" i="4" s="1"/>
  <c r="AC20" i="4" s="1"/>
  <c r="AE20" i="4" s="1"/>
  <c r="B20" i="7" s="1"/>
  <c r="Y20" i="4"/>
  <c r="C7" i="8"/>
  <c r="F7" i="8" s="1"/>
  <c r="AH43" i="4"/>
  <c r="AJ43" i="4" s="1"/>
  <c r="AK43" i="4" s="1"/>
  <c r="AM41" i="4"/>
  <c r="AQ29" i="4"/>
  <c r="AP29" i="4"/>
  <c r="AR29" i="4" s="1"/>
  <c r="AE39" i="4" s="1"/>
  <c r="B39" i="7" s="1"/>
  <c r="AJ11" i="4"/>
  <c r="AE11" i="4" s="1"/>
  <c r="B11" i="7" s="1"/>
  <c r="AJ28" i="4"/>
  <c r="AK28" i="4" s="1"/>
  <c r="AL28" i="4" s="1"/>
  <c r="AQ11" i="4"/>
  <c r="AU9" i="4"/>
  <c r="AP11" i="4"/>
  <c r="AH56" i="4"/>
  <c r="AM54" i="4"/>
  <c r="AI56" i="4"/>
  <c r="AE52" i="4"/>
  <c r="B52" i="7" s="1"/>
  <c r="AS42" i="4"/>
  <c r="AT42" i="4" s="1"/>
  <c r="AL43" i="4" l="1"/>
  <c r="AS29" i="4"/>
  <c r="AT29" i="4" s="1"/>
  <c r="AK11" i="4"/>
  <c r="AL11" i="4" s="1"/>
  <c r="AI12" i="4" s="1"/>
  <c r="AE43" i="4"/>
  <c r="B43" i="7" s="1"/>
  <c r="AE30" i="4"/>
  <c r="B30" i="7" s="1"/>
  <c r="AR11" i="4"/>
  <c r="AJ56" i="4"/>
  <c r="AK56" i="4" s="1"/>
  <c r="AL56" i="4" s="1"/>
  <c r="AU42" i="4"/>
  <c r="AQ43" i="4"/>
  <c r="AP43" i="4"/>
  <c r="AM43" i="4"/>
  <c r="AI44" i="4"/>
  <c r="AH44" i="4"/>
  <c r="AU29" i="4"/>
  <c r="AQ30" i="4"/>
  <c r="AP30" i="4"/>
  <c r="AH29" i="4"/>
  <c r="AI29" i="4"/>
  <c r="AM28" i="4"/>
  <c r="AR43" i="4" l="1"/>
  <c r="AS43" i="4" s="1"/>
  <c r="AT43" i="4" s="1"/>
  <c r="AH12" i="4"/>
  <c r="AJ12" i="4" s="1"/>
  <c r="AK12" i="4" s="1"/>
  <c r="AL12" i="4" s="1"/>
  <c r="AM11" i="4"/>
  <c r="AR30" i="4"/>
  <c r="AE40" i="4" s="1"/>
  <c r="B40" i="7" s="1"/>
  <c r="AS11" i="4"/>
  <c r="AT11" i="4" s="1"/>
  <c r="AE24" i="4"/>
  <c r="B24" i="7" s="1"/>
  <c r="AC56" i="4"/>
  <c r="AE56" i="4" s="1"/>
  <c r="B56" i="7" s="1"/>
  <c r="AJ44" i="4"/>
  <c r="AH57" i="4"/>
  <c r="AI57" i="4"/>
  <c r="AM56" i="4"/>
  <c r="AS30" i="4"/>
  <c r="AT30" i="4" s="1"/>
  <c r="AE53" i="4"/>
  <c r="B53" i="7" s="1"/>
  <c r="AJ29" i="4"/>
  <c r="AE12" i="4" l="1"/>
  <c r="B12" i="7" s="1"/>
  <c r="AQ12" i="4"/>
  <c r="AU11" i="4"/>
  <c r="AP12" i="4"/>
  <c r="AR12" i="4" s="1"/>
  <c r="AQ31" i="4"/>
  <c r="AU30" i="4"/>
  <c r="AP31" i="4"/>
  <c r="AR31" i="4" s="1"/>
  <c r="AK29" i="4"/>
  <c r="AL29" i="4" s="1"/>
  <c r="AE31" i="4"/>
  <c r="B31" i="7" s="1"/>
  <c r="AI14" i="4"/>
  <c r="AM12" i="4"/>
  <c r="AI13" i="4"/>
  <c r="AH13" i="4"/>
  <c r="AQ44" i="4"/>
  <c r="AU43" i="4"/>
  <c r="AP44" i="4"/>
  <c r="AR44" i="4" s="1"/>
  <c r="AK44" i="4"/>
  <c r="AL44" i="4" s="1"/>
  <c r="AE44" i="4"/>
  <c r="B44" i="7" s="1"/>
  <c r="AJ57" i="4"/>
  <c r="AJ13" i="4" l="1"/>
  <c r="AE25" i="4"/>
  <c r="B25" i="7" s="1"/>
  <c r="AS12" i="4"/>
  <c r="AT12" i="4" s="1"/>
  <c r="AE54" i="4"/>
  <c r="B54" i="7" s="1"/>
  <c r="AS44" i="4"/>
  <c r="AT44" i="4" s="1"/>
  <c r="AU44" i="4" s="1"/>
  <c r="AI30" i="4"/>
  <c r="AI31" i="4"/>
  <c r="AH30" i="4"/>
  <c r="AM29" i="4"/>
  <c r="AE13" i="4"/>
  <c r="B13" i="7" s="1"/>
  <c r="AK13" i="4"/>
  <c r="AL13" i="4" s="1"/>
  <c r="AE41" i="4"/>
  <c r="B41" i="7" s="1"/>
  <c r="AS31" i="4"/>
  <c r="AT31" i="4" s="1"/>
  <c r="AU31" i="4" s="1"/>
  <c r="AK57" i="4"/>
  <c r="AL57" i="4" s="1"/>
  <c r="AE57" i="4"/>
  <c r="B57" i="7" s="1"/>
  <c r="AI46" i="4"/>
  <c r="AM44" i="4"/>
  <c r="AI45" i="4"/>
  <c r="AH45" i="4"/>
  <c r="AP13" i="4" l="1"/>
  <c r="AQ13" i="4"/>
  <c r="AU12" i="4"/>
  <c r="AJ30" i="4"/>
  <c r="AK30" i="4" s="1"/>
  <c r="AL30" i="4" s="1"/>
  <c r="AJ45" i="4"/>
  <c r="AE45" i="4" s="1"/>
  <c r="B45" i="7" s="1"/>
  <c r="AM13" i="4"/>
  <c r="AH14" i="4"/>
  <c r="AJ14" i="4" s="1"/>
  <c r="AH58" i="4"/>
  <c r="AM57" i="4"/>
  <c r="AI58" i="4"/>
  <c r="AJ58" i="4" l="1"/>
  <c r="AE32" i="4"/>
  <c r="B32" i="7" s="1"/>
  <c r="AR13" i="4"/>
  <c r="AK45" i="4"/>
  <c r="AL45" i="4" s="1"/>
  <c r="AM45" i="4" s="1"/>
  <c r="AM30" i="4"/>
  <c r="AH31" i="4"/>
  <c r="AJ31" i="4" s="1"/>
  <c r="AE58" i="4"/>
  <c r="B58" i="7" s="1"/>
  <c r="AK58" i="4"/>
  <c r="AL58" i="4" s="1"/>
  <c r="AE14" i="4"/>
  <c r="B14" i="7" s="1"/>
  <c r="AK14" i="4"/>
  <c r="AL14" i="4" s="1"/>
  <c r="AS13" i="4" l="1"/>
  <c r="AT13" i="4" s="1"/>
  <c r="AU13" i="4" s="1"/>
  <c r="AE26" i="4"/>
  <c r="B26" i="7" s="1"/>
  <c r="AH46" i="4"/>
  <c r="AJ46" i="4" s="1"/>
  <c r="AK46" i="4" s="1"/>
  <c r="AL46" i="4" s="1"/>
  <c r="AH59" i="4"/>
  <c r="AI59" i="4"/>
  <c r="AM58" i="4"/>
  <c r="AI15" i="4"/>
  <c r="AM14" i="4"/>
  <c r="AH15" i="4"/>
  <c r="AE33" i="4"/>
  <c r="B33" i="7" s="1"/>
  <c r="AK31" i="4"/>
  <c r="AL31" i="4" s="1"/>
  <c r="AJ15" i="4" l="1"/>
  <c r="AE15" i="4" s="1"/>
  <c r="B15" i="7" s="1"/>
  <c r="AE46" i="4"/>
  <c r="B46" i="7" s="1"/>
  <c r="AJ59" i="4"/>
  <c r="AI47" i="4"/>
  <c r="AH47" i="4"/>
  <c r="AM46" i="4"/>
  <c r="AM31" i="4"/>
  <c r="AI32" i="4"/>
  <c r="AH32" i="4"/>
  <c r="AE59" i="4"/>
  <c r="B59" i="7" s="1"/>
  <c r="AK59" i="4"/>
  <c r="AL59" i="4" s="1"/>
  <c r="AM59" i="4" s="1"/>
  <c r="AK15" i="4" l="1"/>
  <c r="AL15" i="4" s="1"/>
  <c r="AI16" i="4" s="1"/>
  <c r="AJ47" i="4"/>
  <c r="AK47" i="4" s="1"/>
  <c r="AL47" i="4" s="1"/>
  <c r="AJ32" i="4"/>
  <c r="AE34" i="4" s="1"/>
  <c r="B34" i="7" s="1"/>
  <c r="AM15" i="4" l="1"/>
  <c r="AH16" i="4"/>
  <c r="AJ16" i="4" s="1"/>
  <c r="AK16" i="4" s="1"/>
  <c r="AL16" i="4" s="1"/>
  <c r="AK32" i="4"/>
  <c r="AL32" i="4" s="1"/>
  <c r="AI33" i="4" s="1"/>
  <c r="AE47" i="4"/>
  <c r="B47" i="7" s="1"/>
  <c r="AI48" i="4"/>
  <c r="AH48" i="4"/>
  <c r="AM47" i="4"/>
  <c r="AJ48" i="4" l="1"/>
  <c r="AE16" i="4"/>
  <c r="B16" i="7" s="1"/>
  <c r="AM32" i="4"/>
  <c r="AH33" i="4"/>
  <c r="AJ33" i="4" s="1"/>
  <c r="AE35" i="4" s="1"/>
  <c r="B35" i="7" s="1"/>
  <c r="AM16" i="4"/>
  <c r="AI17" i="4"/>
  <c r="AH17" i="4"/>
  <c r="AE48" i="4"/>
  <c r="B48" i="7" s="1"/>
  <c r="AK48" i="4"/>
  <c r="AL48" i="4" s="1"/>
  <c r="AJ17" i="4" l="1"/>
  <c r="AE17" i="4" s="1"/>
  <c r="B17" i="7" s="1"/>
  <c r="AK33" i="4"/>
  <c r="AL33" i="4" s="1"/>
  <c r="AI34" i="4" s="1"/>
  <c r="AI49" i="4"/>
  <c r="AM48" i="4"/>
  <c r="AH49" i="4"/>
  <c r="AK17" i="4" l="1"/>
  <c r="AL17" i="4" s="1"/>
  <c r="AI18" i="4" s="1"/>
  <c r="AM33" i="4"/>
  <c r="AH34" i="4"/>
  <c r="AJ34" i="4" s="1"/>
  <c r="AE36" i="4" s="1"/>
  <c r="B36" i="7" s="1"/>
  <c r="AJ49" i="4"/>
  <c r="AI19" i="4" l="1"/>
  <c r="AH18" i="4"/>
  <c r="AJ18" i="4" s="1"/>
  <c r="AH19" i="4"/>
  <c r="AJ19" i="4" s="1"/>
  <c r="AK19" i="4" s="1"/>
  <c r="AM17" i="4"/>
  <c r="AK34" i="4"/>
  <c r="AL34" i="4" s="1"/>
  <c r="AI35" i="4" s="1"/>
  <c r="AE49" i="4"/>
  <c r="B49" i="7" s="1"/>
  <c r="AK49" i="4"/>
  <c r="AL49" i="4" s="1"/>
  <c r="AL19" i="4" l="1"/>
  <c r="AM19" i="4" s="1"/>
  <c r="AH35" i="4"/>
  <c r="AJ35" i="4" s="1"/>
  <c r="AE37" i="4" s="1"/>
  <c r="B37" i="7" s="1"/>
  <c r="AM34" i="4"/>
  <c r="AI50" i="4"/>
  <c r="AM49" i="4"/>
  <c r="AH50" i="4"/>
  <c r="AK18" i="4"/>
  <c r="AL18" i="4" s="1"/>
  <c r="AE18" i="4"/>
  <c r="B18" i="7" s="1"/>
  <c r="AJ50" i="4" l="1"/>
  <c r="AE50" i="4" s="1"/>
  <c r="B50" i="7" s="1"/>
  <c r="AK35" i="4"/>
  <c r="AL35" i="4" s="1"/>
  <c r="AM35" i="4" s="1"/>
  <c r="AM18" i="4"/>
  <c r="AI20" i="4"/>
  <c r="AH20" i="4"/>
  <c r="AJ20" i="4" s="1"/>
  <c r="AK20" i="4" s="1"/>
  <c r="AL20" i="4" s="1"/>
  <c r="AM20" i="4" s="1"/>
  <c r="AK50" i="4" l="1"/>
  <c r="AL50" i="4" s="1"/>
  <c r="AM5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M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M26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M41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 xml:space="preserve">Author:
Captura atual
</t>
        </r>
      </text>
    </comment>
  </commentList>
</comments>
</file>

<file path=xl/sharedStrings.xml><?xml version="1.0" encoding="utf-8"?>
<sst xmlns="http://schemas.openxmlformats.org/spreadsheetml/2006/main" count="222" uniqueCount="127">
  <si>
    <t>XY</t>
  </si>
  <si>
    <t>Content</t>
  </si>
  <si>
    <t>Nome</t>
  </si>
  <si>
    <t>X</t>
  </si>
  <si>
    <t>Y</t>
  </si>
  <si>
    <t>Dados não tratados</t>
  </si>
  <si>
    <t>Erro</t>
  </si>
  <si>
    <t>Tratamento</t>
  </si>
  <si>
    <t>Dados tratados</t>
  </si>
  <si>
    <t>Captura de dados</t>
  </si>
  <si>
    <t>Nro da Instalacao</t>
  </si>
  <si>
    <t>Nro Cliente</t>
  </si>
  <si>
    <t>Possivel Nro Cliente (sujo)</t>
  </si>
  <si>
    <t>///</t>
  </si>
  <si>
    <t>CPF/CNPJ</t>
  </si>
  <si>
    <t>Cliente</t>
  </si>
  <si>
    <t>CEP</t>
  </si>
  <si>
    <t>Vencimento</t>
  </si>
  <si>
    <t>Total a pagar</t>
  </si>
  <si>
    <t>Mes de Referencia</t>
  </si>
  <si>
    <t>Leitura Anterior</t>
  </si>
  <si>
    <t>Leitura Atual</t>
  </si>
  <si>
    <t>Proxima Leitura</t>
  </si>
  <si>
    <t>Bandeira</t>
  </si>
  <si>
    <t>CONSUMO</t>
  </si>
  <si>
    <t>Uso Sist. Distr. (TUSD)</t>
  </si>
  <si>
    <t>Energia (TE)</t>
  </si>
  <si>
    <t>TARIFA</t>
  </si>
  <si>
    <t>Tarifa Uso Sist. Distr. (TUSD)</t>
  </si>
  <si>
    <t>Tarifa Energia (TE)</t>
  </si>
  <si>
    <t>VALOR (Consumo x Tarifa)</t>
  </si>
  <si>
    <t>Impostos</t>
  </si>
  <si>
    <t>PIS/PAESP</t>
  </si>
  <si>
    <t>COFINS</t>
  </si>
  <si>
    <t xml:space="preserve">Custeio Ilum. Publ. </t>
  </si>
  <si>
    <t>Lenght</t>
  </si>
  <si>
    <t>Data de Emissao</t>
  </si>
  <si>
    <t>Tratamento consumo/injeção</t>
  </si>
  <si>
    <t>nro</t>
  </si>
  <si>
    <t>decimal</t>
  </si>
  <si>
    <t>concat</t>
  </si>
  <si>
    <t>tamanho</t>
  </si>
  <si>
    <t>resto</t>
  </si>
  <si>
    <t>LEN_resto</t>
  </si>
  <si>
    <t>Tratamento consumo/injeção (peq)</t>
  </si>
  <si>
    <t>CONSUMO MENSAL (grande consumidor)</t>
  </si>
  <si>
    <t>Consumo do Mês (P)</t>
  </si>
  <si>
    <t>Consumo em kWh - Ponta</t>
  </si>
  <si>
    <t>Energia Ativa Compensada (P)</t>
  </si>
  <si>
    <t>Energia Ativa Injetada (P)</t>
  </si>
  <si>
    <t>Energia Atv Injetada - Ponta</t>
  </si>
  <si>
    <t>Consumo do Mês (FP)</t>
  </si>
  <si>
    <t>Consumo em kWh - Fora Ponta</t>
  </si>
  <si>
    <t>Energia Ativa Compensada (FP)</t>
  </si>
  <si>
    <t>Energia Ativa Injetada (FP)</t>
  </si>
  <si>
    <t>Energia Reativa Exced (P)</t>
  </si>
  <si>
    <t>Energia Reativa Exced (FP)</t>
  </si>
  <si>
    <t>Demanda de Potência Medida (FP)</t>
  </si>
  <si>
    <t>Demanda Potência Não Consumida (FP)</t>
  </si>
  <si>
    <t>Créditos Energia (P)</t>
  </si>
  <si>
    <t>Tarifa Consumo do Mês (P)</t>
  </si>
  <si>
    <t>Créditos Energia (FP)</t>
  </si>
  <si>
    <t>CONSUMO MENSAL (pequeno consumidor)</t>
  </si>
  <si>
    <t>Consumo em kWh</t>
  </si>
  <si>
    <t>Tratamento tarifa consumo</t>
  </si>
  <si>
    <t>Tratamento tarifa (peq)</t>
  </si>
  <si>
    <t>Dif. Custo Disp. Res.</t>
  </si>
  <si>
    <t>Créditos Energia</t>
  </si>
  <si>
    <t>TARIFA CONSUMO c/ TRIBUTOS (grande consumidor)</t>
  </si>
  <si>
    <t>Tarifa Energia Ativa Injetada (P)</t>
  </si>
  <si>
    <t>Tarifa Consumo do Mês (FP)</t>
  </si>
  <si>
    <t>Tarifa Consumo em kWh - Ponta</t>
  </si>
  <si>
    <t>Tarifa Energia Ativa Compensada (P)</t>
  </si>
  <si>
    <t>Tarifa Energia Ativa Injetada (FP)</t>
  </si>
  <si>
    <t>Tarifa Energia Atv Injetada - Ponta</t>
  </si>
  <si>
    <t>Tarifa Energia Reativa Exced (P)</t>
  </si>
  <si>
    <t>Tarifa Consumo em kWh - Fora Ponta</t>
  </si>
  <si>
    <t>Tarifa Energia Ativa Compensada (FP)</t>
  </si>
  <si>
    <t>Tarifa Energia Reativa Exced (FP)</t>
  </si>
  <si>
    <t>Tarifa Demanda de Potência Medida (FP)</t>
  </si>
  <si>
    <t>Tarifa Demanda Potência Não Consumida (FP)</t>
  </si>
  <si>
    <t>Tarifa CONSUMO MENSAL c/ tributos (pequeno consumidor)</t>
  </si>
  <si>
    <t>Tarifa Consumo em kWh</t>
  </si>
  <si>
    <t>Tratamento valor</t>
  </si>
  <si>
    <t>Tratamento Valor (peq)</t>
  </si>
  <si>
    <t>Tarifa Dif. Custo Disp. Res.</t>
  </si>
  <si>
    <t>VALOR (Consumo x Tarifa) (grande consumidor)</t>
  </si>
  <si>
    <t>Valor Consumo do Mês (P)</t>
  </si>
  <si>
    <t>Valor Energia Ativa Compensada (P)</t>
  </si>
  <si>
    <t>Valor Energia Ativa Injetada (P)</t>
  </si>
  <si>
    <t>Valor Consumo do Mês (FP)</t>
  </si>
  <si>
    <t>Valor Energia Ativa Compensada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</si>
  <si>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</si>
  <si>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</si>
  <si>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</si>
  <si>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</si>
  <si>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</si>
  <si>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VALOR (Consumo x Tarifa) (pequeno consumidor)</t>
  </si>
  <si>
    <t>Valor Consumo em kWh</t>
  </si>
  <si>
    <t>Valor Energia Atv Compensada</t>
  </si>
  <si>
    <t>Tratamento extras</t>
  </si>
  <si>
    <t>Valor Dif. Custo Disp. Res.</t>
  </si>
  <si>
    <t>Extras (grande consumidor)</t>
  </si>
  <si>
    <t>Contrib. Ilum. Publ.</t>
  </si>
  <si>
    <t>JUROS MORA</t>
  </si>
  <si>
    <t>MULTA</t>
  </si>
  <si>
    <t>ATUALIZACAO MONETARIA</t>
  </si>
  <si>
    <t>UC/UG</t>
  </si>
  <si>
    <t>Nro. Crítica</t>
  </si>
  <si>
    <t>Críticas de Captura</t>
  </si>
  <si>
    <t>Dados</t>
  </si>
  <si>
    <t>Resultado</t>
  </si>
  <si>
    <t>Data de emissão vazia</t>
  </si>
  <si>
    <t>Data de emissão do mês anterior  não é menor que o mês atual</t>
  </si>
  <si>
    <t>Data de leitura vazia</t>
  </si>
  <si>
    <t>Mês de referência em formato inválido</t>
  </si>
  <si>
    <t>Data de vencimento em formato inválido</t>
  </si>
  <si>
    <t>Data da leitura anterior em formato inválido</t>
  </si>
  <si>
    <t>name</t>
  </si>
  <si>
    <t>value</t>
  </si>
  <si>
    <t>type</t>
  </si>
  <si>
    <t>Energia Injetada (P)</t>
  </si>
  <si>
    <t>Energia Injetada (FP)</t>
  </si>
  <si>
    <t>.</t>
  </si>
  <si>
    <t>Energia Atv Compensada</t>
  </si>
  <si>
    <t>Tarifa Energia Atv Compensada</t>
  </si>
  <si>
    <t>Energia Injetada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</si>
</sst>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 style="medium">
        <color indexed="64"/>
      </left>
      <right/>
      <top style="medium">
        <color rgb="FF000000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4" xfId="0" quotePrefix="1" applyFill="1" applyBorder="1"/>
    <xf numFmtId="0" fontId="1" fillId="0" borderId="7" xfId="0" applyFont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quotePrefix="1" applyFill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12" xfId="0" applyFill="1" applyBorder="1"/>
    <xf numFmtId="0" fontId="0" fillId="0" borderId="6" xfId="0" applyBorder="1"/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1" fillId="4" borderId="26" xfId="0" applyFont="1" applyFill="1" applyBorder="1"/>
    <xf numFmtId="0" fontId="0" fillId="4" borderId="26" xfId="0" applyFill="1" applyBorder="1"/>
    <xf numFmtId="14" fontId="0" fillId="4" borderId="26" xfId="0" applyNumberFormat="1" applyFill="1" applyBorder="1"/>
    <xf numFmtId="0" fontId="0" fillId="0" borderId="26" xfId="0" applyBorder="1"/>
    <xf numFmtId="0" fontId="0" fillId="2" borderId="26" xfId="0" applyFill="1" applyBorder="1"/>
    <xf numFmtId="0" fontId="0" fillId="5" borderId="26" xfId="0" applyFill="1" applyBorder="1"/>
    <xf numFmtId="0" fontId="2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left"/>
    </xf>
    <xf numFmtId="0" fontId="0" fillId="2" borderId="6" xfId="0" applyFill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3" fillId="0" borderId="2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2" fillId="3" borderId="43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3" fontId="3" fillId="3" borderId="13" xfId="0" applyNumberFormat="1" applyFont="1" applyFill="1" applyBorder="1" applyAlignment="1">
      <alignment horizontal="left"/>
    </xf>
    <xf numFmtId="3" fontId="3" fillId="3" borderId="36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left"/>
    </xf>
    <xf numFmtId="3" fontId="3" fillId="3" borderId="41" xfId="0" applyNumberFormat="1" applyFont="1" applyFill="1" applyBorder="1" applyAlignment="1">
      <alignment horizontal="left"/>
    </xf>
    <xf numFmtId="3" fontId="3" fillId="3" borderId="38" xfId="0" applyNumberFormat="1" applyFont="1" applyFill="1" applyBorder="1" applyAlignment="1">
      <alignment horizontal="left"/>
    </xf>
    <xf numFmtId="3" fontId="3" fillId="3" borderId="39" xfId="0" applyNumberFormat="1" applyFont="1" applyFill="1" applyBorder="1" applyAlignment="1">
      <alignment horizontal="left"/>
    </xf>
    <xf numFmtId="3" fontId="3" fillId="3" borderId="40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right"/>
    </xf>
    <xf numFmtId="3" fontId="3" fillId="3" borderId="39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3" fillId="3" borderId="0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4" fillId="0" borderId="34" xfId="0" applyNumberFormat="1" applyFont="1" applyBorder="1" applyAlignment="1">
      <alignment horizontal="right"/>
    </xf>
    <xf numFmtId="3" fontId="4" fillId="0" borderId="35" xfId="0" applyNumberFormat="1" applyFont="1" applyBorder="1" applyAlignment="1">
      <alignment horizontal="right"/>
    </xf>
    <xf numFmtId="0" fontId="1" fillId="2" borderId="26" xfId="0" applyFont="1" applyFill="1" applyBorder="1"/>
    <xf numFmtId="0" fontId="1" fillId="4" borderId="26" xfId="0" applyFont="1" applyFill="1" applyBorder="1" applyAlignment="1">
      <alignment horizontal="center"/>
    </xf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2022-12-10</v>
          </cell>
          <cell r="D2" t="str">
            <v xml:space="preserve"> às: </v>
          </cell>
          <cell r="E2" t="str">
            <v>14:00:50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0002598964-2022-08-6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01/09/2022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54</v>
          </cell>
          <cell r="D14">
            <v>674</v>
          </cell>
          <cell r="E14" t="str">
            <v>Agosto/2022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06/09/2022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30/09/2022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528</v>
          </cell>
          <cell r="E21" t="str">
            <v>0807 Contrib de Ilum Pub0804 JUROS DE MORA  07/20220805 MULTA  07/20220805 ATUALIZAÇÃO MONETÁRIA  07/2022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Quantidade128,10128,101.489,951.489,9514,70200,558,40824,10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Total(R$)207,04-207,04670,26-670,265,0068,23169,5516.634,38</v>
          </cell>
        </row>
        <row r="25">
          <cell r="B25">
            <v>4</v>
          </cell>
          <cell r="C25">
            <v>304</v>
          </cell>
          <cell r="D25">
            <v>528</v>
          </cell>
          <cell r="E25" t="str">
            <v>46,1764,16320,8241,51</v>
          </cell>
        </row>
        <row r="26">
          <cell r="B26">
            <v>4</v>
          </cell>
          <cell r="C26">
            <v>332</v>
          </cell>
          <cell r="D26">
            <v>568</v>
          </cell>
          <cell r="E26" t="str">
            <v>Base Calc.ICMS(R$)67,28-67,28481,84-481,844,9968,220,000,00</v>
          </cell>
        </row>
        <row r="27">
          <cell r="B27">
            <v>4</v>
          </cell>
          <cell r="C27">
            <v>366</v>
          </cell>
          <cell r="D27">
            <v>568</v>
          </cell>
          <cell r="E27" t="str">
            <v>%Aliq.ICMS181818181818180</v>
          </cell>
        </row>
        <row r="28">
          <cell r="B28">
            <v>4</v>
          </cell>
          <cell r="C28">
            <v>400</v>
          </cell>
          <cell r="D28">
            <v>568</v>
          </cell>
          <cell r="E28" t="str">
            <v>ICMS (R$)12,11-12,1186,73-86,730,8912,280,000,00</v>
          </cell>
        </row>
        <row r="29">
          <cell r="B29">
            <v>4</v>
          </cell>
          <cell r="C29">
            <v>428</v>
          </cell>
          <cell r="D29">
            <v>641</v>
          </cell>
          <cell r="E29" t="str">
            <v>Base Calc.</v>
          </cell>
        </row>
        <row r="30">
          <cell r="B30">
            <v>4</v>
          </cell>
          <cell r="C30">
            <v>420</v>
          </cell>
          <cell r="D30">
            <v>568</v>
          </cell>
          <cell r="E30" t="str">
            <v>PIS/COFINS (R$)194,92-194,92583,53-583,534,0955,94169,5516.634,38</v>
          </cell>
        </row>
        <row r="31">
          <cell r="B31">
            <v>4</v>
          </cell>
          <cell r="C31">
            <v>474</v>
          </cell>
          <cell r="D31">
            <v>568</v>
          </cell>
          <cell r="E31" t="str">
            <v>PIS (R$) COFINS(R$)(3,0729%)5,99-5,9917,93-17,930,121,725,21511,16</v>
          </cell>
        </row>
        <row r="32">
          <cell r="B32">
            <v>4</v>
          </cell>
          <cell r="C32">
            <v>470</v>
          </cell>
          <cell r="D32">
            <v>568</v>
          </cell>
          <cell r="E32" t="str">
            <v>(0,6671%)1,30-1,303,89-3,890,030,371,13110,97</v>
          </cell>
        </row>
        <row r="33">
          <cell r="B33">
            <v>4</v>
          </cell>
          <cell r="C33">
            <v>350</v>
          </cell>
          <cell r="D33">
            <v>528</v>
          </cell>
          <cell r="E33" t="str">
            <v>0,000,000,000,00</v>
          </cell>
        </row>
        <row r="34">
          <cell r="B34">
            <v>4</v>
          </cell>
          <cell r="C34">
            <v>376</v>
          </cell>
          <cell r="D34">
            <v>528</v>
          </cell>
          <cell r="E34" t="str">
            <v>0000</v>
          </cell>
        </row>
        <row r="35">
          <cell r="B35">
            <v>4</v>
          </cell>
          <cell r="C35">
            <v>405</v>
          </cell>
          <cell r="D35">
            <v>528</v>
          </cell>
          <cell r="E35" t="str">
            <v>0,000,000,000,00</v>
          </cell>
        </row>
        <row r="36">
          <cell r="B36">
            <v>4</v>
          </cell>
          <cell r="C36">
            <v>453</v>
          </cell>
          <cell r="D36">
            <v>528</v>
          </cell>
          <cell r="E36" t="str">
            <v>0,000,000,000,00</v>
          </cell>
        </row>
        <row r="37">
          <cell r="B37">
            <v>4</v>
          </cell>
          <cell r="C37">
            <v>485</v>
          </cell>
          <cell r="D37">
            <v>528</v>
          </cell>
          <cell r="E37" t="str">
            <v>0,000,000,000,00</v>
          </cell>
        </row>
        <row r="38">
          <cell r="B38">
            <v>4</v>
          </cell>
          <cell r="C38">
            <v>525</v>
          </cell>
          <cell r="D38">
            <v>528</v>
          </cell>
          <cell r="E38" t="str">
            <v>0,000,000,000,00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17.349,82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73,21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13,17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16.863,96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112,50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518,21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(R$)3.314,847.457,571.534,043.926,831.116,540,0017.349,82- Valor Encargo Uso Sist. Distr. (Ref 06/2022): R$13.871,82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14/09/2022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R$ 17.349,82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%19,1142,988,8422,636,440,00100,00</v>
          </cell>
        </row>
        <row r="54">
          <cell r="B54">
            <v>4</v>
          </cell>
          <cell r="C54">
            <v>268</v>
          </cell>
          <cell r="D54">
            <v>327</v>
          </cell>
          <cell r="E54" t="str">
            <v>379a.f730.e57f.9d87.e4c1.7996.b7e3.3f92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00190.00009 03268.923004 41206.411179 1 91080001734982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VENCIMENTO14/09/2022AG./CÓD.BENEFICIÁRIO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01/09/2022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DOCUMENTO2598964-2022-08-6CARTEIRA17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PROCESSAMENTO01/09/2022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(B{SgSgQvQ{B{QhUrMmEvB{B{LiGsSmOcB{JdEvFrWdQh)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32689230041206411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17.349,82(-)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4(P) 4(FP) A expirar em 09/2022: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558</v>
          </cell>
          <cell r="E103" t="str">
            <v>CONSUMOFATURADO128,10134,401,0512,6013,653,1598,70465,15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MÊS/ANOAGO/22JUL/22JUN/22MAI/22ABR/22MAR/22FEV/22JAN/22DEZ/21NOV/21OUT/21SET/21AGO/21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558</v>
          </cell>
          <cell r="E114" t="str">
            <v>4,204,204,204,204,204,204,204,20</v>
          </cell>
        </row>
        <row r="115">
          <cell r="B115">
            <v>28</v>
          </cell>
          <cell r="C115">
            <v>110</v>
          </cell>
          <cell r="D115">
            <v>536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543</v>
          </cell>
          <cell r="E116" t="str">
            <v>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602</v>
          </cell>
          <cell r="E117" t="str">
            <v>14,7017,85</v>
          </cell>
        </row>
        <row r="118">
          <cell r="B118">
            <v>28</v>
          </cell>
          <cell r="C118">
            <v>214</v>
          </cell>
          <cell r="D118">
            <v>580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558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558</v>
          </cell>
          <cell r="E120" t="str">
            <v>8,408,408,408,408,404,208,408,40</v>
          </cell>
        </row>
        <row r="121">
          <cell r="B121">
            <v>28</v>
          </cell>
          <cell r="C121">
            <v>178</v>
          </cell>
          <cell r="D121">
            <v>543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558</v>
          </cell>
          <cell r="E122" t="str">
            <v>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Anterior:31/07/2022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Atual:31/08/2022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31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Atual0,82275,798,243.019,500,000,010,121,270,010,01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Anterior0,69253,346,822.817,370,000,000,111,080,000,00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consumoMedido128,1023.565,151.489,95212.245,954,208,4014,70200,555,257,35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Faturado128,10128,101.489,951.489,950,00832,5014,70200,550,000,00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0,00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0,00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0,00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EXTREMA06/2022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workbookViewId="0">
      <selection activeCell="C117" sqref="C117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2022-12-10</v>
      </c>
      <c r="C2" t="str">
        <f>[1]Sheet1!$D2</f>
        <v xml:space="preserve"> às: </v>
      </c>
      <c r="D2" t="str">
        <f>[1]Sheet1!$E2</f>
        <v>14:00:50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25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0002598964-2022-08-6</v>
      </c>
    </row>
    <row r="8" spans="1:4" x14ac:dyDescent="0.25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25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25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</c>
    </row>
    <row r="11" spans="1:4" x14ac:dyDescent="0.25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01/09/2022</v>
      </c>
    </row>
    <row r="12" spans="1:4" x14ac:dyDescent="0.25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25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25">
      <c r="A14">
        <f>[1]Sheet1!$B14</f>
        <v>4</v>
      </c>
      <c r="B14">
        <f>[1]Sheet1!$C14</f>
        <v>54</v>
      </c>
      <c r="C14">
        <f>[1]Sheet1!$D14</f>
        <v>674</v>
      </c>
      <c r="D14" t="str">
        <f>[1]Sheet1!$E14</f>
        <v>Agosto/2022</v>
      </c>
    </row>
    <row r="15" spans="1:4" x14ac:dyDescent="0.25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06/09/2022</v>
      </c>
    </row>
    <row r="16" spans="1:4" x14ac:dyDescent="0.25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30/09/2022</v>
      </c>
    </row>
    <row r="17" spans="1:4" x14ac:dyDescent="0.25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25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25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25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25">
      <c r="A21">
        <f>[1]Sheet1!$B21</f>
        <v>4</v>
      </c>
      <c r="B21">
        <f>[1]Sheet1!$C21</f>
        <v>34</v>
      </c>
      <c r="C21">
        <f>[1]Sheet1!$D21</f>
        <v>528</v>
      </c>
      <c r="D21" t="str">
        <f>[1]Sheet1!$E21</f>
        <v>0807 Contrib de Ilum Pub0804 JUROS DE MORA  07/20220805 MULTA  07/20220805 ATUALIZAÇÃO MONETÁRIA  07/2022</v>
      </c>
    </row>
    <row r="22" spans="1:4" x14ac:dyDescent="0.25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Quantidade128,10128,101.489,951.489,9514,70200,558,40824,10</v>
      </c>
    </row>
    <row r="23" spans="1:4" x14ac:dyDescent="0.25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25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Total(R$)207,04-207,04670,26-670,265,0068,23169,5516.634,38</v>
      </c>
    </row>
    <row r="25" spans="1:4" x14ac:dyDescent="0.25">
      <c r="A25">
        <f>[1]Sheet1!$B25</f>
        <v>4</v>
      </c>
      <c r="B25">
        <f>[1]Sheet1!$C25</f>
        <v>304</v>
      </c>
      <c r="C25">
        <f>[1]Sheet1!$D25</f>
        <v>528</v>
      </c>
      <c r="D25" t="str">
        <f>[1]Sheet1!$E25</f>
        <v>46,1764,16320,8241,51</v>
      </c>
    </row>
    <row r="26" spans="1:4" x14ac:dyDescent="0.25">
      <c r="A26">
        <f>[1]Sheet1!$B26</f>
        <v>4</v>
      </c>
      <c r="B26">
        <f>[1]Sheet1!$C26</f>
        <v>332</v>
      </c>
      <c r="C26">
        <f>[1]Sheet1!$D26</f>
        <v>568</v>
      </c>
      <c r="D26" t="str">
        <f>[1]Sheet1!$E26</f>
        <v>Base Calc.ICMS(R$)67,28-67,28481,84-481,844,9968,220,000,00</v>
      </c>
    </row>
    <row r="27" spans="1:4" x14ac:dyDescent="0.25">
      <c r="A27">
        <f>[1]Sheet1!$B27</f>
        <v>4</v>
      </c>
      <c r="B27">
        <f>[1]Sheet1!$C27</f>
        <v>366</v>
      </c>
      <c r="C27">
        <f>[1]Sheet1!$D27</f>
        <v>568</v>
      </c>
      <c r="D27" t="str">
        <f>[1]Sheet1!$E27</f>
        <v>%Aliq.ICMS181818181818180</v>
      </c>
    </row>
    <row r="28" spans="1:4" x14ac:dyDescent="0.25">
      <c r="A28">
        <f>[1]Sheet1!$B28</f>
        <v>4</v>
      </c>
      <c r="B28">
        <f>[1]Sheet1!$C28</f>
        <v>400</v>
      </c>
      <c r="C28">
        <f>[1]Sheet1!$D28</f>
        <v>568</v>
      </c>
      <c r="D28" t="str">
        <f>[1]Sheet1!$E28</f>
        <v>ICMS (R$)12,11-12,1186,73-86,730,8912,280,000,00</v>
      </c>
    </row>
    <row r="29" spans="1:4" x14ac:dyDescent="0.25">
      <c r="A29">
        <f>[1]Sheet1!$B29</f>
        <v>4</v>
      </c>
      <c r="B29">
        <f>[1]Sheet1!$C29</f>
        <v>428</v>
      </c>
      <c r="C29">
        <f>[1]Sheet1!$D29</f>
        <v>641</v>
      </c>
      <c r="D29" t="str">
        <f>[1]Sheet1!$E29</f>
        <v>Base Calc.</v>
      </c>
    </row>
    <row r="30" spans="1:4" x14ac:dyDescent="0.25">
      <c r="A30">
        <f>[1]Sheet1!$B30</f>
        <v>4</v>
      </c>
      <c r="B30">
        <f>[1]Sheet1!$C30</f>
        <v>420</v>
      </c>
      <c r="C30">
        <f>[1]Sheet1!$D30</f>
        <v>568</v>
      </c>
      <c r="D30" t="str">
        <f>[1]Sheet1!$E30</f>
        <v>PIS/COFINS (R$)194,92-194,92583,53-583,534,0955,94169,5516.634,38</v>
      </c>
    </row>
    <row r="31" spans="1:4" x14ac:dyDescent="0.25">
      <c r="A31">
        <f>[1]Sheet1!$B31</f>
        <v>4</v>
      </c>
      <c r="B31">
        <f>[1]Sheet1!$C31</f>
        <v>474</v>
      </c>
      <c r="C31">
        <f>[1]Sheet1!$D31</f>
        <v>568</v>
      </c>
      <c r="D31" t="str">
        <f>[1]Sheet1!$E31</f>
        <v>PIS (R$) COFINS(R$)(3,0729%)5,99-5,9917,93-17,930,121,725,21511,16</v>
      </c>
    </row>
    <row r="32" spans="1:4" x14ac:dyDescent="0.25">
      <c r="A32">
        <f>[1]Sheet1!$B32</f>
        <v>4</v>
      </c>
      <c r="B32">
        <f>[1]Sheet1!$C32</f>
        <v>470</v>
      </c>
      <c r="C32">
        <f>[1]Sheet1!$D32</f>
        <v>568</v>
      </c>
      <c r="D32" t="str">
        <f>[1]Sheet1!$E32</f>
        <v>(0,6671%)1,30-1,303,89-3,890,030,371,13110,97</v>
      </c>
    </row>
    <row r="33" spans="1:4" x14ac:dyDescent="0.25">
      <c r="A33">
        <f>[1]Sheet1!$B33</f>
        <v>4</v>
      </c>
      <c r="B33">
        <f>[1]Sheet1!$C33</f>
        <v>350</v>
      </c>
      <c r="C33">
        <f>[1]Sheet1!$D33</f>
        <v>528</v>
      </c>
      <c r="D33" t="str">
        <f>[1]Sheet1!$E33</f>
        <v>0,000,000,000,00</v>
      </c>
    </row>
    <row r="34" spans="1:4" x14ac:dyDescent="0.25">
      <c r="A34">
        <f>[1]Sheet1!$B34</f>
        <v>4</v>
      </c>
      <c r="B34">
        <f>[1]Sheet1!$C34</f>
        <v>376</v>
      </c>
      <c r="C34">
        <f>[1]Sheet1!$D34</f>
        <v>528</v>
      </c>
      <c r="D34" t="str">
        <f>[1]Sheet1!$E34</f>
        <v>0000</v>
      </c>
    </row>
    <row r="35" spans="1:4" x14ac:dyDescent="0.25">
      <c r="A35">
        <f>[1]Sheet1!$B35</f>
        <v>4</v>
      </c>
      <c r="B35">
        <f>[1]Sheet1!$C35</f>
        <v>405</v>
      </c>
      <c r="C35">
        <f>[1]Sheet1!$D35</f>
        <v>528</v>
      </c>
      <c r="D35" t="str">
        <f>[1]Sheet1!$E35</f>
        <v>0,000,000,000,00</v>
      </c>
    </row>
    <row r="36" spans="1:4" x14ac:dyDescent="0.25">
      <c r="A36">
        <f>[1]Sheet1!$B36</f>
        <v>4</v>
      </c>
      <c r="B36">
        <f>[1]Sheet1!$C36</f>
        <v>453</v>
      </c>
      <c r="C36">
        <f>[1]Sheet1!$D36</f>
        <v>528</v>
      </c>
      <c r="D36" t="str">
        <f>[1]Sheet1!$E36</f>
        <v>0,000,000,000,00</v>
      </c>
    </row>
    <row r="37" spans="1:4" x14ac:dyDescent="0.25">
      <c r="A37">
        <f>[1]Sheet1!$B37</f>
        <v>4</v>
      </c>
      <c r="B37">
        <f>[1]Sheet1!$C37</f>
        <v>485</v>
      </c>
      <c r="C37">
        <f>[1]Sheet1!$D37</f>
        <v>528</v>
      </c>
      <c r="D37" t="str">
        <f>[1]Sheet1!$E37</f>
        <v>0,000,000,000,00</v>
      </c>
    </row>
    <row r="38" spans="1:4" x14ac:dyDescent="0.25">
      <c r="A38">
        <f>[1]Sheet1!$B38</f>
        <v>4</v>
      </c>
      <c r="B38">
        <f>[1]Sheet1!$C38</f>
        <v>525</v>
      </c>
      <c r="C38">
        <f>[1]Sheet1!$D38</f>
        <v>528</v>
      </c>
      <c r="D38" t="str">
        <f>[1]Sheet1!$E38</f>
        <v>0,000,000,000,00</v>
      </c>
    </row>
    <row r="39" spans="1:4" x14ac:dyDescent="0.25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25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25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17.349,82</v>
      </c>
    </row>
    <row r="42" spans="1:4" x14ac:dyDescent="0.25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73,21</v>
      </c>
    </row>
    <row r="43" spans="1:4" x14ac:dyDescent="0.25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13,17</v>
      </c>
    </row>
    <row r="44" spans="1:4" x14ac:dyDescent="0.25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16.863,96</v>
      </c>
    </row>
    <row r="45" spans="1:4" x14ac:dyDescent="0.25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112,50</v>
      </c>
    </row>
    <row r="46" spans="1:4" x14ac:dyDescent="0.25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518,21</v>
      </c>
    </row>
    <row r="47" spans="1:4" x14ac:dyDescent="0.25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25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25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(R$)3.314,847.457,571.534,043.926,831.116,540,0017.349,82- Valor Encargo Uso Sist. Distr. (Ref 06/2022): R$13.871,82</v>
      </c>
    </row>
    <row r="50" spans="1:4" x14ac:dyDescent="0.25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25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14/09/2022</v>
      </c>
    </row>
    <row r="52" spans="1:4" x14ac:dyDescent="0.25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R$ 17.349,82</v>
      </c>
    </row>
    <row r="53" spans="1:4" x14ac:dyDescent="0.25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%19,1142,988,8422,636,440,00100,00</v>
      </c>
    </row>
    <row r="54" spans="1:4" x14ac:dyDescent="0.25">
      <c r="A54">
        <f>[1]Sheet1!$B54</f>
        <v>4</v>
      </c>
      <c r="B54">
        <f>[1]Sheet1!$C54</f>
        <v>268</v>
      </c>
      <c r="C54">
        <f>[1]Sheet1!$D54</f>
        <v>327</v>
      </c>
      <c r="D54" t="str">
        <f>[1]Sheet1!$E54</f>
        <v>379a.f730.e57f.9d87.e4c1.7996.b7e3.3f92</v>
      </c>
    </row>
    <row r="55" spans="1:4" x14ac:dyDescent="0.25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00190.00009 03268.923004 41206.411179 1 91080001734982</v>
      </c>
    </row>
    <row r="56" spans="1:4" x14ac:dyDescent="0.25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25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25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25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25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VENCIMENTO14/09/2022AG./CÓD.BENEFICIÁRIO</v>
      </c>
    </row>
    <row r="62" spans="1:4" x14ac:dyDescent="0.25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25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25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25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25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25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25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01/09/2022</v>
      </c>
    </row>
    <row r="69" spans="1:4" x14ac:dyDescent="0.25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25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25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DOCUMENTO2598964-2022-08-6CARTEIRA17</v>
      </c>
    </row>
    <row r="72" spans="1:4" x14ac:dyDescent="0.25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25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PROCESSAMENTO01/09/2022</v>
      </c>
    </row>
    <row r="74" spans="1:4" x14ac:dyDescent="0.25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25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25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25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25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25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(B{SgSgQvQ{B{QhUrMmEvB{B{LiGsSmOcB{JdEvFrWdQh)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25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32689230041206411</v>
      </c>
    </row>
    <row r="82" spans="1:4" x14ac:dyDescent="0.25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25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17.349,82(-) DESCONTOS/ ABATIMENTOS</v>
      </c>
    </row>
    <row r="84" spans="1:4" x14ac:dyDescent="0.25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25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25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25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25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25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25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25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25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25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25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25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25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25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4(P) 4(FP) A expirar em 09/2022: 0(P) 0(FP)</v>
      </c>
    </row>
    <row r="98" spans="1:4" x14ac:dyDescent="0.25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25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25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25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25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25">
      <c r="A103">
        <f>[1]Sheet1!$B103</f>
        <v>28</v>
      </c>
      <c r="B103">
        <f>[1]Sheet1!$C103</f>
        <v>66</v>
      </c>
      <c r="C103">
        <f>[1]Sheet1!$D103</f>
        <v>558</v>
      </c>
      <c r="D103" t="str">
        <f>[1]Sheet1!$E103</f>
        <v>CONSUMOFATURADO128,10134,401,0512,6013,653,1598,70465,15</v>
      </c>
    </row>
    <row r="104" spans="1:4" x14ac:dyDescent="0.25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MÊS/ANOAGO/22JUL/22JUN/22MAI/22ABR/22MAR/22FEV/22JAN/22DEZ/21NOV/21OUT/21SET/21AGO/21</v>
      </c>
    </row>
    <row r="105" spans="1:4" x14ac:dyDescent="0.25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25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25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25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25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25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25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25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25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25">
      <c r="A114">
        <f>[1]Sheet1!$B114</f>
        <v>28</v>
      </c>
      <c r="B114">
        <f>[1]Sheet1!$C114</f>
        <v>113</v>
      </c>
      <c r="C114">
        <f>[1]Sheet1!$D114</f>
        <v>558</v>
      </c>
      <c r="D114" t="str">
        <f>[1]Sheet1!$E114</f>
        <v>4,204,204,204,204,204,204,204,20</v>
      </c>
    </row>
    <row r="115" spans="1:4" x14ac:dyDescent="0.25">
      <c r="A115">
        <f>[1]Sheet1!$B115</f>
        <v>28</v>
      </c>
      <c r="B115">
        <f>[1]Sheet1!$C115</f>
        <v>110</v>
      </c>
      <c r="C115">
        <f>[1]Sheet1!$D115</f>
        <v>536</v>
      </c>
      <c r="D115" t="str">
        <f>[1]Sheet1!$E115</f>
        <v>21,00</v>
      </c>
    </row>
    <row r="116" spans="1:4" x14ac:dyDescent="0.25">
      <c r="A116">
        <f>[1]Sheet1!$B116</f>
        <v>28</v>
      </c>
      <c r="B116">
        <f>[1]Sheet1!$C116</f>
        <v>137</v>
      </c>
      <c r="C116">
        <f>[1]Sheet1!$D116</f>
        <v>543</v>
      </c>
      <c r="D116" t="str">
        <f>[1]Sheet1!$E116</f>
        <v>1.489,951.000,6517,85164,85205,80152,25704,551.769,251.050,002.100,00</v>
      </c>
    </row>
    <row r="117" spans="1:4" x14ac:dyDescent="0.25">
      <c r="A117">
        <f>[1]Sheet1!$B117</f>
        <v>28</v>
      </c>
      <c r="B117">
        <f>[1]Sheet1!$C117</f>
        <v>211</v>
      </c>
      <c r="C117">
        <f>[1]Sheet1!$D117</f>
        <v>602</v>
      </c>
      <c r="D117" t="str">
        <f>[1]Sheet1!$E117</f>
        <v>14,7017,85</v>
      </c>
    </row>
    <row r="118" spans="1:4" x14ac:dyDescent="0.25">
      <c r="A118">
        <f>[1]Sheet1!$B118</f>
        <v>28</v>
      </c>
      <c r="B118">
        <f>[1]Sheet1!$C118</f>
        <v>214</v>
      </c>
      <c r="C118">
        <f>[1]Sheet1!$D118</f>
        <v>580</v>
      </c>
      <c r="D118" t="str">
        <f>[1]Sheet1!$E118</f>
        <v>3,153,15</v>
      </c>
    </row>
    <row r="119" spans="1:4" x14ac:dyDescent="0.25">
      <c r="A119">
        <f>[1]Sheet1!$B119</f>
        <v>28</v>
      </c>
      <c r="B119">
        <f>[1]Sheet1!$C119</f>
        <v>211</v>
      </c>
      <c r="C119">
        <f>[1]Sheet1!$D119</f>
        <v>558</v>
      </c>
      <c r="D119" t="str">
        <f>[1]Sheet1!$E119</f>
        <v>21,0070,35</v>
      </c>
    </row>
    <row r="120" spans="1:4" x14ac:dyDescent="0.25">
      <c r="A120">
        <f>[1]Sheet1!$B120</f>
        <v>28</v>
      </c>
      <c r="B120">
        <f>[1]Sheet1!$C120</f>
        <v>180</v>
      </c>
      <c r="C120">
        <f>[1]Sheet1!$D120</f>
        <v>558</v>
      </c>
      <c r="D120" t="str">
        <f>[1]Sheet1!$E120</f>
        <v>8,408,408,408,408,404,208,408,40</v>
      </c>
    </row>
    <row r="121" spans="1:4" x14ac:dyDescent="0.25">
      <c r="A121">
        <f>[1]Sheet1!$B121</f>
        <v>28</v>
      </c>
      <c r="B121">
        <f>[1]Sheet1!$C121</f>
        <v>178</v>
      </c>
      <c r="C121">
        <f>[1]Sheet1!$D121</f>
        <v>543</v>
      </c>
      <c r="D121" t="str">
        <f>[1]Sheet1!$E121</f>
        <v>10,50</v>
      </c>
    </row>
    <row r="122" spans="1:4" x14ac:dyDescent="0.25">
      <c r="A122">
        <f>[1]Sheet1!$B122</f>
        <v>28</v>
      </c>
      <c r="B122">
        <f>[1]Sheet1!$C122</f>
        <v>276</v>
      </c>
      <c r="C122">
        <f>[1]Sheet1!$D122</f>
        <v>558</v>
      </c>
      <c r="D122" t="str">
        <f>[1]Sheet1!$E122</f>
        <v>200,55131,254,2045,1543,0529,40142,80732,90</v>
      </c>
    </row>
    <row r="123" spans="1:4" x14ac:dyDescent="0.25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Anterior:31/07/2022</v>
      </c>
    </row>
    <row r="124" spans="1:4" x14ac:dyDescent="0.25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Atual:31/08/2022</v>
      </c>
    </row>
    <row r="125" spans="1:4" x14ac:dyDescent="0.25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31</v>
      </c>
    </row>
    <row r="126" spans="1:4" x14ac:dyDescent="0.25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25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25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25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25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Atual0,82275,798,243.019,500,000,010,121,270,010,01</v>
      </c>
    </row>
    <row r="131" spans="1:4" x14ac:dyDescent="0.25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25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Anterior0,69253,346,822.817,370,000,000,111,080,000,00</v>
      </c>
    </row>
    <row r="133" spans="1:4" x14ac:dyDescent="0.25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25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25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25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25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25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25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consumoMedido128,1023.565,151.489,95212.245,954,208,4014,70200,555,257,35</v>
      </c>
    </row>
    <row r="140" spans="1:4" x14ac:dyDescent="0.25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Faturado128,10128,101.489,951.489,950,00832,5014,70200,550,000,00</v>
      </c>
    </row>
    <row r="141" spans="1:4" x14ac:dyDescent="0.25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25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25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0,00</v>
      </c>
    </row>
    <row r="144" spans="1:4" x14ac:dyDescent="0.25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0,00</v>
      </c>
    </row>
    <row r="145" spans="1:4" x14ac:dyDescent="0.25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0,00</v>
      </c>
    </row>
    <row r="146" spans="1:4" x14ac:dyDescent="0.25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EXTREMA06/2022</v>
      </c>
    </row>
    <row r="147" spans="1:4" x14ac:dyDescent="0.25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25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25">
      <c r="A3" s="2">
        <f>raw!A4</f>
        <v>4</v>
      </c>
      <c r="B3" t="str">
        <f>_xlfn.CONCAT(raw!B4,raw!C4)</f>
        <v>81779</v>
      </c>
      <c r="C3" t="str">
        <f>raw!D4</f>
        <v>MTV-MOD.TARIFÁRIA VERDE / A3AINDUSTRIAL / INDUSTRIAL</v>
      </c>
    </row>
    <row r="4" spans="1:3" x14ac:dyDescent="0.25">
      <c r="A4" s="2">
        <f>raw!A5</f>
        <v>4</v>
      </c>
      <c r="B4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t="str">
        <f>_xlfn.CONCAT(raw!B6,raw!C6)</f>
        <v>63763</v>
      </c>
      <c r="C5" t="str">
        <f>raw!D6</f>
        <v>082 - 3016 - 010 - 0050W9007777164</v>
      </c>
    </row>
    <row r="6" spans="1:3" x14ac:dyDescent="0.25">
      <c r="A6" s="2">
        <f>raw!A7</f>
        <v>4</v>
      </c>
      <c r="B6" t="str">
        <f>_xlfn.CONCAT(raw!B7,raw!C7)</f>
        <v>77754</v>
      </c>
      <c r="C6" t="str">
        <f>raw!D7</f>
        <v>0002598964-2022-08-6</v>
      </c>
    </row>
    <row r="7" spans="1:3" x14ac:dyDescent="0.25">
      <c r="A7" s="2">
        <f>raw!A8</f>
        <v>4</v>
      </c>
      <c r="B7" t="str">
        <f>_xlfn.CONCAT(raw!B8,raw!C8)</f>
        <v>243771</v>
      </c>
      <c r="C7" t="str">
        <f>raw!D8</f>
        <v>TRIFASICO</v>
      </c>
    </row>
    <row r="8" spans="1:3" x14ac:dyDescent="0.25">
      <c r="A8" s="2">
        <f>raw!A9</f>
        <v>4</v>
      </c>
      <c r="B8" t="str">
        <f>_xlfn.CONCAT(raw!B9,raw!C9)</f>
        <v>211754</v>
      </c>
      <c r="C8" t="str">
        <f>raw!D9</f>
        <v>LIGAÇÃO:DOM.  BANC.:CNPJ/CPF: 41.628.717/0001-60</v>
      </c>
    </row>
    <row r="9" spans="1:3" x14ac:dyDescent="0.25">
      <c r="A9" s="2">
        <f>raw!A10</f>
        <v>4</v>
      </c>
      <c r="B9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</c>
    </row>
    <row r="10" spans="1:3" x14ac:dyDescent="0.25">
      <c r="A10" s="2">
        <f>raw!A11</f>
        <v>4</v>
      </c>
      <c r="B10" t="str">
        <f>_xlfn.CONCAT(raw!B11,raw!C11)</f>
        <v>189712</v>
      </c>
      <c r="C10" t="str">
        <f>raw!D11</f>
        <v>Emissão: 01/09/2022</v>
      </c>
    </row>
    <row r="11" spans="1:3" x14ac:dyDescent="0.25">
      <c r="A11" s="2">
        <f>raw!A12</f>
        <v>4</v>
      </c>
      <c r="B11" t="str">
        <f>_xlfn.CONCAT(raw!B12,raw!C12)</f>
        <v>354712</v>
      </c>
      <c r="C11" t="str">
        <f>raw!D12</f>
        <v>Identificador para Débito Automático:</v>
      </c>
    </row>
    <row r="12" spans="1:3" x14ac:dyDescent="0.25">
      <c r="A12" s="2">
        <f>raw!A13</f>
        <v>4</v>
      </c>
      <c r="B12" t="str">
        <f>_xlfn.CONCAT(raw!B13,raw!C13)</f>
        <v>493712</v>
      </c>
      <c r="C12" t="str">
        <f>raw!D13</f>
        <v>0002598964-1</v>
      </c>
    </row>
    <row r="13" spans="1:3" x14ac:dyDescent="0.25">
      <c r="A13" s="2">
        <f>raw!A14</f>
        <v>4</v>
      </c>
      <c r="B13" t="str">
        <f>_xlfn.CONCAT(raw!B14,raw!C14)</f>
        <v>54674</v>
      </c>
      <c r="C13" t="str">
        <f>raw!D14</f>
        <v>Agosto/2022</v>
      </c>
    </row>
    <row r="14" spans="1:3" x14ac:dyDescent="0.25">
      <c r="A14" s="2">
        <f>raw!A15</f>
        <v>4</v>
      </c>
      <c r="B14" t="str">
        <f>_xlfn.CONCAT(raw!B15,raw!C15)</f>
        <v>187674</v>
      </c>
      <c r="C14" t="str">
        <f>raw!D15</f>
        <v>06/09/2022</v>
      </c>
    </row>
    <row r="15" spans="1:3" x14ac:dyDescent="0.25">
      <c r="A15" s="2">
        <f>raw!A16</f>
        <v>4</v>
      </c>
      <c r="B15" t="str">
        <f>_xlfn.CONCAT(raw!B16,raw!C16)</f>
        <v>312674</v>
      </c>
      <c r="C15" t="str">
        <f>raw!D16</f>
        <v>30/09/2022</v>
      </c>
    </row>
    <row r="16" spans="1:3" x14ac:dyDescent="0.25">
      <c r="A16" s="2">
        <f>raw!A17</f>
        <v>4</v>
      </c>
      <c r="B16" t="str">
        <f>_xlfn.CONCAT(raw!B17,raw!C17)</f>
        <v>435673</v>
      </c>
      <c r="C16" t="str">
        <f>raw!D17</f>
        <v>9/2598964-1</v>
      </c>
    </row>
    <row r="17" spans="1:3" x14ac:dyDescent="0.25">
      <c r="A17" s="2">
        <f>raw!A18</f>
        <v>4</v>
      </c>
      <c r="B17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25">
      <c r="A18" s="2">
        <f>raw!A19</f>
        <v>4</v>
      </c>
      <c r="B18" t="str">
        <f>_xlfn.CONCAT(raw!B19,raw!C19)</f>
        <v>50600</v>
      </c>
      <c r="C18" t="str">
        <f>raw!D19</f>
        <v>Energia Atv Injetada - Fora Ponta</v>
      </c>
    </row>
    <row r="19" spans="1:3" x14ac:dyDescent="0.25">
      <c r="A19" s="2">
        <f>raw!A20</f>
        <v>4</v>
      </c>
      <c r="B19" t="str">
        <f>_xlfn.CONCAT(raw!B20,raw!C20)</f>
        <v>50560</v>
      </c>
      <c r="C19" t="str">
        <f>raw!D20</f>
        <v>LANÇAMENTOS E SERVIÇOS</v>
      </c>
    </row>
    <row r="20" spans="1:3" x14ac:dyDescent="0.25">
      <c r="A20" s="2">
        <f>raw!A21</f>
        <v>4</v>
      </c>
      <c r="B20" t="str">
        <f>_xlfn.CONCAT(raw!B21,raw!C21)</f>
        <v>34528</v>
      </c>
      <c r="C20" t="str">
        <f>raw!D21</f>
        <v>0807 Contrib de Ilum Pub0804 JUROS DE MORA  07/20220805 MULTA  07/20220805 ATUALIZAÇÃO MONETÁRIA  07/2022</v>
      </c>
    </row>
    <row r="21" spans="1:3" x14ac:dyDescent="0.25">
      <c r="A21" s="2">
        <f>raw!A22</f>
        <v>4</v>
      </c>
      <c r="B21" t="str">
        <f>_xlfn.CONCAT(raw!B22,raw!C22)</f>
        <v>176568</v>
      </c>
      <c r="C21" t="str">
        <f>raw!D22</f>
        <v>Quantidade128,10128,101.489,951.489,9514,70200,558,40824,10</v>
      </c>
    </row>
    <row r="22" spans="1:3" x14ac:dyDescent="0.25">
      <c r="A22" s="2">
        <f>raw!A23</f>
        <v>4</v>
      </c>
      <c r="B22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25">
      <c r="A23" s="2">
        <f>raw!A24</f>
        <v>4</v>
      </c>
      <c r="B23" t="str">
        <f>_xlfn.CONCAT(raw!B24,raw!C24)</f>
        <v>293568</v>
      </c>
      <c r="C23" t="str">
        <f>raw!D24</f>
        <v>Valor Total(R$)207,04-207,04670,26-670,265,0068,23169,5516.634,38</v>
      </c>
    </row>
    <row r="24" spans="1:3" x14ac:dyDescent="0.25">
      <c r="A24" s="2">
        <f>raw!A25</f>
        <v>4</v>
      </c>
      <c r="B24" t="str">
        <f>_xlfn.CONCAT(raw!B25,raw!C25)</f>
        <v>304528</v>
      </c>
      <c r="C24" t="str">
        <f>raw!D25</f>
        <v>46,1764,16320,8241,51</v>
      </c>
    </row>
    <row r="25" spans="1:3" x14ac:dyDescent="0.25">
      <c r="A25" s="2">
        <f>raw!A26</f>
        <v>4</v>
      </c>
      <c r="B25" t="str">
        <f>_xlfn.CONCAT(raw!B26,raw!C26)</f>
        <v>332568</v>
      </c>
      <c r="C25" t="str">
        <f>raw!D26</f>
        <v>Base Calc.ICMS(R$)67,28-67,28481,84-481,844,9968,220,000,00</v>
      </c>
    </row>
    <row r="26" spans="1:3" x14ac:dyDescent="0.25">
      <c r="A26" s="2">
        <f>raw!A27</f>
        <v>4</v>
      </c>
      <c r="B26" t="str">
        <f>_xlfn.CONCAT(raw!B27,raw!C27)</f>
        <v>366568</v>
      </c>
      <c r="C26" t="str">
        <f>raw!D27</f>
        <v>%Aliq.ICMS181818181818180</v>
      </c>
    </row>
    <row r="27" spans="1:3" x14ac:dyDescent="0.25">
      <c r="A27" s="2">
        <f>raw!A28</f>
        <v>4</v>
      </c>
      <c r="B27" t="str">
        <f>_xlfn.CONCAT(raw!B28,raw!C28)</f>
        <v>400568</v>
      </c>
      <c r="C27" t="str">
        <f>raw!D28</f>
        <v>ICMS (R$)12,11-12,1186,73-86,730,8912,280,000,00</v>
      </c>
    </row>
    <row r="28" spans="1:3" x14ac:dyDescent="0.25">
      <c r="A28" s="2">
        <f>raw!A29</f>
        <v>4</v>
      </c>
      <c r="B28" t="str">
        <f>_xlfn.CONCAT(raw!B29,raw!C29)</f>
        <v>428641</v>
      </c>
      <c r="C28" t="str">
        <f>raw!D29</f>
        <v>Base Calc.</v>
      </c>
    </row>
    <row r="29" spans="1:3" x14ac:dyDescent="0.25">
      <c r="A29" s="2">
        <f>raw!A30</f>
        <v>4</v>
      </c>
      <c r="B29" t="str">
        <f>_xlfn.CONCAT(raw!B30,raw!C30)</f>
        <v>420568</v>
      </c>
      <c r="C29" t="str">
        <f>raw!D30</f>
        <v>PIS/COFINS (R$)194,92-194,92583,53-583,534,0955,94169,5516.634,38</v>
      </c>
    </row>
    <row r="30" spans="1:3" x14ac:dyDescent="0.25">
      <c r="A30" s="2">
        <f>raw!A31</f>
        <v>4</v>
      </c>
      <c r="B30" t="str">
        <f>_xlfn.CONCAT(raw!B31,raw!C31)</f>
        <v>474568</v>
      </c>
      <c r="C30" t="str">
        <f>raw!D31</f>
        <v>PIS (R$) COFINS(R$)(3,0729%)5,99-5,9917,93-17,930,121,725,21511,16</v>
      </c>
    </row>
    <row r="31" spans="1:3" x14ac:dyDescent="0.25">
      <c r="A31" s="2">
        <f>raw!A32</f>
        <v>4</v>
      </c>
      <c r="B31" t="str">
        <f>_xlfn.CONCAT(raw!B32,raw!C32)</f>
        <v>470568</v>
      </c>
      <c r="C31" t="str">
        <f>raw!D32</f>
        <v>(0,6671%)1,30-1,303,89-3,890,030,371,13110,97</v>
      </c>
    </row>
    <row r="32" spans="1:3" x14ac:dyDescent="0.25">
      <c r="A32" s="2">
        <f>raw!A33</f>
        <v>4</v>
      </c>
      <c r="B32" t="str">
        <f>_xlfn.CONCAT(raw!B33,raw!C33)</f>
        <v>350528</v>
      </c>
      <c r="C32" t="str">
        <f>raw!D33</f>
        <v>0,000,000,000,00</v>
      </c>
    </row>
    <row r="33" spans="1:3" x14ac:dyDescent="0.25">
      <c r="A33" s="2">
        <f>raw!A34</f>
        <v>4</v>
      </c>
      <c r="B33" t="str">
        <f>_xlfn.CONCAT(raw!B34,raw!C34)</f>
        <v>376528</v>
      </c>
      <c r="C33" t="str">
        <f>raw!D34</f>
        <v>0000</v>
      </c>
    </row>
    <row r="34" spans="1:3" x14ac:dyDescent="0.25">
      <c r="A34" s="2">
        <f>raw!A35</f>
        <v>4</v>
      </c>
      <c r="B34" t="str">
        <f>_xlfn.CONCAT(raw!B35,raw!C35)</f>
        <v>405528</v>
      </c>
      <c r="C34" t="str">
        <f>raw!D35</f>
        <v>0,000,000,000,00</v>
      </c>
    </row>
    <row r="35" spans="1:3" x14ac:dyDescent="0.25">
      <c r="A35" s="2">
        <f>raw!A36</f>
        <v>4</v>
      </c>
      <c r="B35" t="str">
        <f>_xlfn.CONCAT(raw!B36,raw!C36)</f>
        <v>453528</v>
      </c>
      <c r="C35" t="str">
        <f>raw!D36</f>
        <v>0,000,000,000,00</v>
      </c>
    </row>
    <row r="36" spans="1:3" x14ac:dyDescent="0.25">
      <c r="A36" s="2">
        <f>raw!A37</f>
        <v>4</v>
      </c>
      <c r="B36" t="str">
        <f>_xlfn.CONCAT(raw!B37,raw!C37)</f>
        <v>485528</v>
      </c>
      <c r="C36" t="str">
        <f>raw!D37</f>
        <v>0,000,000,000,00</v>
      </c>
    </row>
    <row r="37" spans="1:3" x14ac:dyDescent="0.25">
      <c r="A37" s="2">
        <f>raw!A38</f>
        <v>4</v>
      </c>
      <c r="B37" t="str">
        <f>_xlfn.CONCAT(raw!B38,raw!C38)</f>
        <v>525528</v>
      </c>
      <c r="C37" t="str">
        <f>raw!D38</f>
        <v>0,000,000,000,00</v>
      </c>
    </row>
    <row r="38" spans="1:3" x14ac:dyDescent="0.25">
      <c r="A38" s="2">
        <f>raw!A39</f>
        <v>4</v>
      </c>
      <c r="B38" t="str">
        <f>_xlfn.CONCAT(raw!B39,raw!C39)</f>
        <v>35431</v>
      </c>
      <c r="C38" t="str">
        <f>raw!D39</f>
        <v>CCI: Código de Classificação do Item</v>
      </c>
    </row>
    <row r="39" spans="1:3" x14ac:dyDescent="0.25">
      <c r="A39" s="2">
        <f>raw!A40</f>
        <v>4</v>
      </c>
      <c r="B39" t="str">
        <f>_xlfn.CONCAT(raw!B40,raw!C40)</f>
        <v>248431</v>
      </c>
      <c r="C39" t="str">
        <f>raw!D40</f>
        <v>Total:</v>
      </c>
    </row>
    <row r="40" spans="1:3" x14ac:dyDescent="0.25">
      <c r="A40" s="2">
        <f>raw!A41</f>
        <v>4</v>
      </c>
      <c r="B40" t="str">
        <f>_xlfn.CONCAT(raw!B41,raw!C41)</f>
        <v>296431</v>
      </c>
      <c r="C40" t="str">
        <f>raw!D41</f>
        <v>17.349,82</v>
      </c>
    </row>
    <row r="41" spans="1:3" x14ac:dyDescent="0.25">
      <c r="A41" s="2">
        <f>raw!A42</f>
        <v>4</v>
      </c>
      <c r="B41" t="str">
        <f>_xlfn.CONCAT(raw!B42,raw!C42)</f>
        <v>346431</v>
      </c>
      <c r="C41" t="str">
        <f>raw!D42</f>
        <v>73,21</v>
      </c>
    </row>
    <row r="42" spans="1:3" x14ac:dyDescent="0.25">
      <c r="A42" s="2">
        <f>raw!A43</f>
        <v>4</v>
      </c>
      <c r="B42" t="str">
        <f>_xlfn.CONCAT(raw!B43,raw!C43)</f>
        <v>402431</v>
      </c>
      <c r="C42" t="str">
        <f>raw!D43</f>
        <v>13,17</v>
      </c>
    </row>
    <row r="43" spans="1:3" x14ac:dyDescent="0.25">
      <c r="A43" s="2">
        <f>raw!A44</f>
        <v>4</v>
      </c>
      <c r="B43" t="str">
        <f>_xlfn.CONCAT(raw!B44,raw!C44)</f>
        <v>440431</v>
      </c>
      <c r="C43" t="str">
        <f>raw!D44</f>
        <v>16.863,96</v>
      </c>
    </row>
    <row r="44" spans="1:3" x14ac:dyDescent="0.25">
      <c r="A44" s="2">
        <f>raw!A45</f>
        <v>4</v>
      </c>
      <c r="B44" t="str">
        <f>_xlfn.CONCAT(raw!B45,raw!C45)</f>
        <v>478431</v>
      </c>
      <c r="C44" t="str">
        <f>raw!D45</f>
        <v>112,50</v>
      </c>
    </row>
    <row r="45" spans="1:3" x14ac:dyDescent="0.25">
      <c r="A45" s="2">
        <f>raw!A46</f>
        <v>4</v>
      </c>
      <c r="B45" t="str">
        <f>_xlfn.CONCAT(raw!B46,raw!C46)</f>
        <v>518431</v>
      </c>
      <c r="C45" t="str">
        <f>raw!D46</f>
        <v>518,21</v>
      </c>
    </row>
    <row r="46" spans="1:3" x14ac:dyDescent="0.25">
      <c r="A46" s="2">
        <f>raw!A47</f>
        <v>4</v>
      </c>
      <c r="B46" t="str">
        <f>_xlfn.CONCAT(raw!B47,raw!C47)</f>
        <v>63395</v>
      </c>
      <c r="C46" t="str">
        <f>raw!D47</f>
        <v>DISCRIMINAÇÃO</v>
      </c>
    </row>
    <row r="47" spans="1:3" x14ac:dyDescent="0.25">
      <c r="A47" s="2">
        <f>raw!A48</f>
        <v>4</v>
      </c>
      <c r="B47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25">
      <c r="A48" s="2">
        <f>raw!A49</f>
        <v>4</v>
      </c>
      <c r="B48" t="str">
        <f>_xlfn.CONCAT(raw!B49,raw!C49)</f>
        <v>36333</v>
      </c>
      <c r="C48" t="str">
        <f>raw!D49</f>
        <v>VALOR (R$)3.314,847.457,571.534,043.926,831.116,540,0017.349,82- Valor Encargo Uso Sist. Distr. (Ref 06/2022): R$13.871,82</v>
      </c>
    </row>
    <row r="49" spans="1:3" x14ac:dyDescent="0.25">
      <c r="A49" s="2">
        <f>raw!A50</f>
        <v>4</v>
      </c>
      <c r="B49" t="str">
        <f>_xlfn.CONCAT(raw!B50,raw!C50)</f>
        <v>75348</v>
      </c>
      <c r="C49" t="str">
        <f>raw!D50</f>
        <v>TOTAL</v>
      </c>
    </row>
    <row r="50" spans="1:3" x14ac:dyDescent="0.25">
      <c r="A50" s="2">
        <f>raw!A51</f>
        <v>4</v>
      </c>
      <c r="B50" t="str">
        <f>_xlfn.CONCAT(raw!B51,raw!C51)</f>
        <v>210388</v>
      </c>
      <c r="C50" t="str">
        <f>raw!D51</f>
        <v>14/09/2022</v>
      </c>
    </row>
    <row r="51" spans="1:3" x14ac:dyDescent="0.25">
      <c r="A51" s="2">
        <f>raw!A52</f>
        <v>4</v>
      </c>
      <c r="B51" t="str">
        <f>_xlfn.CONCAT(raw!B52,raw!C52)</f>
        <v>382389</v>
      </c>
      <c r="C51" t="str">
        <f>raw!D52</f>
        <v>R$ 17.349,82</v>
      </c>
    </row>
    <row r="52" spans="1:3" x14ac:dyDescent="0.25">
      <c r="A52" s="2">
        <f>raw!A53</f>
        <v>4</v>
      </c>
      <c r="B52" t="str">
        <f>_xlfn.CONCAT(raw!B53,raw!C53)</f>
        <v>172348</v>
      </c>
      <c r="C52" t="str">
        <f>raw!D53</f>
        <v>%19,1142,988,8422,636,440,00100,00</v>
      </c>
    </row>
    <row r="53" spans="1:3" x14ac:dyDescent="0.25">
      <c r="A53" s="2">
        <f>raw!A54</f>
        <v>4</v>
      </c>
      <c r="B53" t="str">
        <f>_xlfn.CONCAT(raw!B54,raw!C54)</f>
        <v>268327</v>
      </c>
      <c r="C53" t="str">
        <f>raw!D54</f>
        <v>379a.f730.e57f.9d87.e4c1.7996.b7e3.3f92</v>
      </c>
    </row>
    <row r="54" spans="1:3" x14ac:dyDescent="0.25">
      <c r="A54" s="2">
        <f>raw!A55</f>
        <v>4</v>
      </c>
      <c r="B54" t="str">
        <f>_xlfn.CONCAT(raw!B55,raw!C55)</f>
        <v>210263</v>
      </c>
      <c r="C54" t="str">
        <f>raw!D55</f>
        <v>00190.00009 03268.923004 41206.411179 1 91080001734982</v>
      </c>
    </row>
    <row r="55" spans="1:3" x14ac:dyDescent="0.25">
      <c r="A55" s="2">
        <f>raw!A56</f>
        <v>4</v>
      </c>
      <c r="B55" t="str">
        <f>_xlfn.CONCAT(raw!B56,raw!C56)</f>
        <v>198263</v>
      </c>
      <c r="C55" t="str">
        <f>raw!D56</f>
        <v>-9</v>
      </c>
    </row>
    <row r="56" spans="1:3" x14ac:dyDescent="0.25">
      <c r="A56" s="2">
        <f>raw!A57</f>
        <v>4</v>
      </c>
      <c r="B56" t="str">
        <f>_xlfn.CONCAT(raw!B57,raw!C57)</f>
        <v>185263</v>
      </c>
      <c r="C56" t="str">
        <f>raw!D57</f>
        <v>001</v>
      </c>
    </row>
    <row r="57" spans="1:3" x14ac:dyDescent="0.25">
      <c r="A57" s="2">
        <f>raw!A58</f>
        <v>4</v>
      </c>
      <c r="B57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25">
      <c r="A58" s="2">
        <f>raw!A59</f>
        <v>4</v>
      </c>
      <c r="B58" t="str">
        <f>_xlfn.CONCAT(raw!B59,raw!C59)</f>
        <v>199196</v>
      </c>
      <c r="C58" t="str">
        <f>raw!D59</f>
        <v>ESPÉCIE DOC</v>
      </c>
    </row>
    <row r="59" spans="1:3" x14ac:dyDescent="0.25">
      <c r="A59" s="2">
        <f>raw!A60</f>
        <v>4</v>
      </c>
      <c r="B59" t="str">
        <f>_xlfn.CONCAT(raw!B60,raw!C60)</f>
        <v>310223</v>
      </c>
      <c r="C59" t="str">
        <f>raw!D60</f>
        <v>CNPJ07.282.377/0001-20</v>
      </c>
    </row>
    <row r="60" spans="1:3" x14ac:dyDescent="0.25">
      <c r="A60" s="2">
        <f>raw!A61</f>
        <v>4</v>
      </c>
      <c r="B60" t="str">
        <f>_xlfn.CONCAT(raw!B61,raw!C61)</f>
        <v>373234</v>
      </c>
      <c r="C60" t="str">
        <f>raw!D61</f>
        <v>VENCIMENTO14/09/2022AG./CÓD.BENEFICIÁRIO</v>
      </c>
    </row>
    <row r="61" spans="1:3" x14ac:dyDescent="0.25">
      <c r="A61" s="2">
        <f>raw!A62</f>
        <v>4</v>
      </c>
      <c r="B61" t="str">
        <f>_xlfn.CONCAT(raw!B62,raw!C62)</f>
        <v>393223</v>
      </c>
      <c r="C61" t="str">
        <f>raw!D62</f>
        <v>3064-3/005292-2</v>
      </c>
    </row>
    <row r="62" spans="1:3" x14ac:dyDescent="0.25">
      <c r="A62" s="2">
        <f>raw!A63</f>
        <v>4</v>
      </c>
      <c r="B62" t="str">
        <f>_xlfn.CONCAT(raw!B63,raw!C63)</f>
        <v>453267</v>
      </c>
      <c r="C62" t="str">
        <f>raw!D63</f>
        <v>Promoção 1 Ano Por Nossa Conta</v>
      </c>
    </row>
    <row r="63" spans="1:3" x14ac:dyDescent="0.25">
      <c r="A63" s="2">
        <f>raw!A64</f>
        <v>4</v>
      </c>
      <c r="B63" t="str">
        <f>_xlfn.CONCAT(raw!B64,raw!C64)</f>
        <v>457260</v>
      </c>
      <c r="C63" t="str">
        <f>raw!D64</f>
        <v>Pague com QR Code do PIX e</v>
      </c>
    </row>
    <row r="64" spans="1:3" x14ac:dyDescent="0.25">
      <c r="A64" s="2">
        <f>raw!A65</f>
        <v>4</v>
      </c>
      <c r="B64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25">
      <c r="A65" s="2">
        <f>raw!A66</f>
        <v>4</v>
      </c>
      <c r="B65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25">
      <c r="A66" s="2">
        <f>raw!A67</f>
        <v>4</v>
      </c>
      <c r="B66" t="str">
        <f>_xlfn.CONCAT(raw!B67,raw!C67)</f>
        <v>466226</v>
      </c>
      <c r="C66" t="str">
        <f>raw!D67</f>
        <v>www.anodeconta.com.br</v>
      </c>
    </row>
    <row r="67" spans="1:3" x14ac:dyDescent="0.25">
      <c r="A67" s="2">
        <f>raw!A68</f>
        <v>4</v>
      </c>
      <c r="B67" t="str">
        <f>_xlfn.CONCAT(raw!B68,raw!C68)</f>
        <v>51187</v>
      </c>
      <c r="C67" t="str">
        <f>raw!D68</f>
        <v>01/09/2022</v>
      </c>
    </row>
    <row r="68" spans="1:3" x14ac:dyDescent="0.25">
      <c r="A68" s="2">
        <f>raw!A69</f>
        <v>4</v>
      </c>
      <c r="B68" t="str">
        <f>_xlfn.CONCAT(raw!B69,raw!C69)</f>
        <v>38177</v>
      </c>
      <c r="C68" t="str">
        <f>raw!D69</f>
        <v>USO DO BANCO</v>
      </c>
    </row>
    <row r="69" spans="1:3" x14ac:dyDescent="0.25">
      <c r="A69" s="2">
        <f>raw!A70</f>
        <v>4</v>
      </c>
      <c r="B69" t="str">
        <f>_xlfn.CONCAT(raw!B70,raw!C70)</f>
        <v>38159</v>
      </c>
      <c r="C69" t="str">
        <f>raw!D70</f>
        <v>INSTRUÇÕES</v>
      </c>
    </row>
    <row r="70" spans="1:3" x14ac:dyDescent="0.25">
      <c r="A70" s="2">
        <f>raw!A71</f>
        <v>4</v>
      </c>
      <c r="B70" t="str">
        <f>_xlfn.CONCAT(raw!B71,raw!C71)</f>
        <v>103169</v>
      </c>
      <c r="C70" t="str">
        <f>raw!D71</f>
        <v>Nº DOCUMENTO2598964-2022-08-6CARTEIRA17</v>
      </c>
    </row>
    <row r="71" spans="1:3" x14ac:dyDescent="0.25">
      <c r="A71" s="2">
        <f>raw!A72</f>
        <v>4</v>
      </c>
      <c r="B71" t="str">
        <f>_xlfn.CONCAT(raw!B72,raw!C72)</f>
        <v>249187</v>
      </c>
      <c r="C71" t="str">
        <f>raw!D72</f>
        <v>ACEITEN</v>
      </c>
    </row>
    <row r="72" spans="1:3" x14ac:dyDescent="0.25">
      <c r="A72" s="2">
        <f>raw!A73</f>
        <v>4</v>
      </c>
      <c r="B72" t="str">
        <f>_xlfn.CONCAT(raw!B73,raw!C73)</f>
        <v>286187</v>
      </c>
      <c r="C72" t="str">
        <f>raw!D73</f>
        <v>DATA DO PROCESSAMENTO01/09/2022</v>
      </c>
    </row>
    <row r="73" spans="1:3" x14ac:dyDescent="0.25">
      <c r="A73" s="2">
        <f>raw!A74</f>
        <v>4</v>
      </c>
      <c r="B73" t="str">
        <f>_xlfn.CONCAT(raw!B74,raw!C74)</f>
        <v>249177</v>
      </c>
      <c r="C73" t="str">
        <f>raw!D74</f>
        <v>QUANTIDADE</v>
      </c>
    </row>
    <row r="74" spans="1:3" x14ac:dyDescent="0.25">
      <c r="A74" s="2">
        <f>raw!A75</f>
        <v>4</v>
      </c>
      <c r="B74" t="str">
        <f>_xlfn.CONCAT(raw!B75,raw!C75)</f>
        <v>333177</v>
      </c>
      <c r="C74" t="str">
        <f>raw!D75</f>
        <v>VALOR</v>
      </c>
    </row>
    <row r="75" spans="1:3" x14ac:dyDescent="0.25">
      <c r="A75" s="2">
        <f>raw!A76</f>
        <v>4</v>
      </c>
      <c r="B75" t="str">
        <f>_xlfn.CONCAT(raw!B76,raw!C76)</f>
        <v>215168</v>
      </c>
      <c r="C75" t="str">
        <f>raw!D76</f>
        <v>DSESPÉCIER$</v>
      </c>
    </row>
    <row r="76" spans="1:3" x14ac:dyDescent="0.25">
      <c r="A76" s="2">
        <f>raw!A77</f>
        <v>4</v>
      </c>
      <c r="B76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25">
      <c r="A77" s="2">
        <f>raw!A78</f>
        <v>4</v>
      </c>
      <c r="B77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25">
      <c r="A78" s="2">
        <f>raw!A79</f>
        <v>4</v>
      </c>
      <c r="B78" t="str">
        <f>_xlfn.CONCAT(raw!B79,raw!C79)</f>
        <v>3932</v>
      </c>
      <c r="C78" t="str">
        <f>raw!D79</f>
        <v>(B{SgSgQvQ{B{QhUrMmEvB{B{LiGsSmOcB{JdEvFrWdQh)</v>
      </c>
    </row>
    <row r="79" spans="1:3" x14ac:dyDescent="0.25">
      <c r="A79" s="2">
        <f>raw!A80</f>
        <v>4</v>
      </c>
      <c r="B79" t="str">
        <f>_xlfn.CONCAT(raw!B80,raw!C80)</f>
        <v>373214</v>
      </c>
      <c r="C79" t="str">
        <f>raw!D80</f>
        <v>NOSSO NÚMERO</v>
      </c>
    </row>
    <row r="80" spans="1:3" x14ac:dyDescent="0.25">
      <c r="A80" s="2">
        <f>raw!A81</f>
        <v>4</v>
      </c>
      <c r="B80" t="str">
        <f>_xlfn.CONCAT(raw!B81,raw!C81)</f>
        <v>364204</v>
      </c>
      <c r="C80" t="str">
        <f>raw!D81</f>
        <v>32689230041206411</v>
      </c>
    </row>
    <row r="81" spans="1:3" x14ac:dyDescent="0.25">
      <c r="A81" s="2">
        <f>raw!A82</f>
        <v>4</v>
      </c>
      <c r="B81" t="str">
        <f>_xlfn.CONCAT(raw!B82,raw!C82)</f>
        <v>373195</v>
      </c>
      <c r="C81" t="str">
        <f>raw!D82</f>
        <v>(=)VALOR DO DOCUMENTO</v>
      </c>
    </row>
    <row r="82" spans="1:3" x14ac:dyDescent="0.25">
      <c r="A82" s="2">
        <f>raw!A83</f>
        <v>4</v>
      </c>
      <c r="B82" t="str">
        <f>_xlfn.CONCAT(raw!B83,raw!C83)</f>
        <v>373176</v>
      </c>
      <c r="C82" t="str">
        <f>raw!D83</f>
        <v>17.349,82(-) DESCONTOS/ ABATIMENTOS</v>
      </c>
    </row>
    <row r="83" spans="1:3" x14ac:dyDescent="0.25">
      <c r="A83" s="2">
        <f>raw!A84</f>
        <v>4</v>
      </c>
      <c r="B83" t="str">
        <f>_xlfn.CONCAT(raw!B84,raw!C84)</f>
        <v>373159</v>
      </c>
      <c r="C83" t="str">
        <f>raw!D84</f>
        <v>(-) OUTRAS DEDUÇÕES</v>
      </c>
    </row>
    <row r="84" spans="1:3" x14ac:dyDescent="0.25">
      <c r="A84" s="2">
        <f>raw!A85</f>
        <v>4</v>
      </c>
      <c r="B84" t="str">
        <f>_xlfn.CONCAT(raw!B85,raw!C85)</f>
        <v>373143</v>
      </c>
      <c r="C84" t="str">
        <f>raw!D85</f>
        <v>(+) MORA/ MULTA</v>
      </c>
    </row>
    <row r="85" spans="1:3" x14ac:dyDescent="0.25">
      <c r="A85" s="2">
        <f>raw!A86</f>
        <v>4</v>
      </c>
      <c r="B85" t="str">
        <f>_xlfn.CONCAT(raw!B86,raw!C86)</f>
        <v>373126</v>
      </c>
      <c r="C85" t="str">
        <f>raw!D86</f>
        <v>(+) OUTROS ACRÉSCIMOS</v>
      </c>
    </row>
    <row r="86" spans="1:3" x14ac:dyDescent="0.25">
      <c r="A86" s="2">
        <f>raw!A87</f>
        <v>4</v>
      </c>
      <c r="B86" t="str">
        <f>_xlfn.CONCAT(raw!B87,raw!C87)</f>
        <v>373109</v>
      </c>
      <c r="C86" t="str">
        <f>raw!D87</f>
        <v>(=) VALOR COBRADO</v>
      </c>
    </row>
    <row r="87" spans="1:3" x14ac:dyDescent="0.25">
      <c r="A87" s="2">
        <f>raw!A88</f>
        <v>4</v>
      </c>
      <c r="B87" t="str">
        <f>_xlfn.CONCAT(raw!B88,raw!C88)</f>
        <v>37384</v>
      </c>
      <c r="C87" t="str">
        <f>raw!D88</f>
        <v>CPF/CNPJ41.628.717/0001-60</v>
      </c>
    </row>
    <row r="88" spans="1:3" x14ac:dyDescent="0.25">
      <c r="A88" s="2">
        <f>raw!A89</f>
        <v>4</v>
      </c>
      <c r="B88" t="str">
        <f>_xlfn.CONCAT(raw!B89,raw!C89)</f>
        <v>41269</v>
      </c>
      <c r="C88" t="str">
        <f>raw!D89</f>
        <v>CÓD. DE BAIXA</v>
      </c>
    </row>
    <row r="89" spans="1:3" x14ac:dyDescent="0.25">
      <c r="A89" s="2">
        <f>raw!A90</f>
        <v>4</v>
      </c>
      <c r="B89" t="str">
        <f>_xlfn.CONCAT(raw!B90,raw!C90)</f>
        <v>38260</v>
      </c>
      <c r="C89" t="str">
        <f>raw!D90</f>
        <v>AUTENTICAÇÃO MECÂNICA</v>
      </c>
    </row>
    <row r="90" spans="1:3" x14ac:dyDescent="0.25">
      <c r="A90" s="2">
        <f>raw!A91</f>
        <v>4</v>
      </c>
      <c r="B90" t="str">
        <f>_xlfn.CONCAT(raw!B91,raw!C91)</f>
        <v>37332</v>
      </c>
      <c r="C90" t="str">
        <f>raw!D91</f>
        <v>Ficha de Compensação</v>
      </c>
    </row>
    <row r="91" spans="1:3" x14ac:dyDescent="0.25">
      <c r="A91" s="2">
        <f>raw!A92</f>
        <v>4</v>
      </c>
      <c r="B91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25">
      <c r="A92" s="2">
        <f>raw!A93</f>
        <v>4</v>
      </c>
      <c r="B92" t="str">
        <f>_xlfn.CONCAT(raw!B93,raw!C93)</f>
        <v>45676</v>
      </c>
      <c r="C92" t="str">
        <f>raw!D93</f>
        <v>Entenda melhor emcontavoltz.com/pix</v>
      </c>
    </row>
    <row r="93" spans="1:3" x14ac:dyDescent="0.25">
      <c r="A93" s="2">
        <f>raw!A94</f>
        <v>28</v>
      </c>
      <c r="B9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25">
      <c r="A94" s="2">
        <f>raw!A95</f>
        <v>28</v>
      </c>
      <c r="B94" t="str">
        <f>_xlfn.CONCAT(raw!B95,raw!C95)</f>
        <v>232790</v>
      </c>
      <c r="C94" t="str">
        <f>raw!D95</f>
        <v>VENCIMENTO</v>
      </c>
    </row>
    <row r="95" spans="1:3" x14ac:dyDescent="0.25">
      <c r="A95" s="2">
        <f>raw!A96</f>
        <v>28</v>
      </c>
      <c r="B95" t="str">
        <f>_xlfn.CONCAT(raw!B96,raw!C96)</f>
        <v>277790</v>
      </c>
      <c r="C95" t="str">
        <f>raw!D96</f>
        <v>VALOR (R$)</v>
      </c>
    </row>
    <row r="96" spans="1:3" x14ac:dyDescent="0.25">
      <c r="A96" s="2">
        <f>raw!A97</f>
        <v>28</v>
      </c>
      <c r="B96" t="str">
        <f>_xlfn.CONCAT(raw!B97,raw!C97)</f>
        <v>324784</v>
      </c>
      <c r="C96" t="str">
        <f>raw!D97</f>
        <v>UC com Mini Geração conforme REH 482/2012Saldo Ac: 4(P) 4(FP) A expirar em 09/2022: 0(P) 0(FP)</v>
      </c>
    </row>
    <row r="97" spans="1:3" x14ac:dyDescent="0.25">
      <c r="A97" s="2">
        <f>raw!A98</f>
        <v>28</v>
      </c>
      <c r="B97" t="str">
        <f>_xlfn.CONCAT(raw!B98,raw!C98)</f>
        <v>85630</v>
      </c>
      <c r="C97" t="str">
        <f>raw!D98</f>
        <v>PONTA</v>
      </c>
    </row>
    <row r="98" spans="1:3" x14ac:dyDescent="0.25">
      <c r="A98" s="2">
        <f>raw!A99</f>
        <v>28</v>
      </c>
      <c r="B98" t="str">
        <f>_xlfn.CONCAT(raw!B99,raw!C99)</f>
        <v>142630</v>
      </c>
      <c r="C98" t="str">
        <f>raw!D99</f>
        <v>FORA  DE  PONTA</v>
      </c>
    </row>
    <row r="99" spans="1:3" x14ac:dyDescent="0.25">
      <c r="A99" s="2">
        <f>raw!A100</f>
        <v>28</v>
      </c>
      <c r="B99" t="str">
        <f>_xlfn.CONCAT(raw!B100,raw!C100)</f>
        <v>220630</v>
      </c>
      <c r="C99" t="str">
        <f>raw!D100</f>
        <v>PONTA</v>
      </c>
    </row>
    <row r="100" spans="1:3" x14ac:dyDescent="0.25">
      <c r="A100" s="2">
        <f>raw!A101</f>
        <v>28</v>
      </c>
      <c r="B100" t="str">
        <f>_xlfn.CONCAT(raw!B101,raw!C101)</f>
        <v>277630</v>
      </c>
      <c r="C100" t="str">
        <f>raw!D101</f>
        <v>FORA  DE  PONTA</v>
      </c>
    </row>
    <row r="101" spans="1:3" x14ac:dyDescent="0.25">
      <c r="A101" s="2">
        <f>raw!A102</f>
        <v>28</v>
      </c>
      <c r="B101" t="str">
        <f>_xlfn.CONCAT(raw!B102,raw!C102)</f>
        <v>350630</v>
      </c>
      <c r="C101" t="str">
        <f>raw!D102</f>
        <v>RESERVADO</v>
      </c>
    </row>
    <row r="102" spans="1:3" x14ac:dyDescent="0.25">
      <c r="A102" s="2">
        <f>raw!A103</f>
        <v>28</v>
      </c>
      <c r="B102" t="str">
        <f>_xlfn.CONCAT(raw!B103,raw!C103)</f>
        <v>66558</v>
      </c>
      <c r="C102" t="str">
        <f>raw!D103</f>
        <v>CONSUMOFATURADO128,10134,401,0512,6013,653,1598,70465,15</v>
      </c>
    </row>
    <row r="103" spans="1:3" x14ac:dyDescent="0.25">
      <c r="A103" s="2">
        <f>raw!A104</f>
        <v>28</v>
      </c>
      <c r="B103" t="str">
        <f>_xlfn.CONCAT(raw!B104,raw!C104)</f>
        <v>34520</v>
      </c>
      <c r="C103" t="str">
        <f>raw!D104</f>
        <v>MÊS/ANOAGO/22JUL/22JUN/22MAI/22ABR/22MAR/22FEV/22JAN/22DEZ/21NOV/21OUT/21SET/21AGO/21</v>
      </c>
    </row>
    <row r="104" spans="1:3" x14ac:dyDescent="0.25">
      <c r="A104" s="2">
        <f>raw!A105</f>
        <v>28</v>
      </c>
      <c r="B104" t="str">
        <f>_xlfn.CONCAT(raw!B105,raw!C105)</f>
        <v>96621</v>
      </c>
      <c r="C104" t="str">
        <f>raw!D105</f>
        <v>DEM.MEDIDA</v>
      </c>
    </row>
    <row r="105" spans="1:3" x14ac:dyDescent="0.25">
      <c r="A105" s="2">
        <f>raw!A106</f>
        <v>28</v>
      </c>
      <c r="B105" t="str">
        <f>_xlfn.CONCAT(raw!B106,raw!C106)</f>
        <v>132618</v>
      </c>
      <c r="C105" t="str">
        <f>raw!D106</f>
        <v>CONSUMOFATURADO</v>
      </c>
    </row>
    <row r="106" spans="1:3" x14ac:dyDescent="0.25">
      <c r="A106" s="2">
        <f>raw!A107</f>
        <v>28</v>
      </c>
      <c r="B106" t="str">
        <f>_xlfn.CONCAT(raw!B107,raw!C107)</f>
        <v>163621</v>
      </c>
      <c r="C106" t="str">
        <f>raw!D107</f>
        <v>DEM.MEDIDA</v>
      </c>
    </row>
    <row r="107" spans="1:3" x14ac:dyDescent="0.25">
      <c r="A107" s="2">
        <f>raw!A108</f>
        <v>28</v>
      </c>
      <c r="B107" t="str">
        <f>_xlfn.CONCAT(raw!B108,raw!C108)</f>
        <v>205621</v>
      </c>
      <c r="C107" t="str">
        <f>raw!D108</f>
        <v>ERE</v>
      </c>
    </row>
    <row r="108" spans="1:3" x14ac:dyDescent="0.25">
      <c r="A108" s="2">
        <f>raw!A109</f>
        <v>28</v>
      </c>
      <c r="B108" t="str">
        <f>_xlfn.CONCAT(raw!B109,raw!C109)</f>
        <v>239621</v>
      </c>
      <c r="C108" t="str">
        <f>raw!D109</f>
        <v>DRE</v>
      </c>
    </row>
    <row r="109" spans="1:3" x14ac:dyDescent="0.25">
      <c r="A109" s="2">
        <f>raw!A110</f>
        <v>28</v>
      </c>
      <c r="B109" t="str">
        <f>_xlfn.CONCAT(raw!B110,raw!C110)</f>
        <v>273621</v>
      </c>
      <c r="C109" t="str">
        <f>raw!D110</f>
        <v>ERE</v>
      </c>
    </row>
    <row r="110" spans="1:3" x14ac:dyDescent="0.25">
      <c r="A110" s="2">
        <f>raw!A111</f>
        <v>28</v>
      </c>
      <c r="B110" t="str">
        <f>_xlfn.CONCAT(raw!B111,raw!C111)</f>
        <v>307621</v>
      </c>
      <c r="C110" t="str">
        <f>raw!D111</f>
        <v>DRE</v>
      </c>
    </row>
    <row r="111" spans="1:3" x14ac:dyDescent="0.25">
      <c r="A111" s="2">
        <f>raw!A112</f>
        <v>28</v>
      </c>
      <c r="B111" t="str">
        <f>_xlfn.CONCAT(raw!B112,raw!C112)</f>
        <v>335621</v>
      </c>
      <c r="C111" t="str">
        <f>raw!D112</f>
        <v>CONSUMO</v>
      </c>
    </row>
    <row r="112" spans="1:3" x14ac:dyDescent="0.25">
      <c r="A112" s="2">
        <f>raw!A113</f>
        <v>28</v>
      </c>
      <c r="B112" t="str">
        <f>_xlfn.CONCAT(raw!B113,raw!C113)</f>
        <v>375621</v>
      </c>
      <c r="C112" t="str">
        <f>raw!D113</f>
        <v>ERE</v>
      </c>
    </row>
    <row r="113" spans="1:3" x14ac:dyDescent="0.25">
      <c r="A113" s="2">
        <f>raw!A114</f>
        <v>28</v>
      </c>
      <c r="B113" t="str">
        <f>_xlfn.CONCAT(raw!B114,raw!C114)</f>
        <v>113558</v>
      </c>
      <c r="C113" t="str">
        <f>raw!D114</f>
        <v>4,204,204,204,204,204,204,204,20</v>
      </c>
    </row>
    <row r="114" spans="1:3" x14ac:dyDescent="0.25">
      <c r="A114" s="2">
        <f>raw!A115</f>
        <v>28</v>
      </c>
      <c r="B114" t="str">
        <f>_xlfn.CONCAT(raw!B115,raw!C115)</f>
        <v>110536</v>
      </c>
      <c r="C114" t="str">
        <f>raw!D115</f>
        <v>21,00</v>
      </c>
    </row>
    <row r="115" spans="1:3" x14ac:dyDescent="0.25">
      <c r="A115" s="2">
        <f>raw!A116</f>
        <v>28</v>
      </c>
      <c r="B115" t="str">
        <f>_xlfn.CONCAT(raw!B116,raw!C116)</f>
        <v>137543</v>
      </c>
      <c r="C115" t="str">
        <f>raw!D116</f>
        <v>1.489,951.000,6517,85164,85205,80152,25704,551.769,251.050,002.100,00</v>
      </c>
    </row>
    <row r="116" spans="1:3" x14ac:dyDescent="0.25">
      <c r="A116" s="2">
        <f>raw!A117</f>
        <v>28</v>
      </c>
      <c r="B116" t="str">
        <f>_xlfn.CONCAT(raw!B117,raw!C117)</f>
        <v>211602</v>
      </c>
      <c r="C116" t="str">
        <f>raw!D117</f>
        <v>14,7017,85</v>
      </c>
    </row>
    <row r="117" spans="1:3" x14ac:dyDescent="0.25">
      <c r="A117" s="2">
        <f>raw!A118</f>
        <v>28</v>
      </c>
      <c r="B117" t="str">
        <f>_xlfn.CONCAT(raw!B118,raw!C118)</f>
        <v>214580</v>
      </c>
      <c r="C117" t="str">
        <f>raw!D118</f>
        <v>3,153,15</v>
      </c>
    </row>
    <row r="118" spans="1:3" x14ac:dyDescent="0.25">
      <c r="A118" s="2">
        <f>raw!A119</f>
        <v>28</v>
      </c>
      <c r="B118" t="str">
        <f>_xlfn.CONCAT(raw!B119,raw!C119)</f>
        <v>211558</v>
      </c>
      <c r="C118" t="str">
        <f>raw!D119</f>
        <v>21,0070,35</v>
      </c>
    </row>
    <row r="119" spans="1:3" x14ac:dyDescent="0.25">
      <c r="A119" s="2">
        <f>raw!A120</f>
        <v>28</v>
      </c>
      <c r="B119" t="str">
        <f>_xlfn.CONCAT(raw!B120,raw!C120)</f>
        <v>180558</v>
      </c>
      <c r="C119" t="str">
        <f>raw!D120</f>
        <v>8,408,408,408,408,404,208,408,40</v>
      </c>
    </row>
    <row r="120" spans="1:3" x14ac:dyDescent="0.25">
      <c r="A120" s="2">
        <f>raw!A121</f>
        <v>28</v>
      </c>
      <c r="B120" t="str">
        <f>_xlfn.CONCAT(raw!B121,raw!C121)</f>
        <v>178543</v>
      </c>
      <c r="C120" t="str">
        <f>raw!D121</f>
        <v>10,50</v>
      </c>
    </row>
    <row r="121" spans="1:3" x14ac:dyDescent="0.25">
      <c r="A121" s="2">
        <f>raw!A122</f>
        <v>28</v>
      </c>
      <c r="B121" t="str">
        <f>_xlfn.CONCAT(raw!B122,raw!C122)</f>
        <v>276558</v>
      </c>
      <c r="C121" t="str">
        <f>raw!D122</f>
        <v>200,55131,254,2045,1543,0529,40142,80732,90</v>
      </c>
    </row>
    <row r="122" spans="1:3" x14ac:dyDescent="0.25">
      <c r="A122" s="2">
        <f>raw!A123</f>
        <v>28</v>
      </c>
      <c r="B122" t="str">
        <f>_xlfn.CONCAT(raw!B123,raw!C123)</f>
        <v>35490</v>
      </c>
      <c r="C122" t="str">
        <f>raw!D123</f>
        <v>Leitura Anterior:31/07/2022</v>
      </c>
    </row>
    <row r="123" spans="1:3" x14ac:dyDescent="0.25">
      <c r="A123" s="2">
        <f>raw!A124</f>
        <v>28</v>
      </c>
      <c r="B123" t="str">
        <f>_xlfn.CONCAT(raw!B124,raw!C124)</f>
        <v>113490</v>
      </c>
      <c r="C123" t="str">
        <f>raw!D124</f>
        <v>Leitura Atual:31/08/2022</v>
      </c>
    </row>
    <row r="124" spans="1:3" x14ac:dyDescent="0.25">
      <c r="A124" s="2">
        <f>raw!A125</f>
        <v>28</v>
      </c>
      <c r="B124" t="str">
        <f>_xlfn.CONCAT(raw!B125,raw!C125)</f>
        <v>183490</v>
      </c>
      <c r="C124" t="str">
        <f>raw!D125</f>
        <v>Dias: 31</v>
      </c>
    </row>
    <row r="125" spans="1:3" x14ac:dyDescent="0.25">
      <c r="A125" s="2">
        <f>raw!A126</f>
        <v>28</v>
      </c>
      <c r="B125" t="str">
        <f>_xlfn.CONCAT(raw!B126,raw!C126)</f>
        <v>207490</v>
      </c>
      <c r="C125" t="str">
        <f>raw!D126</f>
        <v>Demanda Contratada Ponta:</v>
      </c>
    </row>
    <row r="126" spans="1:3" x14ac:dyDescent="0.25">
      <c r="A126" s="2">
        <f>raw!A127</f>
        <v>28</v>
      </c>
      <c r="B126" t="str">
        <f>_xlfn.CONCAT(raw!B127,raw!C127)</f>
        <v>35386</v>
      </c>
      <c r="C126" t="str">
        <f>raw!D127</f>
        <v>UN.KWHINJKWHINJKWKWEREEREDREDRE</v>
      </c>
    </row>
    <row r="127" spans="1:3" x14ac:dyDescent="0.25">
      <c r="A127" s="2">
        <f>raw!A128</f>
        <v>28</v>
      </c>
      <c r="B127" t="str">
        <f>_xlfn.CONCAT(raw!B128,raw!C128)</f>
        <v>52468</v>
      </c>
      <c r="C127" t="str">
        <f>raw!D128</f>
        <v>Posto</v>
      </c>
    </row>
    <row r="128" spans="1:3" x14ac:dyDescent="0.25">
      <c r="A128" s="2">
        <f>raw!A129</f>
        <v>28</v>
      </c>
      <c r="B128" t="str">
        <f>_xlfn.CONCAT(raw!B129,raw!C129)</f>
        <v>57386</v>
      </c>
      <c r="C128" t="str">
        <f>raw!D129</f>
        <v>PPFFPFPFPF</v>
      </c>
    </row>
    <row r="129" spans="1:3" x14ac:dyDescent="0.25">
      <c r="A129" s="2">
        <f>raw!A130</f>
        <v>28</v>
      </c>
      <c r="B129" t="str">
        <f>_xlfn.CONCAT(raw!B130,raw!C130)</f>
        <v>91387</v>
      </c>
      <c r="C129" t="str">
        <f>raw!D130</f>
        <v>Atual0,82275,798,243.019,500,000,010,121,270,010,01</v>
      </c>
    </row>
    <row r="130" spans="1:3" x14ac:dyDescent="0.25">
      <c r="A130" s="2">
        <f>raw!A131</f>
        <v>28</v>
      </c>
      <c r="B130" t="str">
        <f>_xlfn.CONCAT(raw!B131,raw!C131)</f>
        <v>141477</v>
      </c>
      <c r="C130" t="str">
        <f>raw!D131</f>
        <v>Dados da leitura</v>
      </c>
    </row>
    <row r="131" spans="1:3" x14ac:dyDescent="0.25">
      <c r="A131" s="2">
        <f>raw!A132</f>
        <v>28</v>
      </c>
      <c r="B131" t="str">
        <f>_xlfn.CONCAT(raw!B132,raw!C132)</f>
        <v>130387</v>
      </c>
      <c r="C131" t="str">
        <f>raw!D132</f>
        <v>Anterior0,69253,346,822.817,370,000,000,111,080,000,00</v>
      </c>
    </row>
    <row r="132" spans="1:3" x14ac:dyDescent="0.25">
      <c r="A132" s="2">
        <f>raw!A133</f>
        <v>28</v>
      </c>
      <c r="B132" t="str">
        <f>_xlfn.CONCAT(raw!B133,raw!C133)</f>
        <v>159387</v>
      </c>
      <c r="C132" t="str">
        <f>raw!D133</f>
        <v>K1050105010501050105010501050105010501050</v>
      </c>
    </row>
    <row r="133" spans="1:3" x14ac:dyDescent="0.25">
      <c r="A133" s="2">
        <f>raw!A134</f>
        <v>28</v>
      </c>
      <c r="B133" t="str">
        <f>_xlfn.CONCAT(raw!B134,raw!C134)</f>
        <v>179387</v>
      </c>
      <c r="C133" t="str">
        <f>raw!D134</f>
        <v>Perdas(%)0000000000</v>
      </c>
    </row>
    <row r="134" spans="1:3" x14ac:dyDescent="0.25">
      <c r="A134" s="2">
        <f>raw!A135</f>
        <v>28</v>
      </c>
      <c r="B134" t="str">
        <f>_xlfn.CONCAT(raw!B135,raw!C135)</f>
        <v>224387</v>
      </c>
      <c r="C134" t="str">
        <f>raw!D135</f>
        <v>Fat. Pot.0000000000</v>
      </c>
    </row>
    <row r="135" spans="1:3" x14ac:dyDescent="0.25">
      <c r="A135" s="2">
        <f>raw!A136</f>
        <v>28</v>
      </c>
      <c r="B135" t="str">
        <f>_xlfn.CONCAT(raw!B136,raw!C136)</f>
        <v>257387</v>
      </c>
      <c r="C135" t="str">
        <f>raw!D136</f>
        <v>Aj. Fator Pot.0000000000</v>
      </c>
    </row>
    <row r="136" spans="1:3" x14ac:dyDescent="0.25">
      <c r="A136" s="2">
        <f>raw!A137</f>
        <v>28</v>
      </c>
      <c r="B136" t="str">
        <f>_xlfn.CONCAT(raw!B137,raw!C137)</f>
        <v>318490</v>
      </c>
      <c r="C136" t="str">
        <f>raw!D137</f>
        <v>* K : Constante do MedidorFora Ponta:</v>
      </c>
    </row>
    <row r="137" spans="1:3" x14ac:dyDescent="0.25">
      <c r="A137" s="2">
        <f>raw!A138</f>
        <v>28</v>
      </c>
      <c r="B137" t="str">
        <f>_xlfn.CONCAT(raw!B138,raw!C138)</f>
        <v>350490</v>
      </c>
      <c r="C137" t="str">
        <f>raw!D138</f>
        <v>832,5</v>
      </c>
    </row>
    <row r="138" spans="1:3" x14ac:dyDescent="0.25">
      <c r="A138" s="2">
        <f>raw!A139</f>
        <v>28</v>
      </c>
      <c r="B138" t="str">
        <f>_xlfn.CONCAT(raw!B139,raw!C139)</f>
        <v>317387</v>
      </c>
      <c r="C138" t="str">
        <f>raw!D139</f>
        <v>Dados do consumoMedido128,1023.565,151.489,95212.245,954,208,4014,70200,555,257,35</v>
      </c>
    </row>
    <row r="139" spans="1:3" x14ac:dyDescent="0.25">
      <c r="A139" s="2">
        <f>raw!A140</f>
        <v>28</v>
      </c>
      <c r="B139" t="str">
        <f>_xlfn.CONCAT(raw!B140,raw!C140)</f>
        <v>369387</v>
      </c>
      <c r="C139" t="str">
        <f>raw!D140</f>
        <v>Faturado128,10128,101.489,951.489,950,00832,5014,70200,550,000,00</v>
      </c>
    </row>
    <row r="140" spans="1:3" x14ac:dyDescent="0.25">
      <c r="A140" s="2">
        <f>raw!A141</f>
        <v>28</v>
      </c>
      <c r="B140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25">
      <c r="A141" s="2">
        <f>raw!A142</f>
        <v>28</v>
      </c>
      <c r="B141" t="str">
        <f>_xlfn.CONCAT(raw!B142,raw!C142)</f>
        <v>467431</v>
      </c>
      <c r="C141" t="str">
        <f>raw!D142</f>
        <v>13,000,000,005,000,000,0010,0021,00</v>
      </c>
    </row>
    <row r="142" spans="1:3" x14ac:dyDescent="0.25">
      <c r="A142" s="2">
        <f>raw!A143</f>
        <v>28</v>
      </c>
      <c r="B142" t="str">
        <f>_xlfn.CONCAT(raw!B143,raw!C143)</f>
        <v>517478</v>
      </c>
      <c r="C142" t="str">
        <f>raw!D143</f>
        <v>0,00</v>
      </c>
    </row>
    <row r="143" spans="1:3" x14ac:dyDescent="0.25">
      <c r="A143" s="2">
        <f>raw!A144</f>
        <v>28</v>
      </c>
      <c r="B143" t="str">
        <f>_xlfn.CONCAT(raw!B144,raw!C144)</f>
        <v>517457</v>
      </c>
      <c r="C143" t="str">
        <f>raw!D144</f>
        <v>0,00</v>
      </c>
    </row>
    <row r="144" spans="1:3" x14ac:dyDescent="0.25">
      <c r="A144" s="2">
        <f>raw!A145</f>
        <v>28</v>
      </c>
      <c r="B144" t="str">
        <f>_xlfn.CONCAT(raw!B145,raw!C145)</f>
        <v>517438</v>
      </c>
      <c r="C144" t="str">
        <f>raw!D145</f>
        <v>0,00</v>
      </c>
    </row>
    <row r="145" spans="1:3" x14ac:dyDescent="0.25">
      <c r="A145" s="2">
        <f>raw!A146</f>
        <v>28</v>
      </c>
      <c r="B145" t="str">
        <f>_xlfn.CONCAT(raw!B146,raw!C146)</f>
        <v>453399</v>
      </c>
      <c r="C145" t="str">
        <f>raw!D146</f>
        <v>EXTREMA06/2022</v>
      </c>
    </row>
    <row r="146" spans="1:3" x14ac:dyDescent="0.25">
      <c r="A146" s="2">
        <f>raw!A147</f>
        <v>28</v>
      </c>
      <c r="B146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25">
      <c r="A147" s="2">
        <f>raw!A148</f>
        <v>28</v>
      </c>
      <c r="B147" t="str">
        <f>_xlfn.CONCAT(raw!B148,raw!C148)</f>
        <v>479378</v>
      </c>
      <c r="C147" t="str">
        <f>raw!D148</f>
        <v>32085 a 36225</v>
      </c>
    </row>
    <row r="148" spans="1:3" x14ac:dyDescent="0.25">
      <c r="A148" s="2">
        <f>raw!A149</f>
        <v>0</v>
      </c>
      <c r="B148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2"/>
  <sheetViews>
    <sheetView topLeftCell="E1" workbookViewId="0">
      <selection activeCell="AA19" sqref="AA19"/>
    </sheetView>
  </sheetViews>
  <sheetFormatPr defaultColWidth="9.140625" defaultRowHeight="15" x14ac:dyDescent="0.25"/>
  <cols>
    <col min="1" max="1" width="25.5703125" style="19" bestFit="1" customWidth="1"/>
    <col min="2" max="2" width="6.140625" style="2" customWidth="1"/>
    <col min="3" max="3" width="6.140625" style="6" customWidth="1"/>
    <col min="4" max="4" width="25.5703125" style="3" bestFit="1" customWidth="1"/>
    <col min="5" max="5" width="2.85546875" style="2" customWidth="1"/>
    <col min="6" max="23" width="2.85546875" customWidth="1"/>
    <col min="24" max="24" width="31.85546875" style="6" customWidth="1"/>
    <col min="25" max="25" width="48.5703125" style="3" customWidth="1"/>
    <col min="26" max="26" width="25.5703125" style="5" bestFit="1" customWidth="1"/>
    <col min="27" max="27" width="22.7109375" style="16" bestFit="1" customWidth="1"/>
    <col min="28" max="28" width="11.85546875" bestFit="1" customWidth="1"/>
    <col min="29" max="29" width="9.140625" customWidth="1"/>
  </cols>
  <sheetData>
    <row r="1" spans="1:27" s="27" customFormat="1" ht="15.75" customHeight="1" thickBot="1" x14ac:dyDescent="0.3">
      <c r="A1" s="25" t="s">
        <v>2</v>
      </c>
      <c r="B1" s="14" t="s">
        <v>3</v>
      </c>
      <c r="C1" s="21" t="s">
        <v>4</v>
      </c>
      <c r="D1" s="13" t="s">
        <v>5</v>
      </c>
      <c r="E1" s="14" t="s">
        <v>6</v>
      </c>
      <c r="X1" s="21"/>
      <c r="Y1" s="13" t="s">
        <v>7</v>
      </c>
      <c r="Z1" s="32" t="str">
        <f>A1</f>
        <v>Nome</v>
      </c>
      <c r="AA1" s="26" t="s">
        <v>8</v>
      </c>
    </row>
    <row r="2" spans="1:27" s="29" customFormat="1" ht="15.75" customHeight="1" thickBot="1" x14ac:dyDescent="0.3">
      <c r="A2" s="17" t="s">
        <v>9</v>
      </c>
      <c r="B2" s="18"/>
      <c r="C2" s="28"/>
      <c r="D2" s="15" t="str">
        <f>raw!B2</f>
        <v>2022-12-10</v>
      </c>
      <c r="E2" s="18"/>
      <c r="X2" s="28"/>
      <c r="Y2" s="15"/>
      <c r="Z2" s="29" t="str">
        <f>A2</f>
        <v>Captura de dados</v>
      </c>
      <c r="AA2" s="15" t="str">
        <f>raw!D2</f>
        <v>14:00:50</v>
      </c>
    </row>
    <row r="3" spans="1:27" x14ac:dyDescent="0.25">
      <c r="A3" s="19" t="s">
        <v>10</v>
      </c>
      <c r="B3" s="2">
        <v>110</v>
      </c>
      <c r="C3" s="6">
        <v>743</v>
      </c>
      <c r="D3" s="3" t="e">
        <f>VLOOKUP(B3&amp;C3,concat!$B$2:$C$200,2,0)</f>
        <v>#N/A</v>
      </c>
      <c r="E3" s="2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e">
        <f>IF(ISNA(S3),VLOOKUP($B3+8&amp;$C3,concat!$B$2:$C$200,2,0),S3)</f>
        <v>#N/A</v>
      </c>
      <c r="U3" t="e">
        <f>IF(ISNA(T3),VLOOKUP($B3+9&amp;$C3,concat!$B$2:$C$200,2,0),T3)</f>
        <v>#N/A</v>
      </c>
      <c r="V3" t="e">
        <f>IF(ISNA(U3),VLOOKUP($B3-9&amp;$C3,concat!$B$2:$C$200,2,0),U3)</f>
        <v>#N/A</v>
      </c>
      <c r="W3" t="e">
        <f>IF(ISNA(V3),VLOOKUP($B3-10&amp;$C3,concat!$B$2:$C$200,2,0),V3)</f>
        <v>#N/A</v>
      </c>
      <c r="X3" s="6" t="e">
        <f>IF(ISNA(W3),VLOOKUP($B3+10&amp;$C3,concat!$B$2:$C$200,2,0),W3)</f>
        <v>#N/A</v>
      </c>
      <c r="Z3" s="5" t="str">
        <f>A3</f>
        <v>Nro da Instalacao</v>
      </c>
      <c r="AA3" s="16" t="e">
        <f>X3</f>
        <v>#N/A</v>
      </c>
    </row>
    <row r="4" spans="1:27" x14ac:dyDescent="0.25">
      <c r="A4" s="19" t="s">
        <v>11</v>
      </c>
      <c r="B4" s="2">
        <v>220</v>
      </c>
      <c r="C4" s="6">
        <v>743</v>
      </c>
      <c r="D4" s="3" t="e">
        <f>VLOOKUP(B4&amp;C4,concat!$B$2:$C$200,2,0)</f>
        <v>#N/A</v>
      </c>
      <c r="E4" s="2" t="e">
        <f>IF(ISNA(D4),VLOOKUP($B4-1&amp;$C4,concat!$B$2:$C$200,2,0),D4)</f>
        <v>#N/A</v>
      </c>
      <c r="F4" t="e">
        <f>IF(ISNA(E4),VLOOKUP($B4+1&amp;$C4,concat!$B$2:$C$200,2,0),E4)</f>
        <v>#N/A</v>
      </c>
      <c r="G4" t="e">
        <f>IF(ISNA(F4),VLOOKUP($B4-2&amp;$C4,concat!$B$2:$C$200,2,0),F4)</f>
        <v>#N/A</v>
      </c>
      <c r="H4" t="e">
        <f>IF(ISNA(G4),VLOOKUP($B4+2&amp;$C4,concat!$B$2:$C$200,2,0),G4)</f>
        <v>#N/A</v>
      </c>
      <c r="I4" t="e">
        <f>IF(ISNA(H4),VLOOKUP($B4-3&amp;$C4,concat!$B$2:$C$200,2,0),H4)</f>
        <v>#N/A</v>
      </c>
      <c r="J4" t="e">
        <f>IF(ISNA(I4),VLOOKUP($B4+3&amp;$C4,concat!$B$2:$C$200,2,0),I4)</f>
        <v>#N/A</v>
      </c>
      <c r="K4" t="e">
        <f>IF(ISNA(J4),VLOOKUP($B4-4&amp;$C4,concat!$B$2:$C$200,2,0),J4)</f>
        <v>#N/A</v>
      </c>
      <c r="L4" t="e">
        <f>IF(ISNA(K4),VLOOKUP($B4+4&amp;$C4,concat!$B$2:$C$200,2,0),K4)</f>
        <v>#N/A</v>
      </c>
      <c r="M4" t="e">
        <f>IF(ISNA(L4),VLOOKUP($B4-5&amp;$C4,concat!$B$2:$C$200,2,0),L4)</f>
        <v>#N/A</v>
      </c>
      <c r="N4" t="e">
        <f>IF(ISNA(M4),VLOOKUP($B4+5&amp;$C4,concat!$B$2:$C$200,2,0),M4)</f>
        <v>#N/A</v>
      </c>
      <c r="O4" t="e">
        <f>IF(ISNA(N4),VLOOKUP($B4-6&amp;$C4,concat!$B$2:$C$200,2,0),N4)</f>
        <v>#N/A</v>
      </c>
      <c r="P4" t="e">
        <f>IF(ISNA(O4),VLOOKUP($B4+6&amp;$C4,concat!$B$2:$C$200,2,0),O4)</f>
        <v>#N/A</v>
      </c>
      <c r="Q4" t="e">
        <f>IF(ISNA(P4),VLOOKUP($B4-7&amp;$C4,concat!$B$2:$C$200,2,0),P4)</f>
        <v>#N/A</v>
      </c>
      <c r="R4" t="e">
        <f>IF(ISNA(Q4),VLOOKUP($B4+7&amp;$C4,concat!$B$2:$C$200,2,0),Q4)</f>
        <v>#N/A</v>
      </c>
      <c r="S4" t="e">
        <f>IF(ISNA(R4),VLOOKUP($B4-8&amp;$C4,concat!$B$2:$C$200,2,0),R4)</f>
        <v>#N/A</v>
      </c>
      <c r="T4" t="e">
        <f>IF(ISNA(S4),VLOOKUP($B4+8&amp;$C4,concat!$B$2:$C$200,2,0),S4)</f>
        <v>#N/A</v>
      </c>
      <c r="U4" t="e">
        <f>IF(ISNA(T4),VLOOKUP($B4+9&amp;$C4,concat!$B$2:$C$200,2,0),T4)</f>
        <v>#N/A</v>
      </c>
      <c r="V4" t="e">
        <f>IF(ISNA(U4),VLOOKUP($B4-9&amp;$C4,concat!$B$2:$C$200,2,0),U4)</f>
        <v>#N/A</v>
      </c>
      <c r="W4" t="e">
        <f>IF(ISNA(V4),VLOOKUP($B4-10&amp;$C4,concat!$B$2:$C$200,2,0),V4)</f>
        <v>#N/A</v>
      </c>
      <c r="X4" s="6" t="e">
        <f>IF(ISNA(W4),VLOOKUP($B4+10&amp;$C4,concat!$B$2:$C$200,2,0),W4)</f>
        <v>#N/A</v>
      </c>
      <c r="Y4" s="3" t="e">
        <f>IF(ISNA(X4),Y5,X4)</f>
        <v>#N/A</v>
      </c>
      <c r="Z4" s="5" t="str">
        <f>A4</f>
        <v>Nro Cliente</v>
      </c>
      <c r="AA4" s="16" t="e">
        <f>Y4</f>
        <v>#N/A</v>
      </c>
    </row>
    <row r="5" spans="1:27" x14ac:dyDescent="0.25">
      <c r="A5" s="19" t="s">
        <v>12</v>
      </c>
      <c r="B5" s="2">
        <v>184</v>
      </c>
      <c r="C5" s="6">
        <v>726</v>
      </c>
      <c r="D5" s="3" t="e">
        <f>VLOOKUP(B5&amp;C5,concat!$B$2:$C$200,2,0)</f>
        <v>#N/A</v>
      </c>
      <c r="E5" s="2" t="e">
        <f>IF(ISNA(D5),VLOOKUP($B5-1&amp;$C5,concat!$B$2:$C$200,2,0),D5)</f>
        <v>#N/A</v>
      </c>
      <c r="F5" t="e">
        <f>IF(ISNA(E5),VLOOKUP($B5+1&amp;$C5,concat!$B$2:$C$200,2,0),E5)</f>
        <v>#N/A</v>
      </c>
      <c r="G5" t="e">
        <f>IF(ISNA(F5),VLOOKUP($B5-2&amp;$C5,concat!$B$2:$C$200,2,0),F5)</f>
        <v>#N/A</v>
      </c>
      <c r="H5" t="e">
        <f>IF(ISNA(G5),VLOOKUP($B5+2&amp;$C5,concat!$B$2:$C$200,2,0),G5)</f>
        <v>#N/A</v>
      </c>
      <c r="I5" t="e">
        <f>IF(ISNA(H5),VLOOKUP($B5-3&amp;$C5,concat!$B$2:$C$200,2,0),H5)</f>
        <v>#N/A</v>
      </c>
      <c r="J5" t="e">
        <f>IF(ISNA(I5),VLOOKUP($B5+3&amp;$C5,concat!$B$2:$C$200,2,0),I5)</f>
        <v>#N/A</v>
      </c>
      <c r="K5" t="e">
        <f>IF(ISNA(J5),VLOOKUP($B5-4&amp;$C5,concat!$B$2:$C$200,2,0),J5)</f>
        <v>#N/A</v>
      </c>
      <c r="L5" t="e">
        <f>IF(ISNA(K5),VLOOKUP($B5+4&amp;$C5,concat!$B$2:$C$200,2,0),K5)</f>
        <v>#N/A</v>
      </c>
      <c r="M5" t="e">
        <f>IF(ISNA(L5),VLOOKUP($B5-5&amp;$C5,concat!$B$2:$C$200,2,0),L5)</f>
        <v>#N/A</v>
      </c>
      <c r="N5" t="e">
        <f>IF(ISNA(M5),VLOOKUP($B5+5&amp;$C5,concat!$B$2:$C$200,2,0),M5)</f>
        <v>#N/A</v>
      </c>
      <c r="O5" t="e">
        <f>IF(ISNA(N5),VLOOKUP($B5-6&amp;$C5,concat!$B$2:$C$200,2,0),N5)</f>
        <v>#N/A</v>
      </c>
      <c r="P5" t="e">
        <f>IF(ISNA(O5),VLOOKUP($B5+6&amp;$C5,concat!$B$2:$C$200,2,0),O5)</f>
        <v>#N/A</v>
      </c>
      <c r="Q5" t="e">
        <f>IF(ISNA(P5),VLOOKUP($B5-7&amp;$C5,concat!$B$2:$C$200,2,0),P5)</f>
        <v>#N/A</v>
      </c>
      <c r="R5" t="e">
        <f>IF(ISNA(Q5),VLOOKUP($B5+7&amp;$C5,concat!$B$2:$C$200,2,0),Q5)</f>
        <v>#N/A</v>
      </c>
      <c r="S5" t="e">
        <f>IF(ISNA(R5),VLOOKUP($B5-8&amp;$C5,concat!$B$2:$C$200,2,0),R5)</f>
        <v>#N/A</v>
      </c>
      <c r="T5" t="e">
        <f>IF(ISNA(S5),VLOOKUP($B5+8&amp;$C5,concat!$B$2:$C$200,2,0),S5)</f>
        <v>#N/A</v>
      </c>
      <c r="U5" t="e">
        <f>IF(ISNA(T5),VLOOKUP($B5+9&amp;$C5,concat!$B$2:$C$200,2,0),T5)</f>
        <v>#N/A</v>
      </c>
      <c r="V5" t="e">
        <f>IF(ISNA(U5),VLOOKUP($B5-9&amp;$C5,concat!$B$2:$C$200,2,0),U5)</f>
        <v>#N/A</v>
      </c>
      <c r="W5" t="e">
        <f>IF(ISNA(V5),VLOOKUP($B5-10&amp;$C5,concat!$B$2:$C$200,2,0),V5)</f>
        <v>#N/A</v>
      </c>
      <c r="X5" s="6" t="e">
        <f>IF(ISNA(W5),VLOOKUP($B5+10&amp;$C5,concat!$B$2:$C$200,2,0),W5)</f>
        <v>#N/A</v>
      </c>
      <c r="Y5" s="3" t="e">
        <f>LEFT(X5,SEARCH("I",X5)-1)</f>
        <v>#N/A</v>
      </c>
      <c r="Z5" s="41"/>
      <c r="AA5" s="20" t="s">
        <v>13</v>
      </c>
    </row>
    <row r="6" spans="1:27" x14ac:dyDescent="0.25">
      <c r="A6" s="19" t="s">
        <v>14</v>
      </c>
      <c r="B6" s="2">
        <v>40</v>
      </c>
      <c r="C6" s="6">
        <v>659</v>
      </c>
      <c r="D6" s="3" t="e">
        <f>VLOOKUP(B6&amp;C6,concat!$B$2:$C$200,2,0)</f>
        <v>#N/A</v>
      </c>
      <c r="E6" s="2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e">
        <f>IF(ISNA(S6),VLOOKUP($B6+8&amp;$C6,concat!$B$2:$C$200,2,0),S6)</f>
        <v>#N/A</v>
      </c>
      <c r="U6" t="e">
        <f>IF(ISNA(T6),VLOOKUP($B6+9&amp;$C6,concat!$B$2:$C$200,2,0),T6)</f>
        <v>#N/A</v>
      </c>
      <c r="V6" t="e">
        <f>IF(ISNA(U6),VLOOKUP($B6-9&amp;$C6,concat!$B$2:$C$200,2,0),U6)</f>
        <v>#N/A</v>
      </c>
      <c r="W6" t="e">
        <f>IF(ISNA(V6),VLOOKUP($B6-10&amp;$C6,concat!$B$2:$C$200,2,0),V6)</f>
        <v>#N/A</v>
      </c>
      <c r="X6" s="6" t="e">
        <f>IF(ISNA(W6),VLOOKUP($B6+10&amp;$C6,concat!$B$2:$C$200,2,0),W6)</f>
        <v>#N/A</v>
      </c>
      <c r="Y6" s="3" t="e">
        <f>LEFT(RIGHT(X6,LEN(X6)-10),18)</f>
        <v>#N/A</v>
      </c>
      <c r="Z6" s="5" t="str">
        <f t="shared" ref="Z6:Z28" si="0">A6</f>
        <v>CPF/CNPJ</v>
      </c>
      <c r="AA6" s="16" t="e">
        <f>Y6</f>
        <v>#N/A</v>
      </c>
    </row>
    <row r="7" spans="1:27" x14ac:dyDescent="0.25">
      <c r="A7" s="5" t="s">
        <v>15</v>
      </c>
      <c r="B7" s="2">
        <v>273</v>
      </c>
      <c r="C7" s="6">
        <v>151</v>
      </c>
      <c r="D7" s="3" t="e">
        <f>VLOOKUP(B7&amp;C7,concat!$B$2:$C$200,2,0)</f>
        <v>#N/A</v>
      </c>
      <c r="E7" s="2" t="e">
        <f>IF(ISNA(D7),VLOOKUP($B7-1&amp;$C7,concat!$B$2:$C$200,2,0),D7)</f>
        <v>#N/A</v>
      </c>
      <c r="F7" t="e">
        <f>IF(ISNA(E7),VLOOKUP($B7+1&amp;$C7,concat!$B$2:$C$200,2,0),E7)</f>
        <v>#N/A</v>
      </c>
      <c r="G7" t="e">
        <f>IF(ISNA(F7),VLOOKUP($B7-2&amp;$C7,concat!$B$2:$C$200,2,0),F7)</f>
        <v>#N/A</v>
      </c>
      <c r="H7" t="e">
        <f>IF(ISNA(G7),VLOOKUP($B7+2&amp;$C7,concat!$B$2:$C$200,2,0),G7)</f>
        <v>#N/A</v>
      </c>
      <c r="I7" t="e">
        <f>IF(ISNA(H7),VLOOKUP($B7-3&amp;$C7,concat!$B$2:$C$200,2,0),H7)</f>
        <v>#N/A</v>
      </c>
      <c r="J7" t="e">
        <f>IF(ISNA(I7),VLOOKUP($B7+3&amp;$C7,concat!$B$2:$C$200,2,0),I7)</f>
        <v>#N/A</v>
      </c>
      <c r="K7" t="e">
        <f>IF(ISNA(J7),VLOOKUP($B7-4&amp;$C7,concat!$B$2:$C$200,2,0),J7)</f>
        <v>#N/A</v>
      </c>
      <c r="L7" t="e">
        <f>IF(ISNA(K7),VLOOKUP($B7+4&amp;$C7,concat!$B$2:$C$200,2,0),K7)</f>
        <v>#N/A</v>
      </c>
      <c r="M7" t="e">
        <f>IF(ISNA(L7),VLOOKUP($B7-5&amp;$C7,concat!$B$2:$C$200,2,0),L7)</f>
        <v>#N/A</v>
      </c>
      <c r="N7" t="e">
        <f>IF(ISNA(M7),VLOOKUP($B7+5&amp;$C7,concat!$B$2:$C$200,2,0),M7)</f>
        <v>#N/A</v>
      </c>
      <c r="O7" t="e">
        <f>IF(ISNA(N7),VLOOKUP($B7-6&amp;$C7,concat!$B$2:$C$200,2,0),N7)</f>
        <v>#N/A</v>
      </c>
      <c r="P7" t="e">
        <f>IF(ISNA(O7),VLOOKUP($B7+6&amp;$C7,concat!$B$2:$C$200,2,0),O7)</f>
        <v>#N/A</v>
      </c>
      <c r="Q7" t="e">
        <f>IF(ISNA(P7),VLOOKUP($B7-7&amp;$C7,concat!$B$2:$C$200,2,0),P7)</f>
        <v>#N/A</v>
      </c>
      <c r="R7" t="e">
        <f>IF(ISNA(Q7),VLOOKUP($B7+7&amp;$C7,concat!$B$2:$C$200,2,0),Q7)</f>
        <v>#N/A</v>
      </c>
      <c r="S7" t="e">
        <f>IF(ISNA(R7),VLOOKUP($B7-8&amp;$C7,concat!$B$2:$C$200,2,0),R7)</f>
        <v>#N/A</v>
      </c>
      <c r="T7" t="e">
        <f>IF(ISNA(S7),VLOOKUP($B7+8&amp;$C7,concat!$B$2:$C$200,2,0),S7)</f>
        <v>#N/A</v>
      </c>
      <c r="U7" t="e">
        <f>IF(ISNA(T7),VLOOKUP($B7+9&amp;$C7,concat!$B$2:$C$200,2,0),T7)</f>
        <v>#N/A</v>
      </c>
      <c r="V7" t="e">
        <f>IF(ISNA(U7),VLOOKUP($B7-9&amp;$C7,concat!$B$2:$C$200,2,0),U7)</f>
        <v>#N/A</v>
      </c>
      <c r="W7" t="e">
        <f>IF(ISNA(V7),VLOOKUP($B7-10&amp;$C7,concat!$B$2:$C$200,2,0),V7)</f>
        <v>#N/A</v>
      </c>
      <c r="X7" s="6" t="e">
        <f>IF(ISNA(W7),VLOOKUP($B7+10&amp;$C7,concat!$B$2:$C$200,2,0),W7)</f>
        <v>#N/A</v>
      </c>
      <c r="Z7" s="5" t="str">
        <f t="shared" si="0"/>
        <v>Cliente</v>
      </c>
      <c r="AA7" s="16" t="e">
        <f>X7</f>
        <v>#N/A</v>
      </c>
    </row>
    <row r="8" spans="1:27" x14ac:dyDescent="0.25">
      <c r="A8" s="5" t="s">
        <v>16</v>
      </c>
      <c r="B8" s="2">
        <v>40</v>
      </c>
      <c r="C8" s="6">
        <v>659</v>
      </c>
      <c r="D8" s="3" t="e">
        <f>VLOOKUP(B8&amp;C8,concat!$B$2:$C$200,2,0)</f>
        <v>#N/A</v>
      </c>
      <c r="E8" s="2" t="e">
        <f>IF(ISNA(D8),VLOOKUP($B8-1&amp;$C8,concat!$B$2:$C$200,2,0),D8)</f>
        <v>#N/A</v>
      </c>
      <c r="F8" t="e">
        <f>IF(ISNA(E8),VLOOKUP($B8+1&amp;$C8,concat!$B$2:$C$200,2,0),E8)</f>
        <v>#N/A</v>
      </c>
      <c r="G8" t="e">
        <f>IF(ISNA(F8),VLOOKUP($B8-2&amp;$C8,concat!$B$2:$C$200,2,0),F8)</f>
        <v>#N/A</v>
      </c>
      <c r="H8" t="e">
        <f>IF(ISNA(G8),VLOOKUP($B8+2&amp;$C8,concat!$B$2:$C$200,2,0),G8)</f>
        <v>#N/A</v>
      </c>
      <c r="I8" t="e">
        <f>IF(ISNA(H8),VLOOKUP($B8-3&amp;$C8,concat!$B$2:$C$200,2,0),H8)</f>
        <v>#N/A</v>
      </c>
      <c r="J8" t="e">
        <f>IF(ISNA(I8),VLOOKUP($B8+3&amp;$C8,concat!$B$2:$C$200,2,0),I8)</f>
        <v>#N/A</v>
      </c>
      <c r="K8" t="e">
        <f>IF(ISNA(J8),VLOOKUP($B8-4&amp;$C8,concat!$B$2:$C$200,2,0),J8)</f>
        <v>#N/A</v>
      </c>
      <c r="L8" t="e">
        <f>IF(ISNA(K8),VLOOKUP($B8+4&amp;$C8,concat!$B$2:$C$200,2,0),K8)</f>
        <v>#N/A</v>
      </c>
      <c r="M8" t="e">
        <f>IF(ISNA(L8),VLOOKUP($B8-5&amp;$C8,concat!$B$2:$C$200,2,0),L8)</f>
        <v>#N/A</v>
      </c>
      <c r="N8" t="e">
        <f>IF(ISNA(M8),VLOOKUP($B8+5&amp;$C8,concat!$B$2:$C$200,2,0),M8)</f>
        <v>#N/A</v>
      </c>
      <c r="O8" t="e">
        <f>IF(ISNA(N8),VLOOKUP($B8-6&amp;$C8,concat!$B$2:$C$200,2,0),N8)</f>
        <v>#N/A</v>
      </c>
      <c r="P8" t="e">
        <f>IF(ISNA(O8),VLOOKUP($B8+6&amp;$C8,concat!$B$2:$C$200,2,0),O8)</f>
        <v>#N/A</v>
      </c>
      <c r="Q8" t="e">
        <f>IF(ISNA(P8),VLOOKUP($B8-7&amp;$C8,concat!$B$2:$C$200,2,0),P8)</f>
        <v>#N/A</v>
      </c>
      <c r="R8" t="e">
        <f>IF(ISNA(Q8),VLOOKUP($B8+7&amp;$C8,concat!$B$2:$C$200,2,0),Q8)</f>
        <v>#N/A</v>
      </c>
      <c r="S8" t="e">
        <f>IF(ISNA(R8),VLOOKUP($B8-8&amp;$C8,concat!$B$2:$C$200,2,0),R8)</f>
        <v>#N/A</v>
      </c>
      <c r="T8" t="e">
        <f>IF(ISNA(S8),VLOOKUP($B8+8&amp;$C8,concat!$B$2:$C$200,2,0),S8)</f>
        <v>#N/A</v>
      </c>
      <c r="U8" t="e">
        <f>IF(ISNA(T8),VLOOKUP($B8+9&amp;$C8,concat!$B$2:$C$200,2,0),T8)</f>
        <v>#N/A</v>
      </c>
      <c r="V8" t="e">
        <f>IF(ISNA(U8),VLOOKUP($B8-9&amp;$C8,concat!$B$2:$C$200,2,0),U8)</f>
        <v>#N/A</v>
      </c>
      <c r="W8" t="e">
        <f>IF(ISNA(V8),VLOOKUP($B8-10&amp;$C8,concat!$B$2:$C$200,2,0),V8)</f>
        <v>#N/A</v>
      </c>
      <c r="X8" s="6" t="e">
        <f>IF(ISNA(W8),VLOOKUP($B8+10&amp;$C8,concat!$B$2:$C$200,2,0),W8)</f>
        <v>#N/A</v>
      </c>
      <c r="Y8" s="3" t="e">
        <f>MID(X8,FIND("CEP",X8)+5,9)</f>
        <v>#N/A</v>
      </c>
      <c r="Z8" s="5" t="str">
        <f t="shared" si="0"/>
        <v>CEP</v>
      </c>
      <c r="AA8" s="16" t="e">
        <f>Y8</f>
        <v>#N/A</v>
      </c>
    </row>
    <row r="9" spans="1:27" x14ac:dyDescent="0.25">
      <c r="A9" s="19" t="s">
        <v>17</v>
      </c>
      <c r="B9" s="2">
        <v>307</v>
      </c>
      <c r="C9" s="6">
        <v>740</v>
      </c>
      <c r="D9" s="3" t="e">
        <f>VLOOKUP(B9&amp;C9,concat!$B$2:$C$200,2,0)</f>
        <v>#N/A</v>
      </c>
      <c r="E9" s="2" t="e">
        <f>IF(ISNA(D9),VLOOKUP($B9-1&amp;$C9,concat!$B$2:$C$200,2,0),D9)</f>
        <v>#N/A</v>
      </c>
      <c r="F9" t="e">
        <f>IF(ISNA(E9),VLOOKUP($B9+1&amp;$C9,concat!$B$2:$C$200,2,0),E9)</f>
        <v>#N/A</v>
      </c>
      <c r="G9" t="e">
        <f>IF(ISNA(F9),VLOOKUP($B9-2&amp;$C9,concat!$B$2:$C$200,2,0),F9)</f>
        <v>#N/A</v>
      </c>
      <c r="H9" t="e">
        <f>IF(ISNA(G9),VLOOKUP($B9+2&amp;$C9,concat!$B$2:$C$200,2,0),G9)</f>
        <v>#N/A</v>
      </c>
      <c r="I9" t="e">
        <f>IF(ISNA(H9),VLOOKUP($B9-3&amp;$C9,concat!$B$2:$C$200,2,0),H9)</f>
        <v>#N/A</v>
      </c>
      <c r="J9" t="e">
        <f>IF(ISNA(I9),VLOOKUP($B9+3&amp;$C9,concat!$B$2:$C$200,2,0),I9)</f>
        <v>#N/A</v>
      </c>
      <c r="K9" t="e">
        <f>IF(ISNA(J9),VLOOKUP($B9-4&amp;$C9,concat!$B$2:$C$200,2,0),J9)</f>
        <v>#N/A</v>
      </c>
      <c r="L9" t="e">
        <f>IF(ISNA(K9),VLOOKUP($B9+4&amp;$C9,concat!$B$2:$C$200,2,0),K9)</f>
        <v>#N/A</v>
      </c>
      <c r="M9" t="e">
        <f>IF(ISNA(L9),VLOOKUP($B9-5&amp;$C9,concat!$B$2:$C$200,2,0),L9)</f>
        <v>#N/A</v>
      </c>
      <c r="N9" t="e">
        <f>IF(ISNA(M9),VLOOKUP($B9+5&amp;$C9,concat!$B$2:$C$200,2,0),M9)</f>
        <v>#N/A</v>
      </c>
      <c r="O9" t="e">
        <f>IF(ISNA(N9),VLOOKUP($B9-6&amp;$C9,concat!$B$2:$C$200,2,0),N9)</f>
        <v>#N/A</v>
      </c>
      <c r="P9" t="e">
        <f>IF(ISNA(O9),VLOOKUP($B9+6&amp;$C9,concat!$B$2:$C$200,2,0),O9)</f>
        <v>#N/A</v>
      </c>
      <c r="Q9" t="e">
        <f>IF(ISNA(P9),VLOOKUP($B9-7&amp;$C9,concat!$B$2:$C$200,2,0),P9)</f>
        <v>#N/A</v>
      </c>
      <c r="R9" t="e">
        <f>IF(ISNA(Q9),VLOOKUP($B9+7&amp;$C9,concat!$B$2:$C$200,2,0),Q9)</f>
        <v>#N/A</v>
      </c>
      <c r="S9" t="e">
        <f>IF(ISNA(R9),VLOOKUP($B9-8&amp;$C9,concat!$B$2:$C$200,2,0),R9)</f>
        <v>#N/A</v>
      </c>
      <c r="T9" t="e">
        <f>IF(ISNA(S9),VLOOKUP($B9+8&amp;$C9,concat!$B$2:$C$200,2,0),S9)</f>
        <v>#N/A</v>
      </c>
      <c r="U9" t="e">
        <f>IF(ISNA(T9),VLOOKUP($B9+9&amp;$C9,concat!$B$2:$C$200,2,0),T9)</f>
        <v>#N/A</v>
      </c>
      <c r="V9" t="e">
        <f>IF(ISNA(U9),VLOOKUP($B9-9&amp;$C9,concat!$B$2:$C$200,2,0),U9)</f>
        <v>#N/A</v>
      </c>
      <c r="W9" t="e">
        <f>IF(ISNA(V9),VLOOKUP($B9-10&amp;$C9,concat!$B$2:$C$200,2,0),V9)</f>
        <v>#N/A</v>
      </c>
      <c r="X9" s="6" t="e">
        <f>IF(ISNA(W9),VLOOKUP($B9+10&amp;$C9,concat!$B$2:$C$200,2,0),W9)</f>
        <v>#N/A</v>
      </c>
      <c r="Z9" s="5" t="str">
        <f t="shared" si="0"/>
        <v>Vencimento</v>
      </c>
      <c r="AA9" s="16" t="e">
        <f>X9</f>
        <v>#N/A</v>
      </c>
    </row>
    <row r="10" spans="1:27" x14ac:dyDescent="0.25">
      <c r="A10" s="19" t="s">
        <v>18</v>
      </c>
      <c r="B10" s="2">
        <v>375</v>
      </c>
      <c r="C10" s="6">
        <v>739</v>
      </c>
      <c r="D10" s="3" t="e">
        <f>VLOOKUP(B10&amp;C10,concat!$B$2:$C$200,2,0)</f>
        <v>#N/A</v>
      </c>
      <c r="E10" s="2" t="e">
        <f>IF(ISNA(D10),VLOOKUP($B10-1&amp;$C10,concat!$B$2:$C$200,2,0),D10)</f>
        <v>#N/A</v>
      </c>
      <c r="F10" t="e">
        <f>IF(ISNA(E10),VLOOKUP($B10+1&amp;$C10,concat!$B$2:$C$200,2,0),E10)</f>
        <v>#N/A</v>
      </c>
      <c r="G10" t="e">
        <f>IF(ISNA(F10),VLOOKUP($B10-2&amp;$C10,concat!$B$2:$C$200,2,0),F10)</f>
        <v>#N/A</v>
      </c>
      <c r="H10" t="e">
        <f>IF(ISNA(G10),VLOOKUP($B10+2&amp;$C10,concat!$B$2:$C$200,2,0),G10)</f>
        <v>#N/A</v>
      </c>
      <c r="I10" t="e">
        <f>IF(ISNA(H10),VLOOKUP($B10-3&amp;$C10,concat!$B$2:$C$200,2,0),H10)</f>
        <v>#N/A</v>
      </c>
      <c r="J10" t="e">
        <f>IF(ISNA(I10),VLOOKUP($B10+3&amp;$C10,concat!$B$2:$C$200,2,0),I10)</f>
        <v>#N/A</v>
      </c>
      <c r="K10" t="e">
        <f>IF(ISNA(J10),VLOOKUP($B10-4&amp;$C10,concat!$B$2:$C$200,2,0),J10)</f>
        <v>#N/A</v>
      </c>
      <c r="L10" t="e">
        <f>IF(ISNA(K10),VLOOKUP($B10+4&amp;$C10,concat!$B$2:$C$200,2,0),K10)</f>
        <v>#N/A</v>
      </c>
      <c r="M10" t="e">
        <f>IF(ISNA(L10),VLOOKUP($B10-5&amp;$C10,concat!$B$2:$C$200,2,0),L10)</f>
        <v>#N/A</v>
      </c>
      <c r="N10" t="e">
        <f>IF(ISNA(M10),VLOOKUP($B10+5&amp;$C10,concat!$B$2:$C$200,2,0),M10)</f>
        <v>#N/A</v>
      </c>
      <c r="O10" t="e">
        <f>IF(ISNA(N10),VLOOKUP($B10-6&amp;$C10,concat!$B$2:$C$200,2,0),N10)</f>
        <v>#N/A</v>
      </c>
      <c r="P10" t="e">
        <f>IF(ISNA(O10),VLOOKUP($B10+6&amp;$C10,concat!$B$2:$C$200,2,0),O10)</f>
        <v>#N/A</v>
      </c>
      <c r="Q10" t="e">
        <f>IF(ISNA(P10),VLOOKUP($B10-7&amp;$C10,concat!$B$2:$C$200,2,0),P10)</f>
        <v>#N/A</v>
      </c>
      <c r="R10" t="e">
        <f>IF(ISNA(Q10),VLOOKUP($B10+7&amp;$C10,concat!$B$2:$C$200,2,0),Q10)</f>
        <v>#N/A</v>
      </c>
      <c r="S10" t="e">
        <f>IF(ISNA(R10),VLOOKUP($B10-8&amp;$C10,concat!$B$2:$C$200,2,0),R10)</f>
        <v>#N/A</v>
      </c>
      <c r="T10" t="e">
        <f>IF(ISNA(S10),VLOOKUP($B10+8&amp;$C10,concat!$B$2:$C$200,2,0),S10)</f>
        <v>#N/A</v>
      </c>
      <c r="U10" t="e">
        <f>IF(ISNA(T10),VLOOKUP($B10+9&amp;$C10,concat!$B$2:$C$200,2,0),T10)</f>
        <v>#N/A</v>
      </c>
      <c r="V10" t="e">
        <f>IF(ISNA(U10),VLOOKUP($B10-9&amp;$C10,concat!$B$2:$C$200,2,0),U10)</f>
        <v>#N/A</v>
      </c>
      <c r="W10" t="e">
        <f>IF(ISNA(V10),VLOOKUP($B10-10&amp;$C10,concat!$B$2:$C$200,2,0),V10)</f>
        <v>#N/A</v>
      </c>
      <c r="X10" s="6" t="e">
        <f>IF(ISNA(W10),VLOOKUP($B10+10&amp;$C10,concat!$B$2:$C$200,2,0),W10)</f>
        <v>#N/A</v>
      </c>
      <c r="Y10" s="3" t="e">
        <f>IF(ISNA(X10),IF(LEN(X11)&gt;8,LEFT(X11,LEN(X11)-8),X10),X10)</f>
        <v>#N/A</v>
      </c>
      <c r="Z10" s="5" t="str">
        <f t="shared" si="0"/>
        <v>Total a pagar</v>
      </c>
      <c r="AA10" s="16" t="e">
        <f>Y10</f>
        <v>#N/A</v>
      </c>
    </row>
    <row r="11" spans="1:27" x14ac:dyDescent="0.25">
      <c r="A11" s="19" t="s">
        <v>19</v>
      </c>
      <c r="B11" s="2">
        <v>365</v>
      </c>
      <c r="C11" s="6">
        <v>727</v>
      </c>
      <c r="D11" s="3" t="e">
        <f>VLOOKUP(B11&amp;C11,concat!$B$2:$C$200,2,0)</f>
        <v>#N/A</v>
      </c>
      <c r="E11" s="2" t="e">
        <f>IF(ISNA(D11),VLOOKUP($B11-1&amp;$C11,concat!$B$2:$C$200,2,0),D11)</f>
        <v>#N/A</v>
      </c>
      <c r="F11" t="e">
        <f>IF(ISNA(E11),VLOOKUP($B11+1&amp;$C11,concat!$B$2:$C$200,2,0),E11)</f>
        <v>#N/A</v>
      </c>
      <c r="G11" t="e">
        <f>IF(ISNA(F11),VLOOKUP($B11-2&amp;$C11,concat!$B$2:$C$200,2,0),F11)</f>
        <v>#N/A</v>
      </c>
      <c r="H11" t="e">
        <f>IF(ISNA(G11),VLOOKUP($B11+2&amp;$C11,concat!$B$2:$C$200,2,0),G11)</f>
        <v>#N/A</v>
      </c>
      <c r="I11" t="e">
        <f>IF(ISNA(H11),VLOOKUP($B11-3&amp;$C11,concat!$B$2:$C$200,2,0),H11)</f>
        <v>#N/A</v>
      </c>
      <c r="J11" t="e">
        <f>IF(ISNA(I11),VLOOKUP($B11+3&amp;$C11,concat!$B$2:$C$200,2,0),I11)</f>
        <v>#N/A</v>
      </c>
      <c r="K11" t="e">
        <f>IF(ISNA(J11),VLOOKUP($B11-4&amp;$C11,concat!$B$2:$C$200,2,0),J11)</f>
        <v>#N/A</v>
      </c>
      <c r="L11" t="e">
        <f>IF(ISNA(K11),VLOOKUP($B11+4&amp;$C11,concat!$B$2:$C$200,2,0),K11)</f>
        <v>#N/A</v>
      </c>
      <c r="M11" t="e">
        <f>IF(ISNA(L11),VLOOKUP($B11-5&amp;$C11,concat!$B$2:$C$200,2,0),L11)</f>
        <v>#N/A</v>
      </c>
      <c r="N11" t="e">
        <f>IF(ISNA(M11),VLOOKUP($B11+5&amp;$C11,concat!$B$2:$C$200,2,0),M11)</f>
        <v>#N/A</v>
      </c>
      <c r="O11" t="e">
        <f>IF(ISNA(N11),VLOOKUP($B11-6&amp;$C11,concat!$B$2:$C$200,2,0),N11)</f>
        <v>#N/A</v>
      </c>
      <c r="P11" t="e">
        <f>IF(ISNA(O11),VLOOKUP($B11+6&amp;$C11,concat!$B$2:$C$200,2,0),O11)</f>
        <v>#N/A</v>
      </c>
      <c r="Q11" t="e">
        <f>IF(ISNA(P11),VLOOKUP($B11-7&amp;$C11,concat!$B$2:$C$200,2,0),P11)</f>
        <v>#N/A</v>
      </c>
      <c r="R11" t="e">
        <f>IF(ISNA(Q11),VLOOKUP($B11+7&amp;$C11,concat!$B$2:$C$200,2,0),Q11)</f>
        <v>#N/A</v>
      </c>
      <c r="S11" t="e">
        <f>IF(ISNA(R11),VLOOKUP($B11-8&amp;$C11,concat!$B$2:$C$200,2,0),R11)</f>
        <v>#N/A</v>
      </c>
      <c r="T11" t="e">
        <f>IF(ISNA(S11),VLOOKUP($B11+8&amp;$C11,concat!$B$2:$C$200,2,0),S11)</f>
        <v>#N/A</v>
      </c>
      <c r="U11" t="e">
        <f>IF(ISNA(T11),VLOOKUP($B11+9&amp;$C11,concat!$B$2:$C$200,2,0),T11)</f>
        <v>#N/A</v>
      </c>
      <c r="V11" t="e">
        <f>IF(ISNA(U11),VLOOKUP($B11-9&amp;$C11,concat!$B$2:$C$200,2,0),U11)</f>
        <v>#N/A</v>
      </c>
      <c r="W11" t="e">
        <f>IF(ISNA(V11),VLOOKUP($B11-10&amp;$C11,concat!$B$2:$C$200,2,0),V11)</f>
        <v>#N/A</v>
      </c>
      <c r="X11" s="6" t="e">
        <f>IF(ISNA(W11),VLOOKUP($B11+10&amp;$C11,concat!$B$2:$C$200,2,0),W11)</f>
        <v>#N/A</v>
      </c>
      <c r="Y11" s="3" t="e">
        <f>IF(LEN(X11)&gt;8,RIGHT(X11,8),X11)</f>
        <v>#N/A</v>
      </c>
      <c r="Z11" s="5" t="str">
        <f t="shared" si="0"/>
        <v>Mes de Referencia</v>
      </c>
      <c r="AA11" s="16" t="e">
        <f>Y11</f>
        <v>#N/A</v>
      </c>
    </row>
    <row r="12" spans="1:27" x14ac:dyDescent="0.25">
      <c r="A12" s="19" t="s">
        <v>20</v>
      </c>
      <c r="B12" s="2">
        <v>350</v>
      </c>
      <c r="C12" s="6">
        <v>684</v>
      </c>
      <c r="D12" s="3" t="e">
        <f>VLOOKUP(B12&amp;C12,concat!$B$2:$C$200,2,0)</f>
        <v>#N/A</v>
      </c>
      <c r="E12" s="2" t="e">
        <f>IF(ISNA(D12),VLOOKUP($B12-1&amp;$C12,concat!$B$2:$C$200,2,0),D12)</f>
        <v>#N/A</v>
      </c>
      <c r="F12" t="e">
        <f>IF(ISNA(E12),VLOOKUP($B12+1&amp;$C12,concat!$B$2:$C$200,2,0),E12)</f>
        <v>#N/A</v>
      </c>
      <c r="G12" t="e">
        <f>IF(ISNA(F12),VLOOKUP($B12-2&amp;$C12,concat!$B$2:$C$200,2,0),F12)</f>
        <v>#N/A</v>
      </c>
      <c r="H12" t="e">
        <f>IF(ISNA(G12),VLOOKUP($B12+2&amp;$C12,concat!$B$2:$C$200,2,0),G12)</f>
        <v>#N/A</v>
      </c>
      <c r="I12" t="e">
        <f>IF(ISNA(H12),VLOOKUP($B12-3&amp;$C12,concat!$B$2:$C$200,2,0),H12)</f>
        <v>#N/A</v>
      </c>
      <c r="J12" t="e">
        <f>IF(ISNA(I12),VLOOKUP($B12+3&amp;$C12,concat!$B$2:$C$200,2,0),I12)</f>
        <v>#N/A</v>
      </c>
      <c r="K12" t="e">
        <f>IF(ISNA(J12),VLOOKUP($B12-4&amp;$C12,concat!$B$2:$C$200,2,0),J12)</f>
        <v>#N/A</v>
      </c>
      <c r="L12" t="e">
        <f>IF(ISNA(K12),VLOOKUP($B12+4&amp;$C12,concat!$B$2:$C$200,2,0),K12)</f>
        <v>#N/A</v>
      </c>
      <c r="M12" t="e">
        <f>IF(ISNA(L12),VLOOKUP($B12-5&amp;$C12,concat!$B$2:$C$200,2,0),L12)</f>
        <v>#N/A</v>
      </c>
      <c r="N12" t="e">
        <f>IF(ISNA(M12),VLOOKUP($B12+5&amp;$C12,concat!$B$2:$C$200,2,0),M12)</f>
        <v>#N/A</v>
      </c>
      <c r="O12" t="e">
        <f>IF(ISNA(N12),VLOOKUP($B12-6&amp;$C12,concat!$B$2:$C$200,2,0),N12)</f>
        <v>#N/A</v>
      </c>
      <c r="P12" t="e">
        <f>IF(ISNA(O12),VLOOKUP($B12+6&amp;$C12,concat!$B$2:$C$200,2,0),O12)</f>
        <v>#N/A</v>
      </c>
      <c r="Q12" t="e">
        <f>IF(ISNA(P12),VLOOKUP($B12-7&amp;$C12,concat!$B$2:$C$200,2,0),P12)</f>
        <v>#N/A</v>
      </c>
      <c r="R12" t="e">
        <f>IF(ISNA(Q12),VLOOKUP($B12+7&amp;$C12,concat!$B$2:$C$200,2,0),Q12)</f>
        <v>#N/A</v>
      </c>
      <c r="S12" t="e">
        <f>IF(ISNA(R12),VLOOKUP($B12-8&amp;$C12,concat!$B$2:$C$200,2,0),R12)</f>
        <v>#N/A</v>
      </c>
      <c r="T12" t="e">
        <f>IF(ISNA(S12),VLOOKUP($B12+8&amp;$C12,concat!$B$2:$C$200,2,0),S12)</f>
        <v>#N/A</v>
      </c>
      <c r="U12" t="e">
        <f>IF(ISNA(T12),VLOOKUP($B12+9&amp;$C12,concat!$B$2:$C$200,2,0),T12)</f>
        <v>#N/A</v>
      </c>
      <c r="V12" t="e">
        <f>IF(ISNA(U12),VLOOKUP($B12-9&amp;$C12,concat!$B$2:$C$200,2,0),U12)</f>
        <v>#N/A</v>
      </c>
      <c r="W12" t="e">
        <f>IF(ISNA(V12),VLOOKUP($B12-10&amp;$C12,concat!$B$2:$C$200,2,0),V12)</f>
        <v>#N/A</v>
      </c>
      <c r="X12" s="6" t="e">
        <f>IF(ISNA(W12),VLOOKUP($B12+10&amp;$C12,concat!$B$2:$C$200,2,0),W12)</f>
        <v>#N/A</v>
      </c>
      <c r="Z12" s="5" t="str">
        <f t="shared" si="0"/>
        <v>Leitura Anterior</v>
      </c>
      <c r="AA12" s="16" t="e">
        <f>X12</f>
        <v>#N/A</v>
      </c>
    </row>
    <row r="13" spans="1:27" x14ac:dyDescent="0.25">
      <c r="A13" s="19" t="s">
        <v>21</v>
      </c>
      <c r="B13" s="2">
        <v>346</v>
      </c>
      <c r="C13" s="6">
        <v>671</v>
      </c>
      <c r="D13" s="3" t="e">
        <f>VLOOKUP(B13&amp;C13,concat!$B$2:$C$200,2,0)</f>
        <v>#N/A</v>
      </c>
      <c r="E13" s="2" t="e">
        <f>IF(ISNA(D13),VLOOKUP($B13-1&amp;$C13,concat!$B$2:$C$200,2,0),D13)</f>
        <v>#N/A</v>
      </c>
      <c r="F13" t="e">
        <f>IF(ISNA(E13),VLOOKUP($B13+1&amp;$C13,concat!$B$2:$C$200,2,0),E13)</f>
        <v>#N/A</v>
      </c>
      <c r="G13" t="e">
        <f>IF(ISNA(F13),VLOOKUP($B13-2&amp;$C13,concat!$B$2:$C$200,2,0),F13)</f>
        <v>#N/A</v>
      </c>
      <c r="H13" t="e">
        <f>IF(ISNA(G13),VLOOKUP($B13+2&amp;$C13,concat!$B$2:$C$200,2,0),G13)</f>
        <v>#N/A</v>
      </c>
      <c r="I13" t="e">
        <f>IF(ISNA(H13),VLOOKUP($B13-3&amp;$C13,concat!$B$2:$C$200,2,0),H13)</f>
        <v>#N/A</v>
      </c>
      <c r="J13" t="e">
        <f>IF(ISNA(I13),VLOOKUP($B13+3&amp;$C13,concat!$B$2:$C$200,2,0),I13)</f>
        <v>#N/A</v>
      </c>
      <c r="K13" t="e">
        <f>IF(ISNA(J13),VLOOKUP($B13-4&amp;$C13,concat!$B$2:$C$200,2,0),J13)</f>
        <v>#N/A</v>
      </c>
      <c r="L13" t="e">
        <f>IF(ISNA(K13),VLOOKUP($B13+4&amp;$C13,concat!$B$2:$C$200,2,0),K13)</f>
        <v>#N/A</v>
      </c>
      <c r="M13" t="e">
        <f>IF(ISNA(L13),VLOOKUP($B13-5&amp;$C13,concat!$B$2:$C$200,2,0),L13)</f>
        <v>#N/A</v>
      </c>
      <c r="N13" t="e">
        <f>IF(ISNA(M13),VLOOKUP($B13+5&amp;$C13,concat!$B$2:$C$200,2,0),M13)</f>
        <v>#N/A</v>
      </c>
      <c r="O13" t="e">
        <f>IF(ISNA(N13),VLOOKUP($B13-6&amp;$C13,concat!$B$2:$C$200,2,0),N13)</f>
        <v>#N/A</v>
      </c>
      <c r="P13" t="e">
        <f>IF(ISNA(O13),VLOOKUP($B13+6&amp;$C13,concat!$B$2:$C$200,2,0),O13)</f>
        <v>#N/A</v>
      </c>
      <c r="Q13" t="e">
        <f>IF(ISNA(P13),VLOOKUP($B13-7&amp;$C13,concat!$B$2:$C$200,2,0),P13)</f>
        <v>#N/A</v>
      </c>
      <c r="R13" t="e">
        <f>IF(ISNA(Q13),VLOOKUP($B13+7&amp;$C13,concat!$B$2:$C$200,2,0),Q13)</f>
        <v>#N/A</v>
      </c>
      <c r="S13" t="e">
        <f>IF(ISNA(R13),VLOOKUP($B13-8&amp;$C13,concat!$B$2:$C$200,2,0),R13)</f>
        <v>#N/A</v>
      </c>
      <c r="T13" t="e">
        <f>IF(ISNA(S13),VLOOKUP($B13+8&amp;$C13,concat!$B$2:$C$200,2,0),S13)</f>
        <v>#N/A</v>
      </c>
      <c r="U13" t="e">
        <f>IF(ISNA(T13),VLOOKUP($B13+9&amp;$C13,concat!$B$2:$C$200,2,0),T13)</f>
        <v>#N/A</v>
      </c>
      <c r="V13" t="e">
        <f>IF(ISNA(U13),VLOOKUP($B13-9&amp;$C13,concat!$B$2:$C$200,2,0),U13)</f>
        <v>#N/A</v>
      </c>
      <c r="W13" t="e">
        <f>IF(ISNA(V13),VLOOKUP($B13-10&amp;$C13,concat!$B$2:$C$200,2,0),V13)</f>
        <v>#N/A</v>
      </c>
      <c r="X13" s="6" t="e">
        <f>IF(ISNA(W13),VLOOKUP($B13+10&amp;$C13,concat!$B$2:$C$200,2,0),W13)</f>
        <v>#N/A</v>
      </c>
      <c r="Z13" s="5" t="str">
        <f t="shared" si="0"/>
        <v>Leitura Atual</v>
      </c>
      <c r="AA13" s="16" t="e">
        <f>X13</f>
        <v>#N/A</v>
      </c>
    </row>
    <row r="14" spans="1:27" x14ac:dyDescent="0.25">
      <c r="A14" s="19" t="s">
        <v>22</v>
      </c>
      <c r="B14" s="2">
        <v>348</v>
      </c>
      <c r="C14" s="6">
        <v>658</v>
      </c>
      <c r="D14" s="3" t="e">
        <f>VLOOKUP(B14&amp;C14,concat!$B$2:$C$200,2,0)</f>
        <v>#N/A</v>
      </c>
      <c r="E14" s="2" t="e">
        <f>IF(ISNA(D14),VLOOKUP($B14-1&amp;$C14,concat!$B$2:$C$200,2,0),D14)</f>
        <v>#N/A</v>
      </c>
      <c r="F14" t="e">
        <f>IF(ISNA(E14),VLOOKUP($B14+1&amp;$C14,concat!$B$2:$C$200,2,0),E14)</f>
        <v>#N/A</v>
      </c>
      <c r="G14" t="e">
        <f>IF(ISNA(F14),VLOOKUP($B14-2&amp;$C14,concat!$B$2:$C$200,2,0),F14)</f>
        <v>#N/A</v>
      </c>
      <c r="H14" t="e">
        <f>IF(ISNA(G14),VLOOKUP($B14+2&amp;$C14,concat!$B$2:$C$200,2,0),G14)</f>
        <v>#N/A</v>
      </c>
      <c r="I14" t="e">
        <f>IF(ISNA(H14),VLOOKUP($B14-3&amp;$C14,concat!$B$2:$C$200,2,0),H14)</f>
        <v>#N/A</v>
      </c>
      <c r="J14" t="e">
        <f>IF(ISNA(I14),VLOOKUP($B14+3&amp;$C14,concat!$B$2:$C$200,2,0),I14)</f>
        <v>#N/A</v>
      </c>
      <c r="K14" t="e">
        <f>IF(ISNA(J14),VLOOKUP($B14-4&amp;$C14,concat!$B$2:$C$200,2,0),J14)</f>
        <v>#N/A</v>
      </c>
      <c r="L14" t="e">
        <f>IF(ISNA(K14),VLOOKUP($B14+4&amp;$C14,concat!$B$2:$C$200,2,0),K14)</f>
        <v>#N/A</v>
      </c>
      <c r="M14" t="e">
        <f>IF(ISNA(L14),VLOOKUP($B14-5&amp;$C14,concat!$B$2:$C$200,2,0),L14)</f>
        <v>#N/A</v>
      </c>
      <c r="N14" t="e">
        <f>IF(ISNA(M14),VLOOKUP($B14+5&amp;$C14,concat!$B$2:$C$200,2,0),M14)</f>
        <v>#N/A</v>
      </c>
      <c r="O14" t="e">
        <f>IF(ISNA(N14),VLOOKUP($B14-6&amp;$C14,concat!$B$2:$C$200,2,0),N14)</f>
        <v>#N/A</v>
      </c>
      <c r="P14" t="e">
        <f>IF(ISNA(O14),VLOOKUP($B14+6&amp;$C14,concat!$B$2:$C$200,2,0),O14)</f>
        <v>#N/A</v>
      </c>
      <c r="Q14" t="e">
        <f>IF(ISNA(P14),VLOOKUP($B14-7&amp;$C14,concat!$B$2:$C$200,2,0),P14)</f>
        <v>#N/A</v>
      </c>
      <c r="R14" t="e">
        <f>IF(ISNA(Q14),VLOOKUP($B14+7&amp;$C14,concat!$B$2:$C$200,2,0),Q14)</f>
        <v>#N/A</v>
      </c>
      <c r="S14" t="e">
        <f>IF(ISNA(R14),VLOOKUP($B14-8&amp;$C14,concat!$B$2:$C$200,2,0),R14)</f>
        <v>#N/A</v>
      </c>
      <c r="T14" t="e">
        <f>IF(ISNA(S14),VLOOKUP($B14+8&amp;$C14,concat!$B$2:$C$200,2,0),S14)</f>
        <v>#N/A</v>
      </c>
      <c r="U14" t="e">
        <f>IF(ISNA(T14),VLOOKUP($B14+9&amp;$C14,concat!$B$2:$C$200,2,0),T14)</f>
        <v>#N/A</v>
      </c>
      <c r="V14" t="e">
        <f>IF(ISNA(U14),VLOOKUP($B14-9&amp;$C14,concat!$B$2:$C$200,2,0),U14)</f>
        <v>#N/A</v>
      </c>
      <c r="W14" t="e">
        <f>IF(ISNA(V14),VLOOKUP($B14-10&amp;$C14,concat!$B$2:$C$200,2,0),V14)</f>
        <v>#N/A</v>
      </c>
      <c r="X14" s="6" t="e">
        <f>IF(ISNA(W14),VLOOKUP($B14+10&amp;$C14,concat!$B$2:$C$200,2,0),W14)</f>
        <v>#N/A</v>
      </c>
      <c r="Z14" s="5" t="str">
        <f t="shared" si="0"/>
        <v>Proxima Leitura</v>
      </c>
      <c r="AA14" s="16" t="e">
        <f>X14</f>
        <v>#N/A</v>
      </c>
    </row>
    <row r="15" spans="1:27" ht="15.75" customHeight="1" thickBot="1" x14ac:dyDescent="0.3">
      <c r="A15" s="19" t="s">
        <v>23</v>
      </c>
      <c r="B15" s="2">
        <v>319</v>
      </c>
      <c r="C15" s="6">
        <v>549</v>
      </c>
      <c r="D15" s="3" t="e">
        <f>VLOOKUP(B15&amp;C15,concat!$B$2:$C$200,2,0)</f>
        <v>#N/A</v>
      </c>
      <c r="E15" s="2" t="e">
        <f>IF(ISNA(D15),VLOOKUP($B15-1&amp;$C15,concat!$B$2:$C$200,2,0),D15)</f>
        <v>#N/A</v>
      </c>
      <c r="F15" t="e">
        <f>IF(ISNA(E15),VLOOKUP($B15+1&amp;$C15,concat!$B$2:$C$200,2,0),E15)</f>
        <v>#N/A</v>
      </c>
      <c r="G15" t="e">
        <f>IF(ISNA(F15),VLOOKUP($B15-2&amp;$C15,concat!$B$2:$C$200,2,0),F15)</f>
        <v>#N/A</v>
      </c>
      <c r="H15" t="e">
        <f>IF(ISNA(G15),VLOOKUP($B15+2&amp;$C15,concat!$B$2:$C$200,2,0),G15)</f>
        <v>#N/A</v>
      </c>
      <c r="I15" t="e">
        <f>IF(ISNA(H15),VLOOKUP($B15-3&amp;$C15,concat!$B$2:$C$200,2,0),H15)</f>
        <v>#N/A</v>
      </c>
      <c r="J15" t="e">
        <f>IF(ISNA(I15),VLOOKUP($B15+3&amp;$C15,concat!$B$2:$C$200,2,0),I15)</f>
        <v>#N/A</v>
      </c>
      <c r="K15" t="e">
        <f>IF(ISNA(J15),VLOOKUP($B15-4&amp;$C15,concat!$B$2:$C$200,2,0),J15)</f>
        <v>#N/A</v>
      </c>
      <c r="L15" t="e">
        <f>IF(ISNA(K15),VLOOKUP($B15+4&amp;$C15,concat!$B$2:$C$200,2,0),K15)</f>
        <v>#N/A</v>
      </c>
      <c r="M15" t="e">
        <f>IF(ISNA(L15),VLOOKUP($B15-5&amp;$C15,concat!$B$2:$C$200,2,0),L15)</f>
        <v>#N/A</v>
      </c>
      <c r="N15" t="e">
        <f>IF(ISNA(M15),VLOOKUP($B15+5&amp;$C15,concat!$B$2:$C$200,2,0),M15)</f>
        <v>#N/A</v>
      </c>
      <c r="O15" t="e">
        <f>IF(ISNA(N15),VLOOKUP($B15-6&amp;$C15,concat!$B$2:$C$200,2,0),N15)</f>
        <v>#N/A</v>
      </c>
      <c r="P15" t="e">
        <f>IF(ISNA(O15),VLOOKUP($B15+6&amp;$C15,concat!$B$2:$C$200,2,0),O15)</f>
        <v>#N/A</v>
      </c>
      <c r="Q15" t="e">
        <f>IF(ISNA(P15),VLOOKUP($B15-7&amp;$C15,concat!$B$2:$C$200,2,0),P15)</f>
        <v>#N/A</v>
      </c>
      <c r="R15" t="e">
        <f>IF(ISNA(Q15),VLOOKUP($B15+7&amp;$C15,concat!$B$2:$C$200,2,0),Q15)</f>
        <v>#N/A</v>
      </c>
      <c r="S15" t="e">
        <f>IF(ISNA(R15),VLOOKUP($B15-8&amp;$C15,concat!$B$2:$C$200,2,0),R15)</f>
        <v>#N/A</v>
      </c>
      <c r="T15" t="e">
        <f>IF(ISNA(S15),VLOOKUP($B15+8&amp;$C15,concat!$B$2:$C$200,2,0),S15)</f>
        <v>#N/A</v>
      </c>
      <c r="U15" t="e">
        <f>IF(ISNA(T15),VLOOKUP($B15+9&amp;$C15,concat!$B$2:$C$200,2,0),T15)</f>
        <v>#N/A</v>
      </c>
      <c r="V15" t="e">
        <f>IF(ISNA(U15),VLOOKUP($B15-9&amp;$C15,concat!$B$2:$C$200,2,0),U15)</f>
        <v>#N/A</v>
      </c>
      <c r="W15" t="e">
        <f>IF(ISNA(V15),VLOOKUP($B15-10&amp;$C15,concat!$B$2:$C$200,2,0),V15)</f>
        <v>#N/A</v>
      </c>
      <c r="X15" s="6" t="e">
        <f>IF(ISNA(W15),VLOOKUP($B15+10&amp;$C15,concat!$B$2:$C$200,2,0),W15)</f>
        <v>#N/A</v>
      </c>
      <c r="Z15" s="5" t="str">
        <f t="shared" si="0"/>
        <v>Bandeira</v>
      </c>
      <c r="AA15" s="16" t="e">
        <f>X15</f>
        <v>#N/A</v>
      </c>
    </row>
    <row r="16" spans="1:27" s="27" customFormat="1" x14ac:dyDescent="0.25">
      <c r="A16" s="25" t="s">
        <v>24</v>
      </c>
      <c r="B16" s="14">
        <v>272</v>
      </c>
      <c r="C16" s="21">
        <v>510</v>
      </c>
      <c r="D16" s="13" t="e">
        <f>VLOOKUP(B16&amp;C16,concat!$B$2:$C$200,2,0)</f>
        <v>#N/A</v>
      </c>
      <c r="E16" s="14" t="e">
        <f>IF(ISNA(D16),VLOOKUP($B16-1&amp;$C16,concat!$B$2:$C$200,2,0),D16)</f>
        <v>#N/A</v>
      </c>
      <c r="F16" s="27" t="e">
        <f>IF(ISNA(E16),VLOOKUP($B16+1&amp;$C16,concat!$B$2:$C$200,2,0),E16)</f>
        <v>#N/A</v>
      </c>
      <c r="G16" s="27" t="e">
        <f>IF(ISNA(F16),VLOOKUP($B16-2&amp;$C16,concat!$B$2:$C$200,2,0),F16)</f>
        <v>#N/A</v>
      </c>
      <c r="H16" s="27" t="e">
        <f>IF(ISNA(G16),VLOOKUP($B16+2&amp;$C16,concat!$B$2:$C$200,2,0),G16)</f>
        <v>#N/A</v>
      </c>
      <c r="I16" s="27" t="e">
        <f>IF(ISNA(H16),VLOOKUP($B16-3&amp;$C16,concat!$B$2:$C$200,2,0),H16)</f>
        <v>#N/A</v>
      </c>
      <c r="J16" s="27" t="e">
        <f>IF(ISNA(I16),VLOOKUP($B16+3&amp;$C16,concat!$B$2:$C$200,2,0),I16)</f>
        <v>#N/A</v>
      </c>
      <c r="K16" s="27" t="e">
        <f>IF(ISNA(J16),VLOOKUP($B16-4&amp;$C16,concat!$B$2:$C$200,2,0),J16)</f>
        <v>#N/A</v>
      </c>
      <c r="L16" s="27" t="e">
        <f>IF(ISNA(K16),VLOOKUP($B16+4&amp;$C16,concat!$B$2:$C$200,2,0),K16)</f>
        <v>#N/A</v>
      </c>
      <c r="M16" s="27" t="e">
        <f>IF(ISNA(L16),VLOOKUP($B16-5&amp;$C16,concat!$B$2:$C$200,2,0),L16)</f>
        <v>#N/A</v>
      </c>
      <c r="N16" s="27" t="e">
        <f>IF(ISNA(M16),VLOOKUP($B16+5&amp;$C16,concat!$B$2:$C$200,2,0),M16)</f>
        <v>#N/A</v>
      </c>
      <c r="O16" s="27" t="e">
        <f>IF(ISNA(N16),VLOOKUP($B16-6&amp;$C16,concat!$B$2:$C$200,2,0),N16)</f>
        <v>#N/A</v>
      </c>
      <c r="P16" s="27" t="e">
        <f>IF(ISNA(O16),VLOOKUP($B16+6&amp;$C16,concat!$B$2:$C$200,2,0),O16)</f>
        <v>#N/A</v>
      </c>
      <c r="Q16" s="27" t="e">
        <f>IF(ISNA(P16),VLOOKUP($B16-7&amp;$C16,concat!$B$2:$C$200,2,0),P16)</f>
        <v>#N/A</v>
      </c>
      <c r="R16" s="27" t="e">
        <f>IF(ISNA(Q16),VLOOKUP($B16+7&amp;$C16,concat!$B$2:$C$200,2,0),Q16)</f>
        <v>#N/A</v>
      </c>
      <c r="S16" s="27" t="e">
        <f>IF(ISNA(R16),VLOOKUP($B16-8&amp;$C16,concat!$B$2:$C$200,2,0),R16)</f>
        <v>#N/A</v>
      </c>
      <c r="T16" s="27" t="e">
        <f>IF(ISNA(S16),VLOOKUP($B16+8&amp;$C16,concat!$B$2:$C$200,2,0),S16)</f>
        <v>#N/A</v>
      </c>
      <c r="U16" s="27" t="e">
        <f>IF(ISNA(T16),VLOOKUP($B16+9&amp;$C16,concat!$B$2:$C$200,2,0),T16)</f>
        <v>#N/A</v>
      </c>
      <c r="V16" s="27" t="e">
        <f>IF(ISNA(U16),VLOOKUP($B16-9&amp;$C16,concat!$B$2:$C$200,2,0),U16)</f>
        <v>#N/A</v>
      </c>
      <c r="W16" s="27" t="e">
        <f>IF(ISNA(V16),VLOOKUP($B16-10&amp;$C16,concat!$B$2:$C$200,2,0),V16)</f>
        <v>#N/A</v>
      </c>
      <c r="X16" s="21" t="e">
        <f>IF(ISNA(W16),VLOOKUP($B16+10&amp;$C16,concat!$B$2:$C$200,2,0),W16)</f>
        <v>#N/A</v>
      </c>
      <c r="Y16" s="13" t="e">
        <f>LEN(X16)</f>
        <v>#N/A</v>
      </c>
      <c r="Z16" s="32" t="str">
        <f t="shared" si="0"/>
        <v>CONSUMO</v>
      </c>
      <c r="AA16" s="46" t="s">
        <v>13</v>
      </c>
    </row>
    <row r="17" spans="1:27" x14ac:dyDescent="0.25">
      <c r="A17" s="19" t="s">
        <v>25</v>
      </c>
      <c r="Z17" s="5" t="str">
        <f t="shared" si="0"/>
        <v>Uso Sist. Distr. (TUSD)</v>
      </c>
      <c r="AA17" s="16" t="e">
        <f>LEFT(X16,Y16/2)</f>
        <v>#N/A</v>
      </c>
    </row>
    <row r="18" spans="1:27" ht="15.75" thickBot="1" x14ac:dyDescent="0.3">
      <c r="A18" s="19" t="s">
        <v>26</v>
      </c>
      <c r="Z18" s="5" t="str">
        <f t="shared" si="0"/>
        <v>Energia (TE)</v>
      </c>
      <c r="AA18" s="16" t="e">
        <f>RIGHT(X16,Y16/2)</f>
        <v>#N/A</v>
      </c>
    </row>
    <row r="19" spans="1:27" s="31" customFormat="1" x14ac:dyDescent="0.25">
      <c r="A19" s="24" t="s">
        <v>27</v>
      </c>
      <c r="B19" s="35">
        <v>347</v>
      </c>
      <c r="C19" s="36">
        <v>510</v>
      </c>
      <c r="D19" s="37" t="e">
        <f>VLOOKUP(B19&amp;C19,concat!$B$2:$C$200,2,0)</f>
        <v>#N/A</v>
      </c>
      <c r="E19" s="35" t="e">
        <f>IF(ISNA(D19),VLOOKUP($B19-1&amp;$C19,concat!$B$2:$C$200,2,0),D19)</f>
        <v>#N/A</v>
      </c>
      <c r="F19" s="31" t="e">
        <f>IF(ISNA(E19),VLOOKUP($B19+1&amp;$C19,concat!$B$2:$C$200,2,0),E19)</f>
        <v>#N/A</v>
      </c>
      <c r="G19" s="31" t="e">
        <f>IF(ISNA(F19),VLOOKUP($B19-2&amp;$C19,concat!$B$2:$C$200,2,0),F19)</f>
        <v>#N/A</v>
      </c>
      <c r="H19" s="31" t="e">
        <f>IF(ISNA(G19),VLOOKUP($B19+2&amp;$C19,concat!$B$2:$C$200,2,0),G19)</f>
        <v>#N/A</v>
      </c>
      <c r="I19" s="31" t="e">
        <f>IF(ISNA(H19),VLOOKUP($B19-3&amp;$C19,concat!$B$2:$C$200,2,0),H19)</f>
        <v>#N/A</v>
      </c>
      <c r="J19" s="31" t="e">
        <f>IF(ISNA(I19),VLOOKUP($B19+3&amp;$C19,concat!$B$2:$C$200,2,0),I19)</f>
        <v>#N/A</v>
      </c>
      <c r="K19" s="31" t="e">
        <f>IF(ISNA(J19),VLOOKUP($B19-4&amp;$C19,concat!$B$2:$C$200,2,0),J19)</f>
        <v>#N/A</v>
      </c>
      <c r="L19" s="31" t="e">
        <f>IF(ISNA(K19),VLOOKUP($B19+4&amp;$C19,concat!$B$2:$C$200,2,0),K19)</f>
        <v>#N/A</v>
      </c>
      <c r="M19" s="31" t="e">
        <f>IF(ISNA(L19),VLOOKUP($B19-5&amp;$C19,concat!$B$2:$C$200,2,0),L19)</f>
        <v>#N/A</v>
      </c>
      <c r="N19" s="31" t="e">
        <f>IF(ISNA(M19),VLOOKUP($B19+5&amp;$C19,concat!$B$2:$C$200,2,0),M19)</f>
        <v>#N/A</v>
      </c>
      <c r="O19" s="31" t="e">
        <f>IF(ISNA(N19),VLOOKUP($B19-6&amp;$C19,concat!$B$2:$C$200,2,0),N19)</f>
        <v>#N/A</v>
      </c>
      <c r="P19" s="31" t="e">
        <f>IF(ISNA(O19),VLOOKUP($B19+6&amp;$C19,concat!$B$2:$C$200,2,0),O19)</f>
        <v>#N/A</v>
      </c>
      <c r="Q19" s="31" t="e">
        <f>IF(ISNA(P19),VLOOKUP($B19-7&amp;$C19,concat!$B$2:$C$200,2,0),P19)</f>
        <v>#N/A</v>
      </c>
      <c r="R19" s="31" t="e">
        <f>IF(ISNA(Q19),VLOOKUP($B19+7&amp;$C19,concat!$B$2:$C$200,2,0),Q19)</f>
        <v>#N/A</v>
      </c>
      <c r="S19" s="31" t="e">
        <f>IF(ISNA(R19),VLOOKUP($B19-8&amp;$C19,concat!$B$2:$C$200,2,0),R19)</f>
        <v>#N/A</v>
      </c>
      <c r="T19" s="31" t="e">
        <f>IF(ISNA(S19),VLOOKUP($B19+8&amp;$C19,concat!$B$2:$C$200,2,0),S19)</f>
        <v>#N/A</v>
      </c>
      <c r="U19" s="31" t="e">
        <f>IF(ISNA(T19),VLOOKUP($B19+9&amp;$C19,concat!$B$2:$C$200,2,0),T19)</f>
        <v>#N/A</v>
      </c>
      <c r="V19" s="31" t="e">
        <f>IF(ISNA(U19),VLOOKUP($B19-9&amp;$C19,concat!$B$2:$C$200,2,0),U19)</f>
        <v>#N/A</v>
      </c>
      <c r="W19" s="31" t="e">
        <f>IF(ISNA(V19),VLOOKUP($B19-10&amp;$C19,concat!$B$2:$C$200,2,0),V19)</f>
        <v>#N/A</v>
      </c>
      <c r="X19" s="36" t="e">
        <f>IF(ISNA(W19),VLOOKUP($B19+10&amp;$C19,concat!$B$2:$C$200,2,0),W19)</f>
        <v>#N/A</v>
      </c>
      <c r="Y19" s="37" t="e">
        <f>LEN(X19)</f>
        <v>#N/A</v>
      </c>
      <c r="Z19" s="30" t="str">
        <f t="shared" si="0"/>
        <v>TARIFA</v>
      </c>
      <c r="AA19" s="46" t="s">
        <v>13</v>
      </c>
    </row>
    <row r="20" spans="1:27" x14ac:dyDescent="0.25">
      <c r="A20" s="19" t="s">
        <v>28</v>
      </c>
      <c r="Z20" s="5" t="str">
        <f t="shared" si="0"/>
        <v>Tarifa Uso Sist. Distr. (TUSD)</v>
      </c>
      <c r="AA20" s="16" t="e">
        <f>LEFT(X19,Y19/2)</f>
        <v>#N/A</v>
      </c>
    </row>
    <row r="21" spans="1:27" ht="15.75" customHeight="1" thickBot="1" x14ac:dyDescent="0.3">
      <c r="A21" s="19" t="s">
        <v>29</v>
      </c>
      <c r="Z21" s="5" t="str">
        <f t="shared" si="0"/>
        <v>Tarifa Energia (TE)</v>
      </c>
      <c r="AA21" s="16" t="e">
        <f>RIGHT(X19,Y19/2)</f>
        <v>#N/A</v>
      </c>
    </row>
    <row r="22" spans="1:27" s="27" customFormat="1" x14ac:dyDescent="0.25">
      <c r="A22" s="25" t="s">
        <v>30</v>
      </c>
      <c r="B22" s="14">
        <v>391</v>
      </c>
      <c r="C22" s="21">
        <v>510</v>
      </c>
      <c r="D22" s="13" t="e">
        <f>VLOOKUP(B22&amp;C22,concat!$B$2:$C$200,2,0)</f>
        <v>#N/A</v>
      </c>
      <c r="E22" s="14" t="e">
        <f>IF(ISNA(D22),VLOOKUP($B22-1&amp;$C22,concat!$B$2:$C$200,2,0),D22)</f>
        <v>#N/A</v>
      </c>
      <c r="F22" s="27" t="e">
        <f>IF(ISNA(E22),VLOOKUP($B22+1&amp;$C22,concat!$B$2:$C$200,2,0),E22)</f>
        <v>#N/A</v>
      </c>
      <c r="G22" s="27" t="e">
        <f>IF(ISNA(F22),VLOOKUP($B22-2&amp;$C22,concat!$B$2:$C$200,2,0),F22)</f>
        <v>#N/A</v>
      </c>
      <c r="H22" s="27" t="e">
        <f>IF(ISNA(G22),VLOOKUP($B22+2&amp;$C22,concat!$B$2:$C$200,2,0),G22)</f>
        <v>#N/A</v>
      </c>
      <c r="I22" s="27" t="e">
        <f>IF(ISNA(H22),VLOOKUP($B22-3&amp;$C22,concat!$B$2:$C$200,2,0),H22)</f>
        <v>#N/A</v>
      </c>
      <c r="J22" s="27" t="e">
        <f>IF(ISNA(I22),VLOOKUP($B22+3&amp;$C22,concat!$B$2:$C$200,2,0),I22)</f>
        <v>#N/A</v>
      </c>
      <c r="K22" s="27" t="e">
        <f>IF(ISNA(J22),VLOOKUP($B22-4&amp;$C22,concat!$B$2:$C$200,2,0),J22)</f>
        <v>#N/A</v>
      </c>
      <c r="L22" s="27" t="e">
        <f>IF(ISNA(K22),VLOOKUP($B22+4&amp;$C22,concat!$B$2:$C$200,2,0),K22)</f>
        <v>#N/A</v>
      </c>
      <c r="M22" s="27" t="e">
        <f>IF(ISNA(L22),VLOOKUP($B22-5&amp;$C22,concat!$B$2:$C$200,2,0),L22)</f>
        <v>#N/A</v>
      </c>
      <c r="N22" s="27" t="e">
        <f>IF(ISNA(M22),VLOOKUP($B22+5&amp;$C22,concat!$B$2:$C$200,2,0),M22)</f>
        <v>#N/A</v>
      </c>
      <c r="O22" s="27" t="e">
        <f>IF(ISNA(N22),VLOOKUP($B22-6&amp;$C22,concat!$B$2:$C$200,2,0),N22)</f>
        <v>#N/A</v>
      </c>
      <c r="P22" s="27" t="e">
        <f>IF(ISNA(O22),VLOOKUP($B22+6&amp;$C22,concat!$B$2:$C$200,2,0),O22)</f>
        <v>#N/A</v>
      </c>
      <c r="Q22" s="27" t="e">
        <f>IF(ISNA(P22),VLOOKUP($B22-7&amp;$C22,concat!$B$2:$C$200,2,0),P22)</f>
        <v>#N/A</v>
      </c>
      <c r="R22" s="27" t="e">
        <f>IF(ISNA(Q22),VLOOKUP($B22+7&amp;$C22,concat!$B$2:$C$200,2,0),Q22)</f>
        <v>#N/A</v>
      </c>
      <c r="S22" s="27" t="e">
        <f>IF(ISNA(R22),VLOOKUP($B22-8&amp;$C22,concat!$B$2:$C$200,2,0),R22)</f>
        <v>#N/A</v>
      </c>
      <c r="T22" s="27" t="e">
        <f>IF(ISNA(S22),VLOOKUP($B22+8&amp;$C22,concat!$B$2:$C$200,2,0),S22)</f>
        <v>#N/A</v>
      </c>
      <c r="U22" s="27" t="e">
        <f>IF(ISNA(T22),VLOOKUP($B22+9&amp;$C22,concat!$B$2:$C$200,2,0),T22)</f>
        <v>#N/A</v>
      </c>
      <c r="V22" s="27" t="e">
        <f>IF(ISNA(U22),VLOOKUP($B22-9&amp;$C22,concat!$B$2:$C$200,2,0),U22)</f>
        <v>#N/A</v>
      </c>
      <c r="W22" s="27" t="e">
        <f>IF(ISNA(V22),VLOOKUP($B22-10&amp;$C22,concat!$B$2:$C$200,2,0),V22)</f>
        <v>#N/A</v>
      </c>
      <c r="X22" s="21" t="e">
        <f>IF(ISNA(W22),VLOOKUP($B22+10&amp;$C22,concat!$B$2:$C$200,2,0),W22)</f>
        <v>#N/A</v>
      </c>
      <c r="Y22" s="13" t="e">
        <f>LEN(X22)</f>
        <v>#N/A</v>
      </c>
      <c r="Z22" s="32" t="str">
        <f t="shared" si="0"/>
        <v>VALOR (Consumo x Tarifa)</v>
      </c>
      <c r="AA22" s="46" t="s">
        <v>13</v>
      </c>
    </row>
    <row r="23" spans="1:27" x14ac:dyDescent="0.25">
      <c r="A23" s="19" t="s">
        <v>28</v>
      </c>
      <c r="Z23" s="5" t="str">
        <f t="shared" si="0"/>
        <v>Tarifa Uso Sist. Distr. (TUSD)</v>
      </c>
      <c r="AA23" s="16" t="e">
        <f>LEFT(X22,Y22/2)</f>
        <v>#N/A</v>
      </c>
    </row>
    <row r="24" spans="1:27" s="8" customFormat="1" ht="15.75" customHeight="1" thickBot="1" x14ac:dyDescent="0.3">
      <c r="A24" s="33" t="s">
        <v>29</v>
      </c>
      <c r="B24" s="7"/>
      <c r="C24" s="10"/>
      <c r="D24" s="12"/>
      <c r="E24" s="7"/>
      <c r="X24" s="10"/>
      <c r="Y24" s="12"/>
      <c r="Z24" s="9" t="str">
        <f t="shared" si="0"/>
        <v>Tarifa Energia (TE)</v>
      </c>
      <c r="AA24" s="22" t="e">
        <f>RIGHT(X22,Y22/2)</f>
        <v>#N/A</v>
      </c>
    </row>
    <row r="25" spans="1:27" x14ac:dyDescent="0.25">
      <c r="A25" s="24" t="s">
        <v>31</v>
      </c>
      <c r="B25" s="2">
        <v>394</v>
      </c>
      <c r="C25" s="6">
        <v>488</v>
      </c>
      <c r="D25" s="37" t="e">
        <f>VLOOKUP(B25&amp;C25,concat!$B$2:$C$200,2,0)</f>
        <v>#N/A</v>
      </c>
      <c r="E25" s="35" t="e">
        <f>IF(ISNA(D25),VLOOKUP($B25-1&amp;$C25,concat!$B$2:$C$200,2,0),D25)</f>
        <v>#N/A</v>
      </c>
      <c r="F25" s="31" t="e">
        <f>IF(ISNA(E25),VLOOKUP($B25+1&amp;$C25,concat!$B$2:$C$200,2,0),E25)</f>
        <v>#N/A</v>
      </c>
      <c r="G25" s="31" t="e">
        <f>IF(ISNA(F25),VLOOKUP($B25-2&amp;$C25,concat!$B$2:$C$200,2,0),F25)</f>
        <v>#N/A</v>
      </c>
      <c r="H25" s="31" t="e">
        <f>IF(ISNA(G25),VLOOKUP($B25+2&amp;$C25,concat!$B$2:$C$200,2,0),G25)</f>
        <v>#N/A</v>
      </c>
      <c r="I25" s="31" t="e">
        <f>IF(ISNA(H25),VLOOKUP($B25-3&amp;$C25,concat!$B$2:$C$200,2,0),H25)</f>
        <v>#N/A</v>
      </c>
      <c r="J25" s="31" t="e">
        <f>IF(ISNA(I25),VLOOKUP($B25+3&amp;$C25,concat!$B$2:$C$200,2,0),I25)</f>
        <v>#N/A</v>
      </c>
      <c r="K25" s="31" t="e">
        <f>IF(ISNA(J25),VLOOKUP($B25-4&amp;$C25,concat!$B$2:$C$200,2,0),J25)</f>
        <v>#N/A</v>
      </c>
      <c r="L25" s="31" t="e">
        <f>IF(ISNA(K25),VLOOKUP($B25+4&amp;$C25,concat!$B$2:$C$200,2,0),K25)</f>
        <v>#N/A</v>
      </c>
      <c r="M25" s="31" t="e">
        <f>IF(ISNA(L25),VLOOKUP($B25-5&amp;$C25,concat!$B$2:$C$200,2,0),L25)</f>
        <v>#N/A</v>
      </c>
      <c r="N25" s="31" t="e">
        <f>IF(ISNA(M25),VLOOKUP($B25+5&amp;$C25,concat!$B$2:$C$200,2,0),M25)</f>
        <v>#N/A</v>
      </c>
      <c r="O25" s="31" t="e">
        <f>IF(ISNA(N25),VLOOKUP($B25-6&amp;$C25,concat!$B$2:$C$200,2,0),N25)</f>
        <v>#N/A</v>
      </c>
      <c r="P25" s="31" t="e">
        <f>IF(ISNA(O25),VLOOKUP($B25+6&amp;$C25,concat!$B$2:$C$200,2,0),O25)</f>
        <v>#N/A</v>
      </c>
      <c r="Q25" s="31" t="e">
        <f>IF(ISNA(P25),VLOOKUP($B25-7&amp;$C25,concat!$B$2:$C$200,2,0),P25)</f>
        <v>#N/A</v>
      </c>
      <c r="R25" s="31" t="e">
        <f>IF(ISNA(Q25),VLOOKUP($B25+7&amp;$C25,concat!$B$2:$C$200,2,0),Q25)</f>
        <v>#N/A</v>
      </c>
      <c r="S25" s="31" t="e">
        <f>IF(ISNA(R25),VLOOKUP($B25-8&amp;$C25,concat!$B$2:$C$200,2,0),R25)</f>
        <v>#N/A</v>
      </c>
      <c r="T25" s="31" t="e">
        <f>IF(ISNA(S25),VLOOKUP($B25+8&amp;$C25,concat!$B$2:$C$200,2,0),S25)</f>
        <v>#N/A</v>
      </c>
      <c r="U25" s="31" t="e">
        <f>IF(ISNA(T25),VLOOKUP($B25+9&amp;$C25,concat!$B$2:$C$200,2,0),T25)</f>
        <v>#N/A</v>
      </c>
      <c r="V25" s="31" t="e">
        <f>IF(ISNA(U25),VLOOKUP($B25-9&amp;$C25,concat!$B$2:$C$200,2,0),U25)</f>
        <v>#N/A</v>
      </c>
      <c r="W25" s="31" t="e">
        <f>IF(ISNA(V25),VLOOKUP($B25-10&amp;$C25,concat!$B$2:$C$200,2,0),V25)</f>
        <v>#N/A</v>
      </c>
      <c r="X25" s="36" t="e">
        <f>IF(ISNA(W25),VLOOKUP($B25+10&amp;$C25,concat!$B$2:$C$200,2,0),W25)</f>
        <v>#N/A</v>
      </c>
      <c r="Y25" s="3" t="e">
        <f>SEARCH(",",X25)</f>
        <v>#N/A</v>
      </c>
      <c r="Z25" s="30" t="str">
        <f t="shared" si="0"/>
        <v>Impostos</v>
      </c>
      <c r="AA25" s="47" t="s">
        <v>13</v>
      </c>
    </row>
    <row r="26" spans="1:27" x14ac:dyDescent="0.25">
      <c r="A26" s="19" t="s">
        <v>32</v>
      </c>
      <c r="Z26" s="5" t="str">
        <f t="shared" si="0"/>
        <v>PIS/PAESP</v>
      </c>
      <c r="AA26" s="16" t="e">
        <f>LEFT(X25,LEN(X25)-LEN(AA27))</f>
        <v>#N/A</v>
      </c>
    </row>
    <row r="27" spans="1:27" x14ac:dyDescent="0.25">
      <c r="A27" s="19" t="s">
        <v>33</v>
      </c>
      <c r="Z27" s="5" t="str">
        <f t="shared" si="0"/>
        <v>COFINS</v>
      </c>
      <c r="AA27" s="16" t="e">
        <f>RIGHT(X25,LEN(X25)-Y25-2)</f>
        <v>#N/A</v>
      </c>
    </row>
    <row r="28" spans="1:27" s="8" customFormat="1" ht="15.75" customHeight="1" thickBot="1" x14ac:dyDescent="0.3">
      <c r="A28" s="33" t="s">
        <v>34</v>
      </c>
      <c r="B28" s="7">
        <v>519</v>
      </c>
      <c r="C28" s="10">
        <v>474</v>
      </c>
      <c r="D28" s="38" t="e">
        <f>VLOOKUP(B28&amp;C28,concat!$B$2:$C$200,2,0)</f>
        <v>#N/A</v>
      </c>
      <c r="E28" s="39" t="e">
        <f>IF(ISNA(D28),VLOOKUP($B28-1&amp;$C28,concat!$B$2:$C$200,2,0),D28)</f>
        <v>#N/A</v>
      </c>
      <c r="F28" s="34" t="e">
        <f>IF(ISNA(E28),VLOOKUP($B28+1&amp;$C28,concat!$B$2:$C$200,2,0),E28)</f>
        <v>#N/A</v>
      </c>
      <c r="G28" s="34" t="e">
        <f>IF(ISNA(F28),VLOOKUP($B28-2&amp;$C28,concat!$B$2:$C$200,2,0),F28)</f>
        <v>#N/A</v>
      </c>
      <c r="H28" s="34" t="e">
        <f>IF(ISNA(G28),VLOOKUP($B28+2&amp;$C28,concat!$B$2:$C$200,2,0),G28)</f>
        <v>#N/A</v>
      </c>
      <c r="I28" s="34" t="e">
        <f>IF(ISNA(H28),VLOOKUP($B28-3&amp;$C28,concat!$B$2:$C$200,2,0),H28)</f>
        <v>#N/A</v>
      </c>
      <c r="J28" s="34" t="e">
        <f>IF(ISNA(I28),VLOOKUP($B28+3&amp;$C28,concat!$B$2:$C$200,2,0),I28)</f>
        <v>#N/A</v>
      </c>
      <c r="K28" s="34" t="e">
        <f>IF(ISNA(J28),VLOOKUP($B28-4&amp;$C28,concat!$B$2:$C$200,2,0),J28)</f>
        <v>#N/A</v>
      </c>
      <c r="L28" s="34" t="e">
        <f>IF(ISNA(K28),VLOOKUP($B28+4&amp;$C28,concat!$B$2:$C$200,2,0),K28)</f>
        <v>#N/A</v>
      </c>
      <c r="M28" s="34" t="e">
        <f>IF(ISNA(L28),VLOOKUP($B28-5&amp;$C28,concat!$B$2:$C$200,2,0),L28)</f>
        <v>#N/A</v>
      </c>
      <c r="N28" s="34" t="e">
        <f>IF(ISNA(M28),VLOOKUP($B28+5&amp;$C28,concat!$B$2:$C$200,2,0),M28)</f>
        <v>#N/A</v>
      </c>
      <c r="O28" s="34" t="e">
        <f>IF(ISNA(N28),VLOOKUP($B28-6&amp;$C28,concat!$B$2:$C$200,2,0),N28)</f>
        <v>#N/A</v>
      </c>
      <c r="P28" s="34" t="e">
        <f>IF(ISNA(O28),VLOOKUP($B28+6&amp;$C28,concat!$B$2:$C$200,2,0),O28)</f>
        <v>#N/A</v>
      </c>
      <c r="Q28" s="34" t="e">
        <f>IF(ISNA(P28),VLOOKUP($B28-7&amp;$C28,concat!$B$2:$C$200,2,0),P28)</f>
        <v>#N/A</v>
      </c>
      <c r="R28" s="34" t="e">
        <f>IF(ISNA(Q28),VLOOKUP($B28+7&amp;$C28,concat!$B$2:$C$200,2,0),Q28)</f>
        <v>#N/A</v>
      </c>
      <c r="S28" s="34" t="e">
        <f>IF(ISNA(R28),VLOOKUP($B28-8&amp;$C28,concat!$B$2:$C$200,2,0),R28)</f>
        <v>#N/A</v>
      </c>
      <c r="T28" s="34" t="e">
        <f>IF(ISNA(S28),VLOOKUP($B28+8&amp;$C28,concat!$B$2:$C$200,2,0),S28)</f>
        <v>#N/A</v>
      </c>
      <c r="U28" s="34" t="e">
        <f>IF(ISNA(T28),VLOOKUP($B28+9&amp;$C28,concat!$B$2:$C$200,2,0),T28)</f>
        <v>#N/A</v>
      </c>
      <c r="V28" s="34" t="e">
        <f>IF(ISNA(U28),VLOOKUP($B28-9&amp;$C28,concat!$B$2:$C$200,2,0),U28)</f>
        <v>#N/A</v>
      </c>
      <c r="W28" s="34" t="e">
        <f>IF(ISNA(V28),VLOOKUP($B28-10&amp;$C28,concat!$B$2:$C$200,2,0),V28)</f>
        <v>#N/A</v>
      </c>
      <c r="X28" s="40" t="e">
        <f>IF(ISNA(W28),VLOOKUP($B28+10&amp;$C28,concat!$B$2:$C$200,2,0),W28)</f>
        <v>#N/A</v>
      </c>
      <c r="Y28" s="12"/>
      <c r="Z28" s="9" t="str">
        <f t="shared" si="0"/>
        <v xml:space="preserve">Custeio Ilum. Publ. </v>
      </c>
      <c r="AA28" s="22" t="e">
        <f>X28</f>
        <v>#N/A</v>
      </c>
    </row>
    <row r="30" spans="1:27" x14ac:dyDescent="0.25">
      <c r="AA30" s="16">
        <f t="shared" ref="AA30:AA93" si="1">D30</f>
        <v>0</v>
      </c>
    </row>
    <row r="31" spans="1:27" x14ac:dyDescent="0.25">
      <c r="AA31" s="16">
        <f t="shared" si="1"/>
        <v>0</v>
      </c>
    </row>
    <row r="32" spans="1:27" x14ac:dyDescent="0.25">
      <c r="AA32" s="16">
        <f t="shared" si="1"/>
        <v>0</v>
      </c>
    </row>
    <row r="33" spans="27:27" x14ac:dyDescent="0.25">
      <c r="AA33" s="16">
        <f t="shared" si="1"/>
        <v>0</v>
      </c>
    </row>
    <row r="34" spans="27:27" x14ac:dyDescent="0.25">
      <c r="AA34" s="16">
        <f t="shared" si="1"/>
        <v>0</v>
      </c>
    </row>
    <row r="35" spans="27:27" x14ac:dyDescent="0.25">
      <c r="AA35" s="16">
        <f t="shared" si="1"/>
        <v>0</v>
      </c>
    </row>
    <row r="36" spans="27:27" x14ac:dyDescent="0.25">
      <c r="AA36" s="16">
        <f t="shared" si="1"/>
        <v>0</v>
      </c>
    </row>
    <row r="37" spans="27:27" x14ac:dyDescent="0.25">
      <c r="AA37" s="16">
        <f t="shared" si="1"/>
        <v>0</v>
      </c>
    </row>
    <row r="38" spans="27:27" x14ac:dyDescent="0.25">
      <c r="AA38" s="16">
        <f t="shared" si="1"/>
        <v>0</v>
      </c>
    </row>
    <row r="39" spans="27:27" x14ac:dyDescent="0.25">
      <c r="AA39" s="16">
        <f t="shared" si="1"/>
        <v>0</v>
      </c>
    </row>
    <row r="40" spans="27:27" x14ac:dyDescent="0.25">
      <c r="AA40" s="16">
        <f t="shared" si="1"/>
        <v>0</v>
      </c>
    </row>
    <row r="41" spans="27:27" x14ac:dyDescent="0.25">
      <c r="AA41" s="16">
        <f t="shared" si="1"/>
        <v>0</v>
      </c>
    </row>
    <row r="42" spans="27:27" x14ac:dyDescent="0.25">
      <c r="AA42" s="16">
        <f t="shared" si="1"/>
        <v>0</v>
      </c>
    </row>
    <row r="43" spans="27:27" x14ac:dyDescent="0.25">
      <c r="AA43" s="16">
        <f t="shared" si="1"/>
        <v>0</v>
      </c>
    </row>
    <row r="44" spans="27:27" x14ac:dyDescent="0.25">
      <c r="AA44" s="16">
        <f t="shared" si="1"/>
        <v>0</v>
      </c>
    </row>
    <row r="45" spans="27:27" x14ac:dyDescent="0.25">
      <c r="AA45" s="16">
        <f t="shared" si="1"/>
        <v>0</v>
      </c>
    </row>
    <row r="46" spans="27:27" x14ac:dyDescent="0.25">
      <c r="AA46" s="16">
        <f t="shared" si="1"/>
        <v>0</v>
      </c>
    </row>
    <row r="47" spans="27:27" x14ac:dyDescent="0.25">
      <c r="AA47" s="16">
        <f t="shared" si="1"/>
        <v>0</v>
      </c>
    </row>
    <row r="48" spans="27:27" x14ac:dyDescent="0.25">
      <c r="AA48" s="16">
        <f t="shared" si="1"/>
        <v>0</v>
      </c>
    </row>
    <row r="49" spans="27:27" x14ac:dyDescent="0.25">
      <c r="AA49" s="16">
        <f t="shared" si="1"/>
        <v>0</v>
      </c>
    </row>
    <row r="50" spans="27:27" x14ac:dyDescent="0.25">
      <c r="AA50" s="16">
        <f t="shared" si="1"/>
        <v>0</v>
      </c>
    </row>
    <row r="51" spans="27:27" x14ac:dyDescent="0.25">
      <c r="AA51" s="16">
        <f t="shared" si="1"/>
        <v>0</v>
      </c>
    </row>
    <row r="52" spans="27:27" x14ac:dyDescent="0.25">
      <c r="AA52" s="16">
        <f t="shared" si="1"/>
        <v>0</v>
      </c>
    </row>
    <row r="53" spans="27:27" x14ac:dyDescent="0.25">
      <c r="AA53" s="16">
        <f t="shared" si="1"/>
        <v>0</v>
      </c>
    </row>
    <row r="54" spans="27:27" x14ac:dyDescent="0.25">
      <c r="AA54" s="16">
        <f t="shared" si="1"/>
        <v>0</v>
      </c>
    </row>
    <row r="55" spans="27:27" x14ac:dyDescent="0.25">
      <c r="AA55" s="16">
        <f t="shared" si="1"/>
        <v>0</v>
      </c>
    </row>
    <row r="56" spans="27:27" x14ac:dyDescent="0.25">
      <c r="AA56" s="16">
        <f t="shared" si="1"/>
        <v>0</v>
      </c>
    </row>
    <row r="57" spans="27:27" x14ac:dyDescent="0.25">
      <c r="AA57" s="16">
        <f t="shared" si="1"/>
        <v>0</v>
      </c>
    </row>
    <row r="58" spans="27:27" x14ac:dyDescent="0.25">
      <c r="AA58" s="16">
        <f t="shared" si="1"/>
        <v>0</v>
      </c>
    </row>
    <row r="59" spans="27:27" x14ac:dyDescent="0.25">
      <c r="AA59" s="16">
        <f t="shared" si="1"/>
        <v>0</v>
      </c>
    </row>
    <row r="60" spans="27:27" x14ac:dyDescent="0.25">
      <c r="AA60" s="16">
        <f t="shared" si="1"/>
        <v>0</v>
      </c>
    </row>
    <row r="61" spans="27:27" x14ac:dyDescent="0.25">
      <c r="AA61" s="16">
        <f t="shared" si="1"/>
        <v>0</v>
      </c>
    </row>
    <row r="62" spans="27:27" x14ac:dyDescent="0.25">
      <c r="AA62" s="16">
        <f t="shared" si="1"/>
        <v>0</v>
      </c>
    </row>
    <row r="63" spans="27:27" x14ac:dyDescent="0.25">
      <c r="AA63" s="16">
        <f t="shared" si="1"/>
        <v>0</v>
      </c>
    </row>
    <row r="64" spans="27:27" x14ac:dyDescent="0.25">
      <c r="AA64" s="16">
        <f t="shared" si="1"/>
        <v>0</v>
      </c>
    </row>
    <row r="65" spans="27:27" x14ac:dyDescent="0.25">
      <c r="AA65" s="16">
        <f t="shared" si="1"/>
        <v>0</v>
      </c>
    </row>
    <row r="66" spans="27:27" x14ac:dyDescent="0.25">
      <c r="AA66" s="16">
        <f t="shared" si="1"/>
        <v>0</v>
      </c>
    </row>
    <row r="67" spans="27:27" x14ac:dyDescent="0.25">
      <c r="AA67" s="16">
        <f t="shared" si="1"/>
        <v>0</v>
      </c>
    </row>
    <row r="68" spans="27:27" x14ac:dyDescent="0.25">
      <c r="AA68" s="16">
        <f t="shared" si="1"/>
        <v>0</v>
      </c>
    </row>
    <row r="69" spans="27:27" x14ac:dyDescent="0.25">
      <c r="AA69" s="16">
        <f t="shared" si="1"/>
        <v>0</v>
      </c>
    </row>
    <row r="70" spans="27:27" x14ac:dyDescent="0.25">
      <c r="AA70" s="16">
        <f t="shared" si="1"/>
        <v>0</v>
      </c>
    </row>
    <row r="71" spans="27:27" x14ac:dyDescent="0.25">
      <c r="AA71" s="16">
        <f t="shared" si="1"/>
        <v>0</v>
      </c>
    </row>
    <row r="72" spans="27:27" x14ac:dyDescent="0.25">
      <c r="AA72" s="16">
        <f t="shared" si="1"/>
        <v>0</v>
      </c>
    </row>
    <row r="73" spans="27:27" x14ac:dyDescent="0.25">
      <c r="AA73" s="16">
        <f t="shared" si="1"/>
        <v>0</v>
      </c>
    </row>
    <row r="74" spans="27:27" x14ac:dyDescent="0.25">
      <c r="AA74" s="16">
        <f t="shared" si="1"/>
        <v>0</v>
      </c>
    </row>
    <row r="75" spans="27:27" x14ac:dyDescent="0.25">
      <c r="AA75" s="16">
        <f t="shared" si="1"/>
        <v>0</v>
      </c>
    </row>
    <row r="76" spans="27:27" x14ac:dyDescent="0.25">
      <c r="AA76" s="16">
        <f t="shared" si="1"/>
        <v>0</v>
      </c>
    </row>
    <row r="77" spans="27:27" x14ac:dyDescent="0.25">
      <c r="AA77" s="16">
        <f t="shared" si="1"/>
        <v>0</v>
      </c>
    </row>
    <row r="78" spans="27:27" x14ac:dyDescent="0.25">
      <c r="AA78" s="16">
        <f t="shared" si="1"/>
        <v>0</v>
      </c>
    </row>
    <row r="79" spans="27:27" x14ac:dyDescent="0.25">
      <c r="AA79" s="16">
        <f t="shared" si="1"/>
        <v>0</v>
      </c>
    </row>
    <row r="80" spans="27:27" x14ac:dyDescent="0.25">
      <c r="AA80" s="16">
        <f t="shared" si="1"/>
        <v>0</v>
      </c>
    </row>
    <row r="81" spans="27:27" x14ac:dyDescent="0.25">
      <c r="AA81" s="16">
        <f t="shared" si="1"/>
        <v>0</v>
      </c>
    </row>
    <row r="82" spans="27:27" x14ac:dyDescent="0.25">
      <c r="AA82" s="16">
        <f t="shared" si="1"/>
        <v>0</v>
      </c>
    </row>
    <row r="83" spans="27:27" x14ac:dyDescent="0.25">
      <c r="AA83" s="16">
        <f t="shared" si="1"/>
        <v>0</v>
      </c>
    </row>
    <row r="84" spans="27:27" x14ac:dyDescent="0.25">
      <c r="AA84" s="16">
        <f t="shared" si="1"/>
        <v>0</v>
      </c>
    </row>
    <row r="85" spans="27:27" x14ac:dyDescent="0.25">
      <c r="AA85" s="16">
        <f t="shared" si="1"/>
        <v>0</v>
      </c>
    </row>
    <row r="86" spans="27:27" x14ac:dyDescent="0.25">
      <c r="AA86" s="16">
        <f t="shared" si="1"/>
        <v>0</v>
      </c>
    </row>
    <row r="87" spans="27:27" x14ac:dyDescent="0.25">
      <c r="AA87" s="16">
        <f t="shared" si="1"/>
        <v>0</v>
      </c>
    </row>
    <row r="88" spans="27:27" x14ac:dyDescent="0.25">
      <c r="AA88" s="16">
        <f t="shared" si="1"/>
        <v>0</v>
      </c>
    </row>
    <row r="89" spans="27:27" x14ac:dyDescent="0.25">
      <c r="AA89" s="16">
        <f t="shared" si="1"/>
        <v>0</v>
      </c>
    </row>
    <row r="90" spans="27:27" x14ac:dyDescent="0.25">
      <c r="AA90" s="16">
        <f t="shared" si="1"/>
        <v>0</v>
      </c>
    </row>
    <row r="91" spans="27:27" x14ac:dyDescent="0.25">
      <c r="AA91" s="16">
        <f t="shared" si="1"/>
        <v>0</v>
      </c>
    </row>
    <row r="92" spans="27:27" x14ac:dyDescent="0.25">
      <c r="AA92" s="16">
        <f t="shared" si="1"/>
        <v>0</v>
      </c>
    </row>
    <row r="93" spans="27:27" x14ac:dyDescent="0.25">
      <c r="AA93" s="16">
        <f t="shared" si="1"/>
        <v>0</v>
      </c>
    </row>
    <row r="94" spans="27:27" x14ac:dyDescent="0.25">
      <c r="AA94" s="16">
        <f t="shared" ref="AA94:AA157" si="2">D94</f>
        <v>0</v>
      </c>
    </row>
    <row r="95" spans="27:27" x14ac:dyDescent="0.25">
      <c r="AA95" s="16">
        <f t="shared" si="2"/>
        <v>0</v>
      </c>
    </row>
    <row r="96" spans="27:27" x14ac:dyDescent="0.25">
      <c r="AA96" s="16">
        <f t="shared" si="2"/>
        <v>0</v>
      </c>
    </row>
    <row r="97" spans="27:27" x14ac:dyDescent="0.25">
      <c r="AA97" s="16">
        <f t="shared" si="2"/>
        <v>0</v>
      </c>
    </row>
    <row r="98" spans="27:27" x14ac:dyDescent="0.25">
      <c r="AA98" s="16">
        <f t="shared" si="2"/>
        <v>0</v>
      </c>
    </row>
    <row r="99" spans="27:27" x14ac:dyDescent="0.25">
      <c r="AA99" s="16">
        <f t="shared" si="2"/>
        <v>0</v>
      </c>
    </row>
    <row r="100" spans="27:27" x14ac:dyDescent="0.25">
      <c r="AA100" s="16">
        <f t="shared" si="2"/>
        <v>0</v>
      </c>
    </row>
    <row r="101" spans="27:27" x14ac:dyDescent="0.25">
      <c r="AA101" s="16">
        <f t="shared" si="2"/>
        <v>0</v>
      </c>
    </row>
    <row r="102" spans="27:27" x14ac:dyDescent="0.25">
      <c r="AA102" s="16">
        <f t="shared" si="2"/>
        <v>0</v>
      </c>
    </row>
    <row r="103" spans="27:27" x14ac:dyDescent="0.25">
      <c r="AA103" s="16">
        <f t="shared" si="2"/>
        <v>0</v>
      </c>
    </row>
    <row r="104" spans="27:27" x14ac:dyDescent="0.25">
      <c r="AA104" s="16">
        <f t="shared" si="2"/>
        <v>0</v>
      </c>
    </row>
    <row r="105" spans="27:27" x14ac:dyDescent="0.25">
      <c r="AA105" s="16">
        <f t="shared" si="2"/>
        <v>0</v>
      </c>
    </row>
    <row r="106" spans="27:27" x14ac:dyDescent="0.25">
      <c r="AA106" s="16">
        <f t="shared" si="2"/>
        <v>0</v>
      </c>
    </row>
    <row r="107" spans="27:27" x14ac:dyDescent="0.25">
      <c r="AA107" s="16">
        <f t="shared" si="2"/>
        <v>0</v>
      </c>
    </row>
    <row r="108" spans="27:27" x14ac:dyDescent="0.25">
      <c r="AA108" s="16">
        <f t="shared" si="2"/>
        <v>0</v>
      </c>
    </row>
    <row r="109" spans="27:27" x14ac:dyDescent="0.25">
      <c r="AA109" s="16">
        <f t="shared" si="2"/>
        <v>0</v>
      </c>
    </row>
    <row r="110" spans="27:27" x14ac:dyDescent="0.25">
      <c r="AA110" s="16">
        <f t="shared" si="2"/>
        <v>0</v>
      </c>
    </row>
    <row r="111" spans="27:27" x14ac:dyDescent="0.25">
      <c r="AA111" s="16">
        <f t="shared" si="2"/>
        <v>0</v>
      </c>
    </row>
    <row r="112" spans="27:27" x14ac:dyDescent="0.25">
      <c r="AA112" s="16">
        <f t="shared" si="2"/>
        <v>0</v>
      </c>
    </row>
    <row r="113" spans="27:27" x14ac:dyDescent="0.25">
      <c r="AA113" s="16">
        <f t="shared" si="2"/>
        <v>0</v>
      </c>
    </row>
    <row r="114" spans="27:27" x14ac:dyDescent="0.25">
      <c r="AA114" s="16">
        <f t="shared" si="2"/>
        <v>0</v>
      </c>
    </row>
    <row r="115" spans="27:27" x14ac:dyDescent="0.25">
      <c r="AA115" s="16">
        <f t="shared" si="2"/>
        <v>0</v>
      </c>
    </row>
    <row r="116" spans="27:27" x14ac:dyDescent="0.25">
      <c r="AA116" s="16">
        <f t="shared" si="2"/>
        <v>0</v>
      </c>
    </row>
    <row r="117" spans="27:27" x14ac:dyDescent="0.25">
      <c r="AA117" s="16">
        <f t="shared" si="2"/>
        <v>0</v>
      </c>
    </row>
    <row r="118" spans="27:27" x14ac:dyDescent="0.25">
      <c r="AA118" s="16">
        <f t="shared" si="2"/>
        <v>0</v>
      </c>
    </row>
    <row r="119" spans="27:27" x14ac:dyDescent="0.25">
      <c r="AA119" s="16">
        <f t="shared" si="2"/>
        <v>0</v>
      </c>
    </row>
    <row r="120" spans="27:27" x14ac:dyDescent="0.25">
      <c r="AA120" s="16">
        <f t="shared" si="2"/>
        <v>0</v>
      </c>
    </row>
    <row r="121" spans="27:27" x14ac:dyDescent="0.25">
      <c r="AA121" s="16">
        <f t="shared" si="2"/>
        <v>0</v>
      </c>
    </row>
    <row r="122" spans="27:27" x14ac:dyDescent="0.25">
      <c r="AA122" s="16">
        <f t="shared" si="2"/>
        <v>0</v>
      </c>
    </row>
    <row r="123" spans="27:27" x14ac:dyDescent="0.25">
      <c r="AA123" s="16">
        <f t="shared" si="2"/>
        <v>0</v>
      </c>
    </row>
    <row r="124" spans="27:27" x14ac:dyDescent="0.25">
      <c r="AA124" s="16">
        <f t="shared" si="2"/>
        <v>0</v>
      </c>
    </row>
    <row r="125" spans="27:27" x14ac:dyDescent="0.25">
      <c r="AA125" s="16">
        <f t="shared" si="2"/>
        <v>0</v>
      </c>
    </row>
    <row r="126" spans="27:27" x14ac:dyDescent="0.25">
      <c r="AA126" s="16">
        <f t="shared" si="2"/>
        <v>0</v>
      </c>
    </row>
    <row r="127" spans="27:27" x14ac:dyDescent="0.25">
      <c r="AA127" s="16">
        <f t="shared" si="2"/>
        <v>0</v>
      </c>
    </row>
    <row r="128" spans="27:27" x14ac:dyDescent="0.25">
      <c r="AA128" s="16">
        <f t="shared" si="2"/>
        <v>0</v>
      </c>
    </row>
    <row r="129" spans="27:27" x14ac:dyDescent="0.25">
      <c r="AA129" s="16">
        <f t="shared" si="2"/>
        <v>0</v>
      </c>
    </row>
    <row r="130" spans="27:27" x14ac:dyDescent="0.25">
      <c r="AA130" s="16">
        <f t="shared" si="2"/>
        <v>0</v>
      </c>
    </row>
    <row r="131" spans="27:27" x14ac:dyDescent="0.25">
      <c r="AA131" s="16">
        <f t="shared" si="2"/>
        <v>0</v>
      </c>
    </row>
    <row r="132" spans="27:27" x14ac:dyDescent="0.25">
      <c r="AA132" s="16">
        <f t="shared" si="2"/>
        <v>0</v>
      </c>
    </row>
    <row r="133" spans="27:27" x14ac:dyDescent="0.25">
      <c r="AA133" s="16">
        <f t="shared" si="2"/>
        <v>0</v>
      </c>
    </row>
    <row r="134" spans="27:27" x14ac:dyDescent="0.25">
      <c r="AA134" s="16">
        <f t="shared" si="2"/>
        <v>0</v>
      </c>
    </row>
    <row r="135" spans="27:27" x14ac:dyDescent="0.25">
      <c r="AA135" s="16">
        <f t="shared" si="2"/>
        <v>0</v>
      </c>
    </row>
    <row r="136" spans="27:27" x14ac:dyDescent="0.25">
      <c r="AA136" s="16">
        <f t="shared" si="2"/>
        <v>0</v>
      </c>
    </row>
    <row r="137" spans="27:27" x14ac:dyDescent="0.25">
      <c r="AA137" s="16">
        <f t="shared" si="2"/>
        <v>0</v>
      </c>
    </row>
    <row r="138" spans="27:27" x14ac:dyDescent="0.25">
      <c r="AA138" s="16">
        <f t="shared" si="2"/>
        <v>0</v>
      </c>
    </row>
    <row r="139" spans="27:27" x14ac:dyDescent="0.25">
      <c r="AA139" s="16">
        <f t="shared" si="2"/>
        <v>0</v>
      </c>
    </row>
    <row r="140" spans="27:27" x14ac:dyDescent="0.25">
      <c r="AA140" s="16">
        <f t="shared" si="2"/>
        <v>0</v>
      </c>
    </row>
    <row r="141" spans="27:27" x14ac:dyDescent="0.25">
      <c r="AA141" s="16">
        <f t="shared" si="2"/>
        <v>0</v>
      </c>
    </row>
    <row r="142" spans="27:27" x14ac:dyDescent="0.25">
      <c r="AA142" s="16">
        <f t="shared" si="2"/>
        <v>0</v>
      </c>
    </row>
    <row r="143" spans="27:27" x14ac:dyDescent="0.25">
      <c r="AA143" s="16">
        <f t="shared" si="2"/>
        <v>0</v>
      </c>
    </row>
    <row r="144" spans="27:27" x14ac:dyDescent="0.25">
      <c r="AA144" s="16">
        <f t="shared" si="2"/>
        <v>0</v>
      </c>
    </row>
    <row r="145" spans="27:27" x14ac:dyDescent="0.25">
      <c r="AA145" s="16">
        <f t="shared" si="2"/>
        <v>0</v>
      </c>
    </row>
    <row r="146" spans="27:27" x14ac:dyDescent="0.25">
      <c r="AA146" s="16">
        <f t="shared" si="2"/>
        <v>0</v>
      </c>
    </row>
    <row r="147" spans="27:27" x14ac:dyDescent="0.25">
      <c r="AA147" s="16">
        <f t="shared" si="2"/>
        <v>0</v>
      </c>
    </row>
    <row r="148" spans="27:27" x14ac:dyDescent="0.25">
      <c r="AA148" s="16">
        <f t="shared" si="2"/>
        <v>0</v>
      </c>
    </row>
    <row r="149" spans="27:27" x14ac:dyDescent="0.25">
      <c r="AA149" s="16">
        <f t="shared" si="2"/>
        <v>0</v>
      </c>
    </row>
    <row r="150" spans="27:27" x14ac:dyDescent="0.25">
      <c r="AA150" s="16">
        <f t="shared" si="2"/>
        <v>0</v>
      </c>
    </row>
    <row r="151" spans="27:27" x14ac:dyDescent="0.25">
      <c r="AA151" s="16">
        <f t="shared" si="2"/>
        <v>0</v>
      </c>
    </row>
    <row r="152" spans="27:27" x14ac:dyDescent="0.25">
      <c r="AA152" s="16">
        <f t="shared" si="2"/>
        <v>0</v>
      </c>
    </row>
    <row r="153" spans="27:27" x14ac:dyDescent="0.25">
      <c r="AA153" s="16">
        <f t="shared" si="2"/>
        <v>0</v>
      </c>
    </row>
    <row r="154" spans="27:27" x14ac:dyDescent="0.25">
      <c r="AA154" s="16">
        <f t="shared" si="2"/>
        <v>0</v>
      </c>
    </row>
    <row r="155" spans="27:27" x14ac:dyDescent="0.25">
      <c r="AA155" s="16">
        <f t="shared" si="2"/>
        <v>0</v>
      </c>
    </row>
    <row r="156" spans="27:27" x14ac:dyDescent="0.25">
      <c r="AA156" s="16">
        <f t="shared" si="2"/>
        <v>0</v>
      </c>
    </row>
    <row r="157" spans="27:27" x14ac:dyDescent="0.25">
      <c r="AA157" s="16">
        <f t="shared" si="2"/>
        <v>0</v>
      </c>
    </row>
    <row r="158" spans="27:27" x14ac:dyDescent="0.25">
      <c r="AA158" s="16">
        <f t="shared" ref="AA158:AA221" si="3">D158</f>
        <v>0</v>
      </c>
    </row>
    <row r="159" spans="27:27" x14ac:dyDescent="0.25">
      <c r="AA159" s="16">
        <f t="shared" si="3"/>
        <v>0</v>
      </c>
    </row>
    <row r="160" spans="27:27" x14ac:dyDescent="0.25">
      <c r="AA160" s="16">
        <f t="shared" si="3"/>
        <v>0</v>
      </c>
    </row>
    <row r="161" spans="27:27" x14ac:dyDescent="0.25">
      <c r="AA161" s="16">
        <f t="shared" si="3"/>
        <v>0</v>
      </c>
    </row>
    <row r="162" spans="27:27" x14ac:dyDescent="0.25">
      <c r="AA162" s="16">
        <f t="shared" si="3"/>
        <v>0</v>
      </c>
    </row>
    <row r="163" spans="27:27" x14ac:dyDescent="0.25">
      <c r="AA163" s="16">
        <f t="shared" si="3"/>
        <v>0</v>
      </c>
    </row>
    <row r="164" spans="27:27" x14ac:dyDescent="0.25">
      <c r="AA164" s="16">
        <f t="shared" si="3"/>
        <v>0</v>
      </c>
    </row>
    <row r="165" spans="27:27" x14ac:dyDescent="0.25">
      <c r="AA165" s="16">
        <f t="shared" si="3"/>
        <v>0</v>
      </c>
    </row>
    <row r="166" spans="27:27" x14ac:dyDescent="0.25">
      <c r="AA166" s="16">
        <f t="shared" si="3"/>
        <v>0</v>
      </c>
    </row>
    <row r="167" spans="27:27" x14ac:dyDescent="0.25">
      <c r="AA167" s="16">
        <f t="shared" si="3"/>
        <v>0</v>
      </c>
    </row>
    <row r="168" spans="27:27" x14ac:dyDescent="0.25">
      <c r="AA168" s="16">
        <f t="shared" si="3"/>
        <v>0</v>
      </c>
    </row>
    <row r="169" spans="27:27" x14ac:dyDescent="0.25">
      <c r="AA169" s="16">
        <f t="shared" si="3"/>
        <v>0</v>
      </c>
    </row>
    <row r="170" spans="27:27" x14ac:dyDescent="0.25">
      <c r="AA170" s="16">
        <f t="shared" si="3"/>
        <v>0</v>
      </c>
    </row>
    <row r="171" spans="27:27" x14ac:dyDescent="0.25">
      <c r="AA171" s="16">
        <f t="shared" si="3"/>
        <v>0</v>
      </c>
    </row>
    <row r="172" spans="27:27" x14ac:dyDescent="0.25">
      <c r="AA172" s="16">
        <f t="shared" si="3"/>
        <v>0</v>
      </c>
    </row>
    <row r="173" spans="27:27" x14ac:dyDescent="0.25">
      <c r="AA173" s="16">
        <f t="shared" si="3"/>
        <v>0</v>
      </c>
    </row>
    <row r="174" spans="27:27" x14ac:dyDescent="0.25">
      <c r="AA174" s="16">
        <f t="shared" si="3"/>
        <v>0</v>
      </c>
    </row>
    <row r="175" spans="27:27" x14ac:dyDescent="0.25">
      <c r="AA175" s="16">
        <f t="shared" si="3"/>
        <v>0</v>
      </c>
    </row>
    <row r="176" spans="27:27" x14ac:dyDescent="0.25">
      <c r="AA176" s="16">
        <f t="shared" si="3"/>
        <v>0</v>
      </c>
    </row>
    <row r="177" spans="27:27" x14ac:dyDescent="0.25">
      <c r="AA177" s="16">
        <f t="shared" si="3"/>
        <v>0</v>
      </c>
    </row>
    <row r="178" spans="27:27" x14ac:dyDescent="0.25">
      <c r="AA178" s="16">
        <f t="shared" si="3"/>
        <v>0</v>
      </c>
    </row>
    <row r="179" spans="27:27" x14ac:dyDescent="0.25">
      <c r="AA179" s="16">
        <f t="shared" si="3"/>
        <v>0</v>
      </c>
    </row>
    <row r="180" spans="27:27" x14ac:dyDescent="0.25">
      <c r="AA180" s="16">
        <f t="shared" si="3"/>
        <v>0</v>
      </c>
    </row>
    <row r="181" spans="27:27" x14ac:dyDescent="0.25">
      <c r="AA181" s="16">
        <f t="shared" si="3"/>
        <v>0</v>
      </c>
    </row>
    <row r="182" spans="27:27" x14ac:dyDescent="0.25">
      <c r="AA182" s="16">
        <f t="shared" si="3"/>
        <v>0</v>
      </c>
    </row>
    <row r="183" spans="27:27" x14ac:dyDescent="0.25">
      <c r="AA183" s="16">
        <f t="shared" si="3"/>
        <v>0</v>
      </c>
    </row>
    <row r="184" spans="27:27" x14ac:dyDescent="0.25">
      <c r="AA184" s="16">
        <f t="shared" si="3"/>
        <v>0</v>
      </c>
    </row>
    <row r="185" spans="27:27" x14ac:dyDescent="0.25">
      <c r="AA185" s="16">
        <f t="shared" si="3"/>
        <v>0</v>
      </c>
    </row>
    <row r="186" spans="27:27" x14ac:dyDescent="0.25">
      <c r="AA186" s="16">
        <f t="shared" si="3"/>
        <v>0</v>
      </c>
    </row>
    <row r="187" spans="27:27" x14ac:dyDescent="0.25">
      <c r="AA187" s="16">
        <f t="shared" si="3"/>
        <v>0</v>
      </c>
    </row>
    <row r="188" spans="27:27" x14ac:dyDescent="0.25">
      <c r="AA188" s="16">
        <f t="shared" si="3"/>
        <v>0</v>
      </c>
    </row>
    <row r="189" spans="27:27" x14ac:dyDescent="0.25">
      <c r="AA189" s="16">
        <f t="shared" si="3"/>
        <v>0</v>
      </c>
    </row>
    <row r="190" spans="27:27" x14ac:dyDescent="0.25">
      <c r="AA190" s="16">
        <f t="shared" si="3"/>
        <v>0</v>
      </c>
    </row>
    <row r="191" spans="27:27" x14ac:dyDescent="0.25">
      <c r="AA191" s="16">
        <f t="shared" si="3"/>
        <v>0</v>
      </c>
    </row>
    <row r="192" spans="27:27" x14ac:dyDescent="0.25">
      <c r="AA192" s="16">
        <f t="shared" si="3"/>
        <v>0</v>
      </c>
    </row>
    <row r="193" spans="27:27" x14ac:dyDescent="0.25">
      <c r="AA193" s="16">
        <f t="shared" si="3"/>
        <v>0</v>
      </c>
    </row>
    <row r="194" spans="27:27" x14ac:dyDescent="0.25">
      <c r="AA194" s="16">
        <f t="shared" si="3"/>
        <v>0</v>
      </c>
    </row>
    <row r="195" spans="27:27" x14ac:dyDescent="0.25">
      <c r="AA195" s="16">
        <f t="shared" si="3"/>
        <v>0</v>
      </c>
    </row>
    <row r="196" spans="27:27" x14ac:dyDescent="0.25">
      <c r="AA196" s="16">
        <f t="shared" si="3"/>
        <v>0</v>
      </c>
    </row>
    <row r="197" spans="27:27" x14ac:dyDescent="0.25">
      <c r="AA197" s="16">
        <f t="shared" si="3"/>
        <v>0</v>
      </c>
    </row>
    <row r="198" spans="27:27" x14ac:dyDescent="0.25">
      <c r="AA198" s="16">
        <f t="shared" si="3"/>
        <v>0</v>
      </c>
    </row>
    <row r="199" spans="27:27" x14ac:dyDescent="0.25">
      <c r="AA199" s="16">
        <f t="shared" si="3"/>
        <v>0</v>
      </c>
    </row>
    <row r="200" spans="27:27" x14ac:dyDescent="0.25">
      <c r="AA200" s="16">
        <f t="shared" si="3"/>
        <v>0</v>
      </c>
    </row>
    <row r="201" spans="27:27" x14ac:dyDescent="0.25">
      <c r="AA201" s="16">
        <f t="shared" si="3"/>
        <v>0</v>
      </c>
    </row>
    <row r="202" spans="27:27" x14ac:dyDescent="0.25">
      <c r="AA202" s="16">
        <f t="shared" si="3"/>
        <v>0</v>
      </c>
    </row>
    <row r="203" spans="27:27" x14ac:dyDescent="0.25">
      <c r="AA203" s="16">
        <f t="shared" si="3"/>
        <v>0</v>
      </c>
    </row>
    <row r="204" spans="27:27" x14ac:dyDescent="0.25">
      <c r="AA204" s="16">
        <f t="shared" si="3"/>
        <v>0</v>
      </c>
    </row>
    <row r="205" spans="27:27" x14ac:dyDescent="0.25">
      <c r="AA205" s="16">
        <f t="shared" si="3"/>
        <v>0</v>
      </c>
    </row>
    <row r="206" spans="27:27" x14ac:dyDescent="0.25">
      <c r="AA206" s="16">
        <f t="shared" si="3"/>
        <v>0</v>
      </c>
    </row>
    <row r="207" spans="27:27" x14ac:dyDescent="0.25">
      <c r="AA207" s="16">
        <f t="shared" si="3"/>
        <v>0</v>
      </c>
    </row>
    <row r="208" spans="27:27" x14ac:dyDescent="0.25">
      <c r="AA208" s="16">
        <f t="shared" si="3"/>
        <v>0</v>
      </c>
    </row>
    <row r="209" spans="27:27" x14ac:dyDescent="0.25">
      <c r="AA209" s="16">
        <f t="shared" si="3"/>
        <v>0</v>
      </c>
    </row>
    <row r="210" spans="27:27" x14ac:dyDescent="0.25">
      <c r="AA210" s="16">
        <f t="shared" si="3"/>
        <v>0</v>
      </c>
    </row>
    <row r="211" spans="27:27" x14ac:dyDescent="0.25">
      <c r="AA211" s="16">
        <f t="shared" si="3"/>
        <v>0</v>
      </c>
    </row>
    <row r="212" spans="27:27" x14ac:dyDescent="0.25">
      <c r="AA212" s="16">
        <f t="shared" si="3"/>
        <v>0</v>
      </c>
    </row>
    <row r="213" spans="27:27" x14ac:dyDescent="0.25">
      <c r="AA213" s="16">
        <f t="shared" si="3"/>
        <v>0</v>
      </c>
    </row>
    <row r="214" spans="27:27" x14ac:dyDescent="0.25">
      <c r="AA214" s="16">
        <f t="shared" si="3"/>
        <v>0</v>
      </c>
    </row>
    <row r="215" spans="27:27" x14ac:dyDescent="0.25">
      <c r="AA215" s="16">
        <f t="shared" si="3"/>
        <v>0</v>
      </c>
    </row>
    <row r="216" spans="27:27" x14ac:dyDescent="0.25">
      <c r="AA216" s="16">
        <f t="shared" si="3"/>
        <v>0</v>
      </c>
    </row>
    <row r="217" spans="27:27" x14ac:dyDescent="0.25">
      <c r="AA217" s="16">
        <f t="shared" si="3"/>
        <v>0</v>
      </c>
    </row>
    <row r="218" spans="27:27" x14ac:dyDescent="0.25">
      <c r="AA218" s="16">
        <f t="shared" si="3"/>
        <v>0</v>
      </c>
    </row>
    <row r="219" spans="27:27" x14ac:dyDescent="0.25">
      <c r="AA219" s="16">
        <f t="shared" si="3"/>
        <v>0</v>
      </c>
    </row>
    <row r="220" spans="27:27" x14ac:dyDescent="0.25">
      <c r="AA220" s="16">
        <f t="shared" si="3"/>
        <v>0</v>
      </c>
    </row>
    <row r="221" spans="27:27" x14ac:dyDescent="0.25">
      <c r="AA221" s="16">
        <f t="shared" si="3"/>
        <v>0</v>
      </c>
    </row>
    <row r="222" spans="27:27" x14ac:dyDescent="0.25">
      <c r="AA222" s="16">
        <f t="shared" ref="AA222:AA262" si="4">D222</f>
        <v>0</v>
      </c>
    </row>
    <row r="223" spans="27:27" x14ac:dyDescent="0.25">
      <c r="AA223" s="16">
        <f t="shared" si="4"/>
        <v>0</v>
      </c>
    </row>
    <row r="224" spans="27:27" x14ac:dyDescent="0.25">
      <c r="AA224" s="16">
        <f t="shared" si="4"/>
        <v>0</v>
      </c>
    </row>
    <row r="225" spans="27:27" x14ac:dyDescent="0.25">
      <c r="AA225" s="16">
        <f t="shared" si="4"/>
        <v>0</v>
      </c>
    </row>
    <row r="226" spans="27:27" x14ac:dyDescent="0.25">
      <c r="AA226" s="16">
        <f t="shared" si="4"/>
        <v>0</v>
      </c>
    </row>
    <row r="227" spans="27:27" x14ac:dyDescent="0.25">
      <c r="AA227" s="16">
        <f t="shared" si="4"/>
        <v>0</v>
      </c>
    </row>
    <row r="228" spans="27:27" x14ac:dyDescent="0.25">
      <c r="AA228" s="16">
        <f t="shared" si="4"/>
        <v>0</v>
      </c>
    </row>
    <row r="229" spans="27:27" x14ac:dyDescent="0.25">
      <c r="AA229" s="16">
        <f t="shared" si="4"/>
        <v>0</v>
      </c>
    </row>
    <row r="230" spans="27:27" x14ac:dyDescent="0.25">
      <c r="AA230" s="16">
        <f t="shared" si="4"/>
        <v>0</v>
      </c>
    </row>
    <row r="231" spans="27:27" x14ac:dyDescent="0.25">
      <c r="AA231" s="16">
        <f t="shared" si="4"/>
        <v>0</v>
      </c>
    </row>
    <row r="232" spans="27:27" x14ac:dyDescent="0.25">
      <c r="AA232" s="16">
        <f t="shared" si="4"/>
        <v>0</v>
      </c>
    </row>
    <row r="233" spans="27:27" x14ac:dyDescent="0.25">
      <c r="AA233" s="16">
        <f t="shared" si="4"/>
        <v>0</v>
      </c>
    </row>
    <row r="234" spans="27:27" x14ac:dyDescent="0.25">
      <c r="AA234" s="16">
        <f t="shared" si="4"/>
        <v>0</v>
      </c>
    </row>
    <row r="235" spans="27:27" x14ac:dyDescent="0.25">
      <c r="AA235" s="16">
        <f t="shared" si="4"/>
        <v>0</v>
      </c>
    </row>
    <row r="236" spans="27:27" x14ac:dyDescent="0.25">
      <c r="AA236" s="16">
        <f t="shared" si="4"/>
        <v>0</v>
      </c>
    </row>
    <row r="237" spans="27:27" x14ac:dyDescent="0.25">
      <c r="AA237" s="16">
        <f t="shared" si="4"/>
        <v>0</v>
      </c>
    </row>
    <row r="238" spans="27:27" x14ac:dyDescent="0.25">
      <c r="AA238" s="16">
        <f t="shared" si="4"/>
        <v>0</v>
      </c>
    </row>
    <row r="239" spans="27:27" x14ac:dyDescent="0.25">
      <c r="AA239" s="16">
        <f t="shared" si="4"/>
        <v>0</v>
      </c>
    </row>
    <row r="240" spans="27:27" x14ac:dyDescent="0.25">
      <c r="AA240" s="16">
        <f t="shared" si="4"/>
        <v>0</v>
      </c>
    </row>
    <row r="241" spans="27:27" x14ac:dyDescent="0.25">
      <c r="AA241" s="16">
        <f t="shared" si="4"/>
        <v>0</v>
      </c>
    </row>
    <row r="242" spans="27:27" x14ac:dyDescent="0.25">
      <c r="AA242" s="16">
        <f t="shared" si="4"/>
        <v>0</v>
      </c>
    </row>
    <row r="243" spans="27:27" x14ac:dyDescent="0.25">
      <c r="AA243" s="16">
        <f t="shared" si="4"/>
        <v>0</v>
      </c>
    </row>
    <row r="244" spans="27:27" x14ac:dyDescent="0.25">
      <c r="AA244" s="16">
        <f t="shared" si="4"/>
        <v>0</v>
      </c>
    </row>
    <row r="245" spans="27:27" x14ac:dyDescent="0.25">
      <c r="AA245" s="16">
        <f t="shared" si="4"/>
        <v>0</v>
      </c>
    </row>
    <row r="246" spans="27:27" x14ac:dyDescent="0.25">
      <c r="AA246" s="16">
        <f t="shared" si="4"/>
        <v>0</v>
      </c>
    </row>
    <row r="247" spans="27:27" x14ac:dyDescent="0.25">
      <c r="AA247" s="16">
        <f t="shared" si="4"/>
        <v>0</v>
      </c>
    </row>
    <row r="248" spans="27:27" x14ac:dyDescent="0.25">
      <c r="AA248" s="16">
        <f t="shared" si="4"/>
        <v>0</v>
      </c>
    </row>
    <row r="249" spans="27:27" x14ac:dyDescent="0.25">
      <c r="AA249" s="16">
        <f t="shared" si="4"/>
        <v>0</v>
      </c>
    </row>
    <row r="250" spans="27:27" x14ac:dyDescent="0.25">
      <c r="AA250" s="16">
        <f t="shared" si="4"/>
        <v>0</v>
      </c>
    </row>
    <row r="251" spans="27:27" x14ac:dyDescent="0.25">
      <c r="AA251" s="16">
        <f t="shared" si="4"/>
        <v>0</v>
      </c>
    </row>
    <row r="252" spans="27:27" x14ac:dyDescent="0.25">
      <c r="AA252" s="16">
        <f t="shared" si="4"/>
        <v>0</v>
      </c>
    </row>
    <row r="253" spans="27:27" x14ac:dyDescent="0.25">
      <c r="AA253" s="16">
        <f t="shared" si="4"/>
        <v>0</v>
      </c>
    </row>
    <row r="254" spans="27:27" x14ac:dyDescent="0.25">
      <c r="AA254" s="16">
        <f t="shared" si="4"/>
        <v>0</v>
      </c>
    </row>
    <row r="255" spans="27:27" x14ac:dyDescent="0.25">
      <c r="AA255" s="16">
        <f t="shared" si="4"/>
        <v>0</v>
      </c>
    </row>
    <row r="256" spans="27:27" x14ac:dyDescent="0.25">
      <c r="AA256" s="16">
        <f t="shared" si="4"/>
        <v>0</v>
      </c>
    </row>
    <row r="257" spans="27:27" x14ac:dyDescent="0.25">
      <c r="AA257" s="16">
        <f t="shared" si="4"/>
        <v>0</v>
      </c>
    </row>
    <row r="258" spans="27:27" x14ac:dyDescent="0.25">
      <c r="AA258" s="16">
        <f t="shared" si="4"/>
        <v>0</v>
      </c>
    </row>
    <row r="259" spans="27:27" x14ac:dyDescent="0.25">
      <c r="AA259" s="16">
        <f t="shared" si="4"/>
        <v>0</v>
      </c>
    </row>
    <row r="260" spans="27:27" x14ac:dyDescent="0.25">
      <c r="AA260" s="16">
        <f t="shared" si="4"/>
        <v>0</v>
      </c>
    </row>
    <row r="261" spans="27:27" x14ac:dyDescent="0.25">
      <c r="AA261" s="16">
        <f t="shared" si="4"/>
        <v>0</v>
      </c>
    </row>
    <row r="262" spans="27:27" x14ac:dyDescent="0.25">
      <c r="AA262" s="16">
        <f t="shared" si="4"/>
        <v>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97"/>
  <sheetViews>
    <sheetView topLeftCell="A40" workbookViewId="0">
      <pane xSplit="1" topLeftCell="Y1" activePane="topRight" state="frozen"/>
      <selection activeCell="A7" sqref="A7"/>
      <selection pane="topRight" activeCell="AE29" sqref="AE29"/>
    </sheetView>
  </sheetViews>
  <sheetFormatPr defaultColWidth="9.140625" defaultRowHeight="15" x14ac:dyDescent="0.25"/>
  <cols>
    <col min="1" max="1" width="42.42578125" style="19" bestFit="1" customWidth="1"/>
    <col min="2" max="2" width="4" style="2" customWidth="1"/>
    <col min="3" max="3" width="4" style="6" customWidth="1"/>
    <col min="4" max="4" width="32.7109375" customWidth="1"/>
    <col min="5" max="23" width="2.85546875" customWidth="1"/>
    <col min="24" max="24" width="89" bestFit="1" customWidth="1"/>
    <col min="25" max="28" width="11.85546875" customWidth="1"/>
    <col min="29" max="29" width="18.42578125" customWidth="1"/>
    <col min="30" max="30" width="42.42578125" style="19" bestFit="1" customWidth="1"/>
    <col min="31" max="31" width="33.28515625" style="16" bestFit="1" customWidth="1"/>
    <col min="32" max="32" width="22.7109375" customWidth="1"/>
    <col min="33" max="33" width="41" bestFit="1" customWidth="1"/>
    <col min="34" max="35" width="9.140625" customWidth="1"/>
    <col min="36" max="36" width="9.5703125" bestFit="1" customWidth="1"/>
    <col min="37" max="37" width="9.140625" customWidth="1"/>
    <col min="38" max="38" width="42.28515625" bestFit="1" customWidth="1"/>
    <col min="39" max="39" width="9.85546875" bestFit="1" customWidth="1"/>
    <col min="40" max="40" width="9.140625" customWidth="1"/>
    <col min="41" max="41" width="34.28515625" bestFit="1" customWidth="1"/>
    <col min="42" max="42" width="9.140625" customWidth="1"/>
  </cols>
  <sheetData>
    <row r="1" spans="1:47" s="1" customFormat="1" ht="15.75" customHeight="1" thickBot="1" x14ac:dyDescent="0.3">
      <c r="A1" s="25" t="s">
        <v>2</v>
      </c>
      <c r="B1" s="14" t="s">
        <v>3</v>
      </c>
      <c r="C1" s="21" t="s">
        <v>4</v>
      </c>
      <c r="D1" s="1" t="s">
        <v>5</v>
      </c>
      <c r="E1" s="1" t="s">
        <v>6</v>
      </c>
      <c r="Y1" s="1" t="s">
        <v>35</v>
      </c>
      <c r="Z1" s="1" t="s">
        <v>7</v>
      </c>
      <c r="AA1" s="1" t="s">
        <v>7</v>
      </c>
      <c r="AC1" s="1" t="s">
        <v>7</v>
      </c>
      <c r="AD1" s="25" t="str">
        <f t="shared" ref="AD1:AD19" si="0">A1</f>
        <v>Nome</v>
      </c>
      <c r="AE1" s="26" t="s">
        <v>8</v>
      </c>
      <c r="AF1" s="27"/>
    </row>
    <row r="2" spans="1:47" s="45" customFormat="1" ht="15.75" customHeight="1" thickBot="1" x14ac:dyDescent="0.3">
      <c r="A2" s="17" t="s">
        <v>9</v>
      </c>
      <c r="B2" s="43"/>
      <c r="C2" s="44"/>
      <c r="D2" s="45" t="str">
        <f>raw!B2</f>
        <v>2022-12-10</v>
      </c>
      <c r="AD2" s="17" t="str">
        <f t="shared" si="0"/>
        <v>Captura de dados</v>
      </c>
      <c r="AE2" s="42" t="str">
        <f>raw!D2</f>
        <v>14:00:50</v>
      </c>
    </row>
    <row r="3" spans="1:47" x14ac:dyDescent="0.25">
      <c r="A3" s="19" t="s">
        <v>19</v>
      </c>
      <c r="B3" s="2">
        <v>46</v>
      </c>
      <c r="C3" s="6">
        <v>674</v>
      </c>
      <c r="D3" t="e">
        <f>VLOOKUP($B3&amp;$C3,concat!$B$2:$C$200,2,0)</f>
        <v>#N/A</v>
      </c>
      <c r="E3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str">
        <f>IF(ISNA(S3),VLOOKUP($B3+8&amp;$C3,concat!$B$2:$C$200,2,0),S3)</f>
        <v>Agosto/2022</v>
      </c>
      <c r="U3" t="str">
        <f>IF(ISNA(T3),VLOOKUP($B3+9&amp;$C3,concat!$B$2:$C$200,2,0),T3)</f>
        <v>Agosto/2022</v>
      </c>
      <c r="V3" t="str">
        <f>IF(ISNA(U3),VLOOKUP($B3-9&amp;$C3,concat!$B$2:$C$200,2,0),U3)</f>
        <v>Agosto/2022</v>
      </c>
      <c r="W3" t="str">
        <f>IF(ISNA(V3),VLOOKUP($B3-10&amp;$C3,concat!$B$2:$C$200,2,0),V3)</f>
        <v>Agosto/2022</v>
      </c>
      <c r="X3" t="str">
        <f>IF(ISNA(W3),VLOOKUP($B3+10&amp;$C3,concat!$B$2:$C$200,2,0),W3)</f>
        <v>Agosto/2022</v>
      </c>
      <c r="AD3" s="19" t="str">
        <f t="shared" si="0"/>
        <v>Mes de Referencia</v>
      </c>
      <c r="AE3" s="16" t="str">
        <f>X3</f>
        <v>Agosto/2022</v>
      </c>
    </row>
    <row r="4" spans="1:47" x14ac:dyDescent="0.25">
      <c r="A4" s="19" t="s">
        <v>17</v>
      </c>
      <c r="B4" s="2">
        <v>210</v>
      </c>
      <c r="C4" s="6">
        <v>388</v>
      </c>
      <c r="D4" t="str">
        <f>VLOOKUP($B4&amp;$C4,concat!$B$2:$C$200,2,0)</f>
        <v>14/09/2022</v>
      </c>
      <c r="E4" t="str">
        <f>IF(ISNA(D4),VLOOKUP($B4-1&amp;$C4,concat!$B$2:$C$200,2,0),D4)</f>
        <v>14/09/2022</v>
      </c>
      <c r="F4" t="str">
        <f>IF(ISNA(E4),VLOOKUP($B4+1&amp;$C4,concat!$B$2:$C$200,2,0),E4)</f>
        <v>14/09/2022</v>
      </c>
      <c r="G4" t="str">
        <f>IF(ISNA(F4),VLOOKUP($B4-2&amp;$C4,concat!$B$2:$C$200,2,0),F4)</f>
        <v>14/09/2022</v>
      </c>
      <c r="H4" t="str">
        <f>IF(ISNA(G4),VLOOKUP($B4+2&amp;$C4,concat!$B$2:$C$200,2,0),G4)</f>
        <v>14/09/2022</v>
      </c>
      <c r="I4" t="str">
        <f>IF(ISNA(H4),VLOOKUP($B4-3&amp;$C4,concat!$B$2:$C$200,2,0),H4)</f>
        <v>14/09/2022</v>
      </c>
      <c r="J4" t="str">
        <f>IF(ISNA(I4),VLOOKUP($B4+3&amp;$C4,concat!$B$2:$C$200,2,0),I4)</f>
        <v>14/09/2022</v>
      </c>
      <c r="K4" t="str">
        <f>IF(ISNA(J4),VLOOKUP($B4-4&amp;$C4,concat!$B$2:$C$200,2,0),J4)</f>
        <v>14/09/2022</v>
      </c>
      <c r="L4" t="str">
        <f>IF(ISNA(K4),VLOOKUP($B4+4&amp;$C4,concat!$B$2:$C$200,2,0),K4)</f>
        <v>14/09/2022</v>
      </c>
      <c r="M4" t="str">
        <f>IF(ISNA(L4),VLOOKUP($B4-5&amp;$C4,concat!$B$2:$C$200,2,0),L4)</f>
        <v>14/09/2022</v>
      </c>
      <c r="N4" t="str">
        <f>IF(ISNA(M4),VLOOKUP($B4+5&amp;$C4,concat!$B$2:$C$200,2,0),M4)</f>
        <v>14/09/2022</v>
      </c>
      <c r="O4" t="str">
        <f>IF(ISNA(N4),VLOOKUP($B4-6&amp;$C4,concat!$B$2:$C$200,2,0),N4)</f>
        <v>14/09/2022</v>
      </c>
      <c r="P4" t="str">
        <f>IF(ISNA(O4),VLOOKUP($B4+6&amp;$C4,concat!$B$2:$C$200,2,0),O4)</f>
        <v>14/09/2022</v>
      </c>
      <c r="Q4" t="str">
        <f>IF(ISNA(P4),VLOOKUP($B4-7&amp;$C4,concat!$B$2:$C$200,2,0),P4)</f>
        <v>14/09/2022</v>
      </c>
      <c r="R4" t="str">
        <f>IF(ISNA(Q4),VLOOKUP($B4+7&amp;$C4,concat!$B$2:$C$200,2,0),Q4)</f>
        <v>14/09/2022</v>
      </c>
      <c r="S4" t="str">
        <f>IF(ISNA(R4),VLOOKUP($B4-8&amp;$C4,concat!$B$2:$C$200,2,0),R4)</f>
        <v>14/09/2022</v>
      </c>
      <c r="T4" t="str">
        <f>IF(ISNA(S4),VLOOKUP($B4+8&amp;$C4,concat!$B$2:$C$200,2,0),S4)</f>
        <v>14/09/2022</v>
      </c>
      <c r="U4" t="str">
        <f>IF(ISNA(T4),VLOOKUP($B4+9&amp;$C4,concat!$B$2:$C$200,2,0),T4)</f>
        <v>14/09/2022</v>
      </c>
      <c r="V4" t="str">
        <f>IF(ISNA(U4),VLOOKUP($B4-9&amp;$C4,concat!$B$2:$C$200,2,0),U4)</f>
        <v>14/09/2022</v>
      </c>
      <c r="W4" t="str">
        <f>IF(ISNA(V4),VLOOKUP($B4-10&amp;$C4,concat!$B$2:$C$200,2,0),V4)</f>
        <v>14/09/2022</v>
      </c>
      <c r="X4" t="str">
        <f>IF(ISNA(W4),VLOOKUP($B4+10&amp;$C4,concat!$B$2:$C$200,2,0),W4)</f>
        <v>14/09/2022</v>
      </c>
      <c r="AD4" s="19" t="str">
        <f t="shared" si="0"/>
        <v>Vencimento</v>
      </c>
      <c r="AE4" s="16" t="str">
        <f>X4</f>
        <v>14/09/2022</v>
      </c>
    </row>
    <row r="5" spans="1:47" ht="15.75" customHeight="1" thickBot="1" x14ac:dyDescent="0.3">
      <c r="A5" s="19" t="s">
        <v>36</v>
      </c>
      <c r="B5" s="2">
        <v>189</v>
      </c>
      <c r="C5" s="6">
        <v>712</v>
      </c>
      <c r="D5" t="str">
        <f>VLOOKUP($B5&amp;$C5,concat!$B$2:$C$200,2,0)</f>
        <v>Emissão: 01/09/2022</v>
      </c>
      <c r="E5" t="str">
        <f>IF(ISNA(D5),VLOOKUP($B5-1&amp;$C5,concat!$B$2:$C$200,2,0),D5)</f>
        <v>Emissão: 01/09/2022</v>
      </c>
      <c r="F5" t="str">
        <f>IF(ISNA(E5),VLOOKUP($B5+1&amp;$C5,concat!$B$2:$C$200,2,0),E5)</f>
        <v>Emissão: 01/09/2022</v>
      </c>
      <c r="G5" t="str">
        <f>IF(ISNA(F5),VLOOKUP($B5-2&amp;$C5,concat!$B$2:$C$200,2,0),F5)</f>
        <v>Emissão: 01/09/2022</v>
      </c>
      <c r="H5" t="str">
        <f>IF(ISNA(G5),VLOOKUP($B5+2&amp;$C5,concat!$B$2:$C$200,2,0),G5)</f>
        <v>Emissão: 01/09/2022</v>
      </c>
      <c r="I5" t="str">
        <f>IF(ISNA(H5),VLOOKUP($B5-3&amp;$C5,concat!$B$2:$C$200,2,0),H5)</f>
        <v>Emissão: 01/09/2022</v>
      </c>
      <c r="J5" t="str">
        <f>IF(ISNA(I5),VLOOKUP($B5+3&amp;$C5,concat!$B$2:$C$200,2,0),I5)</f>
        <v>Emissão: 01/09/2022</v>
      </c>
      <c r="K5" t="str">
        <f>IF(ISNA(J5),VLOOKUP($B5-4&amp;$C5,concat!$B$2:$C$200,2,0),J5)</f>
        <v>Emissão: 01/09/2022</v>
      </c>
      <c r="L5" t="str">
        <f>IF(ISNA(K5),VLOOKUP($B5+4&amp;$C5,concat!$B$2:$C$200,2,0),K5)</f>
        <v>Emissão: 01/09/2022</v>
      </c>
      <c r="M5" t="str">
        <f>IF(ISNA(L5),VLOOKUP($B5-5&amp;$C5,concat!$B$2:$C$200,2,0),L5)</f>
        <v>Emissão: 01/09/2022</v>
      </c>
      <c r="N5" t="str">
        <f>IF(ISNA(M5),VLOOKUP($B5+5&amp;$C5,concat!$B$2:$C$200,2,0),M5)</f>
        <v>Emissão: 01/09/2022</v>
      </c>
      <c r="O5" t="str">
        <f>IF(ISNA(N5),VLOOKUP($B5-6&amp;$C5,concat!$B$2:$C$200,2,0),N5)</f>
        <v>Emissão: 01/09/2022</v>
      </c>
      <c r="P5" t="str">
        <f>IF(ISNA(O5),VLOOKUP($B5+6&amp;$C5,concat!$B$2:$C$200,2,0),O5)</f>
        <v>Emissão: 01/09/2022</v>
      </c>
      <c r="Q5" t="str">
        <f>IF(ISNA(P5),VLOOKUP($B5-7&amp;$C5,concat!$B$2:$C$200,2,0),P5)</f>
        <v>Emissão: 01/09/2022</v>
      </c>
      <c r="R5" t="str">
        <f>IF(ISNA(Q5),VLOOKUP($B5+7&amp;$C5,concat!$B$2:$C$200,2,0),Q5)</f>
        <v>Emissão: 01/09/2022</v>
      </c>
      <c r="S5" t="str">
        <f>IF(ISNA(R5),VLOOKUP($B5-8&amp;$C5,concat!$B$2:$C$200,2,0),R5)</f>
        <v>Emissão: 01/09/2022</v>
      </c>
      <c r="T5" t="str">
        <f>IF(ISNA(S5),VLOOKUP($B5+8&amp;$C5,concat!$B$2:$C$200,2,0),S5)</f>
        <v>Emissão: 01/09/2022</v>
      </c>
      <c r="U5" t="str">
        <f>IF(ISNA(T5),VLOOKUP($B5+9&amp;$C5,concat!$B$2:$C$200,2,0),T5)</f>
        <v>Emissão: 01/09/2022</v>
      </c>
      <c r="V5" t="str">
        <f>IF(ISNA(U5),VLOOKUP($B5-9&amp;$C5,concat!$B$2:$C$200,2,0),U5)</f>
        <v>Emissão: 01/09/2022</v>
      </c>
      <c r="W5" t="str">
        <f>IF(ISNA(V5),VLOOKUP($B5-10&amp;$C5,concat!$B$2:$C$200,2,0),V5)</f>
        <v>Emissão: 01/09/2022</v>
      </c>
      <c r="X5" t="str">
        <f>IF(ISNA(W5),VLOOKUP($B5+10&amp;$C5,concat!$B$2:$C$200,2,0),W5)</f>
        <v>Emissão: 01/09/2022</v>
      </c>
      <c r="AC5" t="str">
        <f>MID(X5,FIND(":",X5)+2,10)</f>
        <v>01/09/2022</v>
      </c>
      <c r="AD5" s="19" t="str">
        <f t="shared" si="0"/>
        <v>Data de Emissao</v>
      </c>
      <c r="AE5" s="16" t="str">
        <f>AC5</f>
        <v>01/09/2022</v>
      </c>
    </row>
    <row r="6" spans="1:47" ht="15.75" customHeight="1" thickBot="1" x14ac:dyDescent="0.3">
      <c r="A6" s="19" t="s">
        <v>18</v>
      </c>
      <c r="B6" s="2">
        <v>296</v>
      </c>
      <c r="C6" s="6">
        <v>431</v>
      </c>
      <c r="D6" t="str">
        <f>VLOOKUP($B6&amp;$C6,concat!$B$2:$C$200,2,0)</f>
        <v>17.349,82</v>
      </c>
      <c r="E6" t="str">
        <f>IF(ISNA(D6),VLOOKUP($B6-1&amp;$C6,concat!$B$2:$C$200,2,0),D6)</f>
        <v>17.349,82</v>
      </c>
      <c r="F6" t="str">
        <f>IF(ISNA(E6),VLOOKUP($B6+1&amp;$C6,concat!$B$2:$C$200,2,0),E6)</f>
        <v>17.349,82</v>
      </c>
      <c r="G6" t="str">
        <f>IF(ISNA(F6),VLOOKUP($B6-2&amp;$C6,concat!$B$2:$C$200,2,0),F6)</f>
        <v>17.349,82</v>
      </c>
      <c r="H6" t="str">
        <f>IF(ISNA(G6),VLOOKUP($B6+2&amp;$C6,concat!$B$2:$C$200,2,0),G6)</f>
        <v>17.349,82</v>
      </c>
      <c r="I6" t="str">
        <f>IF(ISNA(H6),VLOOKUP($B6-3&amp;$C6,concat!$B$2:$C$200,2,0),H6)</f>
        <v>17.349,82</v>
      </c>
      <c r="J6" t="str">
        <f>IF(ISNA(I6),VLOOKUP($B6+3&amp;$C6,concat!$B$2:$C$200,2,0),I6)</f>
        <v>17.349,82</v>
      </c>
      <c r="K6" t="str">
        <f>IF(ISNA(J6),VLOOKUP($B6-4&amp;$C6,concat!$B$2:$C$200,2,0),J6)</f>
        <v>17.349,82</v>
      </c>
      <c r="L6" t="str">
        <f>IF(ISNA(K6),VLOOKUP($B6+4&amp;$C6,concat!$B$2:$C$200,2,0),K6)</f>
        <v>17.349,82</v>
      </c>
      <c r="M6" t="str">
        <f>IF(ISNA(L6),VLOOKUP($B6-5&amp;$C6,concat!$B$2:$C$200,2,0),L6)</f>
        <v>17.349,82</v>
      </c>
      <c r="N6" t="str">
        <f>IF(ISNA(M6),VLOOKUP($B6+5&amp;$C6,concat!$B$2:$C$200,2,0),M6)</f>
        <v>17.349,82</v>
      </c>
      <c r="O6" t="str">
        <f>IF(ISNA(N6),VLOOKUP($B6-6&amp;$C6,concat!$B$2:$C$200,2,0),N6)</f>
        <v>17.349,82</v>
      </c>
      <c r="P6" t="str">
        <f>IF(ISNA(O6),VLOOKUP($B6+6&amp;$C6,concat!$B$2:$C$200,2,0),O6)</f>
        <v>17.349,82</v>
      </c>
      <c r="Q6" t="str">
        <f>IF(ISNA(P6),VLOOKUP($B6-7&amp;$C6,concat!$B$2:$C$200,2,0),P6)</f>
        <v>17.349,82</v>
      </c>
      <c r="R6" t="str">
        <f>IF(ISNA(Q6),VLOOKUP($B6+7&amp;$C6,concat!$B$2:$C$200,2,0),Q6)</f>
        <v>17.349,82</v>
      </c>
      <c r="S6" t="str">
        <f>IF(ISNA(R6),VLOOKUP($B6-8&amp;$C6,concat!$B$2:$C$200,2,0),R6)</f>
        <v>17.349,82</v>
      </c>
      <c r="T6" t="str">
        <f>IF(ISNA(S6),VLOOKUP($B6+8&amp;$C6,concat!$B$2:$C$200,2,0),S6)</f>
        <v>17.349,82</v>
      </c>
      <c r="U6" t="str">
        <f>IF(ISNA(T6),VLOOKUP($B6+9&amp;$C6,concat!$B$2:$C$200,2,0),T6)</f>
        <v>17.349,82</v>
      </c>
      <c r="V6" t="str">
        <f>IF(ISNA(U6),VLOOKUP($B6-9&amp;$C6,concat!$B$2:$C$200,2,0),U6)</f>
        <v>17.349,82</v>
      </c>
      <c r="W6" t="str">
        <f>IF(ISNA(V6),VLOOKUP($B6-10&amp;$C6,concat!$B$2:$C$200,2,0),V6)</f>
        <v>17.349,82</v>
      </c>
      <c r="X6" t="str">
        <f>IF(ISNA(W6),VLOOKUP($B6+10&amp;$C6,concat!$B$2:$C$200,2,0),W6)</f>
        <v>17.349,82</v>
      </c>
      <c r="AD6" s="19" t="str">
        <f t="shared" si="0"/>
        <v>Total a pagar</v>
      </c>
      <c r="AE6" s="16" t="str">
        <f>X6</f>
        <v>17.349,82</v>
      </c>
      <c r="AH6" s="4"/>
    </row>
    <row r="7" spans="1:47" ht="15.75" customHeight="1" thickBot="1" x14ac:dyDescent="0.3">
      <c r="A7" s="19" t="s">
        <v>20</v>
      </c>
      <c r="B7" s="2">
        <v>35</v>
      </c>
      <c r="C7" s="6">
        <v>490</v>
      </c>
      <c r="D7" t="str">
        <f>VLOOKUP($B7&amp;$C7,concat!$B$2:$C$200,2,0)</f>
        <v>Leitura Anterior:31/07/2022</v>
      </c>
      <c r="E7" t="str">
        <f>IF(ISNA(D7),VLOOKUP($B7-1&amp;$C7,concat!$B$2:$C$200,2,0),D7)</f>
        <v>Leitura Anterior:31/07/2022</v>
      </c>
      <c r="F7" t="str">
        <f>IF(ISNA(E7),VLOOKUP($B7+1&amp;$C7,concat!$B$2:$C$200,2,0),E7)</f>
        <v>Leitura Anterior:31/07/2022</v>
      </c>
      <c r="G7" t="str">
        <f>IF(ISNA(F7),VLOOKUP($B7-2&amp;$C7,concat!$B$2:$C$200,2,0),F7)</f>
        <v>Leitura Anterior:31/07/2022</v>
      </c>
      <c r="H7" t="str">
        <f>IF(ISNA(G7),VLOOKUP($B7+2&amp;$C7,concat!$B$2:$C$200,2,0),G7)</f>
        <v>Leitura Anterior:31/07/2022</v>
      </c>
      <c r="I7" t="str">
        <f>IF(ISNA(H7),VLOOKUP($B7-3&amp;$C7,concat!$B$2:$C$200,2,0),H7)</f>
        <v>Leitura Anterior:31/07/2022</v>
      </c>
      <c r="J7" t="str">
        <f>IF(ISNA(I7),VLOOKUP($B7+3&amp;$C7,concat!$B$2:$C$200,2,0),I7)</f>
        <v>Leitura Anterior:31/07/2022</v>
      </c>
      <c r="K7" t="str">
        <f>IF(ISNA(J7),VLOOKUP($B7-4&amp;$C7,concat!$B$2:$C$200,2,0),J7)</f>
        <v>Leitura Anterior:31/07/2022</v>
      </c>
      <c r="L7" t="str">
        <f>IF(ISNA(K7),VLOOKUP($B7+4&amp;$C7,concat!$B$2:$C$200,2,0),K7)</f>
        <v>Leitura Anterior:31/07/2022</v>
      </c>
      <c r="M7" t="str">
        <f>IF(ISNA(L7),VLOOKUP($B7-5&amp;$C7,concat!$B$2:$C$200,2,0),L7)</f>
        <v>Leitura Anterior:31/07/2022</v>
      </c>
      <c r="N7" t="str">
        <f>IF(ISNA(M7),VLOOKUP($B7+5&amp;$C7,concat!$B$2:$C$200,2,0),M7)</f>
        <v>Leitura Anterior:31/07/2022</v>
      </c>
      <c r="O7" t="str">
        <f>IF(ISNA(N7),VLOOKUP($B7-6&amp;$C7,concat!$B$2:$C$200,2,0),N7)</f>
        <v>Leitura Anterior:31/07/2022</v>
      </c>
      <c r="P7" t="str">
        <f>IF(ISNA(O7),VLOOKUP($B7+6&amp;$C7,concat!$B$2:$C$200,2,0),O7)</f>
        <v>Leitura Anterior:31/07/2022</v>
      </c>
      <c r="Q7" t="str">
        <f>IF(ISNA(P7),VLOOKUP($B7-7&amp;$C7,concat!$B$2:$C$200,2,0),P7)</f>
        <v>Leitura Anterior:31/07/2022</v>
      </c>
      <c r="R7" t="str">
        <f>IF(ISNA(Q7),VLOOKUP($B7+7&amp;$C7,concat!$B$2:$C$200,2,0),Q7)</f>
        <v>Leitura Anterior:31/07/2022</v>
      </c>
      <c r="S7" t="str">
        <f>IF(ISNA(R7),VLOOKUP($B7-8&amp;$C7,concat!$B$2:$C$200,2,0),R7)</f>
        <v>Leitura Anterior:31/07/2022</v>
      </c>
      <c r="T7" t="str">
        <f>IF(ISNA(S7),VLOOKUP($B7+8&amp;$C7,concat!$B$2:$C$200,2,0),S7)</f>
        <v>Leitura Anterior:31/07/2022</v>
      </c>
      <c r="U7" t="str">
        <f>IF(ISNA(T7),VLOOKUP($B7+9&amp;$C7,concat!$B$2:$C$200,2,0),T7)</f>
        <v>Leitura Anterior:31/07/2022</v>
      </c>
      <c r="V7" t="str">
        <f>IF(ISNA(U7),VLOOKUP($B7-9&amp;$C7,concat!$B$2:$C$200,2,0),U7)</f>
        <v>Leitura Anterior:31/07/2022</v>
      </c>
      <c r="W7" t="str">
        <f>IF(ISNA(V7),VLOOKUP($B7-10&amp;$C7,concat!$B$2:$C$200,2,0),V7)</f>
        <v>Leitura Anterior:31/07/2022</v>
      </c>
      <c r="X7" t="str">
        <f>IF(ISNA(W7),VLOOKUP($B7+10&amp;$C7,concat!$B$2:$C$200,2,0),W7)</f>
        <v>Leitura Anterior:31/07/2022</v>
      </c>
      <c r="AC7" t="str">
        <f>MID(X7,FIND(":",X7)+1,10)</f>
        <v>31/07/2022</v>
      </c>
      <c r="AD7" s="19" t="str">
        <f t="shared" si="0"/>
        <v>Leitura Anterior</v>
      </c>
      <c r="AE7" s="16" t="str">
        <f>AC7</f>
        <v>31/07/2022</v>
      </c>
    </row>
    <row r="8" spans="1:47" x14ac:dyDescent="0.25">
      <c r="A8" s="19" t="s">
        <v>21</v>
      </c>
      <c r="B8" s="2">
        <v>113</v>
      </c>
      <c r="C8" s="6">
        <v>490</v>
      </c>
      <c r="D8" t="str">
        <f>VLOOKUP($B8&amp;$C8,concat!$B$2:$C$200,2,0)</f>
        <v>Leitura Atual:31/08/2022</v>
      </c>
      <c r="E8" t="str">
        <f>IF(ISNA(D8),VLOOKUP($B8-1&amp;$C8,concat!$B$2:$C$200,2,0),D8)</f>
        <v>Leitura Atual:31/08/2022</v>
      </c>
      <c r="F8" t="str">
        <f>IF(ISNA(E8),VLOOKUP($B8+1&amp;$C8,concat!$B$2:$C$200,2,0),E8)</f>
        <v>Leitura Atual:31/08/2022</v>
      </c>
      <c r="G8" t="str">
        <f>IF(ISNA(F8),VLOOKUP($B8-2&amp;$C8,concat!$B$2:$C$200,2,0),F8)</f>
        <v>Leitura Atual:31/08/2022</v>
      </c>
      <c r="H8" t="str">
        <f>IF(ISNA(G8),VLOOKUP($B8+2&amp;$C8,concat!$B$2:$C$200,2,0),G8)</f>
        <v>Leitura Atual:31/08/2022</v>
      </c>
      <c r="I8" t="str">
        <f>IF(ISNA(H8),VLOOKUP($B8-3&amp;$C8,concat!$B$2:$C$200,2,0),H8)</f>
        <v>Leitura Atual:31/08/2022</v>
      </c>
      <c r="J8" t="str">
        <f>IF(ISNA(I8),VLOOKUP($B8+3&amp;$C8,concat!$B$2:$C$200,2,0),I8)</f>
        <v>Leitura Atual:31/08/2022</v>
      </c>
      <c r="K8" t="str">
        <f>IF(ISNA(J8),VLOOKUP($B8-4&amp;$C8,concat!$B$2:$C$200,2,0),J8)</f>
        <v>Leitura Atual:31/08/2022</v>
      </c>
      <c r="L8" t="str">
        <f>IF(ISNA(K8),VLOOKUP($B8+4&amp;$C8,concat!$B$2:$C$200,2,0),K8)</f>
        <v>Leitura Atual:31/08/2022</v>
      </c>
      <c r="M8" t="str">
        <f>IF(ISNA(L8),VLOOKUP($B8-5&amp;$C8,concat!$B$2:$C$200,2,0),L8)</f>
        <v>Leitura Atual:31/08/2022</v>
      </c>
      <c r="N8" t="str">
        <f>IF(ISNA(M8),VLOOKUP($B8+5&amp;$C8,concat!$B$2:$C$200,2,0),M8)</f>
        <v>Leitura Atual:31/08/2022</v>
      </c>
      <c r="O8" t="str">
        <f>IF(ISNA(N8),VLOOKUP($B8-6&amp;$C8,concat!$B$2:$C$200,2,0),N8)</f>
        <v>Leitura Atual:31/08/2022</v>
      </c>
      <c r="P8" t="str">
        <f>IF(ISNA(O8),VLOOKUP($B8+6&amp;$C8,concat!$B$2:$C$200,2,0),O8)</f>
        <v>Leitura Atual:31/08/2022</v>
      </c>
      <c r="Q8" t="str">
        <f>IF(ISNA(P8),VLOOKUP($B8-7&amp;$C8,concat!$B$2:$C$200,2,0),P8)</f>
        <v>Leitura Atual:31/08/2022</v>
      </c>
      <c r="R8" t="str">
        <f>IF(ISNA(Q8),VLOOKUP($B8+7&amp;$C8,concat!$B$2:$C$200,2,0),Q8)</f>
        <v>Leitura Atual:31/08/2022</v>
      </c>
      <c r="S8" t="str">
        <f>IF(ISNA(R8),VLOOKUP($B8-8&amp;$C8,concat!$B$2:$C$200,2,0),R8)</f>
        <v>Leitura Atual:31/08/2022</v>
      </c>
      <c r="T8" t="str">
        <f>IF(ISNA(S8),VLOOKUP($B8+8&amp;$C8,concat!$B$2:$C$200,2,0),S8)</f>
        <v>Leitura Atual:31/08/2022</v>
      </c>
      <c r="U8" t="str">
        <f>IF(ISNA(T8),VLOOKUP($B8+9&amp;$C8,concat!$B$2:$C$200,2,0),T8)</f>
        <v>Leitura Atual:31/08/2022</v>
      </c>
      <c r="V8" t="str">
        <f>IF(ISNA(U8),VLOOKUP($B8-9&amp;$C8,concat!$B$2:$C$200,2,0),U8)</f>
        <v>Leitura Atual:31/08/2022</v>
      </c>
      <c r="W8" t="str">
        <f>IF(ISNA(V8),VLOOKUP($B8-10&amp;$C8,concat!$B$2:$C$200,2,0),V8)</f>
        <v>Leitura Atual:31/08/2022</v>
      </c>
      <c r="X8" t="str">
        <f>IF(ISNA(W8),VLOOKUP($B8+10&amp;$C8,concat!$B$2:$C$200,2,0),W8)</f>
        <v>Leitura Atual:31/08/2022</v>
      </c>
      <c r="AC8" t="str">
        <f>MID(X8,FIND(":",X8)+1,10)</f>
        <v>31/08/2022</v>
      </c>
      <c r="AD8" s="19" t="str">
        <f t="shared" si="0"/>
        <v>Leitura Atual</v>
      </c>
      <c r="AE8" s="16" t="str">
        <f>AC8</f>
        <v>31/08/2022</v>
      </c>
      <c r="AG8" s="14" t="s">
        <v>37</v>
      </c>
      <c r="AH8" s="1" t="s">
        <v>38</v>
      </c>
      <c r="AI8" s="1" t="s">
        <v>39</v>
      </c>
      <c r="AJ8" s="1" t="s">
        <v>40</v>
      </c>
      <c r="AK8" s="1" t="s">
        <v>41</v>
      </c>
      <c r="AL8" s="1" t="s">
        <v>42</v>
      </c>
      <c r="AM8" s="11" t="s">
        <v>43</v>
      </c>
      <c r="AO8" s="60" t="s">
        <v>44</v>
      </c>
      <c r="AP8" s="55" t="s">
        <v>38</v>
      </c>
      <c r="AQ8" s="55" t="s">
        <v>39</v>
      </c>
      <c r="AR8" s="55" t="s">
        <v>40</v>
      </c>
      <c r="AS8" s="55" t="s">
        <v>41</v>
      </c>
      <c r="AT8" s="55" t="s">
        <v>42</v>
      </c>
      <c r="AU8" s="56" t="s">
        <v>43</v>
      </c>
    </row>
    <row r="9" spans="1:47" ht="15.75" customHeight="1" thickBot="1" x14ac:dyDescent="0.3">
      <c r="A9" s="19" t="s">
        <v>22</v>
      </c>
      <c r="B9" s="2">
        <v>312</v>
      </c>
      <c r="C9" s="6">
        <v>674</v>
      </c>
      <c r="D9" t="str">
        <f>VLOOKUP($B9&amp;$C9,concat!$B$2:$C$200,2,0)</f>
        <v>30/09/2022</v>
      </c>
      <c r="E9" t="str">
        <f>IF(ISNA(D9),VLOOKUP($B9-1&amp;$C9,concat!$B$2:$C$200,2,0),D9)</f>
        <v>30/09/2022</v>
      </c>
      <c r="F9" t="str">
        <f>IF(ISNA(E9),VLOOKUP($B9+1&amp;$C9,concat!$B$2:$C$200,2,0),E9)</f>
        <v>30/09/2022</v>
      </c>
      <c r="G9" t="str">
        <f>IF(ISNA(F9),VLOOKUP($B9-2&amp;$C9,concat!$B$2:$C$200,2,0),F9)</f>
        <v>30/09/2022</v>
      </c>
      <c r="H9" t="str">
        <f>IF(ISNA(G9),VLOOKUP($B9+2&amp;$C9,concat!$B$2:$C$200,2,0),G9)</f>
        <v>30/09/2022</v>
      </c>
      <c r="I9" t="str">
        <f>IF(ISNA(H9),VLOOKUP($B9-3&amp;$C9,concat!$B$2:$C$200,2,0),H9)</f>
        <v>30/09/2022</v>
      </c>
      <c r="J9" t="str">
        <f>IF(ISNA(I9),VLOOKUP($B9+3&amp;$C9,concat!$B$2:$C$200,2,0),I9)</f>
        <v>30/09/2022</v>
      </c>
      <c r="K9" t="str">
        <f>IF(ISNA(J9),VLOOKUP($B9-4&amp;$C9,concat!$B$2:$C$200,2,0),J9)</f>
        <v>30/09/2022</v>
      </c>
      <c r="L9" t="str">
        <f>IF(ISNA(K9),VLOOKUP($B9+4&amp;$C9,concat!$B$2:$C$200,2,0),K9)</f>
        <v>30/09/2022</v>
      </c>
      <c r="M9" t="str">
        <f>IF(ISNA(L9),VLOOKUP($B9-5&amp;$C9,concat!$B$2:$C$200,2,0),L9)</f>
        <v>30/09/2022</v>
      </c>
      <c r="N9" t="str">
        <f>IF(ISNA(M9),VLOOKUP($B9+5&amp;$C9,concat!$B$2:$C$200,2,0),M9)</f>
        <v>30/09/2022</v>
      </c>
      <c r="O9" t="str">
        <f>IF(ISNA(N9),VLOOKUP($B9-6&amp;$C9,concat!$B$2:$C$200,2,0),N9)</f>
        <v>30/09/2022</v>
      </c>
      <c r="P9" t="str">
        <f>IF(ISNA(O9),VLOOKUP($B9+6&amp;$C9,concat!$B$2:$C$200,2,0),O9)</f>
        <v>30/09/2022</v>
      </c>
      <c r="Q9" t="str">
        <f>IF(ISNA(P9),VLOOKUP($B9-7&amp;$C9,concat!$B$2:$C$200,2,0),P9)</f>
        <v>30/09/2022</v>
      </c>
      <c r="R9" t="str">
        <f>IF(ISNA(Q9),VLOOKUP($B9+7&amp;$C9,concat!$B$2:$C$200,2,0),Q9)</f>
        <v>30/09/2022</v>
      </c>
      <c r="S9" t="str">
        <f>IF(ISNA(R9),VLOOKUP($B9-8&amp;$C9,concat!$B$2:$C$200,2,0),R9)</f>
        <v>30/09/2022</v>
      </c>
      <c r="T9" t="str">
        <f>IF(ISNA(S9),VLOOKUP($B9+8&amp;$C9,concat!$B$2:$C$200,2,0),S9)</f>
        <v>30/09/2022</v>
      </c>
      <c r="U9" t="str">
        <f>IF(ISNA(T9),VLOOKUP($B9+9&amp;$C9,concat!$B$2:$C$200,2,0),T9)</f>
        <v>30/09/2022</v>
      </c>
      <c r="V9" t="str">
        <f>IF(ISNA(U9),VLOOKUP($B9-9&amp;$C9,concat!$B$2:$C$200,2,0),U9)</f>
        <v>30/09/2022</v>
      </c>
      <c r="W9" t="str">
        <f>IF(ISNA(V9),VLOOKUP($B9-10&amp;$C9,concat!$B$2:$C$200,2,0),V9)</f>
        <v>30/09/2022</v>
      </c>
      <c r="X9" t="str">
        <f>IF(ISNA(W9),VLOOKUP($B9+10&amp;$C9,concat!$B$2:$C$200,2,0),W9)</f>
        <v>30/09/2022</v>
      </c>
      <c r="AD9" s="19" t="str">
        <f t="shared" si="0"/>
        <v>Proxima Leitura</v>
      </c>
      <c r="AE9" s="16" t="str">
        <f>X9</f>
        <v>30/09/2022</v>
      </c>
      <c r="AG9" s="2"/>
      <c r="AH9" s="97"/>
      <c r="AI9" s="97"/>
      <c r="AJ9" s="97"/>
      <c r="AK9" s="97"/>
      <c r="AL9" s="97" t="str">
        <f>AC10</f>
        <v>128,10128,101.489,951.489,9514,70200,558,40824,10</v>
      </c>
      <c r="AM9" s="6">
        <f>LEN(AL9)</f>
        <v>49</v>
      </c>
      <c r="AO9" s="49"/>
      <c r="AT9" t="e">
        <f>AC23</f>
        <v>#N/A</v>
      </c>
      <c r="AU9" s="48" t="e">
        <f>LEN(AT9)</f>
        <v>#N/A</v>
      </c>
    </row>
    <row r="10" spans="1:47" x14ac:dyDescent="0.25">
      <c r="A10" s="25" t="s">
        <v>45</v>
      </c>
      <c r="B10" s="14">
        <v>176</v>
      </c>
      <c r="C10" s="21">
        <v>568</v>
      </c>
      <c r="D10" s="1" t="str">
        <f>VLOOKUP($B10&amp;$C10,concat!$B$2:$C$200,2,0)</f>
        <v>Quantidade128,10128,101.489,951.489,9514,70200,558,40824,10</v>
      </c>
      <c r="E10" s="1" t="str">
        <f>IF(ISNA(D10),VLOOKUP($B10-1&amp;$C10,concat!$B$2:$C$200,2,0),D10)</f>
        <v>Quantidade128,10128,101.489,951.489,9514,70200,558,40824,10</v>
      </c>
      <c r="F10" s="1" t="str">
        <f>IF(ISNA(E10),VLOOKUP($B10+1&amp;$C10,concat!$B$2:$C$200,2,0),E10)</f>
        <v>Quantidade128,10128,101.489,951.489,9514,70200,558,40824,10</v>
      </c>
      <c r="G10" s="1" t="str">
        <f>IF(ISNA(F10),VLOOKUP($B10-2&amp;$C10,concat!$B$2:$C$200,2,0),F10)</f>
        <v>Quantidade128,10128,101.489,951.489,9514,70200,558,40824,10</v>
      </c>
      <c r="H10" s="1" t="str">
        <f>IF(ISNA(G10),VLOOKUP($B10+2&amp;$C10,concat!$B$2:$C$200,2,0),G10)</f>
        <v>Quantidade128,10128,101.489,951.489,9514,70200,558,40824,10</v>
      </c>
      <c r="I10" s="1" t="str">
        <f>IF(ISNA(H10),VLOOKUP($B10-3&amp;$C10,concat!$B$2:$C$200,2,0),H10)</f>
        <v>Quantidade128,10128,101.489,951.489,9514,70200,558,40824,10</v>
      </c>
      <c r="J10" s="1" t="str">
        <f>IF(ISNA(I10),VLOOKUP($B10+3&amp;$C10,concat!$B$2:$C$200,2,0),I10)</f>
        <v>Quantidade128,10128,101.489,951.489,9514,70200,558,40824,10</v>
      </c>
      <c r="K10" s="1" t="str">
        <f>IF(ISNA(J10),VLOOKUP($B10-4&amp;$C10,concat!$B$2:$C$200,2,0),J10)</f>
        <v>Quantidade128,10128,101.489,951.489,9514,70200,558,40824,10</v>
      </c>
      <c r="L10" s="1" t="str">
        <f>IF(ISNA(K10),VLOOKUP($B10+4&amp;$C10,concat!$B$2:$C$200,2,0),K10)</f>
        <v>Quantidade128,10128,101.489,951.489,9514,70200,558,40824,10</v>
      </c>
      <c r="M10" s="1" t="str">
        <f>IF(ISNA(L10),VLOOKUP($B10-5&amp;$C10,concat!$B$2:$C$200,2,0),L10)</f>
        <v>Quantidade128,10128,101.489,951.489,9514,70200,558,40824,10</v>
      </c>
      <c r="N10" s="1" t="str">
        <f>IF(ISNA(M10),VLOOKUP($B10+5&amp;$C10,concat!$B$2:$C$200,2,0),M10)</f>
        <v>Quantidade128,10128,101.489,951.489,9514,70200,558,40824,10</v>
      </c>
      <c r="O10" s="1" t="str">
        <f>IF(ISNA(N10),VLOOKUP($B10-6&amp;$C10,concat!$B$2:$C$200,2,0),N10)</f>
        <v>Quantidade128,10128,101.489,951.489,9514,70200,558,40824,10</v>
      </c>
      <c r="P10" s="1" t="str">
        <f>IF(ISNA(O10),VLOOKUP($B10+6&amp;$C10,concat!$B$2:$C$200,2,0),O10)</f>
        <v>Quantidade128,10128,101.489,951.489,9514,70200,558,40824,10</v>
      </c>
      <c r="Q10" s="1" t="str">
        <f>IF(ISNA(P10),VLOOKUP($B10-7&amp;$C10,concat!$B$2:$C$200,2,0),P10)</f>
        <v>Quantidade128,10128,101.489,951.489,9514,70200,558,40824,10</v>
      </c>
      <c r="R10" s="1" t="str">
        <f>IF(ISNA(Q10),VLOOKUP($B10+7&amp;$C10,concat!$B$2:$C$200,2,0),Q10)</f>
        <v>Quantidade128,10128,101.489,951.489,9514,70200,558,40824,10</v>
      </c>
      <c r="S10" s="1" t="str">
        <f>IF(ISNA(R10),VLOOKUP($B10-8&amp;$C10,concat!$B$2:$C$200,2,0),R10)</f>
        <v>Quantidade128,10128,101.489,951.489,9514,70200,558,40824,10</v>
      </c>
      <c r="T10" s="1" t="str">
        <f>IF(ISNA(S10),VLOOKUP($B10+8&amp;$C10,concat!$B$2:$C$200,2,0),S10)</f>
        <v>Quantidade128,10128,101.489,951.489,9514,70200,558,40824,10</v>
      </c>
      <c r="U10" s="1" t="str">
        <f>IF(ISNA(T10),VLOOKUP($B10+9&amp;$C10,concat!$B$2:$C$200,2,0),T10)</f>
        <v>Quantidade128,10128,101.489,951.489,9514,70200,558,40824,10</v>
      </c>
      <c r="V10" s="1" t="str">
        <f>IF(ISNA(U10),VLOOKUP($B10-9&amp;$C10,concat!$B$2:$C$200,2,0),U10)</f>
        <v>Quantidade128,10128,101.489,951.489,9514,70200,558,40824,10</v>
      </c>
      <c r="W10" s="1" t="str">
        <f>IF(ISNA(V10),VLOOKUP($B10-10&amp;$C10,concat!$B$2:$C$200,2,0),V10)</f>
        <v>Quantidade128,10128,101.489,951.489,9514,70200,558,40824,10</v>
      </c>
      <c r="X10" s="1" t="str">
        <f>IF(ISNA(W10),VLOOKUP($B10+10&amp;$C10,concat!$B$2:$C$200,2,0),W10)</f>
        <v>Quantidade128,10128,101.489,951.489,9514,70200,558,40824,10</v>
      </c>
      <c r="Y10" s="1">
        <f>LEN(X10)</f>
        <v>59</v>
      </c>
      <c r="Z10" s="1"/>
      <c r="AA10" s="1"/>
      <c r="AB10" s="1"/>
      <c r="AC10" s="1" t="str">
        <f>RIGHT(X10,Y10-10)</f>
        <v>128,10128,101.489,951.489,9514,70200,558,40824,10</v>
      </c>
      <c r="AD10" s="25" t="str">
        <f t="shared" si="0"/>
        <v>CONSUMO MENSAL (grande consumidor)</v>
      </c>
      <c r="AE10" s="23" t="s">
        <v>13</v>
      </c>
      <c r="AG10" s="2"/>
      <c r="AH10" s="97"/>
      <c r="AI10" s="97"/>
      <c r="AJ10" s="97"/>
      <c r="AK10" s="97"/>
      <c r="AL10" s="97"/>
      <c r="AM10" s="6"/>
      <c r="AO10" s="49"/>
      <c r="AU10" s="48"/>
    </row>
    <row r="11" spans="1:47" x14ac:dyDescent="0.25">
      <c r="A11" s="19" t="s">
        <v>46</v>
      </c>
      <c r="AD11" s="19" t="str">
        <f t="shared" si="0"/>
        <v>Consumo do Mês (P)</v>
      </c>
      <c r="AE11" s="86" t="str">
        <f t="shared" ref="AE11:AE18" si="1">IF(ISNA(AJ11),"Pequeno consumidor ver abaixo \|/",AJ11)</f>
        <v>128,10</v>
      </c>
      <c r="AG11" s="2" t="s">
        <v>46</v>
      </c>
      <c r="AH11" s="97" t="str">
        <f>LEFT(AL9,FIND(",",AL9,1)-1)</f>
        <v>128</v>
      </c>
      <c r="AI11" s="97" t="str">
        <f>MID(AL9,SEARCH(",",AL9),3)</f>
        <v>,10</v>
      </c>
      <c r="AJ11" s="96" t="str">
        <f t="shared" ref="AJ11:AJ18" si="2">_xlfn.CONCAT(AH11,AI11)</f>
        <v>128,10</v>
      </c>
      <c r="AK11" s="97">
        <f t="shared" ref="AK11:AK18" si="3">LEN(AJ11)</f>
        <v>6</v>
      </c>
      <c r="AL11" s="97" t="str">
        <f>RIGHT(AL9,AM9-AK11)</f>
        <v>128,101.489,951.489,9514,70200,558,40824,10</v>
      </c>
      <c r="AM11" s="6">
        <f t="shared" ref="AM11:AM18" si="4">LEN(AL11)</f>
        <v>43</v>
      </c>
      <c r="AO11" s="49" t="s">
        <v>47</v>
      </c>
      <c r="AP11" t="e">
        <f>LEFT(AT9,FIND(",",AT9,1)-1)</f>
        <v>#N/A</v>
      </c>
      <c r="AQ11" t="e">
        <f>MID(AT9,SEARCH(",",AT9),3)</f>
        <v>#N/A</v>
      </c>
      <c r="AR11" s="50" t="e">
        <f>_xlfn.CONCAT(AP11,AQ11)</f>
        <v>#N/A</v>
      </c>
      <c r="AS11" t="e">
        <f>LEN(AR11)</f>
        <v>#N/A</v>
      </c>
      <c r="AT11" t="e">
        <f>RIGHT(AT9,AU9-AS11)</f>
        <v>#N/A</v>
      </c>
      <c r="AU11" s="48" t="e">
        <f>LEN(AT11)</f>
        <v>#N/A</v>
      </c>
    </row>
    <row r="12" spans="1:47" x14ac:dyDescent="0.25">
      <c r="A12" s="19" t="s">
        <v>48</v>
      </c>
      <c r="AD12" s="19" t="str">
        <f t="shared" si="0"/>
        <v>Energia Ativa Compensada (P)</v>
      </c>
      <c r="AE12" s="86" t="str">
        <f t="shared" si="1"/>
        <v>128,10</v>
      </c>
      <c r="AG12" s="2" t="s">
        <v>49</v>
      </c>
      <c r="AH12" s="97" t="str">
        <f t="shared" ref="AH12:AH18" si="5">LEFT(AL11,FIND(",",AL11,1)-1)</f>
        <v>128</v>
      </c>
      <c r="AI12" s="97" t="str">
        <f>MID(AL11,SEARCH(",",AL11),3)</f>
        <v>,10</v>
      </c>
      <c r="AJ12" s="96" t="str">
        <f t="shared" si="2"/>
        <v>128,10</v>
      </c>
      <c r="AK12" s="97">
        <f t="shared" si="3"/>
        <v>6</v>
      </c>
      <c r="AL12" s="97" t="str">
        <f t="shared" ref="AL12:AL18" si="6">RIGHT(AL11,AM11-AK12)</f>
        <v>1.489,951.489,9514,70200,558,40824,10</v>
      </c>
      <c r="AM12" s="6">
        <f t="shared" si="4"/>
        <v>37</v>
      </c>
      <c r="AO12" s="49" t="s">
        <v>50</v>
      </c>
      <c r="AP12" t="e">
        <f>LEFT(AT11,FIND(",",AT11,1)-1)</f>
        <v>#N/A</v>
      </c>
      <c r="AQ12" t="e">
        <f>MID(AT11,SEARCH(",",AT11),3)</f>
        <v>#N/A</v>
      </c>
      <c r="AR12" s="50" t="e">
        <f>_xlfn.CONCAT(AP12,AQ12)</f>
        <v>#N/A</v>
      </c>
      <c r="AS12" t="e">
        <f>LEN(AR12)</f>
        <v>#N/A</v>
      </c>
      <c r="AT12" t="e">
        <f>RIGHT(AT11,AU11-AS12)</f>
        <v>#N/A</v>
      </c>
      <c r="AU12" s="48" t="e">
        <f>LEN(AT12)</f>
        <v>#N/A</v>
      </c>
    </row>
    <row r="13" spans="1:47" ht="15.75" customHeight="1" thickBot="1" x14ac:dyDescent="0.3">
      <c r="A13" s="19" t="s">
        <v>51</v>
      </c>
      <c r="AD13" s="19" t="str">
        <f t="shared" si="0"/>
        <v>Consumo do Mês (FP)</v>
      </c>
      <c r="AE13" s="86" t="str">
        <f t="shared" si="1"/>
        <v>1.489,95</v>
      </c>
      <c r="AG13" s="2" t="s">
        <v>51</v>
      </c>
      <c r="AH13" s="97" t="str">
        <f t="shared" si="5"/>
        <v>1.489</v>
      </c>
      <c r="AI13" s="97" t="str">
        <f>MID(AL12,SEARCH(",",AL12),3)</f>
        <v>,95</v>
      </c>
      <c r="AJ13" s="96" t="str">
        <f t="shared" si="2"/>
        <v>1.489,95</v>
      </c>
      <c r="AK13" s="97">
        <f t="shared" si="3"/>
        <v>8</v>
      </c>
      <c r="AL13" s="97" t="str">
        <f t="shared" si="6"/>
        <v>1.489,9514,70200,558,40824,10</v>
      </c>
      <c r="AM13" s="6">
        <f t="shared" si="4"/>
        <v>29</v>
      </c>
      <c r="AO13" s="51" t="s">
        <v>52</v>
      </c>
      <c r="AP13" s="52" t="e">
        <f>LEFT(AT12,FIND(",",AT12,1)-1)</f>
        <v>#N/A</v>
      </c>
      <c r="AQ13" s="52" t="e">
        <f>MID(AT12,SEARCH(",",AT12),3)</f>
        <v>#N/A</v>
      </c>
      <c r="AR13" s="53" t="e">
        <f>_xlfn.CONCAT(AP13,AQ13)</f>
        <v>#N/A</v>
      </c>
      <c r="AS13" s="52" t="e">
        <f>LEN(AR13)</f>
        <v>#N/A</v>
      </c>
      <c r="AT13" s="52" t="e">
        <f>RIGHT(AT12,AU12-AS13)</f>
        <v>#N/A</v>
      </c>
      <c r="AU13" s="54" t="e">
        <f>LEN(AT13)</f>
        <v>#N/A</v>
      </c>
    </row>
    <row r="14" spans="1:47" x14ac:dyDescent="0.25">
      <c r="A14" s="19" t="s">
        <v>53</v>
      </c>
      <c r="AD14" s="19" t="str">
        <f t="shared" si="0"/>
        <v>Energia Ativa Compensada (FP)</v>
      </c>
      <c r="AE14" s="86" t="str">
        <f t="shared" si="1"/>
        <v>1.489,95</v>
      </c>
      <c r="AG14" s="2" t="s">
        <v>54</v>
      </c>
      <c r="AH14" s="97" t="str">
        <f t="shared" si="5"/>
        <v>1.489</v>
      </c>
      <c r="AI14" s="97" t="str">
        <f>MID(AL12,SEARCH(",",AL12),3)</f>
        <v>,95</v>
      </c>
      <c r="AJ14" s="96" t="str">
        <f t="shared" si="2"/>
        <v>1.489,95</v>
      </c>
      <c r="AK14" s="97">
        <f t="shared" si="3"/>
        <v>8</v>
      </c>
      <c r="AL14" s="97" t="str">
        <f t="shared" si="6"/>
        <v>14,70200,558,40824,10</v>
      </c>
      <c r="AM14" s="6">
        <f t="shared" si="4"/>
        <v>21</v>
      </c>
    </row>
    <row r="15" spans="1:47" x14ac:dyDescent="0.25">
      <c r="A15" s="19" t="s">
        <v>55</v>
      </c>
      <c r="AD15" s="19" t="str">
        <f t="shared" si="0"/>
        <v>Energia Reativa Exced (P)</v>
      </c>
      <c r="AE15" s="86" t="str">
        <f t="shared" si="1"/>
        <v>14,70</v>
      </c>
      <c r="AG15" s="2" t="s">
        <v>55</v>
      </c>
      <c r="AH15" s="97" t="str">
        <f t="shared" si="5"/>
        <v>14</v>
      </c>
      <c r="AI15" s="97" t="str">
        <f>MID(AL14,SEARCH(",",AL14),3)</f>
        <v>,70</v>
      </c>
      <c r="AJ15" s="96" t="str">
        <f t="shared" si="2"/>
        <v>14,70</v>
      </c>
      <c r="AK15" s="97">
        <f t="shared" si="3"/>
        <v>5</v>
      </c>
      <c r="AL15" s="97" t="str">
        <f t="shared" si="6"/>
        <v>200,558,40824,10</v>
      </c>
      <c r="AM15" s="6">
        <f t="shared" si="4"/>
        <v>16</v>
      </c>
    </row>
    <row r="16" spans="1:47" x14ac:dyDescent="0.25">
      <c r="A16" s="19" t="s">
        <v>56</v>
      </c>
      <c r="AD16" s="19" t="str">
        <f t="shared" si="0"/>
        <v>Energia Reativa Exced (FP)</v>
      </c>
      <c r="AE16" s="86" t="str">
        <f t="shared" si="1"/>
        <v>200,55</v>
      </c>
      <c r="AG16" s="2" t="s">
        <v>56</v>
      </c>
      <c r="AH16" s="97" t="str">
        <f t="shared" si="5"/>
        <v>200</v>
      </c>
      <c r="AI16" s="97" t="str">
        <f>MID(AL15,SEARCH(",",AL15),3)</f>
        <v>,55</v>
      </c>
      <c r="AJ16" s="96" t="str">
        <f t="shared" si="2"/>
        <v>200,55</v>
      </c>
      <c r="AK16" s="97">
        <f t="shared" si="3"/>
        <v>6</v>
      </c>
      <c r="AL16" s="97" t="str">
        <f t="shared" si="6"/>
        <v>8,40824,10</v>
      </c>
      <c r="AM16" s="6">
        <f t="shared" si="4"/>
        <v>10</v>
      </c>
    </row>
    <row r="17" spans="1:47" x14ac:dyDescent="0.25">
      <c r="A17" s="19" t="s">
        <v>57</v>
      </c>
      <c r="AD17" s="19" t="str">
        <f t="shared" si="0"/>
        <v>Demanda de Potência Medida (FP)</v>
      </c>
      <c r="AE17" s="86" t="str">
        <f t="shared" si="1"/>
        <v>8,40</v>
      </c>
      <c r="AG17" s="2" t="s">
        <v>57</v>
      </c>
      <c r="AH17" s="97" t="str">
        <f t="shared" si="5"/>
        <v>8</v>
      </c>
      <c r="AI17" s="97" t="str">
        <f>MID(AL16,SEARCH(",",AL16),3)</f>
        <v>,40</v>
      </c>
      <c r="AJ17" s="96" t="str">
        <f t="shared" si="2"/>
        <v>8,40</v>
      </c>
      <c r="AK17" s="97">
        <f t="shared" si="3"/>
        <v>4</v>
      </c>
      <c r="AL17" s="97" t="str">
        <f t="shared" si="6"/>
        <v>824,10</v>
      </c>
      <c r="AM17" s="6">
        <f t="shared" si="4"/>
        <v>6</v>
      </c>
    </row>
    <row r="18" spans="1:47" x14ac:dyDescent="0.25">
      <c r="A18" s="19" t="s">
        <v>58</v>
      </c>
      <c r="AD18" s="19" t="str">
        <f t="shared" si="0"/>
        <v>Demanda Potência Não Consumida (FP)</v>
      </c>
      <c r="AE18" s="86" t="str">
        <f t="shared" si="1"/>
        <v>824,10</v>
      </c>
      <c r="AG18" s="2" t="s">
        <v>58</v>
      </c>
      <c r="AH18" s="97" t="str">
        <f t="shared" si="5"/>
        <v>824</v>
      </c>
      <c r="AI18" s="97" t="str">
        <f>MID(AL17,SEARCH(",",AL17),3)</f>
        <v>,10</v>
      </c>
      <c r="AJ18" s="96" t="str">
        <f t="shared" si="2"/>
        <v>824,10</v>
      </c>
      <c r="AK18" s="97">
        <f t="shared" si="3"/>
        <v>6</v>
      </c>
      <c r="AL18" s="97" t="str">
        <f t="shared" si="6"/>
        <v/>
      </c>
      <c r="AM18" s="6">
        <f t="shared" si="4"/>
        <v>0</v>
      </c>
    </row>
    <row r="19" spans="1:47" x14ac:dyDescent="0.25">
      <c r="A19" s="96" t="s">
        <v>121</v>
      </c>
      <c r="B19" s="2">
        <v>369</v>
      </c>
      <c r="C19" s="6">
        <v>387</v>
      </c>
      <c r="D19" t="str">
        <f>VLOOKUP($B19&amp;$C19,concat!$B$2:$C$200,2,0)</f>
        <v>Faturado128,10128,101.489,951.489,950,00832,5014,70200,550,000,00</v>
      </c>
      <c r="E19" t="str">
        <f>IF(ISNA(D19),VLOOKUP($B19-1&amp;$C19,concat!$B$2:$C$200,2,0),D19)</f>
        <v>Faturado128,10128,101.489,951.489,950,00832,5014,70200,550,000,00</v>
      </c>
      <c r="F19" t="str">
        <f>IF(ISNA(E19),VLOOKUP($B19+1&amp;$C19,concat!$B$2:$C$200,2,0),E19)</f>
        <v>Faturado128,10128,101.489,951.489,950,00832,5014,70200,550,000,00</v>
      </c>
      <c r="G19" t="str">
        <f>IF(ISNA(F19),VLOOKUP($B19-2&amp;$C19,concat!$B$2:$C$200,2,0),F19)</f>
        <v>Faturado128,10128,101.489,951.489,950,00832,5014,70200,550,000,00</v>
      </c>
      <c r="H19" t="str">
        <f>IF(ISNA(G19),VLOOKUP($B19+2&amp;$C19,concat!$B$2:$C$200,2,0),G19)</f>
        <v>Faturado128,10128,101.489,951.489,950,00832,5014,70200,550,000,00</v>
      </c>
      <c r="I19" t="str">
        <f>IF(ISNA(H19),VLOOKUP($B19-3&amp;$C19,concat!$B$2:$C$200,2,0),H19)</f>
        <v>Faturado128,10128,101.489,951.489,950,00832,5014,70200,550,000,00</v>
      </c>
      <c r="J19" t="str">
        <f>IF(ISNA(I19),VLOOKUP($B19+3&amp;$C19,concat!$B$2:$C$200,2,0),I19)</f>
        <v>Faturado128,10128,101.489,951.489,950,00832,5014,70200,550,000,00</v>
      </c>
      <c r="K19" t="str">
        <f>IF(ISNA(J19),VLOOKUP($B19-4&amp;$C19,concat!$B$2:$C$200,2,0),J19)</f>
        <v>Faturado128,10128,101.489,951.489,950,00832,5014,70200,550,000,00</v>
      </c>
      <c r="L19" t="str">
        <f>IF(ISNA(K19),VLOOKUP($B19+4&amp;$C19,concat!$B$2:$C$200,2,0),K19)</f>
        <v>Faturado128,10128,101.489,951.489,950,00832,5014,70200,550,000,00</v>
      </c>
      <c r="M19" t="str">
        <f>IF(ISNA(L19),VLOOKUP($B19-5&amp;$C19,concat!$B$2:$C$200,2,0),L19)</f>
        <v>Faturado128,10128,101.489,951.489,950,00832,5014,70200,550,000,00</v>
      </c>
      <c r="N19" t="str">
        <f>IF(ISNA(M19),VLOOKUP($B19+5&amp;$C19,concat!$B$2:$C$200,2,0),M19)</f>
        <v>Faturado128,10128,101.489,951.489,950,00832,5014,70200,550,000,00</v>
      </c>
      <c r="O19" t="str">
        <f>IF(ISNA(N19),VLOOKUP($B19-6&amp;$C19,concat!$B$2:$C$200,2,0),N19)</f>
        <v>Faturado128,10128,101.489,951.489,950,00832,5014,70200,550,000,00</v>
      </c>
      <c r="P19" t="str">
        <f>IF(ISNA(O19),VLOOKUP($B19+6&amp;$C19,concat!$B$2:$C$200,2,0),O19)</f>
        <v>Faturado128,10128,101.489,951.489,950,00832,5014,70200,550,000,00</v>
      </c>
      <c r="Q19" t="str">
        <f>IF(ISNA(P19),VLOOKUP($B19-7&amp;$C19,concat!$B$2:$C$200,2,0),P19)</f>
        <v>Faturado128,10128,101.489,951.489,950,00832,5014,70200,550,000,00</v>
      </c>
      <c r="R19" t="str">
        <f>IF(ISNA(Q19),VLOOKUP($B19+7&amp;$C19,concat!$B$2:$C$200,2,0),Q19)</f>
        <v>Faturado128,10128,101.489,951.489,950,00832,5014,70200,550,000,00</v>
      </c>
      <c r="S19" t="str">
        <f>IF(ISNA(R19),VLOOKUP($B19-8&amp;$C19,concat!$B$2:$C$200,2,0),R19)</f>
        <v>Faturado128,10128,101.489,951.489,950,00832,5014,70200,550,000,00</v>
      </c>
      <c r="T19" t="str">
        <f>IF(ISNA(S19),VLOOKUP($B19+8&amp;$C19,concat!$B$2:$C$200,2,0),S19)</f>
        <v>Faturado128,10128,101.489,951.489,950,00832,5014,70200,550,000,00</v>
      </c>
      <c r="U19" t="str">
        <f>IF(ISNA(T19),VLOOKUP($B19+9&amp;$C19,concat!$B$2:$C$200,2,0),T19)</f>
        <v>Faturado128,10128,101.489,951.489,950,00832,5014,70200,550,000,00</v>
      </c>
      <c r="V19" t="str">
        <f>IF(ISNA(U19),VLOOKUP($B19-9&amp;$C19,concat!$B$2:$C$200,2,0),U19)</f>
        <v>Faturado128,10128,101.489,951.489,950,00832,5014,70200,550,000,00</v>
      </c>
      <c r="W19" t="str">
        <f>IF(ISNA(V19),VLOOKUP($B19-10&amp;$C19,concat!$B$2:$C$200,2,0),V19)</f>
        <v>Faturado128,10128,101.489,951.489,950,00832,5014,70200,550,000,00</v>
      </c>
      <c r="X19" t="str">
        <f>IF(ISNA(W19),VLOOKUP($B19+10&amp;$C19,concat!$B$2:$C$200,2,0),W19)</f>
        <v>Faturado128,10128,101.489,951.489,950,00832,5014,70200,550,000,00</v>
      </c>
      <c r="Y19">
        <f>LEN(X19)</f>
        <v>65</v>
      </c>
      <c r="Z19" t="str">
        <f>RIGHT(X19,LEN(MID(X19,FIND(",",Energisa!X19),LEN(X19)))-3)</f>
        <v>128,101.489,951.489,950,00832,5014,70200,550,000,00</v>
      </c>
      <c r="AA19" t="s">
        <v>123</v>
      </c>
      <c r="AB19" t="s">
        <v>123</v>
      </c>
      <c r="AC19" t="str">
        <f>LEFT(Z19,FIND(",",Z19)+2)</f>
        <v>128,10</v>
      </c>
      <c r="AD19" s="19" t="str">
        <f t="shared" si="0"/>
        <v>Energia Injetada (P)</v>
      </c>
      <c r="AE19" s="86" t="str">
        <f>IF(ISNA(AC19),"Pequeno consumidor ver abaixo \|/",AC19)</f>
        <v>128,10</v>
      </c>
      <c r="AG19" s="2" t="s">
        <v>60</v>
      </c>
      <c r="AH19" s="97" t="str">
        <f>LEFT(AL17,FIND(",",AL17,1)-1)</f>
        <v>824</v>
      </c>
      <c r="AI19" s="97" t="str">
        <f>MID(AL17,SEARCH(",",AL17),7)</f>
        <v>,10</v>
      </c>
      <c r="AJ19" s="96" t="str">
        <f>_xlfn.CONCAT(AH19,AI19)</f>
        <v>824,10</v>
      </c>
      <c r="AK19" s="97">
        <f>LEN(AJ19)</f>
        <v>6</v>
      </c>
      <c r="AL19" s="97" t="str">
        <f>RIGHT(AL17,AM17-AK19)</f>
        <v/>
      </c>
      <c r="AM19" s="6">
        <f>LEN(AL19)</f>
        <v>0</v>
      </c>
    </row>
    <row r="20" spans="1:47" ht="15.75" thickBot="1" x14ac:dyDescent="0.3">
      <c r="A20" s="96" t="s">
        <v>122</v>
      </c>
      <c r="X20" t="str">
        <f>Z19</f>
        <v>128,101.489,951.489,950,00832,5014,70200,550,000,00</v>
      </c>
      <c r="Y20">
        <f>LEN(X20)</f>
        <v>51</v>
      </c>
      <c r="Z20" t="str">
        <f>RIGHT(X20,LEN(MID(X20,FIND(",",Energisa!X20),LEN(X20)))-3)</f>
        <v>1.489,951.489,950,00832,5014,70200,550,000,00</v>
      </c>
      <c r="AA20" t="str">
        <f>RIGHT(Z20,LEN(MID(Z20,FIND(",",Energisa!Z20),LEN(Z20)))-3)</f>
        <v>1.489,950,00832,5014,70200,550,000,00</v>
      </c>
      <c r="AB20" t="s">
        <v>123</v>
      </c>
      <c r="AC20" t="str">
        <f>LEFT(AA20,FIND(",",AA20)+2)</f>
        <v>1.489,95</v>
      </c>
      <c r="AD20" s="19" t="str">
        <f t="shared" ref="AD20" si="7">A20</f>
        <v>Energia Injetada (FP)</v>
      </c>
      <c r="AE20" s="86" t="str">
        <f>IF(ISNA(AC20),"Pequeno consumidor ver abaixo \|/",AC20)</f>
        <v>1.489,95</v>
      </c>
      <c r="AG20" s="7" t="s">
        <v>60</v>
      </c>
      <c r="AH20" s="8" t="e">
        <f>LEFT(AL18,FIND(",",AL18,1)-1)</f>
        <v>#VALUE!</v>
      </c>
      <c r="AI20" s="8" t="e">
        <f>MID(AL18,SEARCH(",",AL18),7)</f>
        <v>#VALUE!</v>
      </c>
      <c r="AJ20" s="9" t="e">
        <f>_xlfn.CONCAT(AH20,AI20)</f>
        <v>#VALUE!</v>
      </c>
      <c r="AK20" s="8" t="e">
        <f>LEN(AJ20)</f>
        <v>#VALUE!</v>
      </c>
      <c r="AL20" s="8" t="e">
        <f>RIGHT(AL18,AM18-AK20)</f>
        <v>#VALUE!</v>
      </c>
      <c r="AM20" s="10" t="e">
        <f>LEN(AL20)</f>
        <v>#VALUE!</v>
      </c>
    </row>
    <row r="21" spans="1:47" x14ac:dyDescent="0.25">
      <c r="A21" s="5" t="s">
        <v>59</v>
      </c>
      <c r="B21" s="2">
        <v>324</v>
      </c>
      <c r="C21" s="6">
        <v>784</v>
      </c>
      <c r="D21" t="str">
        <f>VLOOKUP($B21&amp;$C21,concat!$B$2:$C$200,2,0)</f>
        <v>UC com Mini Geração conforme REH 482/2012Saldo Ac: 4(P) 4(FP) A expirar em 09/2022: 0(P) 0(FP)</v>
      </c>
      <c r="E21" t="str">
        <f>IF(ISNA(D21),VLOOKUP($B21-1&amp;$C21,concat!$B$2:$C$200,2,0),D21)</f>
        <v>UC com Mini Geração conforme REH 482/2012Saldo Ac: 4(P) 4(FP) A expirar em 09/2022: 0(P) 0(FP)</v>
      </c>
      <c r="F21" t="str">
        <f>IF(ISNA(E21),VLOOKUP($B21+1&amp;$C21,concat!$B$2:$C$200,2,0),E21)</f>
        <v>UC com Mini Geração conforme REH 482/2012Saldo Ac: 4(P) 4(FP) A expirar em 09/2022: 0(P) 0(FP)</v>
      </c>
      <c r="G21" t="str">
        <f>IF(ISNA(F21),VLOOKUP($B21-2&amp;$C21,concat!$B$2:$C$200,2,0),F21)</f>
        <v>UC com Mini Geração conforme REH 482/2012Saldo Ac: 4(P) 4(FP) A expirar em 09/2022: 0(P) 0(FP)</v>
      </c>
      <c r="H21" t="str">
        <f>IF(ISNA(G21),VLOOKUP($B21+2&amp;$C21,concat!$B$2:$C$200,2,0),G21)</f>
        <v>UC com Mini Geração conforme REH 482/2012Saldo Ac: 4(P) 4(FP) A expirar em 09/2022: 0(P) 0(FP)</v>
      </c>
      <c r="I21" t="str">
        <f>IF(ISNA(H21),VLOOKUP($B21-3&amp;$C21,concat!$B$2:$C$200,2,0),H21)</f>
        <v>UC com Mini Geração conforme REH 482/2012Saldo Ac: 4(P) 4(FP) A expirar em 09/2022: 0(P) 0(FP)</v>
      </c>
      <c r="J21" t="str">
        <f>IF(ISNA(I21),VLOOKUP($B21+3&amp;$C21,concat!$B$2:$C$200,2,0),I21)</f>
        <v>UC com Mini Geração conforme REH 482/2012Saldo Ac: 4(P) 4(FP) A expirar em 09/2022: 0(P) 0(FP)</v>
      </c>
      <c r="K21" t="str">
        <f>IF(ISNA(J21),VLOOKUP($B21-4&amp;$C21,concat!$B$2:$C$200,2,0),J21)</f>
        <v>UC com Mini Geração conforme REH 482/2012Saldo Ac: 4(P) 4(FP) A expirar em 09/2022: 0(P) 0(FP)</v>
      </c>
      <c r="L21" t="str">
        <f>IF(ISNA(K21),VLOOKUP($B21+4&amp;$C21,concat!$B$2:$C$200,2,0),K21)</f>
        <v>UC com Mini Geração conforme REH 482/2012Saldo Ac: 4(P) 4(FP) A expirar em 09/2022: 0(P) 0(FP)</v>
      </c>
      <c r="M21" t="str">
        <f>IF(ISNA(L21),VLOOKUP($B21-5&amp;$C21,concat!$B$2:$C$200,2,0),L21)</f>
        <v>UC com Mini Geração conforme REH 482/2012Saldo Ac: 4(P) 4(FP) A expirar em 09/2022: 0(P) 0(FP)</v>
      </c>
      <c r="N21" t="str">
        <f>IF(ISNA(M21),VLOOKUP($B21+5&amp;$C21,concat!$B$2:$C$200,2,0),M21)</f>
        <v>UC com Mini Geração conforme REH 482/2012Saldo Ac: 4(P) 4(FP) A expirar em 09/2022: 0(P) 0(FP)</v>
      </c>
      <c r="O21" t="str">
        <f>IF(ISNA(N21),VLOOKUP($B21-6&amp;$C21,concat!$B$2:$C$200,2,0),N21)</f>
        <v>UC com Mini Geração conforme REH 482/2012Saldo Ac: 4(P) 4(FP) A expirar em 09/2022: 0(P) 0(FP)</v>
      </c>
      <c r="P21" t="str">
        <f>IF(ISNA(O21),VLOOKUP($B21+6&amp;$C21,concat!$B$2:$C$200,2,0),O21)</f>
        <v>UC com Mini Geração conforme REH 482/2012Saldo Ac: 4(P) 4(FP) A expirar em 09/2022: 0(P) 0(FP)</v>
      </c>
      <c r="Q21" t="str">
        <f>IF(ISNA(P21),VLOOKUP($B21-7&amp;$C21,concat!$B$2:$C$200,2,0),P21)</f>
        <v>UC com Mini Geração conforme REH 482/2012Saldo Ac: 4(P) 4(FP) A expirar em 09/2022: 0(P) 0(FP)</v>
      </c>
      <c r="R21" t="str">
        <f>IF(ISNA(Q21),VLOOKUP($B21+7&amp;$C21,concat!$B$2:$C$200,2,0),Q21)</f>
        <v>UC com Mini Geração conforme REH 482/2012Saldo Ac: 4(P) 4(FP) A expirar em 09/2022: 0(P) 0(FP)</v>
      </c>
      <c r="S21" t="str">
        <f>IF(ISNA(R21),VLOOKUP($B21-8&amp;$C21,concat!$B$2:$C$200,2,0),R21)</f>
        <v>UC com Mini Geração conforme REH 482/2012Saldo Ac: 4(P) 4(FP) A expirar em 09/2022: 0(P) 0(FP)</v>
      </c>
      <c r="T21" t="str">
        <f>IF(ISNA(S21),VLOOKUP($B21+8&amp;$C21,concat!$B$2:$C$200,2,0),S21)</f>
        <v>UC com Mini Geração conforme REH 482/2012Saldo Ac: 4(P) 4(FP) A expirar em 09/2022: 0(P) 0(FP)</v>
      </c>
      <c r="U21" t="str">
        <f>IF(ISNA(T21),VLOOKUP($B21+9&amp;$C21,concat!$B$2:$C$200,2,0),T21)</f>
        <v>UC com Mini Geração conforme REH 482/2012Saldo Ac: 4(P) 4(FP) A expirar em 09/2022: 0(P) 0(FP)</v>
      </c>
      <c r="V21" t="str">
        <f>IF(ISNA(U21),VLOOKUP($B21-9&amp;$C21,concat!$B$2:$C$200,2,0),U21)</f>
        <v>UC com Mini Geração conforme REH 482/2012Saldo Ac: 4(P) 4(FP) A expirar em 09/2022: 0(P) 0(FP)</v>
      </c>
      <c r="W21" t="str">
        <f>IF(ISNA(V21),VLOOKUP($B21-10&amp;$C21,concat!$B$2:$C$200,2,0),V21)</f>
        <v>UC com Mini Geração conforme REH 482/2012Saldo Ac: 4(P) 4(FP) A expirar em 09/2022: 0(P) 0(FP)</v>
      </c>
      <c r="X21" t="str">
        <f>IF(ISNA(W21),VLOOKUP($B21+10&amp;$C21,concat!$B$2:$C$200,2,0),W21)</f>
        <v>UC com Mini Geração conforme REH 482/2012Saldo Ac: 4(P) 4(FP) A expirar em 09/2022: 0(P) 0(FP)</v>
      </c>
      <c r="Y21">
        <f>LEN(X21)</f>
        <v>94</v>
      </c>
      <c r="Z21" t="str">
        <f>RIGHT(X21,LEN(MID(X21,FIND("Saldo Ac:",Energisa!X21),Y21))-10)</f>
        <v>4(P) 4(FP) A expirar em 09/2022: 0(P) 0(FP)</v>
      </c>
      <c r="AC21" t="str">
        <f>LEFT(Z21,FIND("(P)",Z21)-1)</f>
        <v>4</v>
      </c>
      <c r="AD21" s="19" t="str">
        <f t="shared" ref="AD21:AD61" si="8">A21</f>
        <v>Créditos Energia (P)</v>
      </c>
      <c r="AE21" s="86" t="str">
        <f>IF(ISNA(AC21),"Pequeno consumidor ver abaixo \|/",AC21)</f>
        <v>4</v>
      </c>
    </row>
    <row r="22" spans="1:47" ht="15.75" customHeight="1" thickBot="1" x14ac:dyDescent="0.3">
      <c r="A22" s="33" t="s">
        <v>61</v>
      </c>
      <c r="B22" s="7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 t="str">
        <f>RIGHT(Z21,LEN(Z21)-FIND("(P)",Z21)-3)</f>
        <v>4(FP) A expirar em 09/2022: 0(P) 0(FP)</v>
      </c>
      <c r="AA22" s="8"/>
      <c r="AB22" s="8"/>
      <c r="AC22" s="8" t="str">
        <f>LEFT(Z22,FIND("(FP)",Z22)-1)</f>
        <v>4</v>
      </c>
      <c r="AD22" s="33" t="str">
        <f t="shared" si="8"/>
        <v>Créditos Energia (FP)</v>
      </c>
      <c r="AE22" s="87" t="str">
        <f>IF(ISNA(AC22),"Pequeno consumidor ver abaixo \|/",AC22)</f>
        <v>4</v>
      </c>
    </row>
    <row r="23" spans="1:47" x14ac:dyDescent="0.25">
      <c r="A23" s="68" t="s">
        <v>62</v>
      </c>
      <c r="B23" s="100">
        <v>176</v>
      </c>
      <c r="C23" s="101">
        <v>608</v>
      </c>
      <c r="D23" t="e">
        <f>VLOOKUP($B23&amp;$C23,concat!$B$2:$C$200,2,0)</f>
        <v>#N/A</v>
      </c>
      <c r="E23" t="e">
        <f>IF(ISNA(D23),VLOOKUP($B23-1&amp;$C23,concat!$B$2:$C$200,2,0),D23)</f>
        <v>#N/A</v>
      </c>
      <c r="F23" t="e">
        <f>IF(ISNA(E23),VLOOKUP($B23+1&amp;$C23,concat!$B$2:$C$200,2,0),E23)</f>
        <v>#N/A</v>
      </c>
      <c r="G23" t="e">
        <f>IF(ISNA(F23),VLOOKUP($B23-2&amp;$C23,concat!$B$2:$C$200,2,0),F23)</f>
        <v>#N/A</v>
      </c>
      <c r="H23" t="e">
        <f>IF(ISNA(G23),VLOOKUP($B23+2&amp;$C23,concat!$B$2:$C$200,2,0),G23)</f>
        <v>#N/A</v>
      </c>
      <c r="I23" t="e">
        <f>IF(ISNA(H23),VLOOKUP($B23-3&amp;$C23,concat!$B$2:$C$200,2,0),H23)</f>
        <v>#N/A</v>
      </c>
      <c r="J23" t="e">
        <f>IF(ISNA(I23),VLOOKUP($B23+3&amp;$C23,concat!$B$2:$C$200,2,0),I23)</f>
        <v>#N/A</v>
      </c>
      <c r="K23" t="e">
        <f>IF(ISNA(J23),VLOOKUP($B23-4&amp;$C23,concat!$B$2:$C$200,2,0),J23)</f>
        <v>#N/A</v>
      </c>
      <c r="L23" t="e">
        <f>IF(ISNA(K23),VLOOKUP($B23+4&amp;$C23,concat!$B$2:$C$200,2,0),K23)</f>
        <v>#N/A</v>
      </c>
      <c r="M23" t="e">
        <f>IF(ISNA(L23),VLOOKUP($B23-5&amp;$C23,concat!$B$2:$C$200,2,0),L23)</f>
        <v>#N/A</v>
      </c>
      <c r="N23" t="e">
        <f>IF(ISNA(M23),VLOOKUP($B23+5&amp;$C23,concat!$B$2:$C$200,2,0),M23)</f>
        <v>#N/A</v>
      </c>
      <c r="O23" t="e">
        <f>IF(ISNA(N23),VLOOKUP($B23-6&amp;$C23,concat!$B$2:$C$200,2,0),N23)</f>
        <v>#N/A</v>
      </c>
      <c r="P23" t="e">
        <f>IF(ISNA(O23),VLOOKUP($B23+6&amp;$C23,concat!$B$2:$C$200,2,0),O23)</f>
        <v>#N/A</v>
      </c>
      <c r="Q23" t="e">
        <f>IF(ISNA(P23),VLOOKUP($B23-7&amp;$C23,concat!$B$2:$C$200,2,0),P23)</f>
        <v>#N/A</v>
      </c>
      <c r="R23" t="e">
        <f>IF(ISNA(Q23),VLOOKUP($B23+7&amp;$C23,concat!$B$2:$C$200,2,0),Q23)</f>
        <v>#N/A</v>
      </c>
      <c r="S23" t="e">
        <f>IF(ISNA(R23),VLOOKUP($B23-8&amp;$C23,concat!$B$2:$C$200,2,0),R23)</f>
        <v>#N/A</v>
      </c>
      <c r="T23" t="e">
        <f>IF(ISNA(S23),VLOOKUP($B23+8&amp;$C23,concat!$B$2:$C$200,2,0),S23)</f>
        <v>#N/A</v>
      </c>
      <c r="U23" t="e">
        <f>IF(ISNA(T23),VLOOKUP($B23+9&amp;$C23,concat!$B$2:$C$200,2,0),T23)</f>
        <v>#N/A</v>
      </c>
      <c r="V23" t="e">
        <f>IF(ISNA(U23),VLOOKUP($B23-9&amp;$C23,concat!$B$2:$C$200,2,0),U23)</f>
        <v>#N/A</v>
      </c>
      <c r="W23" t="e">
        <f>IF(ISNA(V23),VLOOKUP($B23-10&amp;$C23,concat!$B$2:$C$200,2,0),V23)</f>
        <v>#N/A</v>
      </c>
      <c r="X23" t="e">
        <f>IF(ISNA(W23),VLOOKUP($B23+10&amp;$C23,concat!$B$2:$C$200,2,0),W23)</f>
        <v>#N/A</v>
      </c>
      <c r="Y23" s="57" t="e">
        <f>LEN(X23)</f>
        <v>#N/A</v>
      </c>
      <c r="Z23" s="57"/>
      <c r="AA23" s="57"/>
      <c r="AB23" s="57"/>
      <c r="AC23" s="57" t="e">
        <f>RIGHT(X23,Y23-10)</f>
        <v>#N/A</v>
      </c>
      <c r="AD23" s="83" t="str">
        <f t="shared" si="8"/>
        <v>CONSUMO MENSAL (pequeno consumidor)</v>
      </c>
      <c r="AE23" s="88" t="s">
        <v>13</v>
      </c>
    </row>
    <row r="24" spans="1:47" ht="15.75" customHeight="1" thickBot="1" x14ac:dyDescent="0.3">
      <c r="A24" s="69" t="s">
        <v>63</v>
      </c>
      <c r="B24" s="76"/>
      <c r="C24" s="77"/>
      <c r="AD24" s="71" t="str">
        <f t="shared" si="8"/>
        <v>Consumo em kWh</v>
      </c>
      <c r="AE24" s="89" t="str">
        <f>IF(ISNA(AR11),"Grande consumidor ver acima /|\",AR11)</f>
        <v>Grande consumidor ver acima /|\</v>
      </c>
    </row>
    <row r="25" spans="1:47" x14ac:dyDescent="0.25">
      <c r="A25" s="69" t="s">
        <v>124</v>
      </c>
      <c r="B25" s="76"/>
      <c r="C25" s="77"/>
      <c r="AD25" s="71" t="str">
        <f t="shared" si="8"/>
        <v>Energia Atv Compensada</v>
      </c>
      <c r="AE25" s="89" t="str">
        <f>IF(ISNA(AR12),"Grande consumidor ver acima /|\",AR12)</f>
        <v>Grande consumidor ver acima /|\</v>
      </c>
      <c r="AG25" s="14" t="s">
        <v>64</v>
      </c>
      <c r="AH25" s="1" t="s">
        <v>38</v>
      </c>
      <c r="AI25" s="1" t="s">
        <v>39</v>
      </c>
      <c r="AJ25" s="1" t="s">
        <v>40</v>
      </c>
      <c r="AK25" s="1" t="s">
        <v>41</v>
      </c>
      <c r="AL25" s="1" t="s">
        <v>42</v>
      </c>
      <c r="AM25" s="11" t="s">
        <v>43</v>
      </c>
      <c r="AO25" s="60" t="s">
        <v>65</v>
      </c>
      <c r="AP25" s="55" t="s">
        <v>38</v>
      </c>
      <c r="AQ25" s="55" t="s">
        <v>39</v>
      </c>
      <c r="AR25" s="55" t="s">
        <v>40</v>
      </c>
      <c r="AS25" s="55" t="s">
        <v>41</v>
      </c>
      <c r="AT25" s="55" t="s">
        <v>42</v>
      </c>
      <c r="AU25" s="56" t="s">
        <v>43</v>
      </c>
    </row>
    <row r="26" spans="1:47" x14ac:dyDescent="0.25">
      <c r="A26" s="69" t="s">
        <v>66</v>
      </c>
      <c r="B26" s="76"/>
      <c r="C26" s="77"/>
      <c r="AD26" s="71" t="str">
        <f t="shared" si="8"/>
        <v>Dif. Custo Disp. Res.</v>
      </c>
      <c r="AE26" s="89" t="str">
        <f>IF(ISNA(AR13),"Grande consumidor ver acima /|\",AR13)</f>
        <v>Grande consumidor ver acima /|\</v>
      </c>
      <c r="AG26" s="2"/>
      <c r="AL26" t="str">
        <f>AC29</f>
        <v>1,6162401,6162400,4498400,4498400,3402200,34022020,18491020,184910</v>
      </c>
      <c r="AM26" s="6">
        <f t="shared" ref="AM26:AM35" si="9">LEN(AL26)</f>
        <v>66</v>
      </c>
      <c r="AO26" s="49"/>
      <c r="AT26" t="e">
        <f>AC38</f>
        <v>#N/A</v>
      </c>
      <c r="AU26" s="48" t="e">
        <f>LEN(AT26)</f>
        <v>#N/A</v>
      </c>
    </row>
    <row r="27" spans="1:47" x14ac:dyDescent="0.25">
      <c r="A27" s="98" t="s">
        <v>126</v>
      </c>
      <c r="B27" s="2">
        <v>321</v>
      </c>
      <c r="C27" s="6">
        <v>452</v>
      </c>
      <c r="D27" t="e">
        <f>VLOOKUP($B27&amp;$C27,concat!$B$2:$C$200,2,0)</f>
        <v>#N/A</v>
      </c>
      <c r="E27" t="e">
        <f>IF(ISNA(D27),VLOOKUP($B27-1&amp;$C27,concat!$B$2:$C$200,2,0),D27)</f>
        <v>#N/A</v>
      </c>
      <c r="F27" t="e">
        <f>IF(ISNA(E27),VLOOKUP($B27+1&amp;$C27,concat!$B$2:$C$200,2,0),E27)</f>
        <v>#N/A</v>
      </c>
      <c r="G27" t="e">
        <f>IF(ISNA(F27),VLOOKUP($B27-2&amp;$C27,concat!$B$2:$C$200,2,0),F27)</f>
        <v>#N/A</v>
      </c>
      <c r="H27" t="e">
        <f>IF(ISNA(G27),VLOOKUP($B27+2&amp;$C27,concat!$B$2:$C$200,2,0),G27)</f>
        <v>#N/A</v>
      </c>
      <c r="I27" t="e">
        <f>IF(ISNA(H27),VLOOKUP($B27-3&amp;$C27,concat!$B$2:$C$200,2,0),H27)</f>
        <v>#N/A</v>
      </c>
      <c r="J27" t="e">
        <f>IF(ISNA(I27),VLOOKUP($B27+3&amp;$C27,concat!$B$2:$C$200,2,0),I27)</f>
        <v>#N/A</v>
      </c>
      <c r="K27" t="e">
        <f>IF(ISNA(J27),VLOOKUP($B27-4&amp;$C27,concat!$B$2:$C$200,2,0),J27)</f>
        <v>#N/A</v>
      </c>
      <c r="L27" t="e">
        <f>IF(ISNA(K27),VLOOKUP($B27+4&amp;$C27,concat!$B$2:$C$200,2,0),K27)</f>
        <v>#N/A</v>
      </c>
      <c r="M27" t="e">
        <f>IF(ISNA(L27),VLOOKUP($B27-5&amp;$C27,concat!$B$2:$C$200,2,0),L27)</f>
        <v>#N/A</v>
      </c>
      <c r="N27" t="e">
        <f>IF(ISNA(M27),VLOOKUP($B27+5&amp;$C27,concat!$B$2:$C$200,2,0),M27)</f>
        <v>#N/A</v>
      </c>
      <c r="O27" t="e">
        <f>IF(ISNA(N27),VLOOKUP($B27-6&amp;$C27,concat!$B$2:$C$200,2,0),N27)</f>
        <v>#N/A</v>
      </c>
      <c r="P27" t="e">
        <f>IF(ISNA(O27),VLOOKUP($B27+6&amp;$C27,concat!$B$2:$C$200,2,0),O27)</f>
        <v>#N/A</v>
      </c>
      <c r="Q27" t="e">
        <f>IF(ISNA(P27),VLOOKUP($B27-7&amp;$C27,concat!$B$2:$C$200,2,0),P27)</f>
        <v>#N/A</v>
      </c>
      <c r="R27" t="e">
        <f>IF(ISNA(Q27),VLOOKUP($B27+7&amp;$C27,concat!$B$2:$C$200,2,0),Q27)</f>
        <v>#N/A</v>
      </c>
      <c r="S27" t="e">
        <f>IF(ISNA(R27),VLOOKUP($B27-8&amp;$C27,concat!$B$2:$C$200,2,0),R27)</f>
        <v>#N/A</v>
      </c>
      <c r="T27" t="e">
        <f>IF(ISNA(S27),VLOOKUP($B27+8&amp;$C27,concat!$B$2:$C$200,2,0),S27)</f>
        <v>#N/A</v>
      </c>
      <c r="U27" t="e">
        <f>IF(ISNA(T27),VLOOKUP($B27+9&amp;$C27,concat!$B$2:$C$200,2,0),T27)</f>
        <v>#N/A</v>
      </c>
      <c r="V27" t="e">
        <f>IF(ISNA(U27),VLOOKUP($B27-9&amp;$C27,concat!$B$2:$C$200,2,0),U27)</f>
        <v>#N/A</v>
      </c>
      <c r="W27" t="e">
        <f>IF(ISNA(V27),VLOOKUP($B27-10&amp;$C27,concat!$B$2:$C$200,2,0),V27)</f>
        <v>#N/A</v>
      </c>
      <c r="X27" t="e">
        <f>IF(ISNA(W27),VLOOKUP($B27+10&amp;$C27,concat!$B$2:$C$200,2,0),W27)</f>
        <v>#N/A</v>
      </c>
      <c r="Y27" t="e">
        <f>LEN(X27)</f>
        <v>#N/A</v>
      </c>
      <c r="Z27" t="e">
        <f>RIGHT(X27,LEN(MID(X27,FIND("Medido",Energisa!X27),Y27))-6)</f>
        <v>#N/A</v>
      </c>
      <c r="AA27" t="e">
        <f>RIGHT(Z27,FIND(",",Z27)+2)</f>
        <v>#N/A</v>
      </c>
      <c r="AC27" t="e">
        <f>AA27</f>
        <v>#N/A</v>
      </c>
      <c r="AD27" s="99" t="str">
        <f t="shared" si="8"/>
        <v>Energia Injetada</v>
      </c>
      <c r="AE27" s="89" t="str">
        <f>IF(ISNA(AC27),"Grande consumidor ver acima /|\",AC27)</f>
        <v>Grande consumidor ver acima /|\</v>
      </c>
      <c r="AG27" s="2"/>
      <c r="AM27" s="6"/>
      <c r="AO27" s="49"/>
      <c r="AU27" s="48"/>
    </row>
    <row r="28" spans="1:47" ht="15.75" customHeight="1" thickBot="1" x14ac:dyDescent="0.3">
      <c r="A28" s="19" t="s">
        <v>67</v>
      </c>
      <c r="B28" s="2">
        <v>324</v>
      </c>
      <c r="C28" s="6">
        <v>772</v>
      </c>
      <c r="D28" t="e">
        <f>VLOOKUP($B28&amp;$C28,concat!$B$2:$C$200,2,0)</f>
        <v>#N/A</v>
      </c>
      <c r="E28" t="e">
        <f>IF(ISNA(D28),VLOOKUP($B28-1&amp;$C28,concat!$B$2:$C$200,2,0),D28)</f>
        <v>#N/A</v>
      </c>
      <c r="F28" t="e">
        <f>IF(ISNA(E28),VLOOKUP($B28+1&amp;$C28,concat!$B$2:$C$200,2,0),E28)</f>
        <v>#N/A</v>
      </c>
      <c r="G28" t="e">
        <f>IF(ISNA(F28),VLOOKUP($B28-2&amp;$C28,concat!$B$2:$C$200,2,0),F28)</f>
        <v>#N/A</v>
      </c>
      <c r="H28" t="e">
        <f>IF(ISNA(G28),VLOOKUP($B28+2&amp;$C28,concat!$B$2:$C$200,2,0),G28)</f>
        <v>#N/A</v>
      </c>
      <c r="I28" t="e">
        <f>IF(ISNA(H28),VLOOKUP($B28-3&amp;$C28,concat!$B$2:$C$200,2,0),H28)</f>
        <v>#N/A</v>
      </c>
      <c r="J28" t="e">
        <f>IF(ISNA(I28),VLOOKUP($B28+3&amp;$C28,concat!$B$2:$C$200,2,0),I28)</f>
        <v>#N/A</v>
      </c>
      <c r="K28" t="e">
        <f>IF(ISNA(J28),VLOOKUP($B28-4&amp;$C28,concat!$B$2:$C$200,2,0),J28)</f>
        <v>#N/A</v>
      </c>
      <c r="L28" t="e">
        <f>IF(ISNA(K28),VLOOKUP($B28+4&amp;$C28,concat!$B$2:$C$200,2,0),K28)</f>
        <v>#N/A</v>
      </c>
      <c r="M28" t="e">
        <f>IF(ISNA(L28),VLOOKUP($B28-5&amp;$C28,concat!$B$2:$C$200,2,0),L28)</f>
        <v>#N/A</v>
      </c>
      <c r="N28" t="e">
        <f>IF(ISNA(M28),VLOOKUP($B28+5&amp;$C28,concat!$B$2:$C$200,2,0),M28)</f>
        <v>#N/A</v>
      </c>
      <c r="O28" t="e">
        <f>IF(ISNA(N28),VLOOKUP($B28-6&amp;$C28,concat!$B$2:$C$200,2,0),N28)</f>
        <v>#N/A</v>
      </c>
      <c r="P28" t="e">
        <f>IF(ISNA(O28),VLOOKUP($B28+6&amp;$C28,concat!$B$2:$C$200,2,0),O28)</f>
        <v>#N/A</v>
      </c>
      <c r="Q28" t="e">
        <f>IF(ISNA(P28),VLOOKUP($B28-7&amp;$C28,concat!$B$2:$C$200,2,0),P28)</f>
        <v>#N/A</v>
      </c>
      <c r="R28" t="e">
        <f>IF(ISNA(Q28),VLOOKUP($B28+7&amp;$C28,concat!$B$2:$C$200,2,0),Q28)</f>
        <v>#N/A</v>
      </c>
      <c r="S28" t="e">
        <f>IF(ISNA(R28),VLOOKUP($B28-8&amp;$C28,concat!$B$2:$C$200,2,0),R28)</f>
        <v>#N/A</v>
      </c>
      <c r="T28" t="e">
        <f>IF(ISNA(S28),VLOOKUP($B28+8&amp;$C28,concat!$B$2:$C$200,2,0),S28)</f>
        <v>#N/A</v>
      </c>
      <c r="U28" t="e">
        <f>IF(ISNA(T28),VLOOKUP($B28+9&amp;$C28,concat!$B$2:$C$200,2,0),T28)</f>
        <v>#N/A</v>
      </c>
      <c r="V28" t="e">
        <f>IF(ISNA(U28),VLOOKUP($B28-9&amp;$C28,concat!$B$2:$C$200,2,0),U28)</f>
        <v>#N/A</v>
      </c>
      <c r="W28" t="e">
        <f>IF(ISNA(V28),VLOOKUP($B28-10&amp;$C28,concat!$B$2:$C$200,2,0),V28)</f>
        <v>#N/A</v>
      </c>
      <c r="X28" t="e">
        <f>IF(ISNA(W28),VLOOKUP($B28+10&amp;$C28,concat!$B$2:$C$200,2,0),W28)</f>
        <v>#N/A</v>
      </c>
      <c r="Y28" t="e">
        <f>LEN(X28)</f>
        <v>#N/A</v>
      </c>
      <c r="Z28" t="e">
        <f>RIGHT(X28,LEN(MID(X28,FIND("Saldo Acumulado:",Energisa!X28),Y28))-17)</f>
        <v>#N/A</v>
      </c>
      <c r="AC28" t="e">
        <f>LEFT(Z28,FIND(".",Z28)-1)</f>
        <v>#N/A</v>
      </c>
      <c r="AD28" s="19" t="str">
        <f t="shared" si="8"/>
        <v>Créditos Energia</v>
      </c>
      <c r="AE28" s="89" t="str">
        <f>IF(AND(ISNA(AC28),ISNA(AC27)),"Grande consumidor ver acima /|\",IF(ISNA(AC28),"0",AC28))</f>
        <v>Grande consumidor ver acima /|\</v>
      </c>
      <c r="AG28" s="2" t="s">
        <v>60</v>
      </c>
      <c r="AH28" t="str">
        <f>LEFT(AL26,FIND(",",AL26,1)-1)</f>
        <v>1</v>
      </c>
      <c r="AI28" t="str">
        <f>MID(AL26,SEARCH(",",AL26),7)</f>
        <v>,616240</v>
      </c>
      <c r="AJ28" s="5" t="str">
        <f t="shared" ref="AJ28:AJ35" si="10">_xlfn.CONCAT(AH28,AI28)</f>
        <v>1,616240</v>
      </c>
      <c r="AK28">
        <f t="shared" ref="AK28:AK35" si="11">LEN(AJ28)</f>
        <v>8</v>
      </c>
      <c r="AL28" t="str">
        <f>RIGHT(AL26,AM26-AK28)</f>
        <v>1,6162400,4498400,4498400,3402200,34022020,18491020,184910</v>
      </c>
      <c r="AM28" s="6">
        <f t="shared" si="9"/>
        <v>58</v>
      </c>
      <c r="AO28" s="49"/>
      <c r="AU28" s="48"/>
    </row>
    <row r="29" spans="1:47" x14ac:dyDescent="0.25">
      <c r="A29" s="25" t="s">
        <v>68</v>
      </c>
      <c r="B29" s="14">
        <v>254</v>
      </c>
      <c r="C29" s="21">
        <v>568</v>
      </c>
      <c r="D29" s="1" t="str">
        <f>VLOOKUP($B29&amp;$C29,concat!$B$2:$C$200,2,0)</f>
        <v>Tarifa c/Tributos1,6162401,6162400,4498400,4498400,3402200,34022020,18491020,184910</v>
      </c>
      <c r="E29" s="1" t="str">
        <f>IF(ISNA(D29),VLOOKUP($B29-1&amp;$C29,concat!$B$2:$C$200,2,0),D29)</f>
        <v>Tarifa c/Tributos1,6162401,6162400,4498400,4498400,3402200,34022020,18491020,184910</v>
      </c>
      <c r="F29" s="1" t="str">
        <f>IF(ISNA(E29),VLOOKUP($B29+1&amp;$C29,concat!$B$2:$C$200,2,0),E29)</f>
        <v>Tarifa c/Tributos1,6162401,6162400,4498400,4498400,3402200,34022020,18491020,184910</v>
      </c>
      <c r="G29" s="1" t="str">
        <f>IF(ISNA(F29),VLOOKUP($B29-2&amp;$C29,concat!$B$2:$C$200,2,0),F29)</f>
        <v>Tarifa c/Tributos1,6162401,6162400,4498400,4498400,3402200,34022020,18491020,184910</v>
      </c>
      <c r="H29" s="1" t="str">
        <f>IF(ISNA(G29),VLOOKUP($B29+2&amp;$C29,concat!$B$2:$C$200,2,0),G29)</f>
        <v>Tarifa c/Tributos1,6162401,6162400,4498400,4498400,3402200,34022020,18491020,184910</v>
      </c>
      <c r="I29" s="1" t="str">
        <f>IF(ISNA(H29),VLOOKUP($B29-3&amp;$C29,concat!$B$2:$C$200,2,0),H29)</f>
        <v>Tarifa c/Tributos1,6162401,6162400,4498400,4498400,3402200,34022020,18491020,184910</v>
      </c>
      <c r="J29" s="1" t="str">
        <f>IF(ISNA(I29),VLOOKUP($B29+3&amp;$C29,concat!$B$2:$C$200,2,0),I29)</f>
        <v>Tarifa c/Tributos1,6162401,6162400,4498400,4498400,3402200,34022020,18491020,184910</v>
      </c>
      <c r="K29" s="1" t="str">
        <f>IF(ISNA(J29),VLOOKUP($B29-4&amp;$C29,concat!$B$2:$C$200,2,0),J29)</f>
        <v>Tarifa c/Tributos1,6162401,6162400,4498400,4498400,3402200,34022020,18491020,184910</v>
      </c>
      <c r="L29" s="1" t="str">
        <f>IF(ISNA(K29),VLOOKUP($B29+4&amp;$C29,concat!$B$2:$C$200,2,0),K29)</f>
        <v>Tarifa c/Tributos1,6162401,6162400,4498400,4498400,3402200,34022020,18491020,184910</v>
      </c>
      <c r="M29" s="1" t="str">
        <f>IF(ISNA(L29),VLOOKUP($B29-5&amp;$C29,concat!$B$2:$C$200,2,0),L29)</f>
        <v>Tarifa c/Tributos1,6162401,6162400,4498400,4498400,3402200,34022020,18491020,184910</v>
      </c>
      <c r="N29" s="1" t="str">
        <f>IF(ISNA(M29),VLOOKUP($B29+5&amp;$C29,concat!$B$2:$C$200,2,0),M29)</f>
        <v>Tarifa c/Tributos1,6162401,6162400,4498400,4498400,3402200,34022020,18491020,184910</v>
      </c>
      <c r="O29" s="1" t="str">
        <f>IF(ISNA(N29),VLOOKUP($B29-6&amp;$C29,concat!$B$2:$C$200,2,0),N29)</f>
        <v>Tarifa c/Tributos1,6162401,6162400,4498400,4498400,3402200,34022020,18491020,184910</v>
      </c>
      <c r="P29" s="1" t="str">
        <f>IF(ISNA(O29),VLOOKUP($B29+6&amp;$C29,concat!$B$2:$C$200,2,0),O29)</f>
        <v>Tarifa c/Tributos1,6162401,6162400,4498400,4498400,3402200,34022020,18491020,184910</v>
      </c>
      <c r="Q29" s="1" t="str">
        <f>IF(ISNA(P29),VLOOKUP($B29-7&amp;$C29,concat!$B$2:$C$200,2,0),P29)</f>
        <v>Tarifa c/Tributos1,6162401,6162400,4498400,4498400,3402200,34022020,18491020,184910</v>
      </c>
      <c r="R29" s="1" t="str">
        <f>IF(ISNA(Q29),VLOOKUP($B29+7&amp;$C29,concat!$B$2:$C$200,2,0),Q29)</f>
        <v>Tarifa c/Tributos1,6162401,6162400,4498400,4498400,3402200,34022020,18491020,184910</v>
      </c>
      <c r="S29" s="1" t="str">
        <f>IF(ISNA(R29),VLOOKUP($B29-8&amp;$C29,concat!$B$2:$C$200,2,0),R29)</f>
        <v>Tarifa c/Tributos1,6162401,6162400,4498400,4498400,3402200,34022020,18491020,184910</v>
      </c>
      <c r="T29" s="1" t="str">
        <f>IF(ISNA(S29),VLOOKUP($B29+8&amp;$C29,concat!$B$2:$C$200,2,0),S29)</f>
        <v>Tarifa c/Tributos1,6162401,6162400,4498400,4498400,3402200,34022020,18491020,184910</v>
      </c>
      <c r="U29" s="1" t="str">
        <f>IF(ISNA(T29),VLOOKUP($B29+9&amp;$C29,concat!$B$2:$C$200,2,0),T29)</f>
        <v>Tarifa c/Tributos1,6162401,6162400,4498400,4498400,3402200,34022020,18491020,184910</v>
      </c>
      <c r="V29" s="1" t="str">
        <f>IF(ISNA(U29),VLOOKUP($B29-9&amp;$C29,concat!$B$2:$C$200,2,0),U29)</f>
        <v>Tarifa c/Tributos1,6162401,6162400,4498400,4498400,3402200,34022020,18491020,184910</v>
      </c>
      <c r="W29" s="1" t="str">
        <f>IF(ISNA(V29),VLOOKUP($B29-10&amp;$C29,concat!$B$2:$C$200,2,0),V29)</f>
        <v>Tarifa c/Tributos1,6162401,6162400,4498400,4498400,3402200,34022020,18491020,184910</v>
      </c>
      <c r="X29" s="1" t="str">
        <f>IF(ISNA(W29),VLOOKUP($B29+10&amp;$C29,concat!$B$2:$C$200,2,0),W29)</f>
        <v>Tarifa c/Tributos1,6162401,6162400,4498400,4498400,3402200,34022020,18491020,184910</v>
      </c>
      <c r="Y29" s="1">
        <f>LEN(X29)</f>
        <v>83</v>
      </c>
      <c r="Z29" s="1"/>
      <c r="AA29" s="1"/>
      <c r="AB29" s="1"/>
      <c r="AC29" s="1" t="str">
        <f>RIGHT(X29,Y29-17)</f>
        <v>1,6162401,6162400,4498400,4498400,3402200,34022020,18491020,184910</v>
      </c>
      <c r="AD29" s="25" t="str">
        <f t="shared" si="8"/>
        <v>TARIFA CONSUMO c/ TRIBUTOS (grande consumidor)</v>
      </c>
      <c r="AE29" s="23" t="s">
        <v>13</v>
      </c>
      <c r="AG29" s="2" t="s">
        <v>69</v>
      </c>
      <c r="AH29" t="str">
        <f t="shared" ref="AH29:AH35" si="12">LEFT(AL28,FIND(",",AL28,1)-1)</f>
        <v>1</v>
      </c>
      <c r="AI29" t="str">
        <f>MID(AL28,SEARCH(",",AL28),7)</f>
        <v>,616240</v>
      </c>
      <c r="AJ29" s="5" t="str">
        <f t="shared" si="10"/>
        <v>1,616240</v>
      </c>
      <c r="AK29">
        <f t="shared" si="11"/>
        <v>8</v>
      </c>
      <c r="AL29" t="str">
        <f t="shared" ref="AL29:AL35" si="13">RIGHT(AL28,AM28-AK29)</f>
        <v>0,4498400,4498400,3402200,34022020,18491020,184910</v>
      </c>
      <c r="AM29" s="6">
        <f t="shared" si="9"/>
        <v>50</v>
      </c>
      <c r="AO29" s="49" t="s">
        <v>71</v>
      </c>
      <c r="AP29" t="e">
        <f>LEFT(AT26,FIND(",",AT26,1)-1)</f>
        <v>#N/A</v>
      </c>
      <c r="AQ29" t="e">
        <f>MID(AT26,SEARCH(",",AT26),7)</f>
        <v>#N/A</v>
      </c>
      <c r="AR29" s="50" t="e">
        <f>_xlfn.CONCAT(AP29,AQ29)</f>
        <v>#N/A</v>
      </c>
      <c r="AS29" t="e">
        <f>LEN(AR29)</f>
        <v>#N/A</v>
      </c>
      <c r="AT29" t="e">
        <f>RIGHT(AT26,AU26-AS29)</f>
        <v>#N/A</v>
      </c>
      <c r="AU29" s="48" t="e">
        <f>LEN(AT29)</f>
        <v>#N/A</v>
      </c>
    </row>
    <row r="30" spans="1:47" x14ac:dyDescent="0.25">
      <c r="A30" s="19" t="s">
        <v>60</v>
      </c>
      <c r="AD30" s="19" t="str">
        <f t="shared" si="8"/>
        <v>Tarifa Consumo do Mês (P)</v>
      </c>
      <c r="AE30" s="89" t="str">
        <f t="shared" ref="AE30:AE37" si="14">IF(ISNA(AJ28),"Pequeno consumidor ver abaixo \|/",AJ28)</f>
        <v>1,616240</v>
      </c>
      <c r="AG30" s="2" t="s">
        <v>70</v>
      </c>
      <c r="AH30" t="str">
        <f t="shared" si="12"/>
        <v>0</v>
      </c>
      <c r="AI30" t="str">
        <f>MID(AL29,SEARCH(",",AL29),7)</f>
        <v>,449840</v>
      </c>
      <c r="AJ30" s="5" t="str">
        <f t="shared" si="10"/>
        <v>0,449840</v>
      </c>
      <c r="AK30">
        <f t="shared" si="11"/>
        <v>8</v>
      </c>
      <c r="AL30" t="str">
        <f t="shared" si="13"/>
        <v>0,4498400,3402200,34022020,18491020,184910</v>
      </c>
      <c r="AM30" s="6">
        <f t="shared" si="9"/>
        <v>42</v>
      </c>
      <c r="AO30" s="49" t="s">
        <v>74</v>
      </c>
      <c r="AP30" t="e">
        <f>LEFT(AT29,FIND(",",AT29,1)-1)</f>
        <v>#N/A</v>
      </c>
      <c r="AQ30" t="e">
        <f>MID(AT29,SEARCH(",",AT29),7)</f>
        <v>#N/A</v>
      </c>
      <c r="AR30" s="50" t="e">
        <f>_xlfn.CONCAT(AP30,AQ30)</f>
        <v>#N/A</v>
      </c>
      <c r="AS30" t="e">
        <f>LEN(AR30)</f>
        <v>#N/A</v>
      </c>
      <c r="AT30" t="e">
        <f>RIGHT(AT29,AU29-AS30)</f>
        <v>#N/A</v>
      </c>
      <c r="AU30" s="48" t="e">
        <f>LEN(AT30)</f>
        <v>#N/A</v>
      </c>
    </row>
    <row r="31" spans="1:47" ht="15.75" thickBot="1" x14ac:dyDescent="0.3">
      <c r="A31" s="19" t="s">
        <v>72</v>
      </c>
      <c r="AD31" s="19" t="str">
        <f t="shared" si="8"/>
        <v>Tarifa Energia Ativa Compensada (P)</v>
      </c>
      <c r="AE31" s="89" t="str">
        <f t="shared" si="14"/>
        <v>1,616240</v>
      </c>
      <c r="AG31" s="2" t="s">
        <v>73</v>
      </c>
      <c r="AH31" t="str">
        <f t="shared" si="12"/>
        <v>0</v>
      </c>
      <c r="AI31" t="str">
        <f>MID(AL29,SEARCH(",",AL29),7)</f>
        <v>,449840</v>
      </c>
      <c r="AJ31" s="5" t="str">
        <f t="shared" si="10"/>
        <v>0,449840</v>
      </c>
      <c r="AK31">
        <f t="shared" si="11"/>
        <v>8</v>
      </c>
      <c r="AL31" t="str">
        <f t="shared" si="13"/>
        <v>0,3402200,34022020,18491020,184910</v>
      </c>
      <c r="AM31" s="6">
        <f t="shared" si="9"/>
        <v>34</v>
      </c>
      <c r="AO31" s="51" t="s">
        <v>76</v>
      </c>
      <c r="AP31" s="52" t="e">
        <f>LEFT(AT30,FIND(",",AT30,1)-1)</f>
        <v>#N/A</v>
      </c>
      <c r="AQ31" s="52" t="e">
        <f>MID(AT30,SEARCH(",",AT30),7)</f>
        <v>#N/A</v>
      </c>
      <c r="AR31" s="53" t="e">
        <f>_xlfn.CONCAT(AP31,AQ31)</f>
        <v>#N/A</v>
      </c>
      <c r="AS31" s="52" t="e">
        <f>LEN(AR31)</f>
        <v>#N/A</v>
      </c>
      <c r="AT31" s="52" t="e">
        <f>RIGHT(AT30,AU30-AS31)</f>
        <v>#N/A</v>
      </c>
      <c r="AU31" s="54" t="e">
        <f>LEN(AT31)</f>
        <v>#N/A</v>
      </c>
    </row>
    <row r="32" spans="1:47" ht="15.75" customHeight="1" x14ac:dyDescent="0.25">
      <c r="A32" s="19" t="s">
        <v>70</v>
      </c>
      <c r="AD32" s="19" t="str">
        <f t="shared" si="8"/>
        <v>Tarifa Consumo do Mês (FP)</v>
      </c>
      <c r="AE32" s="89" t="str">
        <f t="shared" si="14"/>
        <v>0,449840</v>
      </c>
      <c r="AG32" s="2" t="s">
        <v>75</v>
      </c>
      <c r="AH32" t="str">
        <f t="shared" si="12"/>
        <v>0</v>
      </c>
      <c r="AI32" t="str">
        <f>MID(AL31,SEARCH(",",AL31),7)</f>
        <v>,340220</v>
      </c>
      <c r="AJ32" s="5" t="str">
        <f t="shared" si="10"/>
        <v>0,340220</v>
      </c>
      <c r="AK32">
        <f t="shared" si="11"/>
        <v>8</v>
      </c>
      <c r="AL32" t="str">
        <f t="shared" si="13"/>
        <v>0,34022020,18491020,184910</v>
      </c>
      <c r="AM32" s="6">
        <f t="shared" si="9"/>
        <v>26</v>
      </c>
    </row>
    <row r="33" spans="1:47" x14ac:dyDescent="0.25">
      <c r="A33" s="19" t="s">
        <v>77</v>
      </c>
      <c r="AD33" s="19" t="str">
        <f t="shared" si="8"/>
        <v>Tarifa Energia Ativa Compensada (FP)</v>
      </c>
      <c r="AE33" s="89" t="str">
        <f t="shared" si="14"/>
        <v>0,449840</v>
      </c>
      <c r="AG33" s="2" t="s">
        <v>78</v>
      </c>
      <c r="AH33" t="str">
        <f t="shared" si="12"/>
        <v>0</v>
      </c>
      <c r="AI33" t="str">
        <f>MID(AL32,SEARCH(",",AL32),7)</f>
        <v>,340220</v>
      </c>
      <c r="AJ33" s="5" t="str">
        <f t="shared" si="10"/>
        <v>0,340220</v>
      </c>
      <c r="AK33">
        <f t="shared" si="11"/>
        <v>8</v>
      </c>
      <c r="AL33" t="str">
        <f t="shared" si="13"/>
        <v>20,18491020,184910</v>
      </c>
      <c r="AM33" s="6">
        <f t="shared" si="9"/>
        <v>18</v>
      </c>
    </row>
    <row r="34" spans="1:47" x14ac:dyDescent="0.25">
      <c r="A34" s="19" t="s">
        <v>75</v>
      </c>
      <c r="AD34" s="19" t="str">
        <f t="shared" si="8"/>
        <v>Tarifa Energia Reativa Exced (P)</v>
      </c>
      <c r="AE34" s="89" t="str">
        <f t="shared" si="14"/>
        <v>0,340220</v>
      </c>
      <c r="AG34" s="2" t="s">
        <v>79</v>
      </c>
      <c r="AH34" t="str">
        <f t="shared" si="12"/>
        <v>20</v>
      </c>
      <c r="AI34" t="str">
        <f>MID(AL33,SEARCH(",",AL33),7)</f>
        <v>,184910</v>
      </c>
      <c r="AJ34" s="5" t="str">
        <f t="shared" si="10"/>
        <v>20,184910</v>
      </c>
      <c r="AK34">
        <f t="shared" si="11"/>
        <v>9</v>
      </c>
      <c r="AL34" t="str">
        <f t="shared" si="13"/>
        <v>20,184910</v>
      </c>
      <c r="AM34" s="6">
        <f t="shared" si="9"/>
        <v>9</v>
      </c>
    </row>
    <row r="35" spans="1:47" ht="15.75" customHeight="1" thickBot="1" x14ac:dyDescent="0.3">
      <c r="A35" s="19" t="s">
        <v>78</v>
      </c>
      <c r="AD35" s="19" t="str">
        <f t="shared" si="8"/>
        <v>Tarifa Energia Reativa Exced (FP)</v>
      </c>
      <c r="AE35" s="89" t="str">
        <f t="shared" si="14"/>
        <v>0,340220</v>
      </c>
      <c r="AG35" s="7" t="s">
        <v>80</v>
      </c>
      <c r="AH35" s="8" t="str">
        <f t="shared" si="12"/>
        <v>20</v>
      </c>
      <c r="AI35" s="8" t="str">
        <f>MID(AL34,SEARCH(",",AL34),7)</f>
        <v>,184910</v>
      </c>
      <c r="AJ35" s="9" t="str">
        <f t="shared" si="10"/>
        <v>20,184910</v>
      </c>
      <c r="AK35" s="8">
        <f t="shared" si="11"/>
        <v>9</v>
      </c>
      <c r="AL35" s="8" t="str">
        <f t="shared" si="13"/>
        <v/>
      </c>
      <c r="AM35" s="10">
        <f t="shared" si="9"/>
        <v>0</v>
      </c>
    </row>
    <row r="36" spans="1:47" x14ac:dyDescent="0.25">
      <c r="A36" s="19" t="s">
        <v>79</v>
      </c>
      <c r="AD36" s="19" t="str">
        <f t="shared" si="8"/>
        <v>Tarifa Demanda de Potência Medida (FP)</v>
      </c>
      <c r="AE36" s="89" t="str">
        <f t="shared" si="14"/>
        <v>20,184910</v>
      </c>
    </row>
    <row r="37" spans="1:47" ht="15.75" customHeight="1" thickBot="1" x14ac:dyDescent="0.3">
      <c r="A37" s="19" t="s">
        <v>80</v>
      </c>
      <c r="AD37" s="19" t="str">
        <f t="shared" si="8"/>
        <v>Tarifa Demanda Potência Não Consumida (FP)</v>
      </c>
      <c r="AE37" s="90" t="str">
        <f t="shared" si="14"/>
        <v>20,184910</v>
      </c>
    </row>
    <row r="38" spans="1:47" x14ac:dyDescent="0.25">
      <c r="A38" s="70" t="s">
        <v>81</v>
      </c>
      <c r="B38" s="102">
        <v>257</v>
      </c>
      <c r="C38" s="103">
        <v>608</v>
      </c>
      <c r="D38" s="1" t="e">
        <f>VLOOKUP($B38&amp;$C38,concat!$B$2:$C$200,2,0)</f>
        <v>#N/A</v>
      </c>
      <c r="E38" s="1" t="e">
        <f>IF(ISNA(D38),VLOOKUP($B38-1&amp;$C38,concat!$B$2:$C$200,2,0),D38)</f>
        <v>#N/A</v>
      </c>
      <c r="F38" s="1" t="e">
        <f>IF(ISNA(E38),VLOOKUP($B38+1&amp;$C38,concat!$B$2:$C$200,2,0),E38)</f>
        <v>#N/A</v>
      </c>
      <c r="G38" s="1" t="e">
        <f>IF(ISNA(F38),VLOOKUP($B38-2&amp;$C38,concat!$B$2:$C$200,2,0),F38)</f>
        <v>#N/A</v>
      </c>
      <c r="H38" s="1" t="e">
        <f>IF(ISNA(G38),VLOOKUP($B38+2&amp;$C38,concat!$B$2:$C$200,2,0),G38)</f>
        <v>#N/A</v>
      </c>
      <c r="I38" s="1" t="e">
        <f>IF(ISNA(H38),VLOOKUP($B38-3&amp;$C38,concat!$B$2:$C$200,2,0),H38)</f>
        <v>#N/A</v>
      </c>
      <c r="J38" s="1" t="e">
        <f>IF(ISNA(I38),VLOOKUP($B38+3&amp;$C38,concat!$B$2:$C$200,2,0),I38)</f>
        <v>#N/A</v>
      </c>
      <c r="K38" s="1" t="e">
        <f>IF(ISNA(J38),VLOOKUP($B38-4&amp;$C38,concat!$B$2:$C$200,2,0),J38)</f>
        <v>#N/A</v>
      </c>
      <c r="L38" s="1" t="e">
        <f>IF(ISNA(K38),VLOOKUP($B38+4&amp;$C38,concat!$B$2:$C$200,2,0),K38)</f>
        <v>#N/A</v>
      </c>
      <c r="M38" s="1" t="e">
        <f>IF(ISNA(L38),VLOOKUP($B38-5&amp;$C38,concat!$B$2:$C$200,2,0),L38)</f>
        <v>#N/A</v>
      </c>
      <c r="N38" s="1" t="e">
        <f>IF(ISNA(M38),VLOOKUP($B38+5&amp;$C38,concat!$B$2:$C$200,2,0),M38)</f>
        <v>#N/A</v>
      </c>
      <c r="O38" s="1" t="e">
        <f>IF(ISNA(N38),VLOOKUP($B38-6&amp;$C38,concat!$B$2:$C$200,2,0),N38)</f>
        <v>#N/A</v>
      </c>
      <c r="P38" s="1" t="e">
        <f>IF(ISNA(O38),VLOOKUP($B38+6&amp;$C38,concat!$B$2:$C$200,2,0),O38)</f>
        <v>#N/A</v>
      </c>
      <c r="Q38" s="1" t="e">
        <f>IF(ISNA(P38),VLOOKUP($B38-7&amp;$C38,concat!$B$2:$C$200,2,0),P38)</f>
        <v>#N/A</v>
      </c>
      <c r="R38" s="1" t="e">
        <f>IF(ISNA(Q38),VLOOKUP($B38+7&amp;$C38,concat!$B$2:$C$200,2,0),Q38)</f>
        <v>#N/A</v>
      </c>
      <c r="S38" s="1" t="e">
        <f>IF(ISNA(R38),VLOOKUP($B38-8&amp;$C38,concat!$B$2:$C$200,2,0),R38)</f>
        <v>#N/A</v>
      </c>
      <c r="T38" s="1" t="e">
        <f>IF(ISNA(S38),VLOOKUP($B38+8&amp;$C38,concat!$B$2:$C$200,2,0),S38)</f>
        <v>#N/A</v>
      </c>
      <c r="U38" s="1" t="e">
        <f>IF(ISNA(T38),VLOOKUP($B38+9&amp;$C38,concat!$B$2:$C$200,2,0),T38)</f>
        <v>#N/A</v>
      </c>
      <c r="V38" s="1" t="e">
        <f>IF(ISNA(U38),VLOOKUP($B38-9&amp;$C38,concat!$B$2:$C$200,2,0),U38)</f>
        <v>#N/A</v>
      </c>
      <c r="W38" s="1" t="e">
        <f>IF(ISNA(V38),VLOOKUP($B38-10&amp;$C38,concat!$B$2:$C$200,2,0),V38)</f>
        <v>#N/A</v>
      </c>
      <c r="X38" s="1" t="e">
        <f>IF(ISNA(W38),VLOOKUP($B38+10&amp;$C38,concat!$B$2:$C$200,2,0),W38)</f>
        <v>#N/A</v>
      </c>
      <c r="Y38" s="1" t="e">
        <f>LEN(X38)</f>
        <v>#N/A</v>
      </c>
      <c r="Z38" s="1"/>
      <c r="AA38" s="1"/>
      <c r="AB38" s="1"/>
      <c r="AC38" s="82" t="e">
        <f>RIGHT(X38,Y38-17)</f>
        <v>#N/A</v>
      </c>
      <c r="AD38" s="70" t="str">
        <f t="shared" si="8"/>
        <v>Tarifa CONSUMO MENSAL c/ tributos (pequeno consumidor)</v>
      </c>
      <c r="AE38" s="91" t="s">
        <v>13</v>
      </c>
    </row>
    <row r="39" spans="1:47" ht="15.75" customHeight="1" thickBot="1" x14ac:dyDescent="0.3">
      <c r="A39" s="71" t="s">
        <v>82</v>
      </c>
      <c r="B39" s="76"/>
      <c r="C39" s="77"/>
      <c r="AD39" s="71" t="str">
        <f t="shared" si="8"/>
        <v>Tarifa Consumo em kWh</v>
      </c>
      <c r="AE39" s="89" t="str">
        <f>IF(ISNA(AR29),"Grande consumidor ver acima /|\",AR29)</f>
        <v>Grande consumidor ver acima /|\</v>
      </c>
    </row>
    <row r="40" spans="1:47" x14ac:dyDescent="0.25">
      <c r="A40" s="71" t="s">
        <v>125</v>
      </c>
      <c r="B40" s="76"/>
      <c r="C40" s="77"/>
      <c r="AD40" s="71" t="str">
        <f t="shared" si="8"/>
        <v>Tarifa Energia Atv Compensada</v>
      </c>
      <c r="AE40" s="89" t="str">
        <f>IF(ISNA(AR30),"Grande consumidor ver acima /|\",AR30)</f>
        <v>Grande consumidor ver acima /|\</v>
      </c>
      <c r="AG40" s="14" t="s">
        <v>83</v>
      </c>
      <c r="AH40" s="1" t="s">
        <v>38</v>
      </c>
      <c r="AI40" s="1" t="s">
        <v>39</v>
      </c>
      <c r="AJ40" s="1" t="s">
        <v>40</v>
      </c>
      <c r="AK40" s="1" t="s">
        <v>41</v>
      </c>
      <c r="AL40" s="11" t="s">
        <v>42</v>
      </c>
      <c r="AM40" s="11" t="s">
        <v>43</v>
      </c>
      <c r="AO40" s="60" t="s">
        <v>84</v>
      </c>
      <c r="AP40" s="55" t="s">
        <v>38</v>
      </c>
      <c r="AQ40" s="55" t="s">
        <v>39</v>
      </c>
      <c r="AR40" s="55" t="s">
        <v>40</v>
      </c>
      <c r="AS40" s="55" t="s">
        <v>41</v>
      </c>
      <c r="AT40" s="55" t="s">
        <v>42</v>
      </c>
      <c r="AU40" s="56" t="s">
        <v>43</v>
      </c>
    </row>
    <row r="41" spans="1:47" ht="15.75" customHeight="1" thickBot="1" x14ac:dyDescent="0.3">
      <c r="A41" s="72" t="s">
        <v>85</v>
      </c>
      <c r="B41" s="78"/>
      <c r="C41" s="7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2" t="str">
        <f t="shared" si="8"/>
        <v>Tarifa Dif. Custo Disp. Res.</v>
      </c>
      <c r="AE41" s="92" t="str">
        <f>IF(ISNA(AR31),"Grande consumidor ver acima /|\",AR31)</f>
        <v>Grande consumidor ver acima /|\</v>
      </c>
      <c r="AG41" s="2"/>
      <c r="AL41" s="6" t="str">
        <f>AC42</f>
        <v>207,04-207,04670,26-670,265,0068,23169,5516.634,38</v>
      </c>
      <c r="AM41" s="6">
        <f>LEN(AL41)</f>
        <v>50</v>
      </c>
      <c r="AO41" s="49"/>
      <c r="AT41" t="e">
        <f>AC51</f>
        <v>#N/A</v>
      </c>
      <c r="AU41" s="48" t="e">
        <f>LEN(AT41)</f>
        <v>#N/A</v>
      </c>
    </row>
    <row r="42" spans="1:47" x14ac:dyDescent="0.25">
      <c r="A42" s="25" t="s">
        <v>86</v>
      </c>
      <c r="B42" s="14">
        <v>293</v>
      </c>
      <c r="C42" s="21">
        <v>568</v>
      </c>
      <c r="D42" s="1" t="str">
        <f>VLOOKUP($B42&amp;$C42,concat!$B$2:$C$200,2,0)</f>
        <v>Valor Total(R$)207,04-207,04670,26-670,265,0068,23169,5516.634,38</v>
      </c>
      <c r="E42" s="1" t="str">
        <f>IF(ISNA(D42),VLOOKUP($B42-1&amp;$C42,concat!$B$2:$C$200,2,0),D42)</f>
        <v>Valor Total(R$)207,04-207,04670,26-670,265,0068,23169,5516.634,38</v>
      </c>
      <c r="F42" s="1" t="str">
        <f>IF(ISNA(E42),VLOOKUP($B42+1&amp;$C42,concat!$B$2:$C$200,2,0),E42)</f>
        <v>Valor Total(R$)207,04-207,04670,26-670,265,0068,23169,5516.634,38</v>
      </c>
      <c r="G42" s="1" t="str">
        <f>IF(ISNA(F42),VLOOKUP($B42-2&amp;$C42,concat!$B$2:$C$200,2,0),F42)</f>
        <v>Valor Total(R$)207,04-207,04670,26-670,265,0068,23169,5516.634,38</v>
      </c>
      <c r="H42" s="1" t="str">
        <f>IF(ISNA(G42),VLOOKUP($B42+2&amp;$C42,concat!$B$2:$C$200,2,0),G42)</f>
        <v>Valor Total(R$)207,04-207,04670,26-670,265,0068,23169,5516.634,38</v>
      </c>
      <c r="I42" s="1" t="str">
        <f>IF(ISNA(H42),VLOOKUP($B42-3&amp;$C42,concat!$B$2:$C$200,2,0),H42)</f>
        <v>Valor Total(R$)207,04-207,04670,26-670,265,0068,23169,5516.634,38</v>
      </c>
      <c r="J42" s="1" t="str">
        <f>IF(ISNA(I42),VLOOKUP($B42+3&amp;$C42,concat!$B$2:$C$200,2,0),I42)</f>
        <v>Valor Total(R$)207,04-207,04670,26-670,265,0068,23169,5516.634,38</v>
      </c>
      <c r="K42" s="1" t="str">
        <f>IF(ISNA(J42),VLOOKUP($B42-4&amp;$C42,concat!$B$2:$C$200,2,0),J42)</f>
        <v>Valor Total(R$)207,04-207,04670,26-670,265,0068,23169,5516.634,38</v>
      </c>
      <c r="L42" s="1" t="str">
        <f>IF(ISNA(K42),VLOOKUP($B42+4&amp;$C42,concat!$B$2:$C$200,2,0),K42)</f>
        <v>Valor Total(R$)207,04-207,04670,26-670,265,0068,23169,5516.634,38</v>
      </c>
      <c r="M42" s="1" t="str">
        <f>IF(ISNA(L42),VLOOKUP($B42-5&amp;$C42,concat!$B$2:$C$200,2,0),L42)</f>
        <v>Valor Total(R$)207,04-207,04670,26-670,265,0068,23169,5516.634,38</v>
      </c>
      <c r="N42" s="1" t="str">
        <f>IF(ISNA(M42),VLOOKUP($B42+5&amp;$C42,concat!$B$2:$C$200,2,0),M42)</f>
        <v>Valor Total(R$)207,04-207,04670,26-670,265,0068,23169,5516.634,38</v>
      </c>
      <c r="O42" s="1" t="str">
        <f>IF(ISNA(N42),VLOOKUP($B42-6&amp;$C42,concat!$B$2:$C$200,2,0),N42)</f>
        <v>Valor Total(R$)207,04-207,04670,26-670,265,0068,23169,5516.634,38</v>
      </c>
      <c r="P42" s="1" t="str">
        <f>IF(ISNA(O42),VLOOKUP($B42+6&amp;$C42,concat!$B$2:$C$200,2,0),O42)</f>
        <v>Valor Total(R$)207,04-207,04670,26-670,265,0068,23169,5516.634,38</v>
      </c>
      <c r="Q42" s="1" t="str">
        <f>IF(ISNA(P42),VLOOKUP($B42-7&amp;$C42,concat!$B$2:$C$200,2,0),P42)</f>
        <v>Valor Total(R$)207,04-207,04670,26-670,265,0068,23169,5516.634,38</v>
      </c>
      <c r="R42" s="1" t="str">
        <f>IF(ISNA(Q42),VLOOKUP($B42+7&amp;$C42,concat!$B$2:$C$200,2,0),Q42)</f>
        <v>Valor Total(R$)207,04-207,04670,26-670,265,0068,23169,5516.634,38</v>
      </c>
      <c r="S42" s="1" t="str">
        <f>IF(ISNA(R42),VLOOKUP($B42-8&amp;$C42,concat!$B$2:$C$200,2,0),R42)</f>
        <v>Valor Total(R$)207,04-207,04670,26-670,265,0068,23169,5516.634,38</v>
      </c>
      <c r="T42" s="1" t="str">
        <f>IF(ISNA(S42),VLOOKUP($B42+8&amp;$C42,concat!$B$2:$C$200,2,0),S42)</f>
        <v>Valor Total(R$)207,04-207,04670,26-670,265,0068,23169,5516.634,38</v>
      </c>
      <c r="U42" s="1" t="str">
        <f>IF(ISNA(T42),VLOOKUP($B42+9&amp;$C42,concat!$B$2:$C$200,2,0),T42)</f>
        <v>Valor Total(R$)207,04-207,04670,26-670,265,0068,23169,5516.634,38</v>
      </c>
      <c r="V42" s="1" t="str">
        <f>IF(ISNA(U42),VLOOKUP($B42-9&amp;$C42,concat!$B$2:$C$200,2,0),U42)</f>
        <v>Valor Total(R$)207,04-207,04670,26-670,265,0068,23169,5516.634,38</v>
      </c>
      <c r="W42" s="1" t="str">
        <f>IF(ISNA(V42),VLOOKUP($B42-10&amp;$C42,concat!$B$2:$C$200,2,0),V42)</f>
        <v>Valor Total(R$)207,04-207,04670,26-670,265,0068,23169,5516.634,38</v>
      </c>
      <c r="X42" s="1" t="str">
        <f>IF(ISNA(W42),VLOOKUP($B42+10&amp;$C42,concat!$B$2:$C$200,2,0),W42)</f>
        <v>Valor Total(R$)207,04-207,04670,26-670,265,0068,23169,5516.634,38</v>
      </c>
      <c r="Y42" s="1">
        <f>LEN(X42)</f>
        <v>65</v>
      </c>
      <c r="Z42" s="1"/>
      <c r="AA42" s="1"/>
      <c r="AB42" s="1"/>
      <c r="AC42" s="1" t="str">
        <f>RIGHT(X42,Y42-15)</f>
        <v>207,04-207,04670,26-670,265,0068,23169,5516.634,38</v>
      </c>
      <c r="AD42" s="25" t="str">
        <f t="shared" si="8"/>
        <v>VALOR (Consumo x Tarifa) (grande consumidor)</v>
      </c>
      <c r="AE42" s="23" t="s">
        <v>13</v>
      </c>
      <c r="AG42" s="2"/>
      <c r="AL42" s="6"/>
      <c r="AM42" s="6"/>
      <c r="AO42" s="49" t="s">
        <v>47</v>
      </c>
      <c r="AP42" t="e">
        <f>LEFT(AT41,FIND(",",AT41,1)-1)</f>
        <v>#N/A</v>
      </c>
      <c r="AQ42" t="e">
        <f>MID(AT41,SEARCH(",",AT41),3)</f>
        <v>#N/A</v>
      </c>
      <c r="AR42" s="50" t="e">
        <f>_xlfn.CONCAT(AP42,AQ42)</f>
        <v>#N/A</v>
      </c>
      <c r="AS42" t="e">
        <f>LEN(AR42)</f>
        <v>#N/A</v>
      </c>
      <c r="AT42" t="e">
        <f>RIGHT(AT41,AU41-AS42)</f>
        <v>#N/A</v>
      </c>
      <c r="AU42" s="48" t="e">
        <f>LEN(AT42)</f>
        <v>#N/A</v>
      </c>
    </row>
    <row r="43" spans="1:47" x14ac:dyDescent="0.25">
      <c r="A43" s="19" t="s">
        <v>87</v>
      </c>
      <c r="AD43" s="19" t="str">
        <f t="shared" si="8"/>
        <v>Valor Consumo do Mês (P)</v>
      </c>
      <c r="AE43" s="89" t="str">
        <f t="shared" ref="AE43:AE50" si="15">IF(ISNA(AJ43),"Pequeno consumidor ver abaixo \|/",AJ43)</f>
        <v>207,04</v>
      </c>
      <c r="AG43" s="2" t="s">
        <v>87</v>
      </c>
      <c r="AH43" t="str">
        <f>LEFT(AL41,FIND(",",AL41,1)-1)</f>
        <v>207</v>
      </c>
      <c r="AI43" t="str">
        <f>MID(AL41,SEARCH(",",AL41),3)</f>
        <v>,04</v>
      </c>
      <c r="AJ43" s="5" t="str">
        <f t="shared" ref="AJ43:AJ50" si="16">_xlfn.CONCAT(AH43,AI43)</f>
        <v>207,04</v>
      </c>
      <c r="AK43">
        <f t="shared" ref="AK43:AK50" si="17">LEN(AJ43)</f>
        <v>6</v>
      </c>
      <c r="AL43" s="6" t="str">
        <f>RIGHT(AL41,AM41-AK43)</f>
        <v>-207,04670,26-670,265,0068,23169,5516.634,38</v>
      </c>
      <c r="AM43" s="6">
        <f t="shared" ref="AM43:AM50" si="18">LEN(AL43)</f>
        <v>44</v>
      </c>
      <c r="AO43" s="49" t="s">
        <v>50</v>
      </c>
      <c r="AP43" t="e">
        <f>LEFT(AT42,FIND(",",AT42,1)-1)</f>
        <v>#N/A</v>
      </c>
      <c r="AQ43" t="e">
        <f>MID(AT42,SEARCH(",",AT42),3)</f>
        <v>#N/A</v>
      </c>
      <c r="AR43" s="50" t="e">
        <f>_xlfn.CONCAT(AP43,AQ43)</f>
        <v>#N/A</v>
      </c>
      <c r="AS43" t="e">
        <f>LEN(AR43)</f>
        <v>#N/A</v>
      </c>
      <c r="AT43" t="e">
        <f>RIGHT(AT42,AU42-AS43)</f>
        <v>#N/A</v>
      </c>
      <c r="AU43" s="48" t="e">
        <f>LEN(AT43)</f>
        <v>#N/A</v>
      </c>
    </row>
    <row r="44" spans="1:47" ht="15.75" thickBot="1" x14ac:dyDescent="0.3">
      <c r="A44" s="19" t="s">
        <v>88</v>
      </c>
      <c r="AD44" s="19" t="str">
        <f t="shared" si="8"/>
        <v>Valor Energia Ativa Compensada (P)</v>
      </c>
      <c r="AE44" s="89" t="str">
        <f t="shared" si="15"/>
        <v>-207,04</v>
      </c>
      <c r="AG44" s="2" t="s">
        <v>89</v>
      </c>
      <c r="AH44" t="str">
        <f t="shared" ref="AH44:AH50" si="19">LEFT(AL43,FIND(",",AL43,1)-1)</f>
        <v>-207</v>
      </c>
      <c r="AI44" t="str">
        <f>MID(AL43,SEARCH(",",AL43),3)</f>
        <v>,04</v>
      </c>
      <c r="AJ44" s="5" t="str">
        <f t="shared" si="16"/>
        <v>-207,04</v>
      </c>
      <c r="AK44">
        <f t="shared" si="17"/>
        <v>7</v>
      </c>
      <c r="AL44" s="6" t="str">
        <f t="shared" ref="AL44:AL50" si="20">RIGHT(AL43,AM43-AK44)</f>
        <v>670,26-670,265,0068,23169,5516.634,38</v>
      </c>
      <c r="AM44" s="6">
        <f t="shared" si="18"/>
        <v>37</v>
      </c>
      <c r="AO44" s="51" t="s">
        <v>52</v>
      </c>
      <c r="AP44" s="52" t="e">
        <f>LEFT(AT43,FIND(",",AT43,1)-1)</f>
        <v>#N/A</v>
      </c>
      <c r="AQ44" s="52" t="e">
        <f>MID(AT43,SEARCH(",",AT43),3)</f>
        <v>#N/A</v>
      </c>
      <c r="AR44" s="53" t="e">
        <f>_xlfn.CONCAT(AP44,AQ44)</f>
        <v>#N/A</v>
      </c>
      <c r="AS44" s="52" t="e">
        <f>LEN(AR44)</f>
        <v>#N/A</v>
      </c>
      <c r="AT44" s="52" t="e">
        <f>RIGHT(AT43,AU43-AS44)</f>
        <v>#N/A</v>
      </c>
      <c r="AU44" s="54" t="e">
        <f>LEN(AT44)</f>
        <v>#N/A</v>
      </c>
    </row>
    <row r="45" spans="1:47" ht="15.75" customHeight="1" x14ac:dyDescent="0.25">
      <c r="A45" s="19" t="s">
        <v>90</v>
      </c>
      <c r="AD45" s="19" t="str">
        <f t="shared" si="8"/>
        <v>Valor Consumo do Mês (FP)</v>
      </c>
      <c r="AE45" s="89" t="str">
        <f t="shared" si="15"/>
        <v>670,26</v>
      </c>
      <c r="AG45" s="2" t="s">
        <v>90</v>
      </c>
      <c r="AH45" t="str">
        <f t="shared" si="19"/>
        <v>670</v>
      </c>
      <c r="AI45" t="str">
        <f>MID(AL44,SEARCH(",",AL44),3)</f>
        <v>,26</v>
      </c>
      <c r="AJ45" s="5" t="str">
        <f t="shared" si="16"/>
        <v>670,26</v>
      </c>
      <c r="AK45">
        <f t="shared" si="17"/>
        <v>6</v>
      </c>
      <c r="AL45" s="6" t="str">
        <f t="shared" si="20"/>
        <v>-670,265,0068,23169,5516.634,38</v>
      </c>
      <c r="AM45" s="6">
        <f t="shared" si="18"/>
        <v>31</v>
      </c>
    </row>
    <row r="46" spans="1:47" x14ac:dyDescent="0.25">
      <c r="A46" s="19" t="s">
        <v>91</v>
      </c>
      <c r="AD46" s="19" t="str">
        <f t="shared" si="8"/>
        <v>Valor Energia Ativa Compensada (FP)</v>
      </c>
      <c r="AE46" s="89" t="str">
        <f t="shared" si="15"/>
        <v>-670,26</v>
      </c>
      <c r="AG46" s="2" t="s">
        <v>92</v>
      </c>
      <c r="AH46" t="str">
        <f t="shared" si="19"/>
        <v>-670</v>
      </c>
      <c r="AI46" t="str">
        <f>MID(AL44,SEARCH(",",AL44),3)</f>
        <v>,26</v>
      </c>
      <c r="AJ46" s="5" t="str">
        <f t="shared" si="16"/>
        <v>-670,26</v>
      </c>
      <c r="AK46">
        <f t="shared" si="17"/>
        <v>7</v>
      </c>
      <c r="AL46" s="6" t="str">
        <f t="shared" si="20"/>
        <v>5,0068,23169,5516.634,38</v>
      </c>
      <c r="AM46" s="6">
        <f t="shared" si="18"/>
        <v>24</v>
      </c>
    </row>
    <row r="47" spans="1:47" x14ac:dyDescent="0.25">
      <c r="A47" s="19" t="s">
        <v>93</v>
      </c>
      <c r="AD47" s="19" t="str">
        <f t="shared" si="8"/>
        <v>Valor Energia Reativa Exced (P)</v>
      </c>
      <c r="AE47" s="89" t="str">
        <f t="shared" si="15"/>
        <v>5,00</v>
      </c>
      <c r="AG47" s="2" t="s">
        <v>93</v>
      </c>
      <c r="AH47" t="str">
        <f t="shared" si="19"/>
        <v>5</v>
      </c>
      <c r="AI47" t="str">
        <f>MID(AL46,SEARCH(",",AL46),3)</f>
        <v>,00</v>
      </c>
      <c r="AJ47" s="5" t="str">
        <f t="shared" si="16"/>
        <v>5,00</v>
      </c>
      <c r="AK47">
        <f t="shared" si="17"/>
        <v>4</v>
      </c>
      <c r="AL47" s="6" t="str">
        <f t="shared" si="20"/>
        <v>68,23169,5516.634,38</v>
      </c>
      <c r="AM47" s="6">
        <f t="shared" si="18"/>
        <v>20</v>
      </c>
    </row>
    <row r="48" spans="1:47" x14ac:dyDescent="0.25">
      <c r="A48" s="19" t="s">
        <v>94</v>
      </c>
      <c r="AD48" s="19" t="str">
        <f t="shared" si="8"/>
        <v>Valor Energia Reativa Exced (FP)</v>
      </c>
      <c r="AE48" s="89" t="str">
        <f t="shared" si="15"/>
        <v>68,23</v>
      </c>
      <c r="AG48" s="2" t="s">
        <v>94</v>
      </c>
      <c r="AH48" t="str">
        <f t="shared" si="19"/>
        <v>68</v>
      </c>
      <c r="AI48" t="str">
        <f>MID(AL47,SEARCH(",",AL47),3)</f>
        <v>,23</v>
      </c>
      <c r="AJ48" s="5" t="str">
        <f t="shared" si="16"/>
        <v>68,23</v>
      </c>
      <c r="AK48">
        <f t="shared" si="17"/>
        <v>5</v>
      </c>
      <c r="AL48" s="6" t="str">
        <f t="shared" si="20"/>
        <v>169,5516.634,38</v>
      </c>
      <c r="AM48" s="6">
        <f t="shared" si="18"/>
        <v>15</v>
      </c>
    </row>
    <row r="49" spans="1:39" x14ac:dyDescent="0.25">
      <c r="A49" s="19" t="s">
        <v>95</v>
      </c>
      <c r="AD49" s="19" t="str">
        <f t="shared" si="8"/>
        <v>Valor Demanda de Potência Medida (FP)</v>
      </c>
      <c r="AE49" s="89" t="str">
        <f t="shared" si="15"/>
        <v>169,55</v>
      </c>
      <c r="AG49" s="2" t="s">
        <v>95</v>
      </c>
      <c r="AH49" t="str">
        <f t="shared" si="19"/>
        <v>169</v>
      </c>
      <c r="AI49" t="str">
        <f>MID(AL48,SEARCH(",",AL48),3)</f>
        <v>,55</v>
      </c>
      <c r="AJ49" s="5" t="str">
        <f t="shared" si="16"/>
        <v>169,55</v>
      </c>
      <c r="AK49">
        <f t="shared" si="17"/>
        <v>6</v>
      </c>
      <c r="AL49" s="6" t="str">
        <f t="shared" si="20"/>
        <v>16.634,38</v>
      </c>
      <c r="AM49" s="6">
        <f t="shared" si="18"/>
        <v>9</v>
      </c>
    </row>
    <row r="50" spans="1:39" ht="15.75" customHeight="1" thickBot="1" x14ac:dyDescent="0.3">
      <c r="A50" s="33" t="s">
        <v>96</v>
      </c>
      <c r="B50" s="7"/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33" t="str">
        <f t="shared" si="8"/>
        <v>Valor Demanda Potência Não Consumida (FP)</v>
      </c>
      <c r="AE50" s="89" t="str">
        <f t="shared" si="15"/>
        <v>16.634,38</v>
      </c>
      <c r="AG50" s="7" t="s">
        <v>96</v>
      </c>
      <c r="AH50" s="8" t="str">
        <f t="shared" si="19"/>
        <v>16.634</v>
      </c>
      <c r="AI50" s="8" t="str">
        <f>MID(AL49,SEARCH(",",AL49),3)</f>
        <v>,38</v>
      </c>
      <c r="AJ50" s="9" t="str">
        <f t="shared" si="16"/>
        <v>16.634,38</v>
      </c>
      <c r="AK50" s="8">
        <f t="shared" si="17"/>
        <v>9</v>
      </c>
      <c r="AL50" s="10" t="str">
        <f t="shared" si="20"/>
        <v/>
      </c>
      <c r="AM50" s="10">
        <f t="shared" si="18"/>
        <v>0</v>
      </c>
    </row>
    <row r="51" spans="1:39" x14ac:dyDescent="0.25">
      <c r="A51" s="73" t="s">
        <v>97</v>
      </c>
      <c r="B51" s="104">
        <v>293</v>
      </c>
      <c r="C51" s="105">
        <v>608</v>
      </c>
      <c r="D51" s="1" t="e">
        <f>VLOOKUP($B51&amp;$C51,concat!$B$2:$C$200,2,0)</f>
        <v>#N/A</v>
      </c>
      <c r="E51" s="1" t="e">
        <f>IF(ISNA(D51),VLOOKUP($B51-1&amp;$C51,concat!$B$2:$C$200,2,0),D51)</f>
        <v>#N/A</v>
      </c>
      <c r="F51" s="1" t="e">
        <f>IF(ISNA(E51),VLOOKUP($B51+1&amp;$C51,concat!$B$2:$C$200,2,0),E51)</f>
        <v>#N/A</v>
      </c>
      <c r="G51" s="1" t="e">
        <f>IF(ISNA(F51),VLOOKUP($B51-2&amp;$C51,concat!$B$2:$C$200,2,0),F51)</f>
        <v>#N/A</v>
      </c>
      <c r="H51" s="1" t="e">
        <f>IF(ISNA(G51),VLOOKUP($B51+2&amp;$C51,concat!$B$2:$C$200,2,0),G51)</f>
        <v>#N/A</v>
      </c>
      <c r="I51" s="1" t="e">
        <f>IF(ISNA(H51),VLOOKUP($B51-3&amp;$C51,concat!$B$2:$C$200,2,0),H51)</f>
        <v>#N/A</v>
      </c>
      <c r="J51" s="1" t="e">
        <f>IF(ISNA(I51),VLOOKUP($B51+3&amp;$C51,concat!$B$2:$C$200,2,0),I51)</f>
        <v>#N/A</v>
      </c>
      <c r="K51" s="1" t="e">
        <f>IF(ISNA(J51),VLOOKUP($B51-4&amp;$C51,concat!$B$2:$C$200,2,0),J51)</f>
        <v>#N/A</v>
      </c>
      <c r="L51" s="1" t="e">
        <f>IF(ISNA(K51),VLOOKUP($B51+4&amp;$C51,concat!$B$2:$C$200,2,0),K51)</f>
        <v>#N/A</v>
      </c>
      <c r="M51" s="1" t="e">
        <f>IF(ISNA(L51),VLOOKUP($B51-5&amp;$C51,concat!$B$2:$C$200,2,0),L51)</f>
        <v>#N/A</v>
      </c>
      <c r="N51" s="1" t="e">
        <f>IF(ISNA(M51),VLOOKUP($B51+5&amp;$C51,concat!$B$2:$C$200,2,0),M51)</f>
        <v>#N/A</v>
      </c>
      <c r="O51" s="1" t="e">
        <f>IF(ISNA(N51),VLOOKUP($B51-6&amp;$C51,concat!$B$2:$C$200,2,0),N51)</f>
        <v>#N/A</v>
      </c>
      <c r="P51" s="1" t="e">
        <f>IF(ISNA(O51),VLOOKUP($B51+6&amp;$C51,concat!$B$2:$C$200,2,0),O51)</f>
        <v>#N/A</v>
      </c>
      <c r="Q51" s="1" t="e">
        <f>IF(ISNA(P51),VLOOKUP($B51-7&amp;$C51,concat!$B$2:$C$200,2,0),P51)</f>
        <v>#N/A</v>
      </c>
      <c r="R51" s="1" t="e">
        <f>IF(ISNA(Q51),VLOOKUP($B51+7&amp;$C51,concat!$B$2:$C$200,2,0),Q51)</f>
        <v>#N/A</v>
      </c>
      <c r="S51" s="1" t="e">
        <f>IF(ISNA(R51),VLOOKUP($B51-8&amp;$C51,concat!$B$2:$C$200,2,0),R51)</f>
        <v>#N/A</v>
      </c>
      <c r="T51" s="1" t="e">
        <f>IF(ISNA(S51),VLOOKUP($B51+8&amp;$C51,concat!$B$2:$C$200,2,0),S51)</f>
        <v>#N/A</v>
      </c>
      <c r="U51" s="1" t="e">
        <f>IF(ISNA(T51),VLOOKUP($B51+9&amp;$C51,concat!$B$2:$C$200,2,0),T51)</f>
        <v>#N/A</v>
      </c>
      <c r="V51" s="1" t="e">
        <f>IF(ISNA(U51),VLOOKUP($B51-9&amp;$C51,concat!$B$2:$C$200,2,0),U51)</f>
        <v>#N/A</v>
      </c>
      <c r="W51" s="1" t="e">
        <f>IF(ISNA(V51),VLOOKUP($B51-10&amp;$C51,concat!$B$2:$C$200,2,0),V51)</f>
        <v>#N/A</v>
      </c>
      <c r="X51" s="1" t="e">
        <f>IF(ISNA(W51),VLOOKUP($B51+10&amp;$C51,concat!$B$2:$C$200,2,0),W51)</f>
        <v>#N/A</v>
      </c>
      <c r="Y51" s="55" t="e">
        <f>LEN(X51)</f>
        <v>#N/A</v>
      </c>
      <c r="Z51" s="55"/>
      <c r="AA51" s="55"/>
      <c r="AB51" s="55"/>
      <c r="AC51" s="55" t="e">
        <f>RIGHT(X51,Y51-15)</f>
        <v>#N/A</v>
      </c>
      <c r="AD51" s="84" t="str">
        <f t="shared" si="8"/>
        <v>VALOR (Consumo x Tarifa) (pequeno consumidor)</v>
      </c>
      <c r="AE51" s="93" t="s">
        <v>13</v>
      </c>
    </row>
    <row r="52" spans="1:39" ht="15.75" customHeight="1" thickBot="1" x14ac:dyDescent="0.3">
      <c r="A52" s="69" t="s">
        <v>98</v>
      </c>
      <c r="B52" s="76"/>
      <c r="C52" s="77"/>
      <c r="AD52" s="71" t="str">
        <f t="shared" si="8"/>
        <v>Valor Consumo em kWh</v>
      </c>
      <c r="AE52" s="89" t="str">
        <f>IF(ISNA(AR42),"Grande consumidor ver acima /|\",AR42)</f>
        <v>Grande consumidor ver acima /|\</v>
      </c>
    </row>
    <row r="53" spans="1:39" x14ac:dyDescent="0.25">
      <c r="A53" s="69" t="s">
        <v>99</v>
      </c>
      <c r="B53" s="76"/>
      <c r="C53" s="77"/>
      <c r="AD53" s="71" t="str">
        <f t="shared" si="8"/>
        <v>Valor Energia Atv Compensada</v>
      </c>
      <c r="AE53" s="89" t="str">
        <f>IF(ISNA(AR43),"Grande consumidor ver acima /|\",AR43)</f>
        <v>Grande consumidor ver acima /|\</v>
      </c>
      <c r="AG53" s="60" t="s">
        <v>100</v>
      </c>
      <c r="AH53" s="55" t="s">
        <v>38</v>
      </c>
      <c r="AI53" s="55" t="s">
        <v>39</v>
      </c>
      <c r="AJ53" s="55" t="s">
        <v>40</v>
      </c>
      <c r="AK53" s="55" t="s">
        <v>41</v>
      </c>
      <c r="AL53" s="55" t="s">
        <v>42</v>
      </c>
      <c r="AM53" s="56" t="s">
        <v>43</v>
      </c>
    </row>
    <row r="54" spans="1:39" ht="15.75" customHeight="1" thickBot="1" x14ac:dyDescent="0.3">
      <c r="A54" s="74" t="s">
        <v>101</v>
      </c>
      <c r="B54" s="80"/>
      <c r="C54" s="81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85" t="str">
        <f t="shared" si="8"/>
        <v>Valor Dif. Custo Disp. Res.</v>
      </c>
      <c r="AE54" s="90" t="str">
        <f>IF(ISNA(AR44),"Grande consumidor ver acima /|\",AR44)</f>
        <v>Grande consumidor ver acima /|\</v>
      </c>
      <c r="AG54" s="49"/>
      <c r="AL54" t="str">
        <f>AC55</f>
        <v>46,1764,16320,8241,51</v>
      </c>
      <c r="AM54" s="48">
        <f>LEN(AL54)</f>
        <v>21</v>
      </c>
    </row>
    <row r="55" spans="1:39" x14ac:dyDescent="0.25">
      <c r="A55" s="70" t="s">
        <v>102</v>
      </c>
      <c r="B55" s="102">
        <v>304</v>
      </c>
      <c r="C55" s="103">
        <v>528</v>
      </c>
      <c r="D55" s="1" t="str">
        <f>VLOOKUP($B55&amp;$C55,concat!$B$2:$C$200,2,0)</f>
        <v>46,1764,16320,8241,51</v>
      </c>
      <c r="E55" s="1" t="str">
        <f>IF(ISNA(D55),VLOOKUP($B55-1&amp;$C55,concat!$B$2:$C$200,2,0),D55)</f>
        <v>46,1764,16320,8241,51</v>
      </c>
      <c r="F55" s="1" t="str">
        <f>IF(ISNA(E55),VLOOKUP($B55+1&amp;$C55,concat!$B$2:$C$200,2,0),E55)</f>
        <v>46,1764,16320,8241,51</v>
      </c>
      <c r="G55" s="1" t="str">
        <f>IF(ISNA(F55),VLOOKUP($B55-2&amp;$C55,concat!$B$2:$C$200,2,0),F55)</f>
        <v>46,1764,16320,8241,51</v>
      </c>
      <c r="H55" s="1" t="str">
        <f>IF(ISNA(G55),VLOOKUP($B55+2&amp;$C55,concat!$B$2:$C$200,2,0),G55)</f>
        <v>46,1764,16320,8241,51</v>
      </c>
      <c r="I55" s="1" t="str">
        <f>IF(ISNA(H55),VLOOKUP($B55-3&amp;$C55,concat!$B$2:$C$200,2,0),H55)</f>
        <v>46,1764,16320,8241,51</v>
      </c>
      <c r="J55" s="1" t="str">
        <f>IF(ISNA(I55),VLOOKUP($B55+3&amp;$C55,concat!$B$2:$C$200,2,0),I55)</f>
        <v>46,1764,16320,8241,51</v>
      </c>
      <c r="K55" s="1" t="str">
        <f>IF(ISNA(J55),VLOOKUP($B55-4&amp;$C55,concat!$B$2:$C$200,2,0),J55)</f>
        <v>46,1764,16320,8241,51</v>
      </c>
      <c r="L55" s="1" t="str">
        <f>IF(ISNA(K55),VLOOKUP($B55+4&amp;$C55,concat!$B$2:$C$200,2,0),K55)</f>
        <v>46,1764,16320,8241,51</v>
      </c>
      <c r="M55" s="1" t="str">
        <f>IF(ISNA(L55),VLOOKUP($B55-5&amp;$C55,concat!$B$2:$C$200,2,0),L55)</f>
        <v>46,1764,16320,8241,51</v>
      </c>
      <c r="N55" s="1" t="str">
        <f>IF(ISNA(M55),VLOOKUP($B55+5&amp;$C55,concat!$B$2:$C$200,2,0),M55)</f>
        <v>46,1764,16320,8241,51</v>
      </c>
      <c r="O55" s="1" t="str">
        <f>IF(ISNA(N55),VLOOKUP($B55-6&amp;$C55,concat!$B$2:$C$200,2,0),N55)</f>
        <v>46,1764,16320,8241,51</v>
      </c>
      <c r="P55" s="1" t="str">
        <f>IF(ISNA(O55),VLOOKUP($B55+6&amp;$C55,concat!$B$2:$C$200,2,0),O55)</f>
        <v>46,1764,16320,8241,51</v>
      </c>
      <c r="Q55" s="1" t="str">
        <f>IF(ISNA(P55),VLOOKUP($B55-7&amp;$C55,concat!$B$2:$C$200,2,0),P55)</f>
        <v>46,1764,16320,8241,51</v>
      </c>
      <c r="R55" s="1" t="str">
        <f>IF(ISNA(Q55),VLOOKUP($B55+7&amp;$C55,concat!$B$2:$C$200,2,0),Q55)</f>
        <v>46,1764,16320,8241,51</v>
      </c>
      <c r="S55" s="1" t="str">
        <f>IF(ISNA(R55),VLOOKUP($B55-8&amp;$C55,concat!$B$2:$C$200,2,0),R55)</f>
        <v>46,1764,16320,8241,51</v>
      </c>
      <c r="T55" s="1" t="str">
        <f>IF(ISNA(S55),VLOOKUP($B55+8&amp;$C55,concat!$B$2:$C$200,2,0),S55)</f>
        <v>46,1764,16320,8241,51</v>
      </c>
      <c r="U55" s="1" t="str">
        <f>IF(ISNA(T55),VLOOKUP($B55+9&amp;$C55,concat!$B$2:$C$200,2,0),T55)</f>
        <v>46,1764,16320,8241,51</v>
      </c>
      <c r="V55" s="1" t="str">
        <f>IF(ISNA(U55),VLOOKUP($B55-9&amp;$C55,concat!$B$2:$C$200,2,0),U55)</f>
        <v>46,1764,16320,8241,51</v>
      </c>
      <c r="W55" s="1" t="str">
        <f>IF(ISNA(V55),VLOOKUP($B55-10&amp;$C55,concat!$B$2:$C$200,2,0),V55)</f>
        <v>46,1764,16320,8241,51</v>
      </c>
      <c r="X55" s="1" t="str">
        <f>IF(ISNA(W55),VLOOKUP($B55+10&amp;$C55,concat!$B$2:$C$200,2,0),W55)</f>
        <v>46,1764,16320,8241,51</v>
      </c>
      <c r="Y55" s="1">
        <f>LEN(X55)</f>
        <v>21</v>
      </c>
      <c r="Z55" s="1"/>
      <c r="AA55" s="1"/>
      <c r="AB55" s="1"/>
      <c r="AC55" s="82" t="str">
        <f>X55</f>
        <v>46,1764,16320,8241,51</v>
      </c>
      <c r="AD55" s="70" t="str">
        <f t="shared" si="8"/>
        <v>Extras (grande consumidor)</v>
      </c>
      <c r="AE55" s="91" t="s">
        <v>13</v>
      </c>
      <c r="AG55" s="49"/>
      <c r="AM55" s="48"/>
    </row>
    <row r="56" spans="1:39" x14ac:dyDescent="0.25">
      <c r="A56" s="71" t="s">
        <v>103</v>
      </c>
      <c r="B56" s="80"/>
      <c r="C56" s="81"/>
      <c r="AC56" t="str">
        <f>IF(ISNA(AC55),VLOOKUP(308&amp;552,concat!B:C,2,0),AJ56)</f>
        <v>46,17</v>
      </c>
      <c r="AD56" s="71" t="str">
        <f t="shared" si="8"/>
        <v>Contrib. Ilum. Publ.</v>
      </c>
      <c r="AE56" s="94" t="str">
        <f>IF(ISNA(AC56),0,AC56)</f>
        <v>46,17</v>
      </c>
      <c r="AG56" s="49" t="s">
        <v>103</v>
      </c>
      <c r="AH56" t="str">
        <f>LEFT(AL54,FIND(",",AL54,1)-1)</f>
        <v>46</v>
      </c>
      <c r="AI56" t="str">
        <f>MID(AL54,SEARCH(",",AL54),3)</f>
        <v>,17</v>
      </c>
      <c r="AJ56" s="50" t="str">
        <f>_xlfn.CONCAT(AH56,AI56)</f>
        <v>46,17</v>
      </c>
      <c r="AK56">
        <f>LEN(AJ56)</f>
        <v>5</v>
      </c>
      <c r="AL56" t="str">
        <f>RIGHT(AL54,AM54-AK56)</f>
        <v>64,16320,8241,51</v>
      </c>
      <c r="AM56" s="48">
        <f>LEN(AL56)</f>
        <v>16</v>
      </c>
    </row>
    <row r="57" spans="1:39" x14ac:dyDescent="0.25">
      <c r="A57" s="71" t="s">
        <v>104</v>
      </c>
      <c r="B57" s="76"/>
      <c r="C57" s="77"/>
      <c r="AD57" s="71" t="str">
        <f t="shared" si="8"/>
        <v>JUROS MORA</v>
      </c>
      <c r="AE57" s="94" t="str">
        <f>IF(ISNA(AJ57),0,AJ57)</f>
        <v>64,16</v>
      </c>
      <c r="AG57" s="49" t="s">
        <v>104</v>
      </c>
      <c r="AH57" t="str">
        <f>LEFT(AL56,FIND(",",AL56,1)-1)</f>
        <v>64</v>
      </c>
      <c r="AI57" t="str">
        <f>MID(AL56,SEARCH(",",AL56),3)</f>
        <v>,16</v>
      </c>
      <c r="AJ57" s="50" t="str">
        <f>_xlfn.CONCAT(AH57,AI57)</f>
        <v>64,16</v>
      </c>
      <c r="AK57">
        <f>LEN(AJ57)</f>
        <v>5</v>
      </c>
      <c r="AL57" t="str">
        <f>RIGHT(AL56,AM56-AK57)</f>
        <v>320,8241,51</v>
      </c>
      <c r="AM57" s="48">
        <f>LEN(AL57)</f>
        <v>11</v>
      </c>
    </row>
    <row r="58" spans="1:39" x14ac:dyDescent="0.25">
      <c r="A58" s="71" t="s">
        <v>105</v>
      </c>
      <c r="B58" s="76"/>
      <c r="C58" s="77"/>
      <c r="AD58" s="71" t="str">
        <f t="shared" si="8"/>
        <v>MULTA</v>
      </c>
      <c r="AE58" s="94" t="str">
        <f>IF(ISNA(AJ58),0,AJ58)</f>
        <v>320,82</v>
      </c>
      <c r="AG58" s="49" t="s">
        <v>105</v>
      </c>
      <c r="AH58" t="str">
        <f>LEFT(AL57,FIND(",",AL57,1)-1)</f>
        <v>320</v>
      </c>
      <c r="AI58" t="str">
        <f>MID(AL57,SEARCH(",",AL57),3)</f>
        <v>,82</v>
      </c>
      <c r="AJ58" s="50" t="str">
        <f>_xlfn.CONCAT(AH58,AI58)</f>
        <v>320,82</v>
      </c>
      <c r="AK58">
        <f>LEN(AJ58)</f>
        <v>6</v>
      </c>
      <c r="AL58" t="str">
        <f>RIGHT(AL57,AM57-AK58)</f>
        <v>41,51</v>
      </c>
      <c r="AM58" s="48">
        <f>LEN(AL58)</f>
        <v>5</v>
      </c>
    </row>
    <row r="59" spans="1:39" ht="15.75" customHeight="1" thickBot="1" x14ac:dyDescent="0.3">
      <c r="A59" s="72" t="s">
        <v>106</v>
      </c>
      <c r="B59" s="78"/>
      <c r="C59" s="7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2" t="str">
        <f t="shared" si="8"/>
        <v>ATUALIZACAO MONETARIA</v>
      </c>
      <c r="AE59" s="95" t="str">
        <f>IF(ISNA(AJ59),0,AJ59)</f>
        <v>41,51</v>
      </c>
      <c r="AG59" s="51" t="s">
        <v>106</v>
      </c>
      <c r="AH59" s="52" t="str">
        <f>LEFT(AL58,FIND(",",AL58,1)-1)</f>
        <v>41</v>
      </c>
      <c r="AI59" s="52" t="str">
        <f>MID(AL58,SEARCH(",",AL58),3)</f>
        <v>,51</v>
      </c>
      <c r="AJ59" s="53" t="str">
        <f>_xlfn.CONCAT(AH59,AI59)</f>
        <v>41,51</v>
      </c>
      <c r="AK59" s="61">
        <f>LEN(AJ59)</f>
        <v>5</v>
      </c>
      <c r="AL59" s="52" t="str">
        <f>RIGHT(AL58,AM58-AK59)</f>
        <v/>
      </c>
      <c r="AM59" s="54">
        <f>LEN(AL59)</f>
        <v>0</v>
      </c>
    </row>
    <row r="60" spans="1:39" x14ac:dyDescent="0.25">
      <c r="A60" s="75" t="s">
        <v>14</v>
      </c>
      <c r="B60" s="59">
        <v>373</v>
      </c>
      <c r="C60" s="11">
        <v>84</v>
      </c>
      <c r="D60" s="1" t="str">
        <f>VLOOKUP($B60&amp;$C60,concat!$B$2:$C$200,2,0)</f>
        <v>CPF/CNPJ41.628.717/0001-60</v>
      </c>
      <c r="E60" s="1" t="str">
        <f>IF(ISNA(D60),VLOOKUP($B60-1&amp;$C60,concat!$B$2:$C$200,2,0),D60)</f>
        <v>CPF/CNPJ41.628.717/0001-60</v>
      </c>
      <c r="F60" s="1" t="str">
        <f>IF(ISNA(E60),VLOOKUP($B60+1&amp;$C60,concat!$B$2:$C$200,2,0),E60)</f>
        <v>CPF/CNPJ41.628.717/0001-60</v>
      </c>
      <c r="G60" s="1" t="str">
        <f>IF(ISNA(F60),VLOOKUP($B60-2&amp;$C60,concat!$B$2:$C$200,2,0),F60)</f>
        <v>CPF/CNPJ41.628.717/0001-60</v>
      </c>
      <c r="H60" s="1" t="str">
        <f>IF(ISNA(G60),VLOOKUP($B60+2&amp;$C60,concat!$B$2:$C$200,2,0),G60)</f>
        <v>CPF/CNPJ41.628.717/0001-60</v>
      </c>
      <c r="I60" s="1" t="str">
        <f>IF(ISNA(H60),VLOOKUP($B60-3&amp;$C60,concat!$B$2:$C$200,2,0),H60)</f>
        <v>CPF/CNPJ41.628.717/0001-60</v>
      </c>
      <c r="J60" s="1" t="str">
        <f>IF(ISNA(I60),VLOOKUP($B60+3&amp;$C60,concat!$B$2:$C$200,2,0),I60)</f>
        <v>CPF/CNPJ41.628.717/0001-60</v>
      </c>
      <c r="K60" s="1" t="str">
        <f>IF(ISNA(J60),VLOOKUP($B60-4&amp;$C60,concat!$B$2:$C$200,2,0),J60)</f>
        <v>CPF/CNPJ41.628.717/0001-60</v>
      </c>
      <c r="L60" s="1" t="str">
        <f>IF(ISNA(K60),VLOOKUP($B60+4&amp;$C60,concat!$B$2:$C$200,2,0),K60)</f>
        <v>CPF/CNPJ41.628.717/0001-60</v>
      </c>
      <c r="M60" s="1" t="str">
        <f>IF(ISNA(L60),VLOOKUP($B60-5&amp;$C60,concat!$B$2:$C$200,2,0),L60)</f>
        <v>CPF/CNPJ41.628.717/0001-60</v>
      </c>
      <c r="N60" s="1" t="str">
        <f>IF(ISNA(M60),VLOOKUP($B60+5&amp;$C60,concat!$B$2:$C$200,2,0),M60)</f>
        <v>CPF/CNPJ41.628.717/0001-60</v>
      </c>
      <c r="O60" s="1" t="str">
        <f>IF(ISNA(N60),VLOOKUP($B60-6&amp;$C60,concat!$B$2:$C$200,2,0),N60)</f>
        <v>CPF/CNPJ41.628.717/0001-60</v>
      </c>
      <c r="P60" s="1" t="str">
        <f>IF(ISNA(O60),VLOOKUP($B60+6&amp;$C60,concat!$B$2:$C$200,2,0),O60)</f>
        <v>CPF/CNPJ41.628.717/0001-60</v>
      </c>
      <c r="Q60" s="1" t="str">
        <f>IF(ISNA(P60),VLOOKUP($B60-7&amp;$C60,concat!$B$2:$C$200,2,0),P60)</f>
        <v>CPF/CNPJ41.628.717/0001-60</v>
      </c>
      <c r="R60" s="1" t="str">
        <f>IF(ISNA(Q60),VLOOKUP($B60+7&amp;$C60,concat!$B$2:$C$200,2,0),Q60)</f>
        <v>CPF/CNPJ41.628.717/0001-60</v>
      </c>
      <c r="S60" s="1" t="str">
        <f>IF(ISNA(R60),VLOOKUP($B60-8&amp;$C60,concat!$B$2:$C$200,2,0),R60)</f>
        <v>CPF/CNPJ41.628.717/0001-60</v>
      </c>
      <c r="T60" s="1" t="str">
        <f>IF(ISNA(S60),VLOOKUP($B60+8&amp;$C60,concat!$B$2:$C$200,2,0),S60)</f>
        <v>CPF/CNPJ41.628.717/0001-60</v>
      </c>
      <c r="U60" s="1" t="str">
        <f>IF(ISNA(T60),VLOOKUP($B60+9&amp;$C60,concat!$B$2:$C$200,2,0),T60)</f>
        <v>CPF/CNPJ41.628.717/0001-60</v>
      </c>
      <c r="V60" s="1" t="str">
        <f>IF(ISNA(U60),VLOOKUP($B60-9&amp;$C60,concat!$B$2:$C$200,2,0),U60)</f>
        <v>CPF/CNPJ41.628.717/0001-60</v>
      </c>
      <c r="W60" s="1" t="str">
        <f>IF(ISNA(V60),VLOOKUP($B60-10&amp;$C60,concat!$B$2:$C$200,2,0),V60)</f>
        <v>CPF/CNPJ41.628.717/0001-60</v>
      </c>
      <c r="X60" s="1" t="str">
        <f>IF(ISNA(W60),VLOOKUP($B60+10&amp;$C60,concat!$B$2:$C$200,2,0),W60)</f>
        <v>CPF/CNPJ41.628.717/0001-60</v>
      </c>
      <c r="Y60" s="1">
        <f>LEN(X60)</f>
        <v>26</v>
      </c>
      <c r="Z60" s="1"/>
      <c r="AA60" s="1"/>
      <c r="AB60" s="1"/>
      <c r="AC60" s="1" t="str">
        <f>RIGHT(X60,Y60-8)</f>
        <v>41.628.717/0001-60</v>
      </c>
      <c r="AD60" s="75" t="str">
        <f t="shared" si="8"/>
        <v>CPF/CNPJ</v>
      </c>
      <c r="AE60" s="58" t="str">
        <f>AC60</f>
        <v>41.628.717/0001-60</v>
      </c>
    </row>
    <row r="61" spans="1:39" ht="15.75" customHeight="1" thickBot="1" x14ac:dyDescent="0.3">
      <c r="A61" s="33" t="s">
        <v>107</v>
      </c>
      <c r="B61" s="7">
        <v>435</v>
      </c>
      <c r="C61" s="10">
        <v>673</v>
      </c>
      <c r="D61" s="8" t="str">
        <f>VLOOKUP($B61&amp;$C61,concat!$B$2:$C$200,2,0)</f>
        <v>9/2598964-1</v>
      </c>
      <c r="E61" s="8" t="str">
        <f>IF(ISNA(D61),VLOOKUP($B61-1&amp;$C61,concat!$B$2:$C$200,2,0),D61)</f>
        <v>9/2598964-1</v>
      </c>
      <c r="F61" s="8" t="str">
        <f>IF(ISNA(E61),VLOOKUP($B61+1&amp;$C61,concat!$B$2:$C$200,2,0),E61)</f>
        <v>9/2598964-1</v>
      </c>
      <c r="G61" s="8" t="str">
        <f>IF(ISNA(F61),VLOOKUP($B61-2&amp;$C61,concat!$B$2:$C$200,2,0),F61)</f>
        <v>9/2598964-1</v>
      </c>
      <c r="H61" s="8" t="str">
        <f>IF(ISNA(G61),VLOOKUP($B61+2&amp;$C61,concat!$B$2:$C$200,2,0),G61)</f>
        <v>9/2598964-1</v>
      </c>
      <c r="I61" s="8" t="str">
        <f>IF(ISNA(H61),VLOOKUP($B61-3&amp;$C61,concat!$B$2:$C$200,2,0),H61)</f>
        <v>9/2598964-1</v>
      </c>
      <c r="J61" s="8" t="str">
        <f>IF(ISNA(I61),VLOOKUP($B61+3&amp;$C61,concat!$B$2:$C$200,2,0),I61)</f>
        <v>9/2598964-1</v>
      </c>
      <c r="K61" s="8" t="str">
        <f>IF(ISNA(J61),VLOOKUP($B61-4&amp;$C61,concat!$B$2:$C$200,2,0),J61)</f>
        <v>9/2598964-1</v>
      </c>
      <c r="L61" s="8" t="str">
        <f>IF(ISNA(K61),VLOOKUP($B61+4&amp;$C61,concat!$B$2:$C$200,2,0),K61)</f>
        <v>9/2598964-1</v>
      </c>
      <c r="M61" s="8" t="str">
        <f>IF(ISNA(L61),VLOOKUP($B61-5&amp;$C61,concat!$B$2:$C$200,2,0),L61)</f>
        <v>9/2598964-1</v>
      </c>
      <c r="N61" s="8" t="str">
        <f>IF(ISNA(M61),VLOOKUP($B61+5&amp;$C61,concat!$B$2:$C$200,2,0),M61)</f>
        <v>9/2598964-1</v>
      </c>
      <c r="O61" s="8" t="str">
        <f>IF(ISNA(N61),VLOOKUP($B61-6&amp;$C61,concat!$B$2:$C$200,2,0),N61)</f>
        <v>9/2598964-1</v>
      </c>
      <c r="P61" s="8" t="str">
        <f>IF(ISNA(O61),VLOOKUP($B61+6&amp;$C61,concat!$B$2:$C$200,2,0),O61)</f>
        <v>9/2598964-1</v>
      </c>
      <c r="Q61" s="8" t="str">
        <f>IF(ISNA(P61),VLOOKUP($B61-7&amp;$C61,concat!$B$2:$C$200,2,0),P61)</f>
        <v>9/2598964-1</v>
      </c>
      <c r="R61" s="8" t="str">
        <f>IF(ISNA(Q61),VLOOKUP($B61+7&amp;$C61,concat!$B$2:$C$200,2,0),Q61)</f>
        <v>9/2598964-1</v>
      </c>
      <c r="S61" s="8" t="str">
        <f>IF(ISNA(R61),VLOOKUP($B61-8&amp;$C61,concat!$B$2:$C$200,2,0),R61)</f>
        <v>9/2598964-1</v>
      </c>
      <c r="T61" s="8" t="str">
        <f>IF(ISNA(S61),VLOOKUP($B61+8&amp;$C61,concat!$B$2:$C$200,2,0),S61)</f>
        <v>9/2598964-1</v>
      </c>
      <c r="U61" s="8" t="str">
        <f>IF(ISNA(T61),VLOOKUP($B61+9&amp;$C61,concat!$B$2:$C$200,2,0),T61)</f>
        <v>9/2598964-1</v>
      </c>
      <c r="V61" s="8" t="str">
        <f>IF(ISNA(U61),VLOOKUP($B61-9&amp;$C61,concat!$B$2:$C$200,2,0),U61)</f>
        <v>9/2598964-1</v>
      </c>
      <c r="W61" s="8" t="str">
        <f>IF(ISNA(V61),VLOOKUP($B61-10&amp;$C61,concat!$B$2:$C$200,2,0),V61)</f>
        <v>9/2598964-1</v>
      </c>
      <c r="X61" s="8" t="str">
        <f>IF(ISNA(W61),VLOOKUP($B61+10&amp;$C61,concat!$B$2:$C$200,2,0),W61)</f>
        <v>9/2598964-1</v>
      </c>
      <c r="Y61" s="8"/>
      <c r="Z61" s="8"/>
      <c r="AA61" s="8"/>
      <c r="AB61" s="8"/>
      <c r="AC61" s="8"/>
      <c r="AD61" s="33" t="str">
        <f t="shared" si="8"/>
        <v>UC/UG</v>
      </c>
      <c r="AE61" s="22" t="str">
        <f>X61</f>
        <v>9/2598964-1</v>
      </c>
    </row>
    <row r="62" spans="1:39" x14ac:dyDescent="0.25">
      <c r="AE62" s="16">
        <f t="shared" ref="AE62:AE125" si="21">D62</f>
        <v>0</v>
      </c>
    </row>
    <row r="63" spans="1:39" x14ac:dyDescent="0.25">
      <c r="AE63" s="16">
        <f t="shared" si="21"/>
        <v>0</v>
      </c>
    </row>
    <row r="64" spans="1:39" x14ac:dyDescent="0.25">
      <c r="AE64" s="16">
        <f t="shared" si="21"/>
        <v>0</v>
      </c>
    </row>
    <row r="65" spans="31:31" x14ac:dyDescent="0.25">
      <c r="AE65" s="16">
        <f t="shared" si="21"/>
        <v>0</v>
      </c>
    </row>
    <row r="66" spans="31:31" x14ac:dyDescent="0.25">
      <c r="AE66" s="16">
        <f t="shared" si="21"/>
        <v>0</v>
      </c>
    </row>
    <row r="67" spans="31:31" x14ac:dyDescent="0.25">
      <c r="AE67" s="16">
        <f t="shared" si="21"/>
        <v>0</v>
      </c>
    </row>
    <row r="68" spans="31:31" x14ac:dyDescent="0.25">
      <c r="AE68" s="16">
        <f t="shared" si="21"/>
        <v>0</v>
      </c>
    </row>
    <row r="69" spans="31:31" x14ac:dyDescent="0.25">
      <c r="AE69" s="16">
        <f t="shared" si="21"/>
        <v>0</v>
      </c>
    </row>
    <row r="70" spans="31:31" x14ac:dyDescent="0.25">
      <c r="AE70" s="16">
        <f t="shared" si="21"/>
        <v>0</v>
      </c>
    </row>
    <row r="71" spans="31:31" x14ac:dyDescent="0.25">
      <c r="AE71" s="16">
        <f t="shared" si="21"/>
        <v>0</v>
      </c>
    </row>
    <row r="72" spans="31:31" x14ac:dyDescent="0.25">
      <c r="AE72" s="16">
        <f t="shared" si="21"/>
        <v>0</v>
      </c>
    </row>
    <row r="73" spans="31:31" x14ac:dyDescent="0.25">
      <c r="AE73" s="16">
        <f t="shared" si="21"/>
        <v>0</v>
      </c>
    </row>
    <row r="74" spans="31:31" x14ac:dyDescent="0.25">
      <c r="AE74" s="16">
        <f t="shared" si="21"/>
        <v>0</v>
      </c>
    </row>
    <row r="75" spans="31:31" x14ac:dyDescent="0.25">
      <c r="AE75" s="16">
        <f t="shared" si="21"/>
        <v>0</v>
      </c>
    </row>
    <row r="76" spans="31:31" x14ac:dyDescent="0.25">
      <c r="AE76" s="16">
        <f t="shared" si="21"/>
        <v>0</v>
      </c>
    </row>
    <row r="77" spans="31:31" x14ac:dyDescent="0.25">
      <c r="AE77" s="16">
        <f t="shared" si="21"/>
        <v>0</v>
      </c>
    </row>
    <row r="78" spans="31:31" x14ac:dyDescent="0.25">
      <c r="AE78" s="16">
        <f t="shared" si="21"/>
        <v>0</v>
      </c>
    </row>
    <row r="79" spans="31:31" x14ac:dyDescent="0.25">
      <c r="AE79" s="16">
        <f t="shared" si="21"/>
        <v>0</v>
      </c>
    </row>
    <row r="80" spans="31:31" x14ac:dyDescent="0.25">
      <c r="AE80" s="16">
        <f t="shared" si="21"/>
        <v>0</v>
      </c>
    </row>
    <row r="81" spans="31:31" x14ac:dyDescent="0.25">
      <c r="AE81" s="16">
        <f t="shared" si="21"/>
        <v>0</v>
      </c>
    </row>
    <row r="82" spans="31:31" x14ac:dyDescent="0.25">
      <c r="AE82" s="16">
        <f t="shared" si="21"/>
        <v>0</v>
      </c>
    </row>
    <row r="83" spans="31:31" x14ac:dyDescent="0.25">
      <c r="AE83" s="16">
        <f t="shared" si="21"/>
        <v>0</v>
      </c>
    </row>
    <row r="84" spans="31:31" x14ac:dyDescent="0.25">
      <c r="AE84" s="16">
        <f t="shared" si="21"/>
        <v>0</v>
      </c>
    </row>
    <row r="85" spans="31:31" x14ac:dyDescent="0.25">
      <c r="AE85" s="16">
        <f t="shared" si="21"/>
        <v>0</v>
      </c>
    </row>
    <row r="86" spans="31:31" x14ac:dyDescent="0.25">
      <c r="AE86" s="16">
        <f t="shared" si="21"/>
        <v>0</v>
      </c>
    </row>
    <row r="87" spans="31:31" x14ac:dyDescent="0.25">
      <c r="AE87" s="16">
        <f t="shared" si="21"/>
        <v>0</v>
      </c>
    </row>
    <row r="88" spans="31:31" x14ac:dyDescent="0.25">
      <c r="AE88" s="16">
        <f t="shared" si="21"/>
        <v>0</v>
      </c>
    </row>
    <row r="89" spans="31:31" x14ac:dyDescent="0.25">
      <c r="AE89" s="16">
        <f t="shared" si="21"/>
        <v>0</v>
      </c>
    </row>
    <row r="90" spans="31:31" x14ac:dyDescent="0.25">
      <c r="AE90" s="16">
        <f t="shared" si="21"/>
        <v>0</v>
      </c>
    </row>
    <row r="91" spans="31:31" x14ac:dyDescent="0.25">
      <c r="AE91" s="16">
        <f t="shared" si="21"/>
        <v>0</v>
      </c>
    </row>
    <row r="92" spans="31:31" x14ac:dyDescent="0.25">
      <c r="AE92" s="16">
        <f t="shared" si="21"/>
        <v>0</v>
      </c>
    </row>
    <row r="93" spans="31:31" x14ac:dyDescent="0.25">
      <c r="AE93" s="16">
        <f t="shared" si="21"/>
        <v>0</v>
      </c>
    </row>
    <row r="94" spans="31:31" x14ac:dyDescent="0.25">
      <c r="AE94" s="16">
        <f t="shared" si="21"/>
        <v>0</v>
      </c>
    </row>
    <row r="95" spans="31:31" x14ac:dyDescent="0.25">
      <c r="AE95" s="16">
        <f t="shared" si="21"/>
        <v>0</v>
      </c>
    </row>
    <row r="96" spans="31:31" x14ac:dyDescent="0.25">
      <c r="AE96" s="16">
        <f t="shared" si="21"/>
        <v>0</v>
      </c>
    </row>
    <row r="97" spans="31:31" x14ac:dyDescent="0.25">
      <c r="AE97" s="16">
        <f t="shared" si="21"/>
        <v>0</v>
      </c>
    </row>
    <row r="98" spans="31:31" x14ac:dyDescent="0.25">
      <c r="AE98" s="16">
        <f t="shared" si="21"/>
        <v>0</v>
      </c>
    </row>
    <row r="99" spans="31:31" x14ac:dyDescent="0.25">
      <c r="AE99" s="16">
        <f t="shared" si="21"/>
        <v>0</v>
      </c>
    </row>
    <row r="100" spans="31:31" x14ac:dyDescent="0.25">
      <c r="AE100" s="16">
        <f t="shared" si="21"/>
        <v>0</v>
      </c>
    </row>
    <row r="101" spans="31:31" x14ac:dyDescent="0.25">
      <c r="AE101" s="16">
        <f t="shared" si="21"/>
        <v>0</v>
      </c>
    </row>
    <row r="102" spans="31:31" x14ac:dyDescent="0.25">
      <c r="AE102" s="16">
        <f t="shared" si="21"/>
        <v>0</v>
      </c>
    </row>
    <row r="103" spans="31:31" x14ac:dyDescent="0.25">
      <c r="AE103" s="16">
        <f t="shared" si="21"/>
        <v>0</v>
      </c>
    </row>
    <row r="104" spans="31:31" x14ac:dyDescent="0.25">
      <c r="AE104" s="16">
        <f t="shared" si="21"/>
        <v>0</v>
      </c>
    </row>
    <row r="105" spans="31:31" x14ac:dyDescent="0.25">
      <c r="AE105" s="16">
        <f t="shared" si="21"/>
        <v>0</v>
      </c>
    </row>
    <row r="106" spans="31:31" x14ac:dyDescent="0.25">
      <c r="AE106" s="16">
        <f t="shared" si="21"/>
        <v>0</v>
      </c>
    </row>
    <row r="107" spans="31:31" x14ac:dyDescent="0.25">
      <c r="AE107" s="16">
        <f t="shared" si="21"/>
        <v>0</v>
      </c>
    </row>
    <row r="108" spans="31:31" x14ac:dyDescent="0.25">
      <c r="AE108" s="16">
        <f t="shared" si="21"/>
        <v>0</v>
      </c>
    </row>
    <row r="109" spans="31:31" x14ac:dyDescent="0.25">
      <c r="AE109" s="16">
        <f t="shared" si="21"/>
        <v>0</v>
      </c>
    </row>
    <row r="110" spans="31:31" x14ac:dyDescent="0.25">
      <c r="AE110" s="16">
        <f t="shared" si="21"/>
        <v>0</v>
      </c>
    </row>
    <row r="111" spans="31:31" x14ac:dyDescent="0.25">
      <c r="AE111" s="16">
        <f t="shared" si="21"/>
        <v>0</v>
      </c>
    </row>
    <row r="112" spans="31:31" x14ac:dyDescent="0.25">
      <c r="AE112" s="16">
        <f t="shared" si="21"/>
        <v>0</v>
      </c>
    </row>
    <row r="113" spans="31:31" x14ac:dyDescent="0.25">
      <c r="AE113" s="16">
        <f t="shared" si="21"/>
        <v>0</v>
      </c>
    </row>
    <row r="114" spans="31:31" x14ac:dyDescent="0.25">
      <c r="AE114" s="16">
        <f t="shared" si="21"/>
        <v>0</v>
      </c>
    </row>
    <row r="115" spans="31:31" x14ac:dyDescent="0.25">
      <c r="AE115" s="16">
        <f t="shared" si="21"/>
        <v>0</v>
      </c>
    </row>
    <row r="116" spans="31:31" x14ac:dyDescent="0.25">
      <c r="AE116" s="16">
        <f t="shared" si="21"/>
        <v>0</v>
      </c>
    </row>
    <row r="117" spans="31:31" x14ac:dyDescent="0.25">
      <c r="AE117" s="16">
        <f t="shared" si="21"/>
        <v>0</v>
      </c>
    </row>
    <row r="118" spans="31:31" x14ac:dyDescent="0.25">
      <c r="AE118" s="16">
        <f t="shared" si="21"/>
        <v>0</v>
      </c>
    </row>
    <row r="119" spans="31:31" x14ac:dyDescent="0.25">
      <c r="AE119" s="16">
        <f t="shared" si="21"/>
        <v>0</v>
      </c>
    </row>
    <row r="120" spans="31:31" x14ac:dyDescent="0.25">
      <c r="AE120" s="16">
        <f t="shared" si="21"/>
        <v>0</v>
      </c>
    </row>
    <row r="121" spans="31:31" x14ac:dyDescent="0.25">
      <c r="AE121" s="16">
        <f t="shared" si="21"/>
        <v>0</v>
      </c>
    </row>
    <row r="122" spans="31:31" x14ac:dyDescent="0.25">
      <c r="AE122" s="16">
        <f t="shared" si="21"/>
        <v>0</v>
      </c>
    </row>
    <row r="123" spans="31:31" x14ac:dyDescent="0.25">
      <c r="AE123" s="16">
        <f t="shared" si="21"/>
        <v>0</v>
      </c>
    </row>
    <row r="124" spans="31:31" x14ac:dyDescent="0.25">
      <c r="AE124" s="16">
        <f t="shared" si="21"/>
        <v>0</v>
      </c>
    </row>
    <row r="125" spans="31:31" x14ac:dyDescent="0.25">
      <c r="AE125" s="16">
        <f t="shared" si="21"/>
        <v>0</v>
      </c>
    </row>
    <row r="126" spans="31:31" x14ac:dyDescent="0.25">
      <c r="AE126" s="16">
        <f t="shared" ref="AE126:AE189" si="22">D126</f>
        <v>0</v>
      </c>
    </row>
    <row r="127" spans="31:31" x14ac:dyDescent="0.25">
      <c r="AE127" s="16">
        <f t="shared" si="22"/>
        <v>0</v>
      </c>
    </row>
    <row r="128" spans="31:31" x14ac:dyDescent="0.25">
      <c r="AE128" s="16">
        <f t="shared" si="22"/>
        <v>0</v>
      </c>
    </row>
    <row r="129" spans="31:31" x14ac:dyDescent="0.25">
      <c r="AE129" s="16">
        <f t="shared" si="22"/>
        <v>0</v>
      </c>
    </row>
    <row r="130" spans="31:31" x14ac:dyDescent="0.25">
      <c r="AE130" s="16">
        <f t="shared" si="22"/>
        <v>0</v>
      </c>
    </row>
    <row r="131" spans="31:31" x14ac:dyDescent="0.25">
      <c r="AE131" s="16">
        <f t="shared" si="22"/>
        <v>0</v>
      </c>
    </row>
    <row r="132" spans="31:31" x14ac:dyDescent="0.25">
      <c r="AE132" s="16">
        <f t="shared" si="22"/>
        <v>0</v>
      </c>
    </row>
    <row r="133" spans="31:31" x14ac:dyDescent="0.25">
      <c r="AE133" s="16">
        <f t="shared" si="22"/>
        <v>0</v>
      </c>
    </row>
    <row r="134" spans="31:31" x14ac:dyDescent="0.25">
      <c r="AE134" s="16">
        <f t="shared" si="22"/>
        <v>0</v>
      </c>
    </row>
    <row r="135" spans="31:31" x14ac:dyDescent="0.25">
      <c r="AE135" s="16">
        <f t="shared" si="22"/>
        <v>0</v>
      </c>
    </row>
    <row r="136" spans="31:31" x14ac:dyDescent="0.25">
      <c r="AE136" s="16">
        <f t="shared" si="22"/>
        <v>0</v>
      </c>
    </row>
    <row r="137" spans="31:31" x14ac:dyDescent="0.25">
      <c r="AE137" s="16">
        <f t="shared" si="22"/>
        <v>0</v>
      </c>
    </row>
    <row r="138" spans="31:31" x14ac:dyDescent="0.25">
      <c r="AE138" s="16">
        <f t="shared" si="22"/>
        <v>0</v>
      </c>
    </row>
    <row r="139" spans="31:31" x14ac:dyDescent="0.25">
      <c r="AE139" s="16">
        <f t="shared" si="22"/>
        <v>0</v>
      </c>
    </row>
    <row r="140" spans="31:31" x14ac:dyDescent="0.25">
      <c r="AE140" s="16">
        <f t="shared" si="22"/>
        <v>0</v>
      </c>
    </row>
    <row r="141" spans="31:31" x14ac:dyDescent="0.25">
      <c r="AE141" s="16">
        <f t="shared" si="22"/>
        <v>0</v>
      </c>
    </row>
    <row r="142" spans="31:31" x14ac:dyDescent="0.25">
      <c r="AE142" s="16">
        <f t="shared" si="22"/>
        <v>0</v>
      </c>
    </row>
    <row r="143" spans="31:31" x14ac:dyDescent="0.25">
      <c r="AE143" s="16">
        <f t="shared" si="22"/>
        <v>0</v>
      </c>
    </row>
    <row r="144" spans="31:31" x14ac:dyDescent="0.25">
      <c r="AE144" s="16">
        <f t="shared" si="22"/>
        <v>0</v>
      </c>
    </row>
    <row r="145" spans="31:31" x14ac:dyDescent="0.25">
      <c r="AE145" s="16">
        <f t="shared" si="22"/>
        <v>0</v>
      </c>
    </row>
    <row r="146" spans="31:31" x14ac:dyDescent="0.25">
      <c r="AE146" s="16">
        <f t="shared" si="22"/>
        <v>0</v>
      </c>
    </row>
    <row r="147" spans="31:31" x14ac:dyDescent="0.25">
      <c r="AE147" s="16">
        <f t="shared" si="22"/>
        <v>0</v>
      </c>
    </row>
    <row r="148" spans="31:31" x14ac:dyDescent="0.25">
      <c r="AE148" s="16">
        <f t="shared" si="22"/>
        <v>0</v>
      </c>
    </row>
    <row r="149" spans="31:31" x14ac:dyDescent="0.25">
      <c r="AE149" s="16">
        <f t="shared" si="22"/>
        <v>0</v>
      </c>
    </row>
    <row r="150" spans="31:31" x14ac:dyDescent="0.25">
      <c r="AE150" s="16">
        <f t="shared" si="22"/>
        <v>0</v>
      </c>
    </row>
    <row r="151" spans="31:31" x14ac:dyDescent="0.25">
      <c r="AE151" s="16">
        <f t="shared" si="22"/>
        <v>0</v>
      </c>
    </row>
    <row r="152" spans="31:31" x14ac:dyDescent="0.25">
      <c r="AE152" s="16">
        <f t="shared" si="22"/>
        <v>0</v>
      </c>
    </row>
    <row r="153" spans="31:31" x14ac:dyDescent="0.25">
      <c r="AE153" s="16">
        <f t="shared" si="22"/>
        <v>0</v>
      </c>
    </row>
    <row r="154" spans="31:31" x14ac:dyDescent="0.25">
      <c r="AE154" s="16">
        <f t="shared" si="22"/>
        <v>0</v>
      </c>
    </row>
    <row r="155" spans="31:31" x14ac:dyDescent="0.25">
      <c r="AE155" s="16">
        <f t="shared" si="22"/>
        <v>0</v>
      </c>
    </row>
    <row r="156" spans="31:31" x14ac:dyDescent="0.25">
      <c r="AE156" s="16">
        <f t="shared" si="22"/>
        <v>0</v>
      </c>
    </row>
    <row r="157" spans="31:31" x14ac:dyDescent="0.25">
      <c r="AE157" s="16">
        <f t="shared" si="22"/>
        <v>0</v>
      </c>
    </row>
    <row r="158" spans="31:31" x14ac:dyDescent="0.25">
      <c r="AE158" s="16">
        <f t="shared" si="22"/>
        <v>0</v>
      </c>
    </row>
    <row r="159" spans="31:31" x14ac:dyDescent="0.25">
      <c r="AE159" s="16">
        <f t="shared" si="22"/>
        <v>0</v>
      </c>
    </row>
    <row r="160" spans="31:31" x14ac:dyDescent="0.25">
      <c r="AE160" s="16">
        <f t="shared" si="22"/>
        <v>0</v>
      </c>
    </row>
    <row r="161" spans="31:31" x14ac:dyDescent="0.25">
      <c r="AE161" s="16">
        <f t="shared" si="22"/>
        <v>0</v>
      </c>
    </row>
    <row r="162" spans="31:31" x14ac:dyDescent="0.25">
      <c r="AE162" s="16">
        <f t="shared" si="22"/>
        <v>0</v>
      </c>
    </row>
    <row r="163" spans="31:31" x14ac:dyDescent="0.25">
      <c r="AE163" s="16">
        <f t="shared" si="22"/>
        <v>0</v>
      </c>
    </row>
    <row r="164" spans="31:31" x14ac:dyDescent="0.25">
      <c r="AE164" s="16">
        <f t="shared" si="22"/>
        <v>0</v>
      </c>
    </row>
    <row r="165" spans="31:31" x14ac:dyDescent="0.25">
      <c r="AE165" s="16">
        <f t="shared" si="22"/>
        <v>0</v>
      </c>
    </row>
    <row r="166" spans="31:31" x14ac:dyDescent="0.25">
      <c r="AE166" s="16">
        <f t="shared" si="22"/>
        <v>0</v>
      </c>
    </row>
    <row r="167" spans="31:31" x14ac:dyDescent="0.25">
      <c r="AE167" s="16">
        <f t="shared" si="22"/>
        <v>0</v>
      </c>
    </row>
    <row r="168" spans="31:31" x14ac:dyDescent="0.25">
      <c r="AE168" s="16">
        <f t="shared" si="22"/>
        <v>0</v>
      </c>
    </row>
    <row r="169" spans="31:31" x14ac:dyDescent="0.25">
      <c r="AE169" s="16">
        <f t="shared" si="22"/>
        <v>0</v>
      </c>
    </row>
    <row r="170" spans="31:31" x14ac:dyDescent="0.25">
      <c r="AE170" s="16">
        <f t="shared" si="22"/>
        <v>0</v>
      </c>
    </row>
    <row r="171" spans="31:31" x14ac:dyDescent="0.25">
      <c r="AE171" s="16">
        <f t="shared" si="22"/>
        <v>0</v>
      </c>
    </row>
    <row r="172" spans="31:31" x14ac:dyDescent="0.25">
      <c r="AE172" s="16">
        <f t="shared" si="22"/>
        <v>0</v>
      </c>
    </row>
    <row r="173" spans="31:31" x14ac:dyDescent="0.25">
      <c r="AE173" s="16">
        <f t="shared" si="22"/>
        <v>0</v>
      </c>
    </row>
    <row r="174" spans="31:31" x14ac:dyDescent="0.25">
      <c r="AE174" s="16">
        <f t="shared" si="22"/>
        <v>0</v>
      </c>
    </row>
    <row r="175" spans="31:31" x14ac:dyDescent="0.25">
      <c r="AE175" s="16">
        <f t="shared" si="22"/>
        <v>0</v>
      </c>
    </row>
    <row r="176" spans="31:31" x14ac:dyDescent="0.25">
      <c r="AE176" s="16">
        <f t="shared" si="22"/>
        <v>0</v>
      </c>
    </row>
    <row r="177" spans="31:31" x14ac:dyDescent="0.25">
      <c r="AE177" s="16">
        <f t="shared" si="22"/>
        <v>0</v>
      </c>
    </row>
    <row r="178" spans="31:31" x14ac:dyDescent="0.25">
      <c r="AE178" s="16">
        <f t="shared" si="22"/>
        <v>0</v>
      </c>
    </row>
    <row r="179" spans="31:31" x14ac:dyDescent="0.25">
      <c r="AE179" s="16">
        <f t="shared" si="22"/>
        <v>0</v>
      </c>
    </row>
    <row r="180" spans="31:31" x14ac:dyDescent="0.25">
      <c r="AE180" s="16">
        <f t="shared" si="22"/>
        <v>0</v>
      </c>
    </row>
    <row r="181" spans="31:31" x14ac:dyDescent="0.25">
      <c r="AE181" s="16">
        <f t="shared" si="22"/>
        <v>0</v>
      </c>
    </row>
    <row r="182" spans="31:31" x14ac:dyDescent="0.25">
      <c r="AE182" s="16">
        <f t="shared" si="22"/>
        <v>0</v>
      </c>
    </row>
    <row r="183" spans="31:31" x14ac:dyDescent="0.25">
      <c r="AE183" s="16">
        <f t="shared" si="22"/>
        <v>0</v>
      </c>
    </row>
    <row r="184" spans="31:31" x14ac:dyDescent="0.25">
      <c r="AE184" s="16">
        <f t="shared" si="22"/>
        <v>0</v>
      </c>
    </row>
    <row r="185" spans="31:31" x14ac:dyDescent="0.25">
      <c r="AE185" s="16">
        <f t="shared" si="22"/>
        <v>0</v>
      </c>
    </row>
    <row r="186" spans="31:31" x14ac:dyDescent="0.25">
      <c r="AE186" s="16">
        <f t="shared" si="22"/>
        <v>0</v>
      </c>
    </row>
    <row r="187" spans="31:31" x14ac:dyDescent="0.25">
      <c r="AE187" s="16">
        <f t="shared" si="22"/>
        <v>0</v>
      </c>
    </row>
    <row r="188" spans="31:31" x14ac:dyDescent="0.25">
      <c r="AE188" s="16">
        <f t="shared" si="22"/>
        <v>0</v>
      </c>
    </row>
    <row r="189" spans="31:31" x14ac:dyDescent="0.25">
      <c r="AE189" s="16">
        <f t="shared" si="22"/>
        <v>0</v>
      </c>
    </row>
    <row r="190" spans="31:31" x14ac:dyDescent="0.25">
      <c r="AE190" s="16">
        <f t="shared" ref="AE190:AE253" si="23">D190</f>
        <v>0</v>
      </c>
    </row>
    <row r="191" spans="31:31" x14ac:dyDescent="0.25">
      <c r="AE191" s="16">
        <f t="shared" si="23"/>
        <v>0</v>
      </c>
    </row>
    <row r="192" spans="31:31" x14ac:dyDescent="0.25">
      <c r="AE192" s="16">
        <f t="shared" si="23"/>
        <v>0</v>
      </c>
    </row>
    <row r="193" spans="31:31" x14ac:dyDescent="0.25">
      <c r="AE193" s="16">
        <f t="shared" si="23"/>
        <v>0</v>
      </c>
    </row>
    <row r="194" spans="31:31" x14ac:dyDescent="0.25">
      <c r="AE194" s="16">
        <f t="shared" si="23"/>
        <v>0</v>
      </c>
    </row>
    <row r="195" spans="31:31" x14ac:dyDescent="0.25">
      <c r="AE195" s="16">
        <f t="shared" si="23"/>
        <v>0</v>
      </c>
    </row>
    <row r="196" spans="31:31" x14ac:dyDescent="0.25">
      <c r="AE196" s="16">
        <f t="shared" si="23"/>
        <v>0</v>
      </c>
    </row>
    <row r="197" spans="31:31" x14ac:dyDescent="0.25">
      <c r="AE197" s="16">
        <f t="shared" si="23"/>
        <v>0</v>
      </c>
    </row>
    <row r="198" spans="31:31" x14ac:dyDescent="0.25">
      <c r="AE198" s="16">
        <f t="shared" si="23"/>
        <v>0</v>
      </c>
    </row>
    <row r="199" spans="31:31" x14ac:dyDescent="0.25">
      <c r="AE199" s="16">
        <f t="shared" si="23"/>
        <v>0</v>
      </c>
    </row>
    <row r="200" spans="31:31" x14ac:dyDescent="0.25">
      <c r="AE200" s="16">
        <f t="shared" si="23"/>
        <v>0</v>
      </c>
    </row>
    <row r="201" spans="31:31" x14ac:dyDescent="0.25">
      <c r="AE201" s="16">
        <f t="shared" si="23"/>
        <v>0</v>
      </c>
    </row>
    <row r="202" spans="31:31" x14ac:dyDescent="0.25">
      <c r="AE202" s="16">
        <f t="shared" si="23"/>
        <v>0</v>
      </c>
    </row>
    <row r="203" spans="31:31" x14ac:dyDescent="0.25">
      <c r="AE203" s="16">
        <f t="shared" si="23"/>
        <v>0</v>
      </c>
    </row>
    <row r="204" spans="31:31" x14ac:dyDescent="0.25">
      <c r="AE204" s="16">
        <f t="shared" si="23"/>
        <v>0</v>
      </c>
    </row>
    <row r="205" spans="31:31" x14ac:dyDescent="0.25">
      <c r="AE205" s="16">
        <f t="shared" si="23"/>
        <v>0</v>
      </c>
    </row>
    <row r="206" spans="31:31" x14ac:dyDescent="0.25">
      <c r="AE206" s="16">
        <f t="shared" si="23"/>
        <v>0</v>
      </c>
    </row>
    <row r="207" spans="31:31" x14ac:dyDescent="0.25">
      <c r="AE207" s="16">
        <f t="shared" si="23"/>
        <v>0</v>
      </c>
    </row>
    <row r="208" spans="31:31" x14ac:dyDescent="0.25">
      <c r="AE208" s="16">
        <f t="shared" si="23"/>
        <v>0</v>
      </c>
    </row>
    <row r="209" spans="31:31" x14ac:dyDescent="0.25">
      <c r="AE209" s="16">
        <f t="shared" si="23"/>
        <v>0</v>
      </c>
    </row>
    <row r="210" spans="31:31" x14ac:dyDescent="0.25">
      <c r="AE210" s="16">
        <f t="shared" si="23"/>
        <v>0</v>
      </c>
    </row>
    <row r="211" spans="31:31" x14ac:dyDescent="0.25">
      <c r="AE211" s="16">
        <f t="shared" si="23"/>
        <v>0</v>
      </c>
    </row>
    <row r="212" spans="31:31" x14ac:dyDescent="0.25">
      <c r="AE212" s="16">
        <f t="shared" si="23"/>
        <v>0</v>
      </c>
    </row>
    <row r="213" spans="31:31" x14ac:dyDescent="0.25">
      <c r="AE213" s="16">
        <f t="shared" si="23"/>
        <v>0</v>
      </c>
    </row>
    <row r="214" spans="31:31" x14ac:dyDescent="0.25">
      <c r="AE214" s="16">
        <f t="shared" si="23"/>
        <v>0</v>
      </c>
    </row>
    <row r="215" spans="31:31" x14ac:dyDescent="0.25">
      <c r="AE215" s="16">
        <f t="shared" si="23"/>
        <v>0</v>
      </c>
    </row>
    <row r="216" spans="31:31" x14ac:dyDescent="0.25">
      <c r="AE216" s="16">
        <f t="shared" si="23"/>
        <v>0</v>
      </c>
    </row>
    <row r="217" spans="31:31" x14ac:dyDescent="0.25">
      <c r="AE217" s="16">
        <f t="shared" si="23"/>
        <v>0</v>
      </c>
    </row>
    <row r="218" spans="31:31" x14ac:dyDescent="0.25">
      <c r="AE218" s="16">
        <f t="shared" si="23"/>
        <v>0</v>
      </c>
    </row>
    <row r="219" spans="31:31" x14ac:dyDescent="0.25">
      <c r="AE219" s="16">
        <f t="shared" si="23"/>
        <v>0</v>
      </c>
    </row>
    <row r="220" spans="31:31" x14ac:dyDescent="0.25">
      <c r="AE220" s="16">
        <f t="shared" si="23"/>
        <v>0</v>
      </c>
    </row>
    <row r="221" spans="31:31" x14ac:dyDescent="0.25">
      <c r="AE221" s="16">
        <f t="shared" si="23"/>
        <v>0</v>
      </c>
    </row>
    <row r="222" spans="31:31" x14ac:dyDescent="0.25">
      <c r="AE222" s="16">
        <f t="shared" si="23"/>
        <v>0</v>
      </c>
    </row>
    <row r="223" spans="31:31" x14ac:dyDescent="0.25">
      <c r="AE223" s="16">
        <f t="shared" si="23"/>
        <v>0</v>
      </c>
    </row>
    <row r="224" spans="31:31" x14ac:dyDescent="0.25">
      <c r="AE224" s="16">
        <f t="shared" si="23"/>
        <v>0</v>
      </c>
    </row>
    <row r="225" spans="31:31" x14ac:dyDescent="0.25">
      <c r="AE225" s="16">
        <f t="shared" si="23"/>
        <v>0</v>
      </c>
    </row>
    <row r="226" spans="31:31" x14ac:dyDescent="0.25">
      <c r="AE226" s="16">
        <f t="shared" si="23"/>
        <v>0</v>
      </c>
    </row>
    <row r="227" spans="31:31" x14ac:dyDescent="0.25">
      <c r="AE227" s="16">
        <f t="shared" si="23"/>
        <v>0</v>
      </c>
    </row>
    <row r="228" spans="31:31" x14ac:dyDescent="0.25">
      <c r="AE228" s="16">
        <f t="shared" si="23"/>
        <v>0</v>
      </c>
    </row>
    <row r="229" spans="31:31" x14ac:dyDescent="0.25">
      <c r="AE229" s="16">
        <f t="shared" si="23"/>
        <v>0</v>
      </c>
    </row>
    <row r="230" spans="31:31" x14ac:dyDescent="0.25">
      <c r="AE230" s="16">
        <f t="shared" si="23"/>
        <v>0</v>
      </c>
    </row>
    <row r="231" spans="31:31" x14ac:dyDescent="0.25">
      <c r="AE231" s="16">
        <f t="shared" si="23"/>
        <v>0</v>
      </c>
    </row>
    <row r="232" spans="31:31" x14ac:dyDescent="0.25">
      <c r="AE232" s="16">
        <f t="shared" si="23"/>
        <v>0</v>
      </c>
    </row>
    <row r="233" spans="31:31" x14ac:dyDescent="0.25">
      <c r="AE233" s="16">
        <f t="shared" si="23"/>
        <v>0</v>
      </c>
    </row>
    <row r="234" spans="31:31" x14ac:dyDescent="0.25">
      <c r="AE234" s="16">
        <f t="shared" si="23"/>
        <v>0</v>
      </c>
    </row>
    <row r="235" spans="31:31" x14ac:dyDescent="0.25">
      <c r="AE235" s="16">
        <f t="shared" si="23"/>
        <v>0</v>
      </c>
    </row>
    <row r="236" spans="31:31" x14ac:dyDescent="0.25">
      <c r="AE236" s="16">
        <f t="shared" si="23"/>
        <v>0</v>
      </c>
    </row>
    <row r="237" spans="31:31" x14ac:dyDescent="0.25">
      <c r="AE237" s="16">
        <f t="shared" si="23"/>
        <v>0</v>
      </c>
    </row>
    <row r="238" spans="31:31" x14ac:dyDescent="0.25">
      <c r="AE238" s="16">
        <f t="shared" si="23"/>
        <v>0</v>
      </c>
    </row>
    <row r="239" spans="31:31" x14ac:dyDescent="0.25">
      <c r="AE239" s="16">
        <f t="shared" si="23"/>
        <v>0</v>
      </c>
    </row>
    <row r="240" spans="31:31" x14ac:dyDescent="0.25">
      <c r="AE240" s="16">
        <f t="shared" si="23"/>
        <v>0</v>
      </c>
    </row>
    <row r="241" spans="31:31" x14ac:dyDescent="0.25">
      <c r="AE241" s="16">
        <f t="shared" si="23"/>
        <v>0</v>
      </c>
    </row>
    <row r="242" spans="31:31" x14ac:dyDescent="0.25">
      <c r="AE242" s="16">
        <f t="shared" si="23"/>
        <v>0</v>
      </c>
    </row>
    <row r="243" spans="31:31" x14ac:dyDescent="0.25">
      <c r="AE243" s="16">
        <f t="shared" si="23"/>
        <v>0</v>
      </c>
    </row>
    <row r="244" spans="31:31" x14ac:dyDescent="0.25">
      <c r="AE244" s="16">
        <f t="shared" si="23"/>
        <v>0</v>
      </c>
    </row>
    <row r="245" spans="31:31" x14ac:dyDescent="0.25">
      <c r="AE245" s="16">
        <f t="shared" si="23"/>
        <v>0</v>
      </c>
    </row>
    <row r="246" spans="31:31" x14ac:dyDescent="0.25">
      <c r="AE246" s="16">
        <f t="shared" si="23"/>
        <v>0</v>
      </c>
    </row>
    <row r="247" spans="31:31" x14ac:dyDescent="0.25">
      <c r="AE247" s="16">
        <f t="shared" si="23"/>
        <v>0</v>
      </c>
    </row>
    <row r="248" spans="31:31" x14ac:dyDescent="0.25">
      <c r="AE248" s="16">
        <f t="shared" si="23"/>
        <v>0</v>
      </c>
    </row>
    <row r="249" spans="31:31" x14ac:dyDescent="0.25">
      <c r="AE249" s="16">
        <f t="shared" si="23"/>
        <v>0</v>
      </c>
    </row>
    <row r="250" spans="31:31" x14ac:dyDescent="0.25">
      <c r="AE250" s="16">
        <f t="shared" si="23"/>
        <v>0</v>
      </c>
    </row>
    <row r="251" spans="31:31" x14ac:dyDescent="0.25">
      <c r="AE251" s="16">
        <f t="shared" si="23"/>
        <v>0</v>
      </c>
    </row>
    <row r="252" spans="31:31" x14ac:dyDescent="0.25">
      <c r="AE252" s="16">
        <f t="shared" si="23"/>
        <v>0</v>
      </c>
    </row>
    <row r="253" spans="31:31" x14ac:dyDescent="0.25">
      <c r="AE253" s="16">
        <f t="shared" si="23"/>
        <v>0</v>
      </c>
    </row>
    <row r="254" spans="31:31" x14ac:dyDescent="0.25">
      <c r="AE254" s="16">
        <f t="shared" ref="AE254:AE297" si="24">D254</f>
        <v>0</v>
      </c>
    </row>
    <row r="255" spans="31:31" x14ac:dyDescent="0.25">
      <c r="AE255" s="16">
        <f t="shared" si="24"/>
        <v>0</v>
      </c>
    </row>
    <row r="256" spans="31:31" x14ac:dyDescent="0.25">
      <c r="AE256" s="16">
        <f t="shared" si="24"/>
        <v>0</v>
      </c>
    </row>
    <row r="257" spans="31:31" x14ac:dyDescent="0.25">
      <c r="AE257" s="16">
        <f t="shared" si="24"/>
        <v>0</v>
      </c>
    </row>
    <row r="258" spans="31:31" x14ac:dyDescent="0.25">
      <c r="AE258" s="16">
        <f t="shared" si="24"/>
        <v>0</v>
      </c>
    </row>
    <row r="259" spans="31:31" x14ac:dyDescent="0.25">
      <c r="AE259" s="16">
        <f t="shared" si="24"/>
        <v>0</v>
      </c>
    </row>
    <row r="260" spans="31:31" x14ac:dyDescent="0.25">
      <c r="AE260" s="16">
        <f t="shared" si="24"/>
        <v>0</v>
      </c>
    </row>
    <row r="261" spans="31:31" x14ac:dyDescent="0.25">
      <c r="AE261" s="16">
        <f t="shared" si="24"/>
        <v>0</v>
      </c>
    </row>
    <row r="262" spans="31:31" x14ac:dyDescent="0.25">
      <c r="AE262" s="16">
        <f t="shared" si="24"/>
        <v>0</v>
      </c>
    </row>
    <row r="263" spans="31:31" x14ac:dyDescent="0.25">
      <c r="AE263" s="16">
        <f t="shared" si="24"/>
        <v>0</v>
      </c>
    </row>
    <row r="264" spans="31:31" x14ac:dyDescent="0.25">
      <c r="AE264" s="16">
        <f t="shared" si="24"/>
        <v>0</v>
      </c>
    </row>
    <row r="265" spans="31:31" x14ac:dyDescent="0.25">
      <c r="AE265" s="16">
        <f t="shared" si="24"/>
        <v>0</v>
      </c>
    </row>
    <row r="266" spans="31:31" x14ac:dyDescent="0.25">
      <c r="AE266" s="16">
        <f t="shared" si="24"/>
        <v>0</v>
      </c>
    </row>
    <row r="267" spans="31:31" x14ac:dyDescent="0.25">
      <c r="AE267" s="16">
        <f t="shared" si="24"/>
        <v>0</v>
      </c>
    </row>
    <row r="268" spans="31:31" x14ac:dyDescent="0.25">
      <c r="AE268" s="16">
        <f t="shared" si="24"/>
        <v>0</v>
      </c>
    </row>
    <row r="269" spans="31:31" x14ac:dyDescent="0.25">
      <c r="AE269" s="16">
        <f t="shared" si="24"/>
        <v>0</v>
      </c>
    </row>
    <row r="270" spans="31:31" x14ac:dyDescent="0.25">
      <c r="AE270" s="16">
        <f t="shared" si="24"/>
        <v>0</v>
      </c>
    </row>
    <row r="271" spans="31:31" x14ac:dyDescent="0.25">
      <c r="AE271" s="16">
        <f t="shared" si="24"/>
        <v>0</v>
      </c>
    </row>
    <row r="272" spans="31:31" x14ac:dyDescent="0.25">
      <c r="AE272" s="16">
        <f t="shared" si="24"/>
        <v>0</v>
      </c>
    </row>
    <row r="273" spans="31:31" x14ac:dyDescent="0.25">
      <c r="AE273" s="16">
        <f t="shared" si="24"/>
        <v>0</v>
      </c>
    </row>
    <row r="274" spans="31:31" x14ac:dyDescent="0.25">
      <c r="AE274" s="16">
        <f t="shared" si="24"/>
        <v>0</v>
      </c>
    </row>
    <row r="275" spans="31:31" x14ac:dyDescent="0.25">
      <c r="AE275" s="16">
        <f t="shared" si="24"/>
        <v>0</v>
      </c>
    </row>
    <row r="276" spans="31:31" x14ac:dyDescent="0.25">
      <c r="AE276" s="16">
        <f t="shared" si="24"/>
        <v>0</v>
      </c>
    </row>
    <row r="277" spans="31:31" x14ac:dyDescent="0.25">
      <c r="AE277" s="16">
        <f t="shared" si="24"/>
        <v>0</v>
      </c>
    </row>
    <row r="278" spans="31:31" x14ac:dyDescent="0.25">
      <c r="AE278" s="16">
        <f t="shared" si="24"/>
        <v>0</v>
      </c>
    </row>
    <row r="279" spans="31:31" x14ac:dyDescent="0.25">
      <c r="AE279" s="16">
        <f t="shared" si="24"/>
        <v>0</v>
      </c>
    </row>
    <row r="280" spans="31:31" x14ac:dyDescent="0.25">
      <c r="AE280" s="16">
        <f t="shared" si="24"/>
        <v>0</v>
      </c>
    </row>
    <row r="281" spans="31:31" x14ac:dyDescent="0.25">
      <c r="AE281" s="16">
        <f t="shared" si="24"/>
        <v>0</v>
      </c>
    </row>
    <row r="282" spans="31:31" x14ac:dyDescent="0.25">
      <c r="AE282" s="16">
        <f t="shared" si="24"/>
        <v>0</v>
      </c>
    </row>
    <row r="283" spans="31:31" x14ac:dyDescent="0.25">
      <c r="AE283" s="16">
        <f t="shared" si="24"/>
        <v>0</v>
      </c>
    </row>
    <row r="284" spans="31:31" x14ac:dyDescent="0.25">
      <c r="AE284" s="16">
        <f t="shared" si="24"/>
        <v>0</v>
      </c>
    </row>
    <row r="285" spans="31:31" x14ac:dyDescent="0.25">
      <c r="AE285" s="16">
        <f t="shared" si="24"/>
        <v>0</v>
      </c>
    </row>
    <row r="286" spans="31:31" x14ac:dyDescent="0.25">
      <c r="AE286" s="16">
        <f t="shared" si="24"/>
        <v>0</v>
      </c>
    </row>
    <row r="287" spans="31:31" x14ac:dyDescent="0.25">
      <c r="AE287" s="16">
        <f t="shared" si="24"/>
        <v>0</v>
      </c>
    </row>
    <row r="288" spans="31:31" x14ac:dyDescent="0.25">
      <c r="AE288" s="16">
        <f t="shared" si="24"/>
        <v>0</v>
      </c>
    </row>
    <row r="289" spans="31:31" x14ac:dyDescent="0.25">
      <c r="AE289" s="16">
        <f t="shared" si="24"/>
        <v>0</v>
      </c>
    </row>
    <row r="290" spans="31:31" x14ac:dyDescent="0.25">
      <c r="AE290" s="16">
        <f t="shared" si="24"/>
        <v>0</v>
      </c>
    </row>
    <row r="291" spans="31:31" x14ac:dyDescent="0.25">
      <c r="AE291" s="16">
        <f t="shared" si="24"/>
        <v>0</v>
      </c>
    </row>
    <row r="292" spans="31:31" x14ac:dyDescent="0.25">
      <c r="AE292" s="16">
        <f t="shared" si="24"/>
        <v>0</v>
      </c>
    </row>
    <row r="293" spans="31:31" x14ac:dyDescent="0.25">
      <c r="AE293" s="16">
        <f t="shared" si="24"/>
        <v>0</v>
      </c>
    </row>
    <row r="294" spans="31:31" x14ac:dyDescent="0.25">
      <c r="AE294" s="16">
        <f t="shared" si="24"/>
        <v>0</v>
      </c>
    </row>
    <row r="295" spans="31:31" x14ac:dyDescent="0.25">
      <c r="AE295" s="16">
        <f t="shared" si="24"/>
        <v>0</v>
      </c>
    </row>
    <row r="296" spans="31:31" x14ac:dyDescent="0.25">
      <c r="AE296" s="16">
        <f t="shared" si="24"/>
        <v>0</v>
      </c>
    </row>
    <row r="297" spans="31:31" x14ac:dyDescent="0.25">
      <c r="AE297" s="16">
        <f t="shared" si="24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0"/>
  <sheetViews>
    <sheetView workbookViewId="0">
      <selection activeCell="I20" sqref="I20"/>
    </sheetView>
  </sheetViews>
  <sheetFormatPr defaultRowHeight="15" x14ac:dyDescent="0.25"/>
  <cols>
    <col min="1" max="1" width="26" style="66" bestFit="1" customWidth="1"/>
    <col min="2" max="2" width="44.42578125" style="66" bestFit="1" customWidth="1"/>
  </cols>
  <sheetData>
    <row r="1" spans="1:2" x14ac:dyDescent="0.25">
      <c r="A1" s="67" t="str">
        <f>ENEL!Z1</f>
        <v>Nome</v>
      </c>
      <c r="B1" s="67" t="str">
        <f>ENEL!AA1</f>
        <v>Dados tratados</v>
      </c>
    </row>
    <row r="2" spans="1:2" x14ac:dyDescent="0.25">
      <c r="A2" s="67" t="str">
        <f>ENEL!Z2</f>
        <v>Captura de dados</v>
      </c>
      <c r="B2" s="67" t="str">
        <f>ENEL!AA2</f>
        <v>14:00:50</v>
      </c>
    </row>
    <row r="3" spans="1:2" x14ac:dyDescent="0.25">
      <c r="A3" s="66" t="str">
        <f>ENEL!Z3</f>
        <v>Nro da Instalacao</v>
      </c>
      <c r="B3" s="66" t="e">
        <f>ENEL!AA3</f>
        <v>#N/A</v>
      </c>
    </row>
    <row r="4" spans="1:2" x14ac:dyDescent="0.25">
      <c r="A4" s="66" t="str">
        <f>ENEL!Z4</f>
        <v>Nro Cliente</v>
      </c>
      <c r="B4" s="66" t="e">
        <f>ENEL!AA4</f>
        <v>#N/A</v>
      </c>
    </row>
    <row r="5" spans="1:2" x14ac:dyDescent="0.25">
      <c r="B5" s="106" t="str">
        <f>ENEL!AA5</f>
        <v>///</v>
      </c>
    </row>
    <row r="6" spans="1:2" x14ac:dyDescent="0.25">
      <c r="A6" s="66" t="str">
        <f>ENEL!Z6</f>
        <v>CPF/CNPJ</v>
      </c>
      <c r="B6" s="66" t="e">
        <f>ENEL!AA6</f>
        <v>#N/A</v>
      </c>
    </row>
    <row r="7" spans="1:2" x14ac:dyDescent="0.25">
      <c r="A7" s="66" t="str">
        <f>ENEL!Z7</f>
        <v>Cliente</v>
      </c>
      <c r="B7" s="66" t="e">
        <f>ENEL!AA7</f>
        <v>#N/A</v>
      </c>
    </row>
    <row r="8" spans="1:2" x14ac:dyDescent="0.25">
      <c r="A8" s="66" t="str">
        <f>ENEL!Z8</f>
        <v>CEP</v>
      </c>
      <c r="B8" s="66" t="e">
        <f>ENEL!AA8</f>
        <v>#N/A</v>
      </c>
    </row>
    <row r="9" spans="1:2" x14ac:dyDescent="0.25">
      <c r="A9" s="66" t="str">
        <f>ENEL!Z9</f>
        <v>Vencimento</v>
      </c>
      <c r="B9" s="66" t="e">
        <f>ENEL!AA9</f>
        <v>#N/A</v>
      </c>
    </row>
    <row r="10" spans="1:2" x14ac:dyDescent="0.25">
      <c r="A10" s="66" t="str">
        <f>ENEL!Z10</f>
        <v>Total a pagar</v>
      </c>
      <c r="B10" s="66" t="e">
        <f>ENEL!AA10</f>
        <v>#N/A</v>
      </c>
    </row>
    <row r="11" spans="1:2" x14ac:dyDescent="0.25">
      <c r="A11" s="66" t="str">
        <f>ENEL!Z11</f>
        <v>Mes de Referencia</v>
      </c>
      <c r="B11" s="66" t="e">
        <f>ENEL!AA11</f>
        <v>#N/A</v>
      </c>
    </row>
    <row r="12" spans="1:2" x14ac:dyDescent="0.25">
      <c r="A12" s="66" t="str">
        <f>ENEL!Z12</f>
        <v>Leitura Anterior</v>
      </c>
      <c r="B12" s="66" t="e">
        <f>ENEL!AA12</f>
        <v>#N/A</v>
      </c>
    </row>
    <row r="13" spans="1:2" x14ac:dyDescent="0.25">
      <c r="A13" s="66" t="str">
        <f>ENEL!Z13</f>
        <v>Leitura Atual</v>
      </c>
      <c r="B13" s="66" t="e">
        <f>ENEL!AA13</f>
        <v>#N/A</v>
      </c>
    </row>
    <row r="14" spans="1:2" x14ac:dyDescent="0.25">
      <c r="A14" s="66" t="str">
        <f>ENEL!Z14</f>
        <v>Proxima Leitura</v>
      </c>
      <c r="B14" s="66" t="e">
        <f>ENEL!AA14</f>
        <v>#N/A</v>
      </c>
    </row>
    <row r="15" spans="1:2" x14ac:dyDescent="0.25">
      <c r="A15" s="66" t="str">
        <f>ENEL!Z15</f>
        <v>Bandeira</v>
      </c>
      <c r="B15" s="66" t="e">
        <f>ENEL!AA15</f>
        <v>#N/A</v>
      </c>
    </row>
    <row r="16" spans="1:2" x14ac:dyDescent="0.25">
      <c r="A16" s="106" t="str">
        <f>ENEL!Z16</f>
        <v>CONSUMO</v>
      </c>
      <c r="B16" s="106" t="str">
        <f>ENEL!AA16</f>
        <v>///</v>
      </c>
    </row>
    <row r="17" spans="1:2" x14ac:dyDescent="0.25">
      <c r="A17" s="66" t="str">
        <f>ENEL!Z17</f>
        <v>Uso Sist. Distr. (TUSD)</v>
      </c>
      <c r="B17" s="66" t="e">
        <f>ENEL!AA17</f>
        <v>#N/A</v>
      </c>
    </row>
    <row r="18" spans="1:2" x14ac:dyDescent="0.25">
      <c r="A18" s="66" t="str">
        <f>ENEL!Z18</f>
        <v>Energia (TE)</v>
      </c>
      <c r="B18" s="66" t="e">
        <f>ENEL!AA18</f>
        <v>#N/A</v>
      </c>
    </row>
    <row r="19" spans="1:2" x14ac:dyDescent="0.25">
      <c r="A19" s="106" t="str">
        <f>ENEL!Z19</f>
        <v>TARIFA</v>
      </c>
      <c r="B19" s="106" t="str">
        <f>ENEL!AA19</f>
        <v>///</v>
      </c>
    </row>
    <row r="20" spans="1:2" x14ac:dyDescent="0.25">
      <c r="A20" s="66" t="str">
        <f>ENEL!Z20</f>
        <v>Tarifa Uso Sist. Distr. (TUSD)</v>
      </c>
      <c r="B20" s="66" t="e">
        <f>ENEL!AA20</f>
        <v>#N/A</v>
      </c>
    </row>
    <row r="21" spans="1:2" x14ac:dyDescent="0.25">
      <c r="A21" s="66" t="str">
        <f>ENEL!Z21</f>
        <v>Tarifa Energia (TE)</v>
      </c>
      <c r="B21" s="66" t="e">
        <f>ENEL!AA21</f>
        <v>#N/A</v>
      </c>
    </row>
    <row r="22" spans="1:2" x14ac:dyDescent="0.25">
      <c r="A22" s="106" t="str">
        <f>ENEL!Z22</f>
        <v>VALOR (Consumo x Tarifa)</v>
      </c>
      <c r="B22" s="106" t="str">
        <f>ENEL!AA22</f>
        <v>///</v>
      </c>
    </row>
    <row r="23" spans="1:2" x14ac:dyDescent="0.25">
      <c r="A23" s="66" t="str">
        <f>ENEL!Z23</f>
        <v>Tarifa Uso Sist. Distr. (TUSD)</v>
      </c>
      <c r="B23" s="66" t="e">
        <f>ENEL!AA23</f>
        <v>#N/A</v>
      </c>
    </row>
    <row r="24" spans="1:2" x14ac:dyDescent="0.25">
      <c r="A24" s="66" t="str">
        <f>ENEL!Z24</f>
        <v>Tarifa Energia (TE)</v>
      </c>
      <c r="B24" s="66" t="e">
        <f>ENEL!AA24</f>
        <v>#N/A</v>
      </c>
    </row>
    <row r="25" spans="1:2" x14ac:dyDescent="0.25">
      <c r="A25" s="106" t="str">
        <f>ENEL!Z25</f>
        <v>Impostos</v>
      </c>
      <c r="B25" s="106" t="str">
        <f>ENEL!AA25</f>
        <v>///</v>
      </c>
    </row>
    <row r="26" spans="1:2" x14ac:dyDescent="0.25">
      <c r="A26" s="66" t="str">
        <f>ENEL!Z26</f>
        <v>PIS/PAESP</v>
      </c>
      <c r="B26" s="66" t="e">
        <f>ENEL!AA26</f>
        <v>#N/A</v>
      </c>
    </row>
    <row r="27" spans="1:2" x14ac:dyDescent="0.25">
      <c r="A27" s="66" t="str">
        <f>ENEL!Z27</f>
        <v>COFINS</v>
      </c>
      <c r="B27" s="66" t="e">
        <f>ENEL!AA27</f>
        <v>#N/A</v>
      </c>
    </row>
    <row r="28" spans="1:2" x14ac:dyDescent="0.25">
      <c r="A28" s="66" t="str">
        <f>ENEL!Z28</f>
        <v xml:space="preserve">Custeio Ilum. Publ. </v>
      </c>
      <c r="B28" s="66" t="e">
        <f>ENEL!AA28</f>
        <v>#N/A</v>
      </c>
    </row>
    <row r="29" spans="1:2" x14ac:dyDescent="0.25">
      <c r="A29" s="66">
        <f>ENEL!Z29</f>
        <v>0</v>
      </c>
      <c r="B29" s="66">
        <f>ENEL!AA29</f>
        <v>0</v>
      </c>
    </row>
    <row r="30" spans="1:2" x14ac:dyDescent="0.25">
      <c r="A30" s="66">
        <f>ENEL!Z30</f>
        <v>0</v>
      </c>
      <c r="B30" s="66">
        <f>ENEL!AA30</f>
        <v>0</v>
      </c>
    </row>
    <row r="31" spans="1:2" x14ac:dyDescent="0.25">
      <c r="A31" s="66">
        <f>ENEL!Z31</f>
        <v>0</v>
      </c>
      <c r="B31" s="66">
        <f>ENEL!AA31</f>
        <v>0</v>
      </c>
    </row>
    <row r="32" spans="1:2" x14ac:dyDescent="0.25">
      <c r="A32" s="66">
        <f>ENEL!Z32</f>
        <v>0</v>
      </c>
      <c r="B32" s="66">
        <f>ENEL!AA32</f>
        <v>0</v>
      </c>
    </row>
    <row r="33" spans="1:2" x14ac:dyDescent="0.25">
      <c r="A33" s="66">
        <f>ENEL!Z33</f>
        <v>0</v>
      </c>
      <c r="B33" s="66">
        <f>ENEL!AA33</f>
        <v>0</v>
      </c>
    </row>
    <row r="34" spans="1:2" x14ac:dyDescent="0.25">
      <c r="A34" s="66">
        <f>ENEL!Z34</f>
        <v>0</v>
      </c>
      <c r="B34" s="66">
        <f>ENEL!AA34</f>
        <v>0</v>
      </c>
    </row>
    <row r="35" spans="1:2" x14ac:dyDescent="0.25">
      <c r="A35" s="66">
        <f>ENEL!Z35</f>
        <v>0</v>
      </c>
      <c r="B35" s="66">
        <f>ENEL!AA35</f>
        <v>0</v>
      </c>
    </row>
    <row r="36" spans="1:2" x14ac:dyDescent="0.25">
      <c r="A36" s="66">
        <f>ENEL!Z36</f>
        <v>0</v>
      </c>
      <c r="B36" s="66">
        <f>ENEL!AA36</f>
        <v>0</v>
      </c>
    </row>
    <row r="37" spans="1:2" x14ac:dyDescent="0.25">
      <c r="A37" s="66">
        <f>ENEL!Z37</f>
        <v>0</v>
      </c>
      <c r="B37" s="66">
        <f>ENEL!AA37</f>
        <v>0</v>
      </c>
    </row>
    <row r="38" spans="1:2" x14ac:dyDescent="0.25">
      <c r="A38" s="66">
        <f>ENEL!Z38</f>
        <v>0</v>
      </c>
      <c r="B38" s="66">
        <f>ENEL!AA38</f>
        <v>0</v>
      </c>
    </row>
    <row r="39" spans="1:2" x14ac:dyDescent="0.25">
      <c r="A39" s="66">
        <f>ENEL!Z39</f>
        <v>0</v>
      </c>
      <c r="B39" s="66">
        <f>ENEL!AA39</f>
        <v>0</v>
      </c>
    </row>
    <row r="40" spans="1:2" x14ac:dyDescent="0.25">
      <c r="A40" s="66">
        <f>ENEL!Z40</f>
        <v>0</v>
      </c>
      <c r="B40" s="66">
        <f>ENEL!AA40</f>
        <v>0</v>
      </c>
    </row>
    <row r="41" spans="1:2" x14ac:dyDescent="0.25">
      <c r="A41" s="66">
        <f>ENEL!Z41</f>
        <v>0</v>
      </c>
      <c r="B41" s="66">
        <f>ENEL!AA41</f>
        <v>0</v>
      </c>
    </row>
    <row r="42" spans="1:2" x14ac:dyDescent="0.25">
      <c r="A42" s="66">
        <f>ENEL!Z42</f>
        <v>0</v>
      </c>
      <c r="B42" s="66">
        <f>ENEL!AA42</f>
        <v>0</v>
      </c>
    </row>
    <row r="43" spans="1:2" x14ac:dyDescent="0.25">
      <c r="A43" s="66">
        <f>ENEL!Z43</f>
        <v>0</v>
      </c>
      <c r="B43" s="66">
        <f>ENEL!AA43</f>
        <v>0</v>
      </c>
    </row>
    <row r="44" spans="1:2" x14ac:dyDescent="0.25">
      <c r="A44" s="66">
        <f>ENEL!Z44</f>
        <v>0</v>
      </c>
      <c r="B44" s="66">
        <f>ENEL!AA44</f>
        <v>0</v>
      </c>
    </row>
    <row r="45" spans="1:2" x14ac:dyDescent="0.25">
      <c r="A45" s="66">
        <f>ENEL!Z45</f>
        <v>0</v>
      </c>
      <c r="B45" s="66">
        <f>ENEL!AA45</f>
        <v>0</v>
      </c>
    </row>
    <row r="46" spans="1:2" x14ac:dyDescent="0.25">
      <c r="A46" s="66">
        <f>ENEL!Z46</f>
        <v>0</v>
      </c>
      <c r="B46" s="66">
        <f>ENEL!AA46</f>
        <v>0</v>
      </c>
    </row>
    <row r="47" spans="1:2" x14ac:dyDescent="0.25">
      <c r="A47" s="66">
        <f>ENEL!Z47</f>
        <v>0</v>
      </c>
      <c r="B47" s="66">
        <f>ENEL!AA47</f>
        <v>0</v>
      </c>
    </row>
    <row r="48" spans="1:2" x14ac:dyDescent="0.25">
      <c r="A48" s="66">
        <f>ENEL!Z48</f>
        <v>0</v>
      </c>
      <c r="B48" s="66">
        <f>ENEL!AA48</f>
        <v>0</v>
      </c>
    </row>
    <row r="49" spans="1:2" x14ac:dyDescent="0.25">
      <c r="A49" s="66">
        <f>ENEL!Z49</f>
        <v>0</v>
      </c>
      <c r="B49" s="66">
        <f>ENEL!AA49</f>
        <v>0</v>
      </c>
    </row>
    <row r="50" spans="1:2" x14ac:dyDescent="0.25">
      <c r="A50" s="66">
        <f>ENEL!Z50</f>
        <v>0</v>
      </c>
      <c r="B50" s="66">
        <f>ENEL!AA50</f>
        <v>0</v>
      </c>
    </row>
    <row r="51" spans="1:2" x14ac:dyDescent="0.25">
      <c r="A51" s="66">
        <f>ENEL!Z51</f>
        <v>0</v>
      </c>
      <c r="B51" s="66">
        <f>ENEL!AA51</f>
        <v>0</v>
      </c>
    </row>
    <row r="52" spans="1:2" x14ac:dyDescent="0.25">
      <c r="A52" s="66">
        <f>ENEL!Z52</f>
        <v>0</v>
      </c>
      <c r="B52" s="66">
        <f>ENEL!AA52</f>
        <v>0</v>
      </c>
    </row>
    <row r="53" spans="1:2" x14ac:dyDescent="0.25">
      <c r="A53" s="66">
        <f>ENEL!Z53</f>
        <v>0</v>
      </c>
      <c r="B53" s="66">
        <f>ENEL!AA53</f>
        <v>0</v>
      </c>
    </row>
    <row r="54" spans="1:2" x14ac:dyDescent="0.25">
      <c r="A54" s="66">
        <f>ENEL!Z54</f>
        <v>0</v>
      </c>
      <c r="B54" s="66">
        <f>ENEL!AA54</f>
        <v>0</v>
      </c>
    </row>
    <row r="55" spans="1:2" x14ac:dyDescent="0.25">
      <c r="A55" s="66">
        <f>ENEL!Z55</f>
        <v>0</v>
      </c>
      <c r="B55" s="66">
        <f>ENEL!AA55</f>
        <v>0</v>
      </c>
    </row>
    <row r="56" spans="1:2" x14ac:dyDescent="0.25">
      <c r="A56" s="66">
        <f>ENEL!Z56</f>
        <v>0</v>
      </c>
      <c r="B56" s="66">
        <f>ENEL!AA56</f>
        <v>0</v>
      </c>
    </row>
    <row r="57" spans="1:2" x14ac:dyDescent="0.25">
      <c r="A57" s="66">
        <f>ENEL!Z57</f>
        <v>0</v>
      </c>
      <c r="B57" s="66">
        <f>ENEL!AA57</f>
        <v>0</v>
      </c>
    </row>
    <row r="58" spans="1:2" x14ac:dyDescent="0.25">
      <c r="A58" s="66">
        <f>ENEL!Z58</f>
        <v>0</v>
      </c>
      <c r="B58" s="66">
        <f>ENEL!AA58</f>
        <v>0</v>
      </c>
    </row>
    <row r="59" spans="1:2" x14ac:dyDescent="0.25">
      <c r="A59" s="66">
        <f>ENEL!Z59</f>
        <v>0</v>
      </c>
      <c r="B59" s="66">
        <f>ENEL!AA59</f>
        <v>0</v>
      </c>
    </row>
    <row r="60" spans="1:2" x14ac:dyDescent="0.25">
      <c r="A60" s="66">
        <f>ENEL!Z60</f>
        <v>0</v>
      </c>
      <c r="B60" s="66">
        <f>ENEL!AA60</f>
        <v>0</v>
      </c>
    </row>
    <row r="61" spans="1:2" x14ac:dyDescent="0.25">
      <c r="A61" s="66">
        <f>ENEL!Z61</f>
        <v>0</v>
      </c>
      <c r="B61" s="66">
        <f>ENEL!AA61</f>
        <v>0</v>
      </c>
    </row>
    <row r="62" spans="1:2" x14ac:dyDescent="0.25">
      <c r="A62" s="66">
        <f>ENEL!Z62</f>
        <v>0</v>
      </c>
      <c r="B62" s="66">
        <f>ENEL!AA62</f>
        <v>0</v>
      </c>
    </row>
    <row r="63" spans="1:2" x14ac:dyDescent="0.25">
      <c r="A63" s="66">
        <f>ENEL!Z63</f>
        <v>0</v>
      </c>
      <c r="B63" s="66">
        <f>ENEL!AA63</f>
        <v>0</v>
      </c>
    </row>
    <row r="64" spans="1:2" x14ac:dyDescent="0.25">
      <c r="A64" s="66">
        <f>ENEL!Z64</f>
        <v>0</v>
      </c>
      <c r="B64" s="66">
        <f>ENEL!AA64</f>
        <v>0</v>
      </c>
    </row>
    <row r="65" spans="1:2" x14ac:dyDescent="0.25">
      <c r="A65" s="66">
        <f>ENEL!Z65</f>
        <v>0</v>
      </c>
      <c r="B65" s="66">
        <f>ENEL!AA65</f>
        <v>0</v>
      </c>
    </row>
    <row r="66" spans="1:2" x14ac:dyDescent="0.25">
      <c r="A66" s="66">
        <f>ENEL!Z66</f>
        <v>0</v>
      </c>
      <c r="B66" s="66">
        <f>ENEL!AA66</f>
        <v>0</v>
      </c>
    </row>
    <row r="67" spans="1:2" x14ac:dyDescent="0.25">
      <c r="A67" s="66">
        <f>ENEL!Z67</f>
        <v>0</v>
      </c>
      <c r="B67" s="66">
        <f>ENEL!AA67</f>
        <v>0</v>
      </c>
    </row>
    <row r="68" spans="1:2" x14ac:dyDescent="0.25">
      <c r="A68" s="66">
        <f>ENEL!Z68</f>
        <v>0</v>
      </c>
      <c r="B68" s="66">
        <f>ENEL!AA68</f>
        <v>0</v>
      </c>
    </row>
    <row r="69" spans="1:2" x14ac:dyDescent="0.25">
      <c r="A69" s="66">
        <f>ENEL!Z69</f>
        <v>0</v>
      </c>
      <c r="B69" s="66">
        <f>ENEL!AA69</f>
        <v>0</v>
      </c>
    </row>
    <row r="70" spans="1:2" x14ac:dyDescent="0.25">
      <c r="A70" s="66">
        <f>ENEL!Z70</f>
        <v>0</v>
      </c>
      <c r="B70" s="66">
        <f>ENEL!AA70</f>
        <v>0</v>
      </c>
    </row>
    <row r="71" spans="1:2" x14ac:dyDescent="0.25">
      <c r="A71" s="66">
        <f>ENEL!Z71</f>
        <v>0</v>
      </c>
      <c r="B71" s="66">
        <f>ENEL!AA71</f>
        <v>0</v>
      </c>
    </row>
    <row r="72" spans="1:2" x14ac:dyDescent="0.25">
      <c r="A72" s="66">
        <f>ENEL!Z72</f>
        <v>0</v>
      </c>
      <c r="B72" s="66">
        <f>ENEL!AA72</f>
        <v>0</v>
      </c>
    </row>
    <row r="73" spans="1:2" x14ac:dyDescent="0.25">
      <c r="A73" s="66">
        <f>ENEL!Z73</f>
        <v>0</v>
      </c>
      <c r="B73" s="66">
        <f>ENEL!AA73</f>
        <v>0</v>
      </c>
    </row>
    <row r="74" spans="1:2" x14ac:dyDescent="0.25">
      <c r="A74" s="66">
        <f>ENEL!Z74</f>
        <v>0</v>
      </c>
      <c r="B74" s="66">
        <f>ENEL!AA74</f>
        <v>0</v>
      </c>
    </row>
    <row r="75" spans="1:2" x14ac:dyDescent="0.25">
      <c r="A75" s="66">
        <f>ENEL!Z75</f>
        <v>0</v>
      </c>
      <c r="B75" s="66">
        <f>ENEL!AA75</f>
        <v>0</v>
      </c>
    </row>
    <row r="76" spans="1:2" x14ac:dyDescent="0.25">
      <c r="A76" s="66">
        <f>ENEL!Z76</f>
        <v>0</v>
      </c>
      <c r="B76" s="66">
        <f>ENEL!AA76</f>
        <v>0</v>
      </c>
    </row>
    <row r="77" spans="1:2" x14ac:dyDescent="0.25">
      <c r="A77" s="66">
        <f>ENEL!Z77</f>
        <v>0</v>
      </c>
      <c r="B77" s="66">
        <f>ENEL!AA77</f>
        <v>0</v>
      </c>
    </row>
    <row r="78" spans="1:2" x14ac:dyDescent="0.25">
      <c r="A78" s="66">
        <f>ENEL!Z78</f>
        <v>0</v>
      </c>
      <c r="B78" s="66">
        <f>ENEL!AA78</f>
        <v>0</v>
      </c>
    </row>
    <row r="79" spans="1:2" x14ac:dyDescent="0.25">
      <c r="A79" s="66">
        <f>ENEL!Z79</f>
        <v>0</v>
      </c>
      <c r="B79" s="66">
        <f>ENEL!AA79</f>
        <v>0</v>
      </c>
    </row>
    <row r="80" spans="1:2" x14ac:dyDescent="0.25">
      <c r="A80" s="66">
        <f>ENEL!Z80</f>
        <v>0</v>
      </c>
      <c r="B80" s="66">
        <f>ENEL!AA80</f>
        <v>0</v>
      </c>
    </row>
    <row r="81" spans="1:2" x14ac:dyDescent="0.25">
      <c r="A81" s="66">
        <f>ENEL!Z81</f>
        <v>0</v>
      </c>
      <c r="B81" s="66">
        <f>ENEL!AA81</f>
        <v>0</v>
      </c>
    </row>
    <row r="82" spans="1:2" x14ac:dyDescent="0.25">
      <c r="A82" s="66">
        <f>ENEL!Z82</f>
        <v>0</v>
      </c>
      <c r="B82" s="66">
        <f>ENEL!AA82</f>
        <v>0</v>
      </c>
    </row>
    <row r="83" spans="1:2" x14ac:dyDescent="0.25">
      <c r="A83" s="66">
        <f>ENEL!Z83</f>
        <v>0</v>
      </c>
      <c r="B83" s="66">
        <f>ENEL!AA83</f>
        <v>0</v>
      </c>
    </row>
    <row r="84" spans="1:2" x14ac:dyDescent="0.25">
      <c r="A84" s="66">
        <f>ENEL!Z84</f>
        <v>0</v>
      </c>
      <c r="B84" s="66">
        <f>ENEL!AA84</f>
        <v>0</v>
      </c>
    </row>
    <row r="85" spans="1:2" x14ac:dyDescent="0.25">
      <c r="A85" s="66">
        <f>ENEL!Z85</f>
        <v>0</v>
      </c>
      <c r="B85" s="66">
        <f>ENEL!AA85</f>
        <v>0</v>
      </c>
    </row>
    <row r="86" spans="1:2" x14ac:dyDescent="0.25">
      <c r="A86" s="66">
        <f>ENEL!Z86</f>
        <v>0</v>
      </c>
      <c r="B86" s="66">
        <f>ENEL!AA86</f>
        <v>0</v>
      </c>
    </row>
    <row r="87" spans="1:2" x14ac:dyDescent="0.25">
      <c r="A87" s="66">
        <f>ENEL!Z87</f>
        <v>0</v>
      </c>
      <c r="B87" s="66">
        <f>ENEL!AA87</f>
        <v>0</v>
      </c>
    </row>
    <row r="88" spans="1:2" x14ac:dyDescent="0.25">
      <c r="A88" s="66">
        <f>ENEL!Z88</f>
        <v>0</v>
      </c>
      <c r="B88" s="66">
        <f>ENEL!AA88</f>
        <v>0</v>
      </c>
    </row>
    <row r="89" spans="1:2" x14ac:dyDescent="0.25">
      <c r="A89" s="66">
        <f>ENEL!Z89</f>
        <v>0</v>
      </c>
      <c r="B89" s="66">
        <f>ENEL!AA89</f>
        <v>0</v>
      </c>
    </row>
    <row r="90" spans="1:2" x14ac:dyDescent="0.25">
      <c r="A90" s="66">
        <f>ENEL!Z90</f>
        <v>0</v>
      </c>
      <c r="B90" s="66">
        <f>ENEL!AA90</f>
        <v>0</v>
      </c>
    </row>
    <row r="91" spans="1:2" x14ac:dyDescent="0.25">
      <c r="A91" s="66">
        <f>ENEL!Z91</f>
        <v>0</v>
      </c>
      <c r="B91" s="66">
        <f>ENEL!AA91</f>
        <v>0</v>
      </c>
    </row>
    <row r="92" spans="1:2" x14ac:dyDescent="0.25">
      <c r="A92" s="66">
        <f>ENEL!Z92</f>
        <v>0</v>
      </c>
      <c r="B92" s="66">
        <f>ENEL!AA92</f>
        <v>0</v>
      </c>
    </row>
    <row r="93" spans="1:2" x14ac:dyDescent="0.25">
      <c r="A93" s="66">
        <f>ENEL!Z93</f>
        <v>0</v>
      </c>
      <c r="B93" s="66">
        <f>ENEL!AA93</f>
        <v>0</v>
      </c>
    </row>
    <row r="94" spans="1:2" x14ac:dyDescent="0.25">
      <c r="A94" s="66">
        <f>ENEL!Z94</f>
        <v>0</v>
      </c>
      <c r="B94" s="66">
        <f>ENEL!AA94</f>
        <v>0</v>
      </c>
    </row>
    <row r="95" spans="1:2" x14ac:dyDescent="0.25">
      <c r="A95" s="66">
        <f>ENEL!Z95</f>
        <v>0</v>
      </c>
      <c r="B95" s="66">
        <f>ENEL!AA95</f>
        <v>0</v>
      </c>
    </row>
    <row r="96" spans="1:2" x14ac:dyDescent="0.25">
      <c r="A96" s="66">
        <f>ENEL!Z96</f>
        <v>0</v>
      </c>
      <c r="B96" s="66">
        <f>ENEL!AA96</f>
        <v>0</v>
      </c>
    </row>
    <row r="97" spans="1:2" x14ac:dyDescent="0.25">
      <c r="A97" s="66">
        <f>ENEL!Z97</f>
        <v>0</v>
      </c>
      <c r="B97" s="66">
        <f>ENEL!AA97</f>
        <v>0</v>
      </c>
    </row>
    <row r="98" spans="1:2" x14ac:dyDescent="0.25">
      <c r="A98" s="66">
        <f>ENEL!Z98</f>
        <v>0</v>
      </c>
      <c r="B98" s="66">
        <f>ENEL!AA98</f>
        <v>0</v>
      </c>
    </row>
    <row r="99" spans="1:2" x14ac:dyDescent="0.25">
      <c r="A99" s="66">
        <f>ENEL!Z99</f>
        <v>0</v>
      </c>
      <c r="B99" s="66">
        <f>ENEL!AA99</f>
        <v>0</v>
      </c>
    </row>
    <row r="100" spans="1:2" x14ac:dyDescent="0.25">
      <c r="A100" s="66">
        <f>ENEL!Z100</f>
        <v>0</v>
      </c>
      <c r="B100" s="66">
        <f>ENEL!AA100</f>
        <v>0</v>
      </c>
    </row>
    <row r="101" spans="1:2" x14ac:dyDescent="0.25">
      <c r="A101" s="66">
        <f>ENEL!Z101</f>
        <v>0</v>
      </c>
      <c r="B101" s="66">
        <f>ENEL!AA101</f>
        <v>0</v>
      </c>
    </row>
    <row r="102" spans="1:2" x14ac:dyDescent="0.25">
      <c r="A102" s="66">
        <f>ENEL!Z102</f>
        <v>0</v>
      </c>
      <c r="B102" s="66">
        <f>ENEL!AA102</f>
        <v>0</v>
      </c>
    </row>
    <row r="103" spans="1:2" x14ac:dyDescent="0.25">
      <c r="A103" s="66">
        <f>ENEL!Z103</f>
        <v>0</v>
      </c>
      <c r="B103" s="66">
        <f>ENEL!AA103</f>
        <v>0</v>
      </c>
    </row>
    <row r="104" spans="1:2" x14ac:dyDescent="0.25">
      <c r="A104" s="66">
        <f>ENEL!Z104</f>
        <v>0</v>
      </c>
      <c r="B104" s="66">
        <f>ENEL!AA104</f>
        <v>0</v>
      </c>
    </row>
    <row r="105" spans="1:2" x14ac:dyDescent="0.25">
      <c r="A105" s="66">
        <f>ENEL!Z105</f>
        <v>0</v>
      </c>
      <c r="B105" s="66">
        <f>ENEL!AA105</f>
        <v>0</v>
      </c>
    </row>
    <row r="106" spans="1:2" x14ac:dyDescent="0.25">
      <c r="A106" s="66">
        <f>ENEL!Z106</f>
        <v>0</v>
      </c>
      <c r="B106" s="66">
        <f>ENEL!AA106</f>
        <v>0</v>
      </c>
    </row>
    <row r="107" spans="1:2" x14ac:dyDescent="0.25">
      <c r="A107" s="66">
        <f>ENEL!Z107</f>
        <v>0</v>
      </c>
      <c r="B107" s="66">
        <f>ENEL!AA107</f>
        <v>0</v>
      </c>
    </row>
    <row r="108" spans="1:2" x14ac:dyDescent="0.25">
      <c r="A108" s="66">
        <f>ENEL!Z108</f>
        <v>0</v>
      </c>
      <c r="B108" s="66">
        <f>ENEL!AA108</f>
        <v>0</v>
      </c>
    </row>
    <row r="109" spans="1:2" x14ac:dyDescent="0.25">
      <c r="A109" s="66">
        <f>ENEL!Z109</f>
        <v>0</v>
      </c>
      <c r="B109" s="66">
        <f>ENEL!AA109</f>
        <v>0</v>
      </c>
    </row>
    <row r="110" spans="1:2" x14ac:dyDescent="0.25">
      <c r="A110" s="66">
        <f>ENEL!Z110</f>
        <v>0</v>
      </c>
      <c r="B110" s="66">
        <f>ENEL!AA110</f>
        <v>0</v>
      </c>
    </row>
    <row r="111" spans="1:2" x14ac:dyDescent="0.25">
      <c r="A111" s="66">
        <f>ENEL!Z111</f>
        <v>0</v>
      </c>
      <c r="B111" s="66">
        <f>ENEL!AA111</f>
        <v>0</v>
      </c>
    </row>
    <row r="112" spans="1:2" x14ac:dyDescent="0.25">
      <c r="A112" s="66">
        <f>ENEL!Z112</f>
        <v>0</v>
      </c>
      <c r="B112" s="66">
        <f>ENEL!AA112</f>
        <v>0</v>
      </c>
    </row>
    <row r="113" spans="1:2" x14ac:dyDescent="0.25">
      <c r="A113" s="66">
        <f>ENEL!Z113</f>
        <v>0</v>
      </c>
      <c r="B113" s="66">
        <f>ENEL!AA113</f>
        <v>0</v>
      </c>
    </row>
    <row r="114" spans="1:2" x14ac:dyDescent="0.25">
      <c r="A114" s="66">
        <f>ENEL!Z114</f>
        <v>0</v>
      </c>
      <c r="B114" s="66">
        <f>ENEL!AA114</f>
        <v>0</v>
      </c>
    </row>
    <row r="115" spans="1:2" x14ac:dyDescent="0.25">
      <c r="A115" s="66">
        <f>ENEL!Z115</f>
        <v>0</v>
      </c>
      <c r="B115" s="66">
        <f>ENEL!AA115</f>
        <v>0</v>
      </c>
    </row>
    <row r="116" spans="1:2" x14ac:dyDescent="0.25">
      <c r="A116" s="66">
        <f>ENEL!Z116</f>
        <v>0</v>
      </c>
      <c r="B116" s="66">
        <f>ENEL!AA116</f>
        <v>0</v>
      </c>
    </row>
    <row r="117" spans="1:2" x14ac:dyDescent="0.25">
      <c r="A117" s="66">
        <f>ENEL!Z117</f>
        <v>0</v>
      </c>
      <c r="B117" s="66">
        <f>ENEL!AA117</f>
        <v>0</v>
      </c>
    </row>
    <row r="118" spans="1:2" x14ac:dyDescent="0.25">
      <c r="A118" s="66">
        <f>ENEL!Z118</f>
        <v>0</v>
      </c>
      <c r="B118" s="66">
        <f>ENEL!AA118</f>
        <v>0</v>
      </c>
    </row>
    <row r="119" spans="1:2" x14ac:dyDescent="0.25">
      <c r="A119" s="66">
        <f>ENEL!Z119</f>
        <v>0</v>
      </c>
      <c r="B119" s="66">
        <f>ENEL!AA119</f>
        <v>0</v>
      </c>
    </row>
    <row r="120" spans="1:2" x14ac:dyDescent="0.25">
      <c r="A120" s="66">
        <f>ENEL!Z120</f>
        <v>0</v>
      </c>
      <c r="B120" s="66">
        <f>ENEL!AA120</f>
        <v>0</v>
      </c>
    </row>
    <row r="121" spans="1:2" x14ac:dyDescent="0.25">
      <c r="A121" s="66">
        <f>ENEL!Z121</f>
        <v>0</v>
      </c>
      <c r="B121" s="66">
        <f>ENEL!AA121</f>
        <v>0</v>
      </c>
    </row>
    <row r="122" spans="1:2" x14ac:dyDescent="0.25">
      <c r="A122" s="66">
        <f>ENEL!Z122</f>
        <v>0</v>
      </c>
      <c r="B122" s="66">
        <f>ENEL!AA122</f>
        <v>0</v>
      </c>
    </row>
    <row r="123" spans="1:2" x14ac:dyDescent="0.25">
      <c r="A123" s="66">
        <f>ENEL!Z123</f>
        <v>0</v>
      </c>
      <c r="B123" s="66">
        <f>ENEL!AA123</f>
        <v>0</v>
      </c>
    </row>
    <row r="124" spans="1:2" x14ac:dyDescent="0.25">
      <c r="A124" s="66">
        <f>ENEL!Z124</f>
        <v>0</v>
      </c>
      <c r="B124" s="66">
        <f>ENEL!AA124</f>
        <v>0</v>
      </c>
    </row>
    <row r="125" spans="1:2" x14ac:dyDescent="0.25">
      <c r="A125" s="66">
        <f>ENEL!Z125</f>
        <v>0</v>
      </c>
      <c r="B125" s="66">
        <f>ENEL!AA125</f>
        <v>0</v>
      </c>
    </row>
    <row r="126" spans="1:2" x14ac:dyDescent="0.25">
      <c r="A126" s="66">
        <f>ENEL!Z126</f>
        <v>0</v>
      </c>
      <c r="B126" s="66">
        <f>ENEL!AA126</f>
        <v>0</v>
      </c>
    </row>
    <row r="127" spans="1:2" x14ac:dyDescent="0.25">
      <c r="A127" s="66">
        <f>ENEL!Z127</f>
        <v>0</v>
      </c>
      <c r="B127" s="66">
        <f>ENEL!AA127</f>
        <v>0</v>
      </c>
    </row>
    <row r="128" spans="1:2" x14ac:dyDescent="0.25">
      <c r="A128" s="66">
        <f>ENEL!Z128</f>
        <v>0</v>
      </c>
      <c r="B128" s="66">
        <f>ENEL!AA128</f>
        <v>0</v>
      </c>
    </row>
    <row r="129" spans="1:2" x14ac:dyDescent="0.25">
      <c r="A129" s="66">
        <f>ENEL!Z129</f>
        <v>0</v>
      </c>
      <c r="B129" s="66">
        <f>ENEL!AA129</f>
        <v>0</v>
      </c>
    </row>
    <row r="130" spans="1:2" x14ac:dyDescent="0.25">
      <c r="A130" s="66">
        <f>ENEL!Z130</f>
        <v>0</v>
      </c>
      <c r="B130" s="66">
        <f>ENEL!AA130</f>
        <v>0</v>
      </c>
    </row>
    <row r="131" spans="1:2" x14ac:dyDescent="0.25">
      <c r="A131" s="66">
        <f>ENEL!Z131</f>
        <v>0</v>
      </c>
      <c r="B131" s="66">
        <f>ENEL!AA131</f>
        <v>0</v>
      </c>
    </row>
    <row r="132" spans="1:2" x14ac:dyDescent="0.25">
      <c r="A132" s="66">
        <f>ENEL!Z132</f>
        <v>0</v>
      </c>
      <c r="B132" s="66">
        <f>ENEL!AA132</f>
        <v>0</v>
      </c>
    </row>
    <row r="133" spans="1:2" x14ac:dyDescent="0.25">
      <c r="A133" s="66">
        <f>ENEL!Z133</f>
        <v>0</v>
      </c>
      <c r="B133" s="66">
        <f>ENEL!AA133</f>
        <v>0</v>
      </c>
    </row>
    <row r="134" spans="1:2" x14ac:dyDescent="0.25">
      <c r="A134" s="66">
        <f>ENEL!Z134</f>
        <v>0</v>
      </c>
      <c r="B134" s="66">
        <f>ENEL!AA134</f>
        <v>0</v>
      </c>
    </row>
    <row r="135" spans="1:2" x14ac:dyDescent="0.25">
      <c r="A135" s="66">
        <f>ENEL!Z135</f>
        <v>0</v>
      </c>
      <c r="B135" s="66">
        <f>ENEL!AA135</f>
        <v>0</v>
      </c>
    </row>
    <row r="136" spans="1:2" x14ac:dyDescent="0.25">
      <c r="A136" s="66">
        <f>ENEL!Z136</f>
        <v>0</v>
      </c>
      <c r="B136" s="66">
        <f>ENEL!AA136</f>
        <v>0</v>
      </c>
    </row>
    <row r="137" spans="1:2" x14ac:dyDescent="0.25">
      <c r="A137" s="66">
        <f>ENEL!Z137</f>
        <v>0</v>
      </c>
      <c r="B137" s="66">
        <f>ENEL!AA137</f>
        <v>0</v>
      </c>
    </row>
    <row r="138" spans="1:2" x14ac:dyDescent="0.25">
      <c r="A138" s="66">
        <f>ENEL!Z138</f>
        <v>0</v>
      </c>
      <c r="B138" s="66">
        <f>ENEL!AA138</f>
        <v>0</v>
      </c>
    </row>
    <row r="139" spans="1:2" x14ac:dyDescent="0.25">
      <c r="A139" s="66">
        <f>ENEL!Z139</f>
        <v>0</v>
      </c>
      <c r="B139" s="66">
        <f>ENEL!AA139</f>
        <v>0</v>
      </c>
    </row>
    <row r="140" spans="1:2" x14ac:dyDescent="0.25">
      <c r="A140" s="66">
        <f>ENEL!Z140</f>
        <v>0</v>
      </c>
      <c r="B140" s="66">
        <f>ENEL!AA140</f>
        <v>0</v>
      </c>
    </row>
    <row r="141" spans="1:2" x14ac:dyDescent="0.25">
      <c r="A141" s="66">
        <f>ENEL!Z141</f>
        <v>0</v>
      </c>
      <c r="B141" s="66">
        <f>ENEL!AA141</f>
        <v>0</v>
      </c>
    </row>
    <row r="142" spans="1:2" x14ac:dyDescent="0.25">
      <c r="A142" s="66">
        <f>ENEL!Z142</f>
        <v>0</v>
      </c>
      <c r="B142" s="66">
        <f>ENEL!AA142</f>
        <v>0</v>
      </c>
    </row>
    <row r="143" spans="1:2" x14ac:dyDescent="0.25">
      <c r="A143" s="66">
        <f>ENEL!Z143</f>
        <v>0</v>
      </c>
      <c r="B143" s="66">
        <f>ENEL!AA143</f>
        <v>0</v>
      </c>
    </row>
    <row r="144" spans="1:2" x14ac:dyDescent="0.25">
      <c r="A144" s="66">
        <f>ENEL!Z144</f>
        <v>0</v>
      </c>
      <c r="B144" s="66">
        <f>ENEL!AA144</f>
        <v>0</v>
      </c>
    </row>
    <row r="145" spans="1:2" x14ac:dyDescent="0.25">
      <c r="A145" s="66">
        <f>ENEL!Z145</f>
        <v>0</v>
      </c>
      <c r="B145" s="66">
        <f>ENEL!AA145</f>
        <v>0</v>
      </c>
    </row>
    <row r="146" spans="1:2" x14ac:dyDescent="0.25">
      <c r="A146" s="66">
        <f>ENEL!Z146</f>
        <v>0</v>
      </c>
      <c r="B146" s="66">
        <f>ENEL!AA146</f>
        <v>0</v>
      </c>
    </row>
    <row r="147" spans="1:2" x14ac:dyDescent="0.25">
      <c r="A147" s="66">
        <f>ENEL!Z147</f>
        <v>0</v>
      </c>
      <c r="B147" s="66">
        <f>ENEL!AA147</f>
        <v>0</v>
      </c>
    </row>
    <row r="148" spans="1:2" x14ac:dyDescent="0.25">
      <c r="A148" s="66">
        <f>ENEL!Z148</f>
        <v>0</v>
      </c>
      <c r="B148" s="66">
        <f>ENEL!AA148</f>
        <v>0</v>
      </c>
    </row>
    <row r="149" spans="1:2" x14ac:dyDescent="0.25">
      <c r="A149" s="66">
        <f>ENEL!Z149</f>
        <v>0</v>
      </c>
      <c r="B149" s="66">
        <f>ENEL!AA149</f>
        <v>0</v>
      </c>
    </row>
    <row r="150" spans="1:2" x14ac:dyDescent="0.25">
      <c r="A150" s="66">
        <f>ENEL!Z150</f>
        <v>0</v>
      </c>
      <c r="B150" s="66">
        <f>ENEL!AA150</f>
        <v>0</v>
      </c>
    </row>
    <row r="151" spans="1:2" x14ac:dyDescent="0.25">
      <c r="A151" s="66">
        <f>ENEL!Z151</f>
        <v>0</v>
      </c>
      <c r="B151" s="66">
        <f>ENEL!AA151</f>
        <v>0</v>
      </c>
    </row>
    <row r="152" spans="1:2" x14ac:dyDescent="0.25">
      <c r="A152" s="66">
        <f>ENEL!Z152</f>
        <v>0</v>
      </c>
      <c r="B152" s="66">
        <f>ENEL!AA152</f>
        <v>0</v>
      </c>
    </row>
    <row r="153" spans="1:2" x14ac:dyDescent="0.25">
      <c r="A153" s="66">
        <f>ENEL!Z153</f>
        <v>0</v>
      </c>
      <c r="B153" s="66">
        <f>ENEL!AA153</f>
        <v>0</v>
      </c>
    </row>
    <row r="154" spans="1:2" x14ac:dyDescent="0.25">
      <c r="A154" s="66">
        <f>ENEL!Z154</f>
        <v>0</v>
      </c>
      <c r="B154" s="66">
        <f>ENEL!AA154</f>
        <v>0</v>
      </c>
    </row>
    <row r="155" spans="1:2" x14ac:dyDescent="0.25">
      <c r="A155" s="66">
        <f>ENEL!Z155</f>
        <v>0</v>
      </c>
      <c r="B155" s="66">
        <f>ENEL!AA155</f>
        <v>0</v>
      </c>
    </row>
    <row r="156" spans="1:2" x14ac:dyDescent="0.25">
      <c r="A156" s="66">
        <f>ENEL!Z156</f>
        <v>0</v>
      </c>
      <c r="B156" s="66">
        <f>ENEL!AA156</f>
        <v>0</v>
      </c>
    </row>
    <row r="157" spans="1:2" x14ac:dyDescent="0.25">
      <c r="A157" s="66">
        <f>ENEL!Z157</f>
        <v>0</v>
      </c>
      <c r="B157" s="66">
        <f>ENEL!AA157</f>
        <v>0</v>
      </c>
    </row>
    <row r="158" spans="1:2" x14ac:dyDescent="0.25">
      <c r="A158" s="66">
        <f>ENEL!Z158</f>
        <v>0</v>
      </c>
      <c r="B158" s="66">
        <f>ENEL!AA158</f>
        <v>0</v>
      </c>
    </row>
    <row r="159" spans="1:2" x14ac:dyDescent="0.25">
      <c r="A159" s="66">
        <f>ENEL!Z159</f>
        <v>0</v>
      </c>
      <c r="B159" s="66">
        <f>ENEL!AA159</f>
        <v>0</v>
      </c>
    </row>
    <row r="160" spans="1:2" x14ac:dyDescent="0.25">
      <c r="A160" s="66">
        <f>ENEL!Z160</f>
        <v>0</v>
      </c>
      <c r="B160" s="66">
        <f>ENEL!AA160</f>
        <v>0</v>
      </c>
    </row>
    <row r="161" spans="1:2" x14ac:dyDescent="0.25">
      <c r="A161" s="66">
        <f>ENEL!Z161</f>
        <v>0</v>
      </c>
      <c r="B161" s="66">
        <f>ENEL!AA161</f>
        <v>0</v>
      </c>
    </row>
    <row r="162" spans="1:2" x14ac:dyDescent="0.25">
      <c r="A162" s="66">
        <f>ENEL!Z162</f>
        <v>0</v>
      </c>
      <c r="B162" s="66">
        <f>ENEL!AA162</f>
        <v>0</v>
      </c>
    </row>
    <row r="163" spans="1:2" x14ac:dyDescent="0.25">
      <c r="A163" s="66">
        <f>ENEL!Z163</f>
        <v>0</v>
      </c>
      <c r="B163" s="66">
        <f>ENEL!AA163</f>
        <v>0</v>
      </c>
    </row>
    <row r="164" spans="1:2" x14ac:dyDescent="0.25">
      <c r="A164" s="66">
        <f>ENEL!Z164</f>
        <v>0</v>
      </c>
      <c r="B164" s="66">
        <f>ENEL!AA164</f>
        <v>0</v>
      </c>
    </row>
    <row r="165" spans="1:2" x14ac:dyDescent="0.25">
      <c r="A165" s="66">
        <f>ENEL!Z165</f>
        <v>0</v>
      </c>
      <c r="B165" s="66">
        <f>ENEL!AA165</f>
        <v>0</v>
      </c>
    </row>
    <row r="166" spans="1:2" x14ac:dyDescent="0.25">
      <c r="A166" s="66">
        <f>ENEL!Z166</f>
        <v>0</v>
      </c>
      <c r="B166" s="66">
        <f>ENEL!AA166</f>
        <v>0</v>
      </c>
    </row>
    <row r="167" spans="1:2" x14ac:dyDescent="0.25">
      <c r="A167" s="66">
        <f>ENEL!Z167</f>
        <v>0</v>
      </c>
      <c r="B167" s="66">
        <f>ENEL!AA167</f>
        <v>0</v>
      </c>
    </row>
    <row r="168" spans="1:2" x14ac:dyDescent="0.25">
      <c r="A168" s="66">
        <f>ENEL!Z168</f>
        <v>0</v>
      </c>
      <c r="B168" s="66">
        <f>ENEL!AA168</f>
        <v>0</v>
      </c>
    </row>
    <row r="169" spans="1:2" x14ac:dyDescent="0.25">
      <c r="A169" s="66">
        <f>ENEL!Z169</f>
        <v>0</v>
      </c>
      <c r="B169" s="66">
        <f>ENEL!AA169</f>
        <v>0</v>
      </c>
    </row>
    <row r="170" spans="1:2" x14ac:dyDescent="0.25">
      <c r="A170" s="66">
        <f>ENEL!Z170</f>
        <v>0</v>
      </c>
      <c r="B170" s="66">
        <f>ENEL!AA170</f>
        <v>0</v>
      </c>
    </row>
    <row r="171" spans="1:2" x14ac:dyDescent="0.25">
      <c r="A171" s="66">
        <f>ENEL!Z171</f>
        <v>0</v>
      </c>
      <c r="B171" s="66">
        <f>ENEL!AA171</f>
        <v>0</v>
      </c>
    </row>
    <row r="172" spans="1:2" x14ac:dyDescent="0.25">
      <c r="A172" s="66">
        <f>ENEL!Z172</f>
        <v>0</v>
      </c>
      <c r="B172" s="66">
        <f>ENEL!AA172</f>
        <v>0</v>
      </c>
    </row>
    <row r="173" spans="1:2" x14ac:dyDescent="0.25">
      <c r="A173" s="66">
        <f>ENEL!Z173</f>
        <v>0</v>
      </c>
      <c r="B173" s="66">
        <f>ENEL!AA173</f>
        <v>0</v>
      </c>
    </row>
    <row r="174" spans="1:2" x14ac:dyDescent="0.25">
      <c r="A174" s="66">
        <f>ENEL!Z174</f>
        <v>0</v>
      </c>
      <c r="B174" s="66">
        <f>ENEL!AA174</f>
        <v>0</v>
      </c>
    </row>
    <row r="175" spans="1:2" x14ac:dyDescent="0.25">
      <c r="A175" s="66">
        <f>ENEL!Z175</f>
        <v>0</v>
      </c>
      <c r="B175" s="66">
        <f>ENEL!AA175</f>
        <v>0</v>
      </c>
    </row>
    <row r="176" spans="1:2" x14ac:dyDescent="0.25">
      <c r="A176" s="66">
        <f>ENEL!Z176</f>
        <v>0</v>
      </c>
      <c r="B176" s="66">
        <f>ENEL!AA176</f>
        <v>0</v>
      </c>
    </row>
    <row r="177" spans="1:2" x14ac:dyDescent="0.25">
      <c r="A177" s="66">
        <f>ENEL!Z177</f>
        <v>0</v>
      </c>
      <c r="B177" s="66">
        <f>ENEL!AA177</f>
        <v>0</v>
      </c>
    </row>
    <row r="178" spans="1:2" x14ac:dyDescent="0.25">
      <c r="A178" s="66">
        <f>ENEL!Z178</f>
        <v>0</v>
      </c>
      <c r="B178" s="66">
        <f>ENEL!AA178</f>
        <v>0</v>
      </c>
    </row>
    <row r="179" spans="1:2" x14ac:dyDescent="0.25">
      <c r="A179" s="66">
        <f>ENEL!Z179</f>
        <v>0</v>
      </c>
      <c r="B179" s="66">
        <f>ENEL!AA179</f>
        <v>0</v>
      </c>
    </row>
    <row r="180" spans="1:2" x14ac:dyDescent="0.25">
      <c r="A180" s="66">
        <f>ENEL!Z180</f>
        <v>0</v>
      </c>
      <c r="B180" s="66">
        <f>ENEL!AA180</f>
        <v>0</v>
      </c>
    </row>
    <row r="181" spans="1:2" x14ac:dyDescent="0.25">
      <c r="A181" s="66">
        <f>ENEL!Z181</f>
        <v>0</v>
      </c>
      <c r="B181" s="66">
        <f>ENEL!AA181</f>
        <v>0</v>
      </c>
    </row>
    <row r="182" spans="1:2" x14ac:dyDescent="0.25">
      <c r="A182" s="66">
        <f>ENEL!Z182</f>
        <v>0</v>
      </c>
      <c r="B182" s="66">
        <f>ENEL!AA182</f>
        <v>0</v>
      </c>
    </row>
    <row r="183" spans="1:2" x14ac:dyDescent="0.25">
      <c r="A183" s="66">
        <f>ENEL!Z183</f>
        <v>0</v>
      </c>
      <c r="B183" s="66">
        <f>ENEL!AA183</f>
        <v>0</v>
      </c>
    </row>
    <row r="184" spans="1:2" x14ac:dyDescent="0.25">
      <c r="A184" s="66">
        <f>ENEL!Z184</f>
        <v>0</v>
      </c>
      <c r="B184" s="66">
        <f>ENEL!AA184</f>
        <v>0</v>
      </c>
    </row>
    <row r="185" spans="1:2" x14ac:dyDescent="0.25">
      <c r="A185" s="66">
        <f>ENEL!Z185</f>
        <v>0</v>
      </c>
      <c r="B185" s="66">
        <f>ENEL!AA185</f>
        <v>0</v>
      </c>
    </row>
    <row r="186" spans="1:2" x14ac:dyDescent="0.25">
      <c r="A186" s="66">
        <f>ENEL!Z186</f>
        <v>0</v>
      </c>
      <c r="B186" s="66">
        <f>ENEL!AA186</f>
        <v>0</v>
      </c>
    </row>
    <row r="187" spans="1:2" x14ac:dyDescent="0.25">
      <c r="A187" s="66">
        <f>ENEL!Z187</f>
        <v>0</v>
      </c>
      <c r="B187" s="66">
        <f>ENEL!AA187</f>
        <v>0</v>
      </c>
    </row>
    <row r="188" spans="1:2" x14ac:dyDescent="0.25">
      <c r="A188" s="66">
        <f>ENEL!Z188</f>
        <v>0</v>
      </c>
      <c r="B188" s="66">
        <f>ENEL!AA188</f>
        <v>0</v>
      </c>
    </row>
    <row r="189" spans="1:2" x14ac:dyDescent="0.25">
      <c r="A189" s="66">
        <f>ENEL!Z189</f>
        <v>0</v>
      </c>
      <c r="B189" s="66">
        <f>ENEL!AA189</f>
        <v>0</v>
      </c>
    </row>
    <row r="190" spans="1:2" x14ac:dyDescent="0.25">
      <c r="A190" s="66">
        <f>ENEL!Z190</f>
        <v>0</v>
      </c>
      <c r="B190" s="66">
        <f>ENEL!AA190</f>
        <v>0</v>
      </c>
    </row>
    <row r="191" spans="1:2" x14ac:dyDescent="0.25">
      <c r="A191" s="66">
        <f>ENEL!Z191</f>
        <v>0</v>
      </c>
      <c r="B191" s="66">
        <f>ENEL!AA191</f>
        <v>0</v>
      </c>
    </row>
    <row r="192" spans="1:2" x14ac:dyDescent="0.25">
      <c r="A192" s="66">
        <f>ENEL!Z192</f>
        <v>0</v>
      </c>
      <c r="B192" s="66">
        <f>ENEL!AA192</f>
        <v>0</v>
      </c>
    </row>
    <row r="193" spans="1:2" x14ac:dyDescent="0.25">
      <c r="A193" s="66">
        <f>ENEL!Z193</f>
        <v>0</v>
      </c>
      <c r="B193" s="66">
        <f>ENEL!AA193</f>
        <v>0</v>
      </c>
    </row>
    <row r="194" spans="1:2" x14ac:dyDescent="0.25">
      <c r="A194" s="66">
        <f>ENEL!Z194</f>
        <v>0</v>
      </c>
      <c r="B194" s="66">
        <f>ENEL!AA194</f>
        <v>0</v>
      </c>
    </row>
    <row r="195" spans="1:2" x14ac:dyDescent="0.25">
      <c r="A195" s="66">
        <f>ENEL!Z195</f>
        <v>0</v>
      </c>
      <c r="B195" s="66">
        <f>ENEL!AA195</f>
        <v>0</v>
      </c>
    </row>
    <row r="196" spans="1:2" x14ac:dyDescent="0.25">
      <c r="A196" s="66">
        <f>ENEL!Z196</f>
        <v>0</v>
      </c>
      <c r="B196" s="66">
        <f>ENEL!AA196</f>
        <v>0</v>
      </c>
    </row>
    <row r="197" spans="1:2" x14ac:dyDescent="0.25">
      <c r="A197" s="66">
        <f>ENEL!Z197</f>
        <v>0</v>
      </c>
      <c r="B197" s="66">
        <f>ENEL!AA197</f>
        <v>0</v>
      </c>
    </row>
    <row r="198" spans="1:2" x14ac:dyDescent="0.25">
      <c r="A198" s="66">
        <f>ENEL!Z198</f>
        <v>0</v>
      </c>
      <c r="B198" s="66">
        <f>ENEL!AA198</f>
        <v>0</v>
      </c>
    </row>
    <row r="199" spans="1:2" x14ac:dyDescent="0.25">
      <c r="A199" s="66">
        <f>ENEL!Z199</f>
        <v>0</v>
      </c>
      <c r="B199" s="66">
        <f>ENEL!AA199</f>
        <v>0</v>
      </c>
    </row>
    <row r="200" spans="1:2" x14ac:dyDescent="0.25">
      <c r="A200" s="66">
        <f>ENEL!Z200</f>
        <v>0</v>
      </c>
      <c r="B200" s="66">
        <f>ENEL!AA200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workbookViewId="0">
      <selection activeCell="G30" sqref="G30"/>
    </sheetView>
  </sheetViews>
  <sheetFormatPr defaultRowHeight="15" x14ac:dyDescent="0.25"/>
  <cols>
    <col min="1" max="1" width="47.5703125" customWidth="1"/>
    <col min="2" max="2" width="33.28515625" bestFit="1" customWidth="1"/>
  </cols>
  <sheetData>
    <row r="1" spans="1:3" x14ac:dyDescent="0.25">
      <c r="A1" s="67" t="s">
        <v>118</v>
      </c>
      <c r="B1" s="67" t="s">
        <v>119</v>
      </c>
      <c r="C1" t="s">
        <v>120</v>
      </c>
    </row>
    <row r="2" spans="1:3" x14ac:dyDescent="0.25">
      <c r="A2" s="67" t="str">
        <f>Energisa!AD2</f>
        <v>Captura de dados</v>
      </c>
      <c r="B2" s="67" t="str">
        <f>Energisa!AE2</f>
        <v>14:00:50</v>
      </c>
    </row>
    <row r="3" spans="1:3" x14ac:dyDescent="0.25">
      <c r="A3" s="66" t="str">
        <f>Energisa!AD3</f>
        <v>Mes de Referencia</v>
      </c>
      <c r="B3" s="66" t="str">
        <f>Energisa!AE3</f>
        <v>Agosto/2022</v>
      </c>
      <c r="C3">
        <v>6</v>
      </c>
    </row>
    <row r="4" spans="1:3" x14ac:dyDescent="0.25">
      <c r="A4" s="66" t="str">
        <f>Energisa!AD4</f>
        <v>Vencimento</v>
      </c>
      <c r="B4" s="66" t="str">
        <f>Energisa!AE4</f>
        <v>14/09/2022</v>
      </c>
      <c r="C4">
        <v>8</v>
      </c>
    </row>
    <row r="5" spans="1:3" x14ac:dyDescent="0.25">
      <c r="A5" s="66" t="str">
        <f>Energisa!AD5</f>
        <v>Data de Emissao</v>
      </c>
      <c r="B5" s="66" t="str">
        <f>Energisa!AE5</f>
        <v>01/09/2022</v>
      </c>
      <c r="C5">
        <v>13</v>
      </c>
    </row>
    <row r="6" spans="1:3" x14ac:dyDescent="0.25">
      <c r="A6" s="66" t="str">
        <f>Energisa!AD6</f>
        <v>Total a pagar</v>
      </c>
      <c r="B6" s="66" t="str">
        <f>Energisa!AE6</f>
        <v>17.349,82</v>
      </c>
      <c r="C6">
        <v>9</v>
      </c>
    </row>
    <row r="7" spans="1:3" x14ac:dyDescent="0.25">
      <c r="A7" s="66" t="str">
        <f>Energisa!AD7</f>
        <v>Leitura Anterior</v>
      </c>
      <c r="B7" s="66" t="str">
        <f>Energisa!AE7</f>
        <v>31/07/2022</v>
      </c>
      <c r="C7">
        <v>14</v>
      </c>
    </row>
    <row r="8" spans="1:3" x14ac:dyDescent="0.25">
      <c r="A8" s="66" t="str">
        <f>Energisa!AD8</f>
        <v>Leitura Atual</v>
      </c>
      <c r="B8" s="66" t="str">
        <f>Energisa!AE8</f>
        <v>31/08/2022</v>
      </c>
      <c r="C8">
        <v>15</v>
      </c>
    </row>
    <row r="9" spans="1:3" ht="15.75" customHeight="1" x14ac:dyDescent="0.25">
      <c r="A9" s="66" t="str">
        <f>Energisa!AD9</f>
        <v>Proxima Leitura</v>
      </c>
      <c r="B9" s="66" t="str">
        <f>Energisa!AE9</f>
        <v>30/09/2022</v>
      </c>
      <c r="C9">
        <v>16</v>
      </c>
    </row>
    <row r="10" spans="1:3" x14ac:dyDescent="0.25">
      <c r="A10" s="66" t="str">
        <f>Energisa!AD10</f>
        <v>CONSUMO MENSAL (grande consumidor)</v>
      </c>
      <c r="B10" s="66" t="str">
        <f>Energisa!AE10</f>
        <v>///</v>
      </c>
    </row>
    <row r="11" spans="1:3" x14ac:dyDescent="0.25">
      <c r="A11" s="66" t="str">
        <f>Energisa!AD11</f>
        <v>Consumo do Mês (P)</v>
      </c>
      <c r="B11" s="66" t="str">
        <f>Energisa!AE11</f>
        <v>128,10</v>
      </c>
      <c r="C11">
        <v>87</v>
      </c>
    </row>
    <row r="12" spans="1:3" x14ac:dyDescent="0.25">
      <c r="A12" s="66" t="str">
        <f>Energisa!AD12</f>
        <v>Energia Ativa Compensada (P)</v>
      </c>
      <c r="B12" s="66" t="str">
        <f>Energisa!AE12</f>
        <v>128,10</v>
      </c>
      <c r="C12">
        <v>39</v>
      </c>
    </row>
    <row r="13" spans="1:3" x14ac:dyDescent="0.25">
      <c r="A13" s="66" t="str">
        <f>Energisa!AD13</f>
        <v>Consumo do Mês (FP)</v>
      </c>
      <c r="B13" s="66" t="str">
        <f>Energisa!AE13</f>
        <v>1.489,95</v>
      </c>
      <c r="C13">
        <v>21</v>
      </c>
    </row>
    <row r="14" spans="1:3" x14ac:dyDescent="0.25">
      <c r="A14" s="66" t="str">
        <f>Energisa!AD14</f>
        <v>Energia Ativa Compensada (FP)</v>
      </c>
      <c r="B14" s="66" t="str">
        <f>Energisa!AE14</f>
        <v>1.489,95</v>
      </c>
      <c r="C14">
        <v>25</v>
      </c>
    </row>
    <row r="15" spans="1:3" x14ac:dyDescent="0.25">
      <c r="A15" s="66" t="str">
        <f>Energisa!AD15</f>
        <v>Energia Reativa Exced (P)</v>
      </c>
      <c r="B15" s="66" t="str">
        <f>Energisa!AE15</f>
        <v>14,70</v>
      </c>
      <c r="C15">
        <v>88</v>
      </c>
    </row>
    <row r="16" spans="1:3" x14ac:dyDescent="0.25">
      <c r="A16" s="66" t="str">
        <f>Energisa!AD16</f>
        <v>Energia Reativa Exced (FP)</v>
      </c>
      <c r="B16" s="66" t="str">
        <f>Energisa!AE16</f>
        <v>200,55</v>
      </c>
      <c r="C16">
        <v>57</v>
      </c>
    </row>
    <row r="17" spans="1:3" x14ac:dyDescent="0.25">
      <c r="A17" s="66" t="str">
        <f>Energisa!AD17</f>
        <v>Demanda de Potência Medida (FP)</v>
      </c>
      <c r="B17" s="66" t="str">
        <f>Energisa!AE17</f>
        <v>8,40</v>
      </c>
      <c r="C17">
        <v>35</v>
      </c>
    </row>
    <row r="18" spans="1:3" x14ac:dyDescent="0.25">
      <c r="A18" s="66" t="str">
        <f>Energisa!AD18</f>
        <v>Demanda Potência Não Consumida (FP)</v>
      </c>
      <c r="B18" s="66" t="str">
        <f>Energisa!AE18</f>
        <v>824,10</v>
      </c>
      <c r="C18">
        <v>112</v>
      </c>
    </row>
    <row r="19" spans="1:3" x14ac:dyDescent="0.25">
      <c r="A19" s="66" t="str">
        <f>Energisa!AD19</f>
        <v>Energia Injetada (P)</v>
      </c>
      <c r="B19" s="66" t="str">
        <f>Energisa!AE19</f>
        <v>128,10</v>
      </c>
      <c r="C19">
        <v>37</v>
      </c>
    </row>
    <row r="20" spans="1:3" ht="15.75" customHeight="1" x14ac:dyDescent="0.25">
      <c r="A20" s="66" t="str">
        <f>Energisa!AD20</f>
        <v>Energia Injetada (FP)</v>
      </c>
      <c r="B20" s="66" t="str">
        <f>Energisa!AE20</f>
        <v>1.489,95</v>
      </c>
      <c r="C20">
        <v>38</v>
      </c>
    </row>
    <row r="21" spans="1:3" x14ac:dyDescent="0.25">
      <c r="A21" s="66" t="str">
        <f>Energisa!AD21</f>
        <v>Créditos Energia (P)</v>
      </c>
      <c r="B21" s="66" t="str">
        <f>Energisa!AE21</f>
        <v>4</v>
      </c>
      <c r="C21">
        <v>23</v>
      </c>
    </row>
    <row r="22" spans="1:3" x14ac:dyDescent="0.25">
      <c r="A22" s="66" t="str">
        <f>Energisa!AD22</f>
        <v>Créditos Energia (FP)</v>
      </c>
      <c r="B22" s="66" t="str">
        <f>Energisa!AE22</f>
        <v>4</v>
      </c>
      <c r="C22">
        <v>22</v>
      </c>
    </row>
    <row r="23" spans="1:3" x14ac:dyDescent="0.25">
      <c r="A23" s="66" t="str">
        <f>Energisa!AD23</f>
        <v>CONSUMO MENSAL (pequeno consumidor)</v>
      </c>
      <c r="B23" s="66" t="str">
        <f>Energisa!AE23</f>
        <v>///</v>
      </c>
    </row>
    <row r="24" spans="1:3" x14ac:dyDescent="0.25">
      <c r="A24" s="66" t="str">
        <f>Energisa!AD24</f>
        <v>Consumo em kWh</v>
      </c>
      <c r="B24" s="66" t="str">
        <f>Energisa!AE24</f>
        <v>Grande consumidor ver acima /|\</v>
      </c>
      <c r="C24">
        <v>21</v>
      </c>
    </row>
    <row r="25" spans="1:3" ht="15.75" customHeight="1" x14ac:dyDescent="0.25">
      <c r="A25" s="66" t="str">
        <f>Energisa!AD25</f>
        <v>Energia Atv Compensada</v>
      </c>
      <c r="B25" s="66" t="str">
        <f>Energisa!AE25</f>
        <v>Grande consumidor ver acima /|\</v>
      </c>
      <c r="C25">
        <v>38</v>
      </c>
    </row>
    <row r="26" spans="1:3" x14ac:dyDescent="0.25">
      <c r="A26" s="66" t="str">
        <f>Energisa!AD26</f>
        <v>Dif. Custo Disp. Res.</v>
      </c>
      <c r="B26" s="66" t="str">
        <f>Energisa!AE26</f>
        <v>Grande consumidor ver acima /|\</v>
      </c>
      <c r="C26">
        <v>103</v>
      </c>
    </row>
    <row r="27" spans="1:3" x14ac:dyDescent="0.25">
      <c r="A27" s="66" t="str">
        <f>Energisa!AD27</f>
        <v>Energia Injetada</v>
      </c>
      <c r="B27" s="66" t="str">
        <f>Energisa!AE27</f>
        <v>Grande consumidor ver acima /|\</v>
      </c>
      <c r="C27">
        <v>38</v>
      </c>
    </row>
    <row r="28" spans="1:3" x14ac:dyDescent="0.25">
      <c r="A28" s="66" t="str">
        <f>Energisa!AD28</f>
        <v>Créditos Energia</v>
      </c>
      <c r="B28" s="66" t="str">
        <f>Energisa!AE28</f>
        <v>Grande consumidor ver acima /|\</v>
      </c>
      <c r="C28">
        <v>22</v>
      </c>
    </row>
    <row r="29" spans="1:3" x14ac:dyDescent="0.25">
      <c r="A29" s="66" t="str">
        <f>Energisa!AD29</f>
        <v>TARIFA CONSUMO c/ TRIBUTOS (grande consumidor)</v>
      </c>
      <c r="B29" s="66" t="str">
        <f>Energisa!AE29</f>
        <v>///</v>
      </c>
    </row>
    <row r="30" spans="1:3" x14ac:dyDescent="0.25">
      <c r="A30" s="66" t="str">
        <f>Energisa!AD30</f>
        <v>Tarifa Consumo do Mês (P)</v>
      </c>
      <c r="B30" s="66" t="str">
        <f>Energisa!AE30</f>
        <v>1,616240</v>
      </c>
      <c r="C30">
        <v>59</v>
      </c>
    </row>
    <row r="31" spans="1:3" x14ac:dyDescent="0.25">
      <c r="A31" s="66" t="str">
        <f>Energisa!AD31</f>
        <v>Tarifa Energia Ativa Compensada (P)</v>
      </c>
      <c r="B31" s="66" t="str">
        <f>Energisa!AE31</f>
        <v>1,616240</v>
      </c>
      <c r="C31">
        <v>125</v>
      </c>
    </row>
    <row r="32" spans="1:3" x14ac:dyDescent="0.25">
      <c r="A32" s="66" t="str">
        <f>Energisa!AD32</f>
        <v>Tarifa Consumo do Mês (FP)</v>
      </c>
      <c r="B32" s="66" t="str">
        <f>Energisa!AE32</f>
        <v>0,449840</v>
      </c>
      <c r="C32">
        <v>28</v>
      </c>
    </row>
    <row r="33" spans="1:3" x14ac:dyDescent="0.25">
      <c r="A33" s="66" t="str">
        <f>Energisa!AD33</f>
        <v>Tarifa Energia Ativa Compensada (FP)</v>
      </c>
      <c r="B33" s="66" t="str">
        <f>Energisa!AE33</f>
        <v>0,449840</v>
      </c>
      <c r="C33">
        <v>27</v>
      </c>
    </row>
    <row r="34" spans="1:3" ht="15.75" customHeight="1" x14ac:dyDescent="0.25">
      <c r="A34" s="66" t="str">
        <f>Energisa!AD34</f>
        <v>Tarifa Energia Reativa Exced (P)</v>
      </c>
      <c r="B34" s="66" t="str">
        <f>Energisa!AE34</f>
        <v>0,340220</v>
      </c>
    </row>
    <row r="35" spans="1:3" x14ac:dyDescent="0.25">
      <c r="A35" s="66" t="str">
        <f>Energisa!AD35</f>
        <v>Tarifa Energia Reativa Exced (FP)</v>
      </c>
      <c r="B35" s="66" t="str">
        <f>Energisa!AE35</f>
        <v>0,340220</v>
      </c>
    </row>
    <row r="36" spans="1:3" x14ac:dyDescent="0.25">
      <c r="A36" s="66" t="str">
        <f>Energisa!AD36</f>
        <v>Tarifa Demanda de Potência Medida (FP)</v>
      </c>
      <c r="B36" s="66" t="str">
        <f>Energisa!AE36</f>
        <v>20,184910</v>
      </c>
      <c r="C36">
        <v>58</v>
      </c>
    </row>
    <row r="37" spans="1:3" x14ac:dyDescent="0.25">
      <c r="A37" s="66" t="str">
        <f>Energisa!AD37</f>
        <v>Tarifa Demanda Potência Não Consumida (FP)</v>
      </c>
      <c r="B37" s="66" t="str">
        <f>Energisa!AE37</f>
        <v>20,184910</v>
      </c>
    </row>
    <row r="38" spans="1:3" ht="15.75" customHeight="1" x14ac:dyDescent="0.25">
      <c r="A38" s="66" t="str">
        <f>Energisa!AD38</f>
        <v>Tarifa CONSUMO MENSAL c/ tributos (pequeno consumidor)</v>
      </c>
      <c r="B38" s="66" t="str">
        <f>Energisa!AE38</f>
        <v>///</v>
      </c>
    </row>
    <row r="39" spans="1:3" x14ac:dyDescent="0.25">
      <c r="A39" s="66" t="str">
        <f>Energisa!AD39</f>
        <v>Tarifa Consumo em kWh</v>
      </c>
      <c r="B39" s="66" t="str">
        <f>Energisa!AE39</f>
        <v>Grande consumidor ver acima /|\</v>
      </c>
      <c r="C39">
        <v>28</v>
      </c>
    </row>
    <row r="40" spans="1:3" x14ac:dyDescent="0.25">
      <c r="A40" s="66" t="str">
        <f>Energisa!AD40</f>
        <v>Tarifa Energia Atv Compensada</v>
      </c>
      <c r="B40" s="66" t="str">
        <f>Energisa!AE40</f>
        <v>Grande consumidor ver acima /|\</v>
      </c>
      <c r="C40">
        <v>27</v>
      </c>
    </row>
    <row r="41" spans="1:3" x14ac:dyDescent="0.25">
      <c r="A41" s="66" t="str">
        <f>Energisa!AD41</f>
        <v>Tarifa Dif. Custo Disp. Res.</v>
      </c>
      <c r="B41" s="66" t="str">
        <f>Energisa!AE41</f>
        <v>Grande consumidor ver acima /|\</v>
      </c>
      <c r="C41">
        <v>70</v>
      </c>
    </row>
    <row r="42" spans="1:3" x14ac:dyDescent="0.25">
      <c r="A42" s="66" t="str">
        <f>Energisa!AD42</f>
        <v>VALOR (Consumo x Tarifa) (grande consumidor)</v>
      </c>
      <c r="B42" s="66" t="str">
        <f>Energisa!AE42</f>
        <v>///</v>
      </c>
    </row>
    <row r="43" spans="1:3" x14ac:dyDescent="0.25">
      <c r="A43" s="66" t="str">
        <f>Energisa!AD43</f>
        <v>Valor Consumo do Mês (P)</v>
      </c>
      <c r="B43" s="66" t="str">
        <f>Energisa!AE43</f>
        <v>207,04</v>
      </c>
      <c r="C43">
        <v>100</v>
      </c>
    </row>
    <row r="44" spans="1:3" x14ac:dyDescent="0.25">
      <c r="A44" s="66" t="str">
        <f>Energisa!AD44</f>
        <v>Valor Energia Ativa Compensada (P)</v>
      </c>
      <c r="B44" s="66" t="str">
        <f>Energisa!AE44</f>
        <v>-207,04</v>
      </c>
      <c r="C44">
        <v>109</v>
      </c>
    </row>
    <row r="45" spans="1:3" x14ac:dyDescent="0.25">
      <c r="A45" s="66" t="str">
        <f>Energisa!AD45</f>
        <v>Valor Consumo do Mês (FP)</v>
      </c>
      <c r="B45" s="66" t="str">
        <f>Energisa!AE45</f>
        <v>670,26</v>
      </c>
      <c r="C45">
        <v>30</v>
      </c>
    </row>
    <row r="46" spans="1:3" x14ac:dyDescent="0.25">
      <c r="A46" s="66" t="str">
        <f>Energisa!AD46</f>
        <v>Valor Energia Ativa Compensada (FP)</v>
      </c>
      <c r="B46" s="66" t="str">
        <f>Energisa!AE46</f>
        <v>-670,26</v>
      </c>
      <c r="C46">
        <v>29</v>
      </c>
    </row>
    <row r="47" spans="1:3" ht="15.75" customHeight="1" x14ac:dyDescent="0.25">
      <c r="A47" s="66" t="str">
        <f>Energisa!AD47</f>
        <v>Valor Energia Reativa Exced (P)</v>
      </c>
      <c r="B47" s="66" t="str">
        <f>Energisa!AE47</f>
        <v>5,00</v>
      </c>
    </row>
    <row r="48" spans="1:3" x14ac:dyDescent="0.25">
      <c r="A48" s="66" t="str">
        <f>Energisa!AD48</f>
        <v>Valor Energia Reativa Exced (FP)</v>
      </c>
      <c r="B48" s="66" t="str">
        <f>Energisa!AE48</f>
        <v>68,23</v>
      </c>
      <c r="C48">
        <v>101</v>
      </c>
    </row>
    <row r="49" spans="1:3" x14ac:dyDescent="0.25">
      <c r="A49" s="66" t="str">
        <f>Energisa!AD49</f>
        <v>Valor Demanda de Potência Medida (FP)</v>
      </c>
      <c r="B49" s="66" t="str">
        <f>Energisa!AE49</f>
        <v>169,55</v>
      </c>
    </row>
    <row r="50" spans="1:3" x14ac:dyDescent="0.25">
      <c r="A50" s="66" t="str">
        <f>Energisa!AD50</f>
        <v>Valor Demanda Potência Não Consumida (FP)</v>
      </c>
      <c r="B50" s="66" t="str">
        <f>Energisa!AE50</f>
        <v>16.634,38</v>
      </c>
      <c r="C50">
        <v>110</v>
      </c>
    </row>
    <row r="51" spans="1:3" ht="15.75" customHeight="1" x14ac:dyDescent="0.25">
      <c r="A51" s="66" t="str">
        <f>Energisa!AD51</f>
        <v>VALOR (Consumo x Tarifa) (pequeno consumidor)</v>
      </c>
      <c r="B51" s="66" t="str">
        <f>Energisa!AE51</f>
        <v>///</v>
      </c>
    </row>
    <row r="52" spans="1:3" x14ac:dyDescent="0.25">
      <c r="A52" s="66" t="str">
        <f>Energisa!AD52</f>
        <v>Valor Consumo em kWh</v>
      </c>
      <c r="B52" s="66" t="str">
        <f>Energisa!AE52</f>
        <v>Grande consumidor ver acima /|\</v>
      </c>
      <c r="C52">
        <v>30</v>
      </c>
    </row>
    <row r="53" spans="1:3" x14ac:dyDescent="0.25">
      <c r="A53" s="66" t="str">
        <f>Energisa!AD53</f>
        <v>Valor Energia Atv Compensada</v>
      </c>
      <c r="B53" s="66" t="str">
        <f>Energisa!AE53</f>
        <v>Grande consumidor ver acima /|\</v>
      </c>
      <c r="C53">
        <v>29</v>
      </c>
    </row>
    <row r="54" spans="1:3" x14ac:dyDescent="0.25">
      <c r="A54" s="66" t="str">
        <f>Energisa!AD54</f>
        <v>Valor Dif. Custo Disp. Res.</v>
      </c>
      <c r="B54" s="66" t="str">
        <f>Energisa!AE54</f>
        <v>Grande consumidor ver acima /|\</v>
      </c>
      <c r="C54">
        <v>64</v>
      </c>
    </row>
    <row r="55" spans="1:3" x14ac:dyDescent="0.25">
      <c r="A55" s="66" t="str">
        <f>Energisa!AD55</f>
        <v>Extras (grande consumidor)</v>
      </c>
      <c r="B55" s="66" t="str">
        <f>Energisa!AE55</f>
        <v>///</v>
      </c>
    </row>
    <row r="56" spans="1:3" ht="15.75" customHeight="1" x14ac:dyDescent="0.25">
      <c r="A56" s="66" t="str">
        <f>Energisa!AD56</f>
        <v>Contrib. Ilum. Publ.</v>
      </c>
      <c r="B56" s="66" t="str">
        <f>Energisa!AE56</f>
        <v>46,17</v>
      </c>
      <c r="C56">
        <v>24</v>
      </c>
    </row>
    <row r="57" spans="1:3" x14ac:dyDescent="0.25">
      <c r="A57" s="66" t="str">
        <f>Energisa!AD57</f>
        <v>JUROS MORA</v>
      </c>
      <c r="B57" s="66" t="str">
        <f>Energisa!AE57</f>
        <v>64,16</v>
      </c>
      <c r="C57">
        <v>32</v>
      </c>
    </row>
    <row r="58" spans="1:3" x14ac:dyDescent="0.25">
      <c r="A58" s="66" t="str">
        <f>Energisa!AD58</f>
        <v>MULTA</v>
      </c>
      <c r="B58" s="66" t="str">
        <f>Energisa!AE58</f>
        <v>320,82</v>
      </c>
      <c r="C58">
        <v>31</v>
      </c>
    </row>
    <row r="59" spans="1:3" x14ac:dyDescent="0.25">
      <c r="A59" s="66" t="str">
        <f>Energisa!AD59</f>
        <v>ATUALIZACAO MONETARIA</v>
      </c>
      <c r="B59" s="66" t="str">
        <f>Energisa!AE59</f>
        <v>41,51</v>
      </c>
    </row>
    <row r="60" spans="1:3" x14ac:dyDescent="0.25">
      <c r="A60" s="66" t="str">
        <f>Energisa!AD60</f>
        <v>CPF/CNPJ</v>
      </c>
      <c r="B60" s="66" t="str">
        <f>Energisa!AE60</f>
        <v>41.628.717/0001-60</v>
      </c>
      <c r="C60">
        <v>10</v>
      </c>
    </row>
    <row r="61" spans="1:3" x14ac:dyDescent="0.25">
      <c r="A61" s="66" t="str">
        <f>Energisa!AD61</f>
        <v>UC/UG</v>
      </c>
      <c r="B61" s="66" t="str">
        <f>Energisa!AE61</f>
        <v>9/2598964-1</v>
      </c>
      <c r="C61">
        <v>7</v>
      </c>
    </row>
    <row r="62" spans="1:3" x14ac:dyDescent="0.25">
      <c r="A62" s="66">
        <f>Energisa!AD62</f>
        <v>0</v>
      </c>
      <c r="B62" s="66">
        <f>Energisa!AE62</f>
        <v>0</v>
      </c>
    </row>
    <row r="63" spans="1:3" x14ac:dyDescent="0.25">
      <c r="A63" s="66">
        <f>Energisa!AD63</f>
        <v>0</v>
      </c>
      <c r="B63" s="66">
        <f>Energisa!AE63</f>
        <v>0</v>
      </c>
    </row>
    <row r="64" spans="1:3" x14ac:dyDescent="0.25">
      <c r="A64" s="66">
        <f>Energisa!AD64</f>
        <v>0</v>
      </c>
      <c r="B64" s="66">
        <f>Energisa!AE64</f>
        <v>0</v>
      </c>
    </row>
    <row r="65" spans="1:2" x14ac:dyDescent="0.25">
      <c r="A65" s="66">
        <f>Energisa!AD65</f>
        <v>0</v>
      </c>
      <c r="B65" s="66">
        <f>Energisa!AE65</f>
        <v>0</v>
      </c>
    </row>
    <row r="66" spans="1:2" x14ac:dyDescent="0.25">
      <c r="A66" s="66">
        <f>Energisa!AD66</f>
        <v>0</v>
      </c>
      <c r="B66" s="66">
        <f>Energisa!AE66</f>
        <v>0</v>
      </c>
    </row>
    <row r="67" spans="1:2" x14ac:dyDescent="0.25">
      <c r="A67" s="66">
        <f>Energisa!AD67</f>
        <v>0</v>
      </c>
      <c r="B67" s="66">
        <f>Energisa!AE67</f>
        <v>0</v>
      </c>
    </row>
    <row r="68" spans="1:2" x14ac:dyDescent="0.25">
      <c r="A68" s="66">
        <f>Energisa!AD68</f>
        <v>0</v>
      </c>
      <c r="B68" s="66">
        <f>Energisa!AE68</f>
        <v>0</v>
      </c>
    </row>
    <row r="69" spans="1:2" x14ac:dyDescent="0.25">
      <c r="A69" s="66">
        <f>Energisa!AD69</f>
        <v>0</v>
      </c>
      <c r="B69" s="66">
        <f>Energisa!AE69</f>
        <v>0</v>
      </c>
    </row>
    <row r="70" spans="1:2" x14ac:dyDescent="0.25">
      <c r="A70" s="66">
        <f>Energisa!AD70</f>
        <v>0</v>
      </c>
      <c r="B70" s="66">
        <f>Energisa!AE70</f>
        <v>0</v>
      </c>
    </row>
    <row r="71" spans="1:2" x14ac:dyDescent="0.25">
      <c r="A71" s="66">
        <f>Energisa!AD71</f>
        <v>0</v>
      </c>
      <c r="B71" s="66">
        <f>Energisa!AE71</f>
        <v>0</v>
      </c>
    </row>
    <row r="72" spans="1:2" x14ac:dyDescent="0.25">
      <c r="A72" s="66">
        <f>Energisa!AD72</f>
        <v>0</v>
      </c>
      <c r="B72" s="66">
        <f>Energisa!AE72</f>
        <v>0</v>
      </c>
    </row>
    <row r="73" spans="1:2" x14ac:dyDescent="0.25">
      <c r="A73" s="66">
        <f>Energisa!AD73</f>
        <v>0</v>
      </c>
      <c r="B73" s="66">
        <f>Energisa!AE73</f>
        <v>0</v>
      </c>
    </row>
    <row r="74" spans="1:2" x14ac:dyDescent="0.25">
      <c r="A74" s="66">
        <f>Energisa!AD74</f>
        <v>0</v>
      </c>
      <c r="B74" s="66">
        <f>Energisa!AE74</f>
        <v>0</v>
      </c>
    </row>
    <row r="75" spans="1:2" x14ac:dyDescent="0.25">
      <c r="A75" s="66">
        <f>Energisa!AD75</f>
        <v>0</v>
      </c>
      <c r="B75" s="66">
        <f>Energisa!AE75</f>
        <v>0</v>
      </c>
    </row>
    <row r="76" spans="1:2" x14ac:dyDescent="0.25">
      <c r="A76" s="66">
        <f>Energisa!AD76</f>
        <v>0</v>
      </c>
      <c r="B76" s="66">
        <f>Energisa!AE76</f>
        <v>0</v>
      </c>
    </row>
    <row r="77" spans="1:2" x14ac:dyDescent="0.25">
      <c r="A77" s="66">
        <f>Energisa!AD77</f>
        <v>0</v>
      </c>
      <c r="B77" s="66">
        <f>Energisa!AE77</f>
        <v>0</v>
      </c>
    </row>
    <row r="78" spans="1:2" x14ac:dyDescent="0.25">
      <c r="A78" s="66">
        <f>Energisa!AD78</f>
        <v>0</v>
      </c>
      <c r="B78" s="66">
        <f>Energisa!AE78</f>
        <v>0</v>
      </c>
    </row>
    <row r="79" spans="1:2" x14ac:dyDescent="0.25">
      <c r="A79" s="66">
        <f>Energisa!AD79</f>
        <v>0</v>
      </c>
      <c r="B79" s="66">
        <f>Energisa!AE79</f>
        <v>0</v>
      </c>
    </row>
    <row r="80" spans="1:2" x14ac:dyDescent="0.25">
      <c r="A80" s="66">
        <f>Energisa!AD80</f>
        <v>0</v>
      </c>
      <c r="B80" s="66">
        <f>Energisa!AE80</f>
        <v>0</v>
      </c>
    </row>
    <row r="81" spans="1:2" x14ac:dyDescent="0.25">
      <c r="A81" s="66">
        <f>Energisa!AD81</f>
        <v>0</v>
      </c>
      <c r="B81" s="66">
        <f>Energisa!AE81</f>
        <v>0</v>
      </c>
    </row>
    <row r="82" spans="1:2" x14ac:dyDescent="0.25">
      <c r="A82" s="66">
        <f>Energisa!AD82</f>
        <v>0</v>
      </c>
      <c r="B82" s="66">
        <f>Energisa!AE82</f>
        <v>0</v>
      </c>
    </row>
    <row r="83" spans="1:2" x14ac:dyDescent="0.25">
      <c r="A83" s="66">
        <f>Energisa!AD83</f>
        <v>0</v>
      </c>
      <c r="B83" s="66">
        <f>Energisa!AE83</f>
        <v>0</v>
      </c>
    </row>
    <row r="84" spans="1:2" x14ac:dyDescent="0.25">
      <c r="A84" s="66">
        <f>Energisa!AD84</f>
        <v>0</v>
      </c>
      <c r="B84" s="66">
        <f>Energisa!AE84</f>
        <v>0</v>
      </c>
    </row>
    <row r="85" spans="1:2" x14ac:dyDescent="0.25">
      <c r="A85" s="66">
        <f>Energisa!AD85</f>
        <v>0</v>
      </c>
      <c r="B85" s="66">
        <f>Energisa!AE85</f>
        <v>0</v>
      </c>
    </row>
    <row r="86" spans="1:2" x14ac:dyDescent="0.25">
      <c r="A86" s="66">
        <f>Energisa!AD86</f>
        <v>0</v>
      </c>
      <c r="B86" s="66">
        <f>Energisa!AE86</f>
        <v>0</v>
      </c>
    </row>
    <row r="87" spans="1:2" x14ac:dyDescent="0.25">
      <c r="A87" s="66">
        <f>Energisa!AD87</f>
        <v>0</v>
      </c>
      <c r="B87" s="66">
        <f>Energisa!AE87</f>
        <v>0</v>
      </c>
    </row>
    <row r="88" spans="1:2" x14ac:dyDescent="0.25">
      <c r="A88" s="66">
        <f>Energisa!AD88</f>
        <v>0</v>
      </c>
      <c r="B88" s="66">
        <f>Energisa!AE88</f>
        <v>0</v>
      </c>
    </row>
    <row r="89" spans="1:2" x14ac:dyDescent="0.25">
      <c r="A89" s="66">
        <f>Energisa!AD89</f>
        <v>0</v>
      </c>
      <c r="B89" s="66">
        <f>Energisa!AE89</f>
        <v>0</v>
      </c>
    </row>
    <row r="90" spans="1:2" x14ac:dyDescent="0.25">
      <c r="A90" s="66">
        <f>Energisa!AD90</f>
        <v>0</v>
      </c>
      <c r="B90" s="66">
        <f>Energisa!AE90</f>
        <v>0</v>
      </c>
    </row>
    <row r="91" spans="1:2" x14ac:dyDescent="0.25">
      <c r="A91" s="66">
        <f>Energisa!AD91</f>
        <v>0</v>
      </c>
      <c r="B91" s="66">
        <f>Energisa!AE91</f>
        <v>0</v>
      </c>
    </row>
    <row r="92" spans="1:2" x14ac:dyDescent="0.25">
      <c r="A92" s="66">
        <f>Energisa!AD92</f>
        <v>0</v>
      </c>
      <c r="B92" s="66">
        <f>Energisa!AE92</f>
        <v>0</v>
      </c>
    </row>
    <row r="93" spans="1:2" x14ac:dyDescent="0.25">
      <c r="A93" s="66">
        <f>Energisa!AD93</f>
        <v>0</v>
      </c>
      <c r="B93" s="66">
        <f>Energisa!AE93</f>
        <v>0</v>
      </c>
    </row>
    <row r="94" spans="1:2" x14ac:dyDescent="0.25">
      <c r="A94" s="66">
        <f>Energisa!AD94</f>
        <v>0</v>
      </c>
      <c r="B94" s="66">
        <f>Energisa!AE94</f>
        <v>0</v>
      </c>
    </row>
    <row r="95" spans="1:2" x14ac:dyDescent="0.25">
      <c r="A95" s="66">
        <f>Energisa!AD95</f>
        <v>0</v>
      </c>
      <c r="B95" s="66">
        <f>Energisa!AE95</f>
        <v>0</v>
      </c>
    </row>
    <row r="96" spans="1:2" x14ac:dyDescent="0.25">
      <c r="A96" s="66">
        <f>Energisa!AD96</f>
        <v>0</v>
      </c>
      <c r="B96" s="66">
        <f>Energisa!AE96</f>
        <v>0</v>
      </c>
    </row>
    <row r="97" spans="1:2" x14ac:dyDescent="0.25">
      <c r="A97" s="66">
        <f>Energisa!AD97</f>
        <v>0</v>
      </c>
      <c r="B97" s="66">
        <f>Energisa!AE97</f>
        <v>0</v>
      </c>
    </row>
    <row r="98" spans="1:2" x14ac:dyDescent="0.25">
      <c r="A98" s="66">
        <f>Energisa!AD98</f>
        <v>0</v>
      </c>
      <c r="B98" s="66">
        <f>Energisa!AE98</f>
        <v>0</v>
      </c>
    </row>
    <row r="99" spans="1:2" x14ac:dyDescent="0.25">
      <c r="A99" s="66">
        <f>Energisa!AD99</f>
        <v>0</v>
      </c>
      <c r="B99" s="66">
        <f>Energisa!AE99</f>
        <v>0</v>
      </c>
    </row>
    <row r="100" spans="1:2" x14ac:dyDescent="0.25">
      <c r="A100" s="66">
        <f>Energisa!AD100</f>
        <v>0</v>
      </c>
      <c r="B100" s="66">
        <f>Energisa!AE100</f>
        <v>0</v>
      </c>
    </row>
    <row r="101" spans="1:2" x14ac:dyDescent="0.25">
      <c r="A101" s="66">
        <f>Energisa!AD101</f>
        <v>0</v>
      </c>
      <c r="B101" s="66">
        <f>Energisa!AE101</f>
        <v>0</v>
      </c>
    </row>
    <row r="102" spans="1:2" x14ac:dyDescent="0.25">
      <c r="A102" s="66">
        <f>Energisa!AD102</f>
        <v>0</v>
      </c>
      <c r="B102" s="66">
        <f>Energisa!AE102</f>
        <v>0</v>
      </c>
    </row>
    <row r="103" spans="1:2" x14ac:dyDescent="0.25">
      <c r="A103" s="66">
        <f>Energisa!AD103</f>
        <v>0</v>
      </c>
      <c r="B103" s="66">
        <f>Energisa!AE103</f>
        <v>0</v>
      </c>
    </row>
    <row r="104" spans="1:2" x14ac:dyDescent="0.25">
      <c r="A104" s="66">
        <f>Energisa!AD104</f>
        <v>0</v>
      </c>
      <c r="B104" s="66">
        <f>Energisa!AE104</f>
        <v>0</v>
      </c>
    </row>
    <row r="105" spans="1:2" x14ac:dyDescent="0.25">
      <c r="A105" s="66">
        <f>Energisa!AD105</f>
        <v>0</v>
      </c>
      <c r="B105" s="66">
        <f>Energisa!AE105</f>
        <v>0</v>
      </c>
    </row>
    <row r="106" spans="1:2" x14ac:dyDescent="0.25">
      <c r="A106" s="66">
        <f>Energisa!AD106</f>
        <v>0</v>
      </c>
      <c r="B106" s="66">
        <f>Energisa!AE106</f>
        <v>0</v>
      </c>
    </row>
    <row r="107" spans="1:2" x14ac:dyDescent="0.25">
      <c r="A107" s="66">
        <f>Energisa!AD107</f>
        <v>0</v>
      </c>
      <c r="B107" s="66">
        <f>Energisa!AE107</f>
        <v>0</v>
      </c>
    </row>
    <row r="108" spans="1:2" x14ac:dyDescent="0.25">
      <c r="A108" s="66">
        <f>Energisa!AD108</f>
        <v>0</v>
      </c>
      <c r="B108" s="66">
        <f>Energisa!AE108</f>
        <v>0</v>
      </c>
    </row>
    <row r="109" spans="1:2" x14ac:dyDescent="0.25">
      <c r="A109" s="66">
        <f>Energisa!AD109</f>
        <v>0</v>
      </c>
      <c r="B109" s="66">
        <f>Energisa!AE109</f>
        <v>0</v>
      </c>
    </row>
    <row r="110" spans="1:2" x14ac:dyDescent="0.25">
      <c r="A110" s="66">
        <f>Energisa!AD110</f>
        <v>0</v>
      </c>
      <c r="B110" s="66">
        <f>Energisa!AE110</f>
        <v>0</v>
      </c>
    </row>
    <row r="111" spans="1:2" x14ac:dyDescent="0.25">
      <c r="A111" s="66">
        <f>Energisa!AD111</f>
        <v>0</v>
      </c>
      <c r="B111" s="66">
        <f>Energisa!AE111</f>
        <v>0</v>
      </c>
    </row>
    <row r="112" spans="1:2" x14ac:dyDescent="0.25">
      <c r="A112" s="66">
        <f>Energisa!AD112</f>
        <v>0</v>
      </c>
      <c r="B112" s="66">
        <f>Energisa!AE112</f>
        <v>0</v>
      </c>
    </row>
    <row r="113" spans="1:2" x14ac:dyDescent="0.25">
      <c r="A113" s="66">
        <f>Energisa!AD113</f>
        <v>0</v>
      </c>
      <c r="B113" s="66">
        <f>Energisa!AE113</f>
        <v>0</v>
      </c>
    </row>
    <row r="114" spans="1:2" x14ac:dyDescent="0.25">
      <c r="A114" s="66">
        <f>Energisa!AD114</f>
        <v>0</v>
      </c>
      <c r="B114" s="66">
        <f>Energisa!AE114</f>
        <v>0</v>
      </c>
    </row>
    <row r="115" spans="1:2" x14ac:dyDescent="0.25">
      <c r="A115" s="66">
        <f>Energisa!AD115</f>
        <v>0</v>
      </c>
      <c r="B115" s="66">
        <f>Energisa!AE115</f>
        <v>0</v>
      </c>
    </row>
    <row r="116" spans="1:2" x14ac:dyDescent="0.25">
      <c r="A116" s="66">
        <f>Energisa!AD116</f>
        <v>0</v>
      </c>
      <c r="B116" s="66">
        <f>Energisa!AE116</f>
        <v>0</v>
      </c>
    </row>
    <row r="117" spans="1:2" x14ac:dyDescent="0.25">
      <c r="A117" s="66">
        <f>Energisa!AD117</f>
        <v>0</v>
      </c>
      <c r="B117" s="66">
        <f>Energisa!AE117</f>
        <v>0</v>
      </c>
    </row>
    <row r="118" spans="1:2" x14ac:dyDescent="0.25">
      <c r="A118" s="66">
        <f>Energisa!AD118</f>
        <v>0</v>
      </c>
      <c r="B118" s="66">
        <f>Energisa!AE118</f>
        <v>0</v>
      </c>
    </row>
    <row r="119" spans="1:2" x14ac:dyDescent="0.25">
      <c r="A119" s="66">
        <f>Energisa!AD119</f>
        <v>0</v>
      </c>
      <c r="B119" s="66">
        <f>Energisa!AE119</f>
        <v>0</v>
      </c>
    </row>
    <row r="120" spans="1:2" x14ac:dyDescent="0.25">
      <c r="A120" s="66">
        <f>Energisa!AD120</f>
        <v>0</v>
      </c>
      <c r="B120" s="66">
        <f>Energisa!AE120</f>
        <v>0</v>
      </c>
    </row>
    <row r="121" spans="1:2" x14ac:dyDescent="0.25">
      <c r="A121" s="66">
        <f>Energisa!AD121</f>
        <v>0</v>
      </c>
      <c r="B121" s="66">
        <f>Energisa!AE121</f>
        <v>0</v>
      </c>
    </row>
    <row r="122" spans="1:2" x14ac:dyDescent="0.25">
      <c r="A122" s="66">
        <f>Energisa!AD122</f>
        <v>0</v>
      </c>
      <c r="B122" s="66">
        <f>Energisa!AE122</f>
        <v>0</v>
      </c>
    </row>
    <row r="123" spans="1:2" x14ac:dyDescent="0.25">
      <c r="A123" s="66">
        <f>Energisa!AD123</f>
        <v>0</v>
      </c>
      <c r="B123" s="66">
        <f>Energisa!AE123</f>
        <v>0</v>
      </c>
    </row>
    <row r="124" spans="1:2" x14ac:dyDescent="0.25">
      <c r="A124" s="66">
        <f>Energisa!AD124</f>
        <v>0</v>
      </c>
      <c r="B124" s="66">
        <f>Energisa!AE124</f>
        <v>0</v>
      </c>
    </row>
    <row r="125" spans="1:2" x14ac:dyDescent="0.25">
      <c r="A125" s="66">
        <f>Energisa!AD125</f>
        <v>0</v>
      </c>
      <c r="B125" s="66">
        <f>Energisa!AE125</f>
        <v>0</v>
      </c>
    </row>
    <row r="126" spans="1:2" x14ac:dyDescent="0.25">
      <c r="A126" s="66">
        <f>Energisa!AD126</f>
        <v>0</v>
      </c>
      <c r="B126" s="66">
        <f>Energisa!AE126</f>
        <v>0</v>
      </c>
    </row>
    <row r="127" spans="1:2" x14ac:dyDescent="0.25">
      <c r="A127" s="66">
        <f>Energisa!AD127</f>
        <v>0</v>
      </c>
      <c r="B127" s="66">
        <f>Energisa!AE127</f>
        <v>0</v>
      </c>
    </row>
    <row r="128" spans="1:2" x14ac:dyDescent="0.25">
      <c r="A128" s="66">
        <f>Energisa!AD128</f>
        <v>0</v>
      </c>
      <c r="B128" s="66">
        <f>Energisa!AE128</f>
        <v>0</v>
      </c>
    </row>
    <row r="129" spans="1:2" x14ac:dyDescent="0.25">
      <c r="A129" s="66">
        <f>Energisa!AD129</f>
        <v>0</v>
      </c>
      <c r="B129" s="66">
        <f>Energisa!AE129</f>
        <v>0</v>
      </c>
    </row>
    <row r="130" spans="1:2" x14ac:dyDescent="0.25">
      <c r="A130" s="66">
        <f>Energisa!AD130</f>
        <v>0</v>
      </c>
      <c r="B130" s="66">
        <f>Energisa!AE130</f>
        <v>0</v>
      </c>
    </row>
    <row r="131" spans="1:2" x14ac:dyDescent="0.25">
      <c r="A131" s="66">
        <f>Energisa!AD131</f>
        <v>0</v>
      </c>
      <c r="B131" s="66">
        <f>Energisa!AE131</f>
        <v>0</v>
      </c>
    </row>
    <row r="132" spans="1:2" x14ac:dyDescent="0.25">
      <c r="A132" s="66">
        <f>Energisa!AD132</f>
        <v>0</v>
      </c>
      <c r="B132" s="66">
        <f>Energisa!AE132</f>
        <v>0</v>
      </c>
    </row>
    <row r="133" spans="1:2" x14ac:dyDescent="0.25">
      <c r="A133" s="66">
        <f>Energisa!AD133</f>
        <v>0</v>
      </c>
      <c r="B133" s="66">
        <f>Energisa!AE133</f>
        <v>0</v>
      </c>
    </row>
    <row r="134" spans="1:2" x14ac:dyDescent="0.25">
      <c r="A134" s="66">
        <f>Energisa!AD134</f>
        <v>0</v>
      </c>
      <c r="B134" s="66">
        <f>Energisa!AE134</f>
        <v>0</v>
      </c>
    </row>
    <row r="135" spans="1:2" x14ac:dyDescent="0.25">
      <c r="A135" s="66">
        <f>Energisa!AD135</f>
        <v>0</v>
      </c>
      <c r="B135" s="66">
        <f>Energisa!AE135</f>
        <v>0</v>
      </c>
    </row>
    <row r="136" spans="1:2" x14ac:dyDescent="0.25">
      <c r="A136" s="66">
        <f>Energisa!AD136</f>
        <v>0</v>
      </c>
      <c r="B136" s="66">
        <f>Energisa!AE136</f>
        <v>0</v>
      </c>
    </row>
    <row r="137" spans="1:2" x14ac:dyDescent="0.25">
      <c r="A137" s="66">
        <f>Energisa!AD137</f>
        <v>0</v>
      </c>
      <c r="B137" s="66">
        <f>Energisa!AE137</f>
        <v>0</v>
      </c>
    </row>
    <row r="138" spans="1:2" x14ac:dyDescent="0.25">
      <c r="A138" s="66">
        <f>Energisa!AD138</f>
        <v>0</v>
      </c>
      <c r="B138" s="66">
        <f>Energisa!AE138</f>
        <v>0</v>
      </c>
    </row>
    <row r="139" spans="1:2" x14ac:dyDescent="0.25">
      <c r="A139" s="66">
        <f>Energisa!AD139</f>
        <v>0</v>
      </c>
      <c r="B139" s="66">
        <f>Energisa!AE139</f>
        <v>0</v>
      </c>
    </row>
    <row r="140" spans="1:2" x14ac:dyDescent="0.25">
      <c r="A140" s="66">
        <f>Energisa!AD140</f>
        <v>0</v>
      </c>
      <c r="B140" s="66">
        <f>Energisa!AE140</f>
        <v>0</v>
      </c>
    </row>
    <row r="141" spans="1:2" x14ac:dyDescent="0.25">
      <c r="A141" s="66">
        <f>Energisa!AD141</f>
        <v>0</v>
      </c>
      <c r="B141" s="66">
        <f>Energisa!AE141</f>
        <v>0</v>
      </c>
    </row>
    <row r="142" spans="1:2" x14ac:dyDescent="0.25">
      <c r="A142" s="66">
        <f>Energisa!AD142</f>
        <v>0</v>
      </c>
      <c r="B142" s="66">
        <f>Energisa!AE142</f>
        <v>0</v>
      </c>
    </row>
    <row r="143" spans="1:2" x14ac:dyDescent="0.25">
      <c r="A143" s="66">
        <f>Energisa!AD143</f>
        <v>0</v>
      </c>
      <c r="B143" s="66">
        <f>Energisa!AE143</f>
        <v>0</v>
      </c>
    </row>
    <row r="144" spans="1:2" x14ac:dyDescent="0.25">
      <c r="A144" s="66">
        <f>Energisa!AD144</f>
        <v>0</v>
      </c>
      <c r="B144" s="66">
        <f>Energisa!AE144</f>
        <v>0</v>
      </c>
    </row>
    <row r="145" spans="1:2" x14ac:dyDescent="0.25">
      <c r="A145" s="66">
        <f>Energisa!AD145</f>
        <v>0</v>
      </c>
      <c r="B145" s="66">
        <f>Energisa!AE145</f>
        <v>0</v>
      </c>
    </row>
    <row r="146" spans="1:2" x14ac:dyDescent="0.25">
      <c r="A146" s="66">
        <f>Energisa!AD146</f>
        <v>0</v>
      </c>
      <c r="B146" s="66">
        <f>Energisa!AE146</f>
        <v>0</v>
      </c>
    </row>
    <row r="147" spans="1:2" x14ac:dyDescent="0.25">
      <c r="A147" s="66">
        <f>Energisa!AD147</f>
        <v>0</v>
      </c>
      <c r="B147" s="66">
        <f>Energisa!AE147</f>
        <v>0</v>
      </c>
    </row>
    <row r="148" spans="1:2" x14ac:dyDescent="0.25">
      <c r="A148" s="66">
        <f>Energisa!AD148</f>
        <v>0</v>
      </c>
      <c r="B148" s="66">
        <f>Energisa!AE148</f>
        <v>0</v>
      </c>
    </row>
    <row r="149" spans="1:2" x14ac:dyDescent="0.25">
      <c r="A149" s="66">
        <f>Energisa!AD149</f>
        <v>0</v>
      </c>
      <c r="B149" s="66">
        <f>Energisa!AE149</f>
        <v>0</v>
      </c>
    </row>
    <row r="150" spans="1:2" x14ac:dyDescent="0.25">
      <c r="A150" s="66">
        <f>Energisa!AD150</f>
        <v>0</v>
      </c>
      <c r="B150" s="66">
        <f>Energisa!AE150</f>
        <v>0</v>
      </c>
    </row>
    <row r="151" spans="1:2" x14ac:dyDescent="0.25">
      <c r="A151" s="66">
        <f>Energisa!AD151</f>
        <v>0</v>
      </c>
      <c r="B151" s="66">
        <f>Energisa!AE151</f>
        <v>0</v>
      </c>
    </row>
    <row r="152" spans="1:2" x14ac:dyDescent="0.25">
      <c r="A152" s="66">
        <f>Energisa!AD152</f>
        <v>0</v>
      </c>
      <c r="B152" s="66">
        <f>Energisa!AE152</f>
        <v>0</v>
      </c>
    </row>
    <row r="153" spans="1:2" x14ac:dyDescent="0.25">
      <c r="A153" s="66">
        <f>Energisa!AD153</f>
        <v>0</v>
      </c>
      <c r="B153" s="66">
        <f>Energisa!AE153</f>
        <v>0</v>
      </c>
    </row>
    <row r="154" spans="1:2" x14ac:dyDescent="0.25">
      <c r="A154" s="66">
        <f>Energisa!AD154</f>
        <v>0</v>
      </c>
      <c r="B154" s="66">
        <f>Energisa!AE154</f>
        <v>0</v>
      </c>
    </row>
    <row r="155" spans="1:2" x14ac:dyDescent="0.25">
      <c r="A155" s="66">
        <f>Energisa!AD155</f>
        <v>0</v>
      </c>
      <c r="B155" s="66">
        <f>Energisa!AE155</f>
        <v>0</v>
      </c>
    </row>
    <row r="156" spans="1:2" x14ac:dyDescent="0.25">
      <c r="A156" s="66">
        <f>Energisa!AD156</f>
        <v>0</v>
      </c>
      <c r="B156" s="66">
        <f>Energisa!AE156</f>
        <v>0</v>
      </c>
    </row>
    <row r="157" spans="1:2" x14ac:dyDescent="0.25">
      <c r="A157" s="66">
        <f>Energisa!AD157</f>
        <v>0</v>
      </c>
      <c r="B157" s="66">
        <f>Energisa!AE157</f>
        <v>0</v>
      </c>
    </row>
    <row r="158" spans="1:2" x14ac:dyDescent="0.25">
      <c r="A158" s="66">
        <f>Energisa!AD158</f>
        <v>0</v>
      </c>
      <c r="B158" s="66">
        <f>Energisa!AE158</f>
        <v>0</v>
      </c>
    </row>
    <row r="159" spans="1:2" x14ac:dyDescent="0.25">
      <c r="A159" s="66">
        <f>Energisa!AD159</f>
        <v>0</v>
      </c>
      <c r="B159" s="66">
        <f>Energisa!AE159</f>
        <v>0</v>
      </c>
    </row>
    <row r="160" spans="1:2" x14ac:dyDescent="0.25">
      <c r="A160" s="66">
        <f>Energisa!AD160</f>
        <v>0</v>
      </c>
      <c r="B160" s="66">
        <f>Energisa!AE160</f>
        <v>0</v>
      </c>
    </row>
    <row r="161" spans="1:2" x14ac:dyDescent="0.25">
      <c r="A161" s="66">
        <f>Energisa!AD161</f>
        <v>0</v>
      </c>
      <c r="B161" s="66">
        <f>Energisa!AE161</f>
        <v>0</v>
      </c>
    </row>
    <row r="162" spans="1:2" x14ac:dyDescent="0.25">
      <c r="A162" s="66">
        <f>Energisa!AD162</f>
        <v>0</v>
      </c>
      <c r="B162" s="66">
        <f>Energisa!AE162</f>
        <v>0</v>
      </c>
    </row>
    <row r="163" spans="1:2" x14ac:dyDescent="0.25">
      <c r="A163" s="66">
        <f>Energisa!AD163</f>
        <v>0</v>
      </c>
      <c r="B163" s="66">
        <f>Energisa!AE163</f>
        <v>0</v>
      </c>
    </row>
    <row r="164" spans="1:2" x14ac:dyDescent="0.25">
      <c r="A164" s="66">
        <f>Energisa!AD164</f>
        <v>0</v>
      </c>
      <c r="B164" s="66">
        <f>Energisa!AE164</f>
        <v>0</v>
      </c>
    </row>
    <row r="165" spans="1:2" x14ac:dyDescent="0.25">
      <c r="A165" s="66">
        <f>Energisa!AD165</f>
        <v>0</v>
      </c>
      <c r="B165" s="66">
        <f>Energisa!AE165</f>
        <v>0</v>
      </c>
    </row>
    <row r="166" spans="1:2" x14ac:dyDescent="0.25">
      <c r="A166" s="66">
        <f>Energisa!AD166</f>
        <v>0</v>
      </c>
      <c r="B166" s="66">
        <f>Energisa!AE166</f>
        <v>0</v>
      </c>
    </row>
    <row r="167" spans="1:2" x14ac:dyDescent="0.25">
      <c r="A167" s="66">
        <f>Energisa!AD167</f>
        <v>0</v>
      </c>
      <c r="B167" s="66">
        <f>Energisa!AE167</f>
        <v>0</v>
      </c>
    </row>
    <row r="168" spans="1:2" x14ac:dyDescent="0.25">
      <c r="A168" s="66">
        <f>Energisa!AD168</f>
        <v>0</v>
      </c>
      <c r="B168" s="66">
        <f>Energisa!AE168</f>
        <v>0</v>
      </c>
    </row>
    <row r="169" spans="1:2" x14ac:dyDescent="0.25">
      <c r="A169" s="66">
        <f>Energisa!AD169</f>
        <v>0</v>
      </c>
      <c r="B169" s="66">
        <f>Energisa!AE169</f>
        <v>0</v>
      </c>
    </row>
    <row r="170" spans="1:2" x14ac:dyDescent="0.25">
      <c r="A170" s="66">
        <f>Energisa!AD170</f>
        <v>0</v>
      </c>
      <c r="B170" s="66">
        <f>Energisa!AE170</f>
        <v>0</v>
      </c>
    </row>
    <row r="171" spans="1:2" x14ac:dyDescent="0.25">
      <c r="A171" s="66">
        <f>Energisa!AD171</f>
        <v>0</v>
      </c>
      <c r="B171" s="66">
        <f>Energisa!AE171</f>
        <v>0</v>
      </c>
    </row>
    <row r="172" spans="1:2" x14ac:dyDescent="0.25">
      <c r="A172" s="66">
        <f>Energisa!AD172</f>
        <v>0</v>
      </c>
      <c r="B172" s="66">
        <f>Energisa!AE172</f>
        <v>0</v>
      </c>
    </row>
    <row r="173" spans="1:2" x14ac:dyDescent="0.25">
      <c r="A173" s="66">
        <f>Energisa!AD173</f>
        <v>0</v>
      </c>
      <c r="B173" s="66">
        <f>Energisa!AE173</f>
        <v>0</v>
      </c>
    </row>
    <row r="174" spans="1:2" x14ac:dyDescent="0.25">
      <c r="A174" s="66">
        <f>Energisa!AD174</f>
        <v>0</v>
      </c>
      <c r="B174" s="66">
        <f>Energisa!AE174</f>
        <v>0</v>
      </c>
    </row>
    <row r="175" spans="1:2" x14ac:dyDescent="0.25">
      <c r="A175" s="66">
        <f>Energisa!AD175</f>
        <v>0</v>
      </c>
      <c r="B175" s="66">
        <f>Energisa!AE175</f>
        <v>0</v>
      </c>
    </row>
    <row r="176" spans="1:2" x14ac:dyDescent="0.25">
      <c r="A176" s="66">
        <f>Energisa!AD176</f>
        <v>0</v>
      </c>
      <c r="B176" s="66">
        <f>Energisa!AE176</f>
        <v>0</v>
      </c>
    </row>
    <row r="177" spans="1:2" x14ac:dyDescent="0.25">
      <c r="A177" s="66">
        <f>Energisa!AD177</f>
        <v>0</v>
      </c>
      <c r="B177" s="66">
        <f>Energisa!AE177</f>
        <v>0</v>
      </c>
    </row>
    <row r="178" spans="1:2" x14ac:dyDescent="0.25">
      <c r="A178" s="66">
        <f>Energisa!AD178</f>
        <v>0</v>
      </c>
      <c r="B178" s="66">
        <f>Energisa!AE178</f>
        <v>0</v>
      </c>
    </row>
    <row r="179" spans="1:2" x14ac:dyDescent="0.25">
      <c r="A179" s="66">
        <f>Energisa!AD179</f>
        <v>0</v>
      </c>
      <c r="B179" s="66">
        <f>Energisa!AE179</f>
        <v>0</v>
      </c>
    </row>
    <row r="180" spans="1:2" x14ac:dyDescent="0.25">
      <c r="A180" s="66">
        <f>Energisa!AD180</f>
        <v>0</v>
      </c>
      <c r="B180" s="66">
        <f>Energisa!AE180</f>
        <v>0</v>
      </c>
    </row>
    <row r="181" spans="1:2" x14ac:dyDescent="0.25">
      <c r="A181" s="66">
        <f>Energisa!AD181</f>
        <v>0</v>
      </c>
      <c r="B181" s="66">
        <f>Energisa!AE181</f>
        <v>0</v>
      </c>
    </row>
    <row r="182" spans="1:2" x14ac:dyDescent="0.25">
      <c r="A182" s="66">
        <f>Energisa!AD182</f>
        <v>0</v>
      </c>
      <c r="B182" s="66">
        <f>Energisa!AE182</f>
        <v>0</v>
      </c>
    </row>
    <row r="183" spans="1:2" x14ac:dyDescent="0.25">
      <c r="A183" s="66">
        <f>Energisa!AD183</f>
        <v>0</v>
      </c>
      <c r="B183" s="66">
        <f>Energisa!AE183</f>
        <v>0</v>
      </c>
    </row>
    <row r="184" spans="1:2" x14ac:dyDescent="0.25">
      <c r="A184" s="66">
        <f>Energisa!AD184</f>
        <v>0</v>
      </c>
      <c r="B184" s="66">
        <f>Energisa!AE184</f>
        <v>0</v>
      </c>
    </row>
    <row r="185" spans="1:2" x14ac:dyDescent="0.25">
      <c r="A185" s="66">
        <f>Energisa!AD185</f>
        <v>0</v>
      </c>
      <c r="B185" s="66">
        <f>Energisa!AE185</f>
        <v>0</v>
      </c>
    </row>
    <row r="186" spans="1:2" x14ac:dyDescent="0.25">
      <c r="A186" s="66">
        <f>Energisa!AD186</f>
        <v>0</v>
      </c>
      <c r="B186" s="66">
        <f>Energisa!AE186</f>
        <v>0</v>
      </c>
    </row>
    <row r="187" spans="1:2" x14ac:dyDescent="0.25">
      <c r="A187" s="66">
        <f>Energisa!AD187</f>
        <v>0</v>
      </c>
      <c r="B187" s="66">
        <f>Energisa!AE187</f>
        <v>0</v>
      </c>
    </row>
    <row r="188" spans="1:2" x14ac:dyDescent="0.25">
      <c r="A188" s="66">
        <f>Energisa!AD188</f>
        <v>0</v>
      </c>
      <c r="B188" s="66">
        <f>Energisa!AE188</f>
        <v>0</v>
      </c>
    </row>
    <row r="189" spans="1:2" x14ac:dyDescent="0.25">
      <c r="A189" s="66">
        <f>Energisa!AD189</f>
        <v>0</v>
      </c>
      <c r="B189" s="66">
        <f>Energisa!AE189</f>
        <v>0</v>
      </c>
    </row>
    <row r="190" spans="1:2" x14ac:dyDescent="0.25">
      <c r="A190" s="66">
        <f>Energisa!AD190</f>
        <v>0</v>
      </c>
      <c r="B190" s="66">
        <f>Energisa!AE190</f>
        <v>0</v>
      </c>
    </row>
    <row r="191" spans="1:2" x14ac:dyDescent="0.25">
      <c r="A191" s="66">
        <f>Energisa!AD191</f>
        <v>0</v>
      </c>
      <c r="B191" s="66">
        <f>Energisa!AE191</f>
        <v>0</v>
      </c>
    </row>
    <row r="192" spans="1:2" x14ac:dyDescent="0.25">
      <c r="A192" s="66">
        <f>Energisa!AD192</f>
        <v>0</v>
      </c>
      <c r="B192" s="66">
        <f>Energisa!AE192</f>
        <v>0</v>
      </c>
    </row>
    <row r="193" spans="1:2" x14ac:dyDescent="0.25">
      <c r="A193" s="66">
        <f>Energisa!AD193</f>
        <v>0</v>
      </c>
      <c r="B193" s="66">
        <f>Energisa!AE193</f>
        <v>0</v>
      </c>
    </row>
    <row r="194" spans="1:2" x14ac:dyDescent="0.25">
      <c r="A194" s="66">
        <f>Energisa!AD194</f>
        <v>0</v>
      </c>
      <c r="B194" s="66">
        <f>Energisa!AE194</f>
        <v>0</v>
      </c>
    </row>
    <row r="195" spans="1:2" x14ac:dyDescent="0.25">
      <c r="A195" s="66">
        <f>Energisa!AD195</f>
        <v>0</v>
      </c>
      <c r="B195" s="66">
        <f>Energisa!AE195</f>
        <v>0</v>
      </c>
    </row>
    <row r="196" spans="1:2" x14ac:dyDescent="0.25">
      <c r="A196" s="66">
        <f>Energisa!AD196</f>
        <v>0</v>
      </c>
      <c r="B196" s="66">
        <f>Energisa!AE196</f>
        <v>0</v>
      </c>
    </row>
    <row r="197" spans="1:2" x14ac:dyDescent="0.25">
      <c r="A197" s="66">
        <f>Energisa!AD197</f>
        <v>0</v>
      </c>
      <c r="B197" s="66">
        <f>Energisa!AE197</f>
        <v>0</v>
      </c>
    </row>
    <row r="198" spans="1:2" x14ac:dyDescent="0.25">
      <c r="A198" s="66">
        <f>Energisa!AD198</f>
        <v>0</v>
      </c>
      <c r="B198" s="66">
        <f>Energisa!AE198</f>
        <v>0</v>
      </c>
    </row>
    <row r="199" spans="1:2" x14ac:dyDescent="0.25">
      <c r="A199" s="66">
        <f>Energisa!AD199</f>
        <v>0</v>
      </c>
      <c r="B199" s="66">
        <f>Energisa!AE199</f>
        <v>0</v>
      </c>
    </row>
    <row r="200" spans="1:2" x14ac:dyDescent="0.25">
      <c r="A200" s="66">
        <f>Energisa!AD200</f>
        <v>0</v>
      </c>
      <c r="B200" s="66">
        <f>Energisa!AE200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tabSelected="1" workbookViewId="0">
      <selection activeCell="I16" sqref="I16"/>
    </sheetView>
  </sheetViews>
  <sheetFormatPr defaultRowHeight="15" x14ac:dyDescent="0.25"/>
  <cols>
    <col min="1" max="1" width="10.85546875" style="65" bestFit="1" customWidth="1"/>
    <col min="2" max="2" width="60.42578125" style="65" bestFit="1" customWidth="1"/>
    <col min="3" max="3" width="10.7109375" style="65" bestFit="1" customWidth="1"/>
    <col min="4" max="4" width="14.7109375" style="65" bestFit="1" customWidth="1"/>
    <col min="5" max="5" width="10.7109375" style="65" bestFit="1" customWidth="1"/>
    <col min="6" max="6" width="36.42578125" style="65" bestFit="1" customWidth="1"/>
  </cols>
  <sheetData>
    <row r="1" spans="1:6" s="31" customFormat="1" x14ac:dyDescent="0.25">
      <c r="A1" s="62" t="s">
        <v>108</v>
      </c>
      <c r="B1" s="62" t="s">
        <v>109</v>
      </c>
      <c r="C1" s="107" t="s">
        <v>110</v>
      </c>
      <c r="D1" s="108"/>
      <c r="E1" s="109"/>
      <c r="F1" s="62" t="s">
        <v>111</v>
      </c>
    </row>
    <row r="2" spans="1:6" x14ac:dyDescent="0.25">
      <c r="A2" s="63">
        <v>1</v>
      </c>
      <c r="B2" s="63" t="s">
        <v>112</v>
      </c>
      <c r="C2" s="63"/>
      <c r="D2" s="63" t="str">
        <f>VLOOKUP("Data de Emissao",'Dados Energisa'!A3:B200,2,0)</f>
        <v>01/09/2022</v>
      </c>
      <c r="E2" s="63"/>
      <c r="F2" s="63" t="str">
        <f>IF(NOT(OR(ISERROR(D2),ISBLANK(D2))),"Sem erros","Data de emissão com erro")</f>
        <v>Sem erros</v>
      </c>
    </row>
    <row r="3" spans="1:6" x14ac:dyDescent="0.25">
      <c r="A3" s="63">
        <v>2</v>
      </c>
      <c r="B3" s="63" t="s">
        <v>113</v>
      </c>
      <c r="C3" s="63" t="str">
        <f>VLOOKUP("Leitura Anterior",'Dados Energisa'!A:B,2,0)</f>
        <v>31/07/2022</v>
      </c>
      <c r="D3" s="63" t="str">
        <f>VLOOKUP("Data de Emissao",'Dados Energisa'!A4:B201,2,0)</f>
        <v>01/09/2022</v>
      </c>
      <c r="E3" s="63"/>
      <c r="F3" s="63" t="str">
        <f>IF(ISERROR(DATEDIF(C3,D3,"d")), "Data de emissão do mês anterior maior do que data de emissão atual", "Sem erros")</f>
        <v>Sem erros</v>
      </c>
    </row>
    <row r="4" spans="1:6" x14ac:dyDescent="0.25">
      <c r="A4" s="63">
        <v>3</v>
      </c>
      <c r="B4" s="63" t="s">
        <v>114</v>
      </c>
      <c r="C4" s="63"/>
      <c r="D4" s="63" t="str">
        <f>VLOOKUP("Leitura Atual",'Dados Energisa'!A:B,2,0)</f>
        <v>31/08/2022</v>
      </c>
      <c r="E4" s="64"/>
      <c r="F4" s="63" t="str">
        <f>IF(NOT(OR(ISERROR(D4),ISBLANK(D4))),"Sem erros","Data de emissão com erro")</f>
        <v>Sem erros</v>
      </c>
    </row>
    <row r="5" spans="1:6" x14ac:dyDescent="0.25">
      <c r="A5" s="63">
        <v>4</v>
      </c>
      <c r="B5" s="63" t="s">
        <v>115</v>
      </c>
      <c r="C5" s="63"/>
      <c r="D5" s="63" t="str">
        <f>VLOOKUP("Mes de Referencia",'Dados Energisa'!A:B,2,0)</f>
        <v>Agosto/2022</v>
      </c>
      <c r="E5" s="63"/>
      <c r="F5" s="63" t="str">
        <f>IF(OR(ISERROR(DAY(D5)),ISERROR(MONTH(D5)),ISERROR(YEAR(D5))),"Mês e/ou ano de referência com erros ou em formato inválido","Sem erros")</f>
        <v>Sem erros</v>
      </c>
    </row>
    <row r="6" spans="1:6" x14ac:dyDescent="0.25">
      <c r="A6" s="63">
        <v>5</v>
      </c>
      <c r="B6" s="63" t="s">
        <v>116</v>
      </c>
      <c r="C6" s="63"/>
      <c r="D6" s="63" t="str">
        <f>VLOOKUP("Vencimento",'Dados Energisa'!A:B,2,0)</f>
        <v>14/09/2022</v>
      </c>
      <c r="E6" s="63"/>
      <c r="F6" s="63" t="str">
        <f>IF(OR(ISERROR(DAY(D6)),ISERROR(MONTH(D6)),ISERROR(YEAR(D6))),"Data de vencimento com erros ou em formato inválido","Sem erros")</f>
        <v>Sem erros</v>
      </c>
    </row>
    <row r="7" spans="1:6" x14ac:dyDescent="0.25">
      <c r="A7" s="63">
        <v>6</v>
      </c>
      <c r="B7" s="63" t="s">
        <v>117</v>
      </c>
      <c r="C7" s="63" t="str">
        <f>VLOOKUP("Leitura Anterior",'Dados Energisa'!A:B,2,0)</f>
        <v>31/07/2022</v>
      </c>
      <c r="D7" s="63"/>
      <c r="E7" s="63"/>
      <c r="F7" s="63" t="str">
        <f>IF(OR(ISERROR(MONTH(C7)),ISERROR(YEAR(C7))),"Data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concat</vt:lpstr>
      <vt:lpstr>ENEL</vt:lpstr>
      <vt:lpstr>Energisa</vt:lpstr>
      <vt:lpstr>Dados ENEL</vt:lpstr>
      <vt:lpstr>Auditoria ENEL</vt:lpstr>
      <vt:lpstr>Dados Energisa</vt:lpstr>
      <vt:lpstr>Auditoria Energisa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Guarino de Almeida</cp:lastModifiedBy>
  <dcterms:created xsi:type="dcterms:W3CDTF">2015-06-05T18:17:20Z</dcterms:created>
  <dcterms:modified xsi:type="dcterms:W3CDTF">2022-12-10T17:47:31Z</dcterms:modified>
</cp:coreProperties>
</file>