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filterPrivacy="1" updateLinks="always"/>
  <xr:revisionPtr revIDLastSave="0" documentId="13_ncr:1_{16485BA5-8D3C-4BDB-8E9C-AD1060CBBF78}" xr6:coauthVersionLast="36" xr6:coauthVersionMax="36" xr10:uidLastSave="{00000000-0000-0000-0000-000000000000}"/>
  <bookViews>
    <workbookView xWindow="0" yWindow="0" windowWidth="21600" windowHeight="9525" activeTab="3" xr2:uid="{00000000-000D-0000-FFFF-FFFF00000000}"/>
  </bookViews>
  <sheets>
    <sheet name="raw" sheetId="3" r:id="rId1"/>
    <sheet name="concat" sheetId="1" r:id="rId2"/>
    <sheet name="ENEL" sheetId="8" r:id="rId3"/>
    <sheet name="Energisa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3" i="5" l="1"/>
  <c r="AB52" i="5"/>
  <c r="AB51" i="5"/>
  <c r="Z50" i="5"/>
  <c r="AA22" i="5" l="1"/>
  <c r="AA21" i="5"/>
  <c r="AA20" i="5"/>
  <c r="AA19" i="5"/>
  <c r="AA35" i="5"/>
  <c r="AA34" i="5"/>
  <c r="AA33" i="5"/>
  <c r="AA32" i="5"/>
  <c r="AA48" i="5"/>
  <c r="AA47" i="5"/>
  <c r="AA46" i="5"/>
  <c r="AA45" i="5"/>
  <c r="AA53" i="5"/>
  <c r="AA52" i="5"/>
  <c r="AA51" i="5"/>
  <c r="AA50" i="5"/>
  <c r="AA49" i="5"/>
  <c r="D11" i="3" l="1"/>
  <c r="AA5" i="5"/>
  <c r="AA44" i="5" l="1"/>
  <c r="AA43" i="5"/>
  <c r="AA42" i="5"/>
  <c r="AA41" i="5"/>
  <c r="AA40" i="5"/>
  <c r="AA39" i="5"/>
  <c r="AA38" i="5"/>
  <c r="AA37" i="5"/>
  <c r="AA36" i="5"/>
  <c r="Z8" i="8" l="1"/>
  <c r="Z25" i="8"/>
  <c r="Z24" i="8"/>
  <c r="Z23" i="8"/>
  <c r="Z22" i="8"/>
  <c r="AA54" i="5"/>
  <c r="AA31" i="5"/>
  <c r="AA30" i="5"/>
  <c r="AA29" i="5"/>
  <c r="AA28" i="5"/>
  <c r="AA27" i="5"/>
  <c r="AA26" i="5"/>
  <c r="AA25" i="5"/>
  <c r="AA24" i="5"/>
  <c r="AA23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4" i="5"/>
  <c r="AA3" i="5"/>
  <c r="AA2" i="5"/>
  <c r="AA1" i="5"/>
  <c r="AA55" i="5"/>
  <c r="Z1" i="8"/>
  <c r="Z2" i="8"/>
  <c r="Z3" i="8"/>
  <c r="Z4" i="8"/>
  <c r="Z6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7" i="8"/>
  <c r="Z26" i="8"/>
  <c r="Z27" i="8"/>
  <c r="Z28" i="8"/>
  <c r="AA262" i="8" l="1"/>
  <c r="AA261" i="8"/>
  <c r="AA260" i="8"/>
  <c r="AA259" i="8"/>
  <c r="AA258" i="8"/>
  <c r="AA257" i="8"/>
  <c r="AA256" i="8"/>
  <c r="AA255" i="8"/>
  <c r="AA254" i="8"/>
  <c r="AA253" i="8"/>
  <c r="AA252" i="8"/>
  <c r="AA251" i="8"/>
  <c r="AA250" i="8"/>
  <c r="AA249" i="8"/>
  <c r="AA248" i="8"/>
  <c r="AA247" i="8"/>
  <c r="AA246" i="8"/>
  <c r="AA245" i="8"/>
  <c r="AA244" i="8"/>
  <c r="AA243" i="8"/>
  <c r="AA242" i="8"/>
  <c r="AA241" i="8"/>
  <c r="AA240" i="8"/>
  <c r="AA239" i="8"/>
  <c r="AA238" i="8"/>
  <c r="AA237" i="8"/>
  <c r="AA236" i="8"/>
  <c r="AA235" i="8"/>
  <c r="AA234" i="8"/>
  <c r="AA233" i="8"/>
  <c r="AA232" i="8"/>
  <c r="AA231" i="8"/>
  <c r="AA230" i="8"/>
  <c r="AA229" i="8"/>
  <c r="AA228" i="8"/>
  <c r="AA227" i="8"/>
  <c r="AA226" i="8"/>
  <c r="AA225" i="8"/>
  <c r="AA224" i="8"/>
  <c r="AA223" i="8"/>
  <c r="AA222" i="8"/>
  <c r="AA221" i="8"/>
  <c r="AA220" i="8"/>
  <c r="AA219" i="8"/>
  <c r="AA218" i="8"/>
  <c r="AA217" i="8"/>
  <c r="AA216" i="8"/>
  <c r="AA215" i="8"/>
  <c r="AA214" i="8"/>
  <c r="AA213" i="8"/>
  <c r="AA212" i="8"/>
  <c r="AA211" i="8"/>
  <c r="AA210" i="8"/>
  <c r="AA209" i="8"/>
  <c r="AA208" i="8"/>
  <c r="AA207" i="8"/>
  <c r="AA206" i="8"/>
  <c r="AA205" i="8"/>
  <c r="AA204" i="8"/>
  <c r="AA203" i="8"/>
  <c r="AA202" i="8"/>
  <c r="AA201" i="8"/>
  <c r="AA200" i="8"/>
  <c r="AA199" i="8"/>
  <c r="AA198" i="8"/>
  <c r="AA197" i="8"/>
  <c r="AA196" i="8"/>
  <c r="AA195" i="8"/>
  <c r="AA194" i="8"/>
  <c r="AA193" i="8"/>
  <c r="AA192" i="8"/>
  <c r="AA191" i="8"/>
  <c r="AA190" i="8"/>
  <c r="AA189" i="8"/>
  <c r="AA188" i="8"/>
  <c r="AA187" i="8"/>
  <c r="AA186" i="8"/>
  <c r="AA185" i="8"/>
  <c r="AA184" i="8"/>
  <c r="AA183" i="8"/>
  <c r="AA182" i="8"/>
  <c r="AA181" i="8"/>
  <c r="AA180" i="8"/>
  <c r="AA179" i="8"/>
  <c r="AA178" i="8"/>
  <c r="AA177" i="8"/>
  <c r="AA176" i="8"/>
  <c r="AA175" i="8"/>
  <c r="AA174" i="8"/>
  <c r="AA173" i="8"/>
  <c r="AA172" i="8"/>
  <c r="AA171" i="8"/>
  <c r="AA170" i="8"/>
  <c r="AA169" i="8"/>
  <c r="AA168" i="8"/>
  <c r="AA167" i="8"/>
  <c r="AA166" i="8"/>
  <c r="AA165" i="8"/>
  <c r="AA164" i="8"/>
  <c r="AA163" i="8"/>
  <c r="AA162" i="8"/>
  <c r="AA161" i="8"/>
  <c r="AA160" i="8"/>
  <c r="AA159" i="8"/>
  <c r="AA158" i="8"/>
  <c r="AA157" i="8"/>
  <c r="AA156" i="8"/>
  <c r="AA155" i="8"/>
  <c r="AA154" i="8"/>
  <c r="AA153" i="8"/>
  <c r="AA152" i="8"/>
  <c r="AA151" i="8"/>
  <c r="AA150" i="8"/>
  <c r="AA149" i="8"/>
  <c r="AA148" i="8"/>
  <c r="AA147" i="8"/>
  <c r="AA146" i="8"/>
  <c r="AA145" i="8"/>
  <c r="AA144" i="8"/>
  <c r="AA143" i="8"/>
  <c r="AA142" i="8"/>
  <c r="AA141" i="8"/>
  <c r="AA140" i="8"/>
  <c r="AA139" i="8"/>
  <c r="AA138" i="8"/>
  <c r="AA137" i="8"/>
  <c r="AA136" i="8"/>
  <c r="AA135" i="8"/>
  <c r="AA134" i="8"/>
  <c r="AA133" i="8"/>
  <c r="AA132" i="8"/>
  <c r="AA131" i="8"/>
  <c r="AA130" i="8"/>
  <c r="AA129" i="8"/>
  <c r="AA128" i="8"/>
  <c r="AA127" i="8"/>
  <c r="AA126" i="8"/>
  <c r="AA125" i="8"/>
  <c r="AA124" i="8"/>
  <c r="AA123" i="8"/>
  <c r="AA122" i="8"/>
  <c r="AA121" i="8"/>
  <c r="AA120" i="8"/>
  <c r="AA119" i="8"/>
  <c r="AA118" i="8"/>
  <c r="AA117" i="8"/>
  <c r="AA116" i="8"/>
  <c r="AA115" i="8"/>
  <c r="AA114" i="8"/>
  <c r="AA113" i="8"/>
  <c r="AA112" i="8"/>
  <c r="AA111" i="8"/>
  <c r="AA110" i="8"/>
  <c r="AA109" i="8"/>
  <c r="AA108" i="8"/>
  <c r="AA107" i="8"/>
  <c r="AA106" i="8"/>
  <c r="AA105" i="8"/>
  <c r="AA104" i="8"/>
  <c r="AA103" i="8"/>
  <c r="AA102" i="8"/>
  <c r="AA101" i="8"/>
  <c r="AA100" i="8"/>
  <c r="AA99" i="8"/>
  <c r="AA98" i="8"/>
  <c r="AA97" i="8"/>
  <c r="AA96" i="8"/>
  <c r="AA95" i="8"/>
  <c r="AA94" i="8"/>
  <c r="AA93" i="8"/>
  <c r="AA92" i="8"/>
  <c r="AA91" i="8"/>
  <c r="AA90" i="8"/>
  <c r="AA89" i="8"/>
  <c r="AA88" i="8"/>
  <c r="AA87" i="8"/>
  <c r="AA86" i="8"/>
  <c r="AA85" i="8"/>
  <c r="AA84" i="8"/>
  <c r="AA83" i="8"/>
  <c r="AA82" i="8"/>
  <c r="AA81" i="8"/>
  <c r="AA80" i="8"/>
  <c r="AA79" i="8"/>
  <c r="AA78" i="8"/>
  <c r="AA77" i="8"/>
  <c r="AA76" i="8"/>
  <c r="AA75" i="8"/>
  <c r="AA74" i="8"/>
  <c r="AA73" i="8"/>
  <c r="AA72" i="8"/>
  <c r="AA71" i="8"/>
  <c r="AA70" i="8"/>
  <c r="AA69" i="8"/>
  <c r="AA68" i="8"/>
  <c r="AA67" i="8"/>
  <c r="AA66" i="8"/>
  <c r="AA65" i="8"/>
  <c r="AA64" i="8"/>
  <c r="AA63" i="8"/>
  <c r="AA62" i="8"/>
  <c r="AA61" i="8"/>
  <c r="AA60" i="8"/>
  <c r="AA59" i="8"/>
  <c r="AA58" i="8"/>
  <c r="AA57" i="8"/>
  <c r="AA56" i="8"/>
  <c r="AA55" i="8"/>
  <c r="AA54" i="8"/>
  <c r="AA53" i="8"/>
  <c r="AA52" i="8"/>
  <c r="AA51" i="8"/>
  <c r="AA50" i="8"/>
  <c r="AA49" i="8"/>
  <c r="AA48" i="8"/>
  <c r="AA47" i="8"/>
  <c r="AA46" i="8"/>
  <c r="AA45" i="8"/>
  <c r="AA44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B56" i="5" l="1"/>
  <c r="AB57" i="5"/>
  <c r="AB58" i="5"/>
  <c r="AB59" i="5"/>
  <c r="AB291" i="5" l="1"/>
  <c r="AB290" i="5"/>
  <c r="AB289" i="5"/>
  <c r="AB288" i="5"/>
  <c r="AB287" i="5"/>
  <c r="AB286" i="5"/>
  <c r="AB285" i="5"/>
  <c r="AB284" i="5"/>
  <c r="AB283" i="5"/>
  <c r="AB282" i="5"/>
  <c r="AB281" i="5"/>
  <c r="AB280" i="5"/>
  <c r="AB279" i="5"/>
  <c r="AB278" i="5"/>
  <c r="AB277" i="5"/>
  <c r="AB276" i="5"/>
  <c r="AB275" i="5"/>
  <c r="AB274" i="5"/>
  <c r="AB273" i="5"/>
  <c r="AB272" i="5"/>
  <c r="AB271" i="5"/>
  <c r="AB270" i="5"/>
  <c r="AB269" i="5"/>
  <c r="AB268" i="5"/>
  <c r="AB267" i="5"/>
  <c r="AB266" i="5"/>
  <c r="AB265" i="5"/>
  <c r="AB264" i="5"/>
  <c r="AB263" i="5"/>
  <c r="AB262" i="5"/>
  <c r="AB261" i="5"/>
  <c r="AB260" i="5"/>
  <c r="AB259" i="5"/>
  <c r="AB258" i="5"/>
  <c r="AB257" i="5"/>
  <c r="AB256" i="5"/>
  <c r="AB255" i="5"/>
  <c r="AB254" i="5"/>
  <c r="AB253" i="5"/>
  <c r="AB252" i="5"/>
  <c r="AB251" i="5"/>
  <c r="AB250" i="5"/>
  <c r="AB249" i="5"/>
  <c r="AB248" i="5"/>
  <c r="AB247" i="5"/>
  <c r="AB246" i="5"/>
  <c r="AB245" i="5"/>
  <c r="AB244" i="5"/>
  <c r="AB243" i="5"/>
  <c r="AB242" i="5"/>
  <c r="AB241" i="5"/>
  <c r="AB240" i="5"/>
  <c r="AB239" i="5"/>
  <c r="AB238" i="5"/>
  <c r="AB237" i="5"/>
  <c r="AB236" i="5"/>
  <c r="AB235" i="5"/>
  <c r="AB234" i="5"/>
  <c r="AB233" i="5"/>
  <c r="AB232" i="5"/>
  <c r="AB231" i="5"/>
  <c r="AB230" i="5"/>
  <c r="AB229" i="5"/>
  <c r="AB228" i="5"/>
  <c r="AB227" i="5"/>
  <c r="AB226" i="5"/>
  <c r="AB225" i="5"/>
  <c r="AB224" i="5"/>
  <c r="AB223" i="5"/>
  <c r="AB222" i="5"/>
  <c r="AB221" i="5"/>
  <c r="AB220" i="5"/>
  <c r="AB219" i="5"/>
  <c r="AB218" i="5"/>
  <c r="AB217" i="5"/>
  <c r="AB216" i="5"/>
  <c r="AB215" i="5"/>
  <c r="AB214" i="5"/>
  <c r="AB213" i="5"/>
  <c r="AB212" i="5"/>
  <c r="AB211" i="5"/>
  <c r="AB210" i="5"/>
  <c r="AB209" i="5"/>
  <c r="AB208" i="5"/>
  <c r="AB207" i="5"/>
  <c r="AB206" i="5"/>
  <c r="AB205" i="5"/>
  <c r="AB204" i="5"/>
  <c r="AB203" i="5"/>
  <c r="AB202" i="5"/>
  <c r="AB201" i="5"/>
  <c r="AB200" i="5"/>
  <c r="AB199" i="5"/>
  <c r="AB198" i="5"/>
  <c r="AB197" i="5"/>
  <c r="AB196" i="5"/>
  <c r="AB195" i="5"/>
  <c r="AB194" i="5"/>
  <c r="AB193" i="5"/>
  <c r="AB192" i="5"/>
  <c r="AB191" i="5"/>
  <c r="AB190" i="5"/>
  <c r="AB189" i="5"/>
  <c r="AB188" i="5"/>
  <c r="AB187" i="5"/>
  <c r="AB186" i="5"/>
  <c r="AB185" i="5"/>
  <c r="AB184" i="5"/>
  <c r="AB183" i="5"/>
  <c r="AB182" i="5"/>
  <c r="AB181" i="5"/>
  <c r="AB180" i="5"/>
  <c r="AB179" i="5"/>
  <c r="AB178" i="5"/>
  <c r="AB177" i="5"/>
  <c r="AB176" i="5"/>
  <c r="AB175" i="5"/>
  <c r="AB174" i="5"/>
  <c r="AB173" i="5"/>
  <c r="AB172" i="5"/>
  <c r="AB171" i="5"/>
  <c r="AB170" i="5"/>
  <c r="AB169" i="5"/>
  <c r="AB168" i="5"/>
  <c r="AB167" i="5"/>
  <c r="AB166" i="5"/>
  <c r="AB165" i="5"/>
  <c r="AB164" i="5"/>
  <c r="AB163" i="5"/>
  <c r="AB162" i="5"/>
  <c r="AB161" i="5"/>
  <c r="AB160" i="5"/>
  <c r="AB159" i="5"/>
  <c r="AB158" i="5"/>
  <c r="AB157" i="5"/>
  <c r="AB156" i="5"/>
  <c r="AB155" i="5"/>
  <c r="AB154" i="5"/>
  <c r="AB153" i="5"/>
  <c r="AB152" i="5"/>
  <c r="AB151" i="5"/>
  <c r="AB150" i="5"/>
  <c r="AB149" i="5"/>
  <c r="AB148" i="5"/>
  <c r="AB147" i="5"/>
  <c r="AB146" i="5"/>
  <c r="AB145" i="5"/>
  <c r="AB144" i="5"/>
  <c r="AB143" i="5"/>
  <c r="AB142" i="5"/>
  <c r="AB141" i="5"/>
  <c r="AB140" i="5"/>
  <c r="AB139" i="5"/>
  <c r="AB138" i="5"/>
  <c r="AB137" i="5"/>
  <c r="AB136" i="5"/>
  <c r="AB135" i="5"/>
  <c r="AB134" i="5"/>
  <c r="AB133" i="5"/>
  <c r="AB132" i="5"/>
  <c r="AB131" i="5"/>
  <c r="AB130" i="5"/>
  <c r="AB129" i="5"/>
  <c r="AB128" i="5"/>
  <c r="AB127" i="5"/>
  <c r="AB126" i="5"/>
  <c r="AB125" i="5"/>
  <c r="AB124" i="5"/>
  <c r="AB123" i="5"/>
  <c r="AB122" i="5"/>
  <c r="AB121" i="5"/>
  <c r="AB120" i="5"/>
  <c r="AB119" i="5"/>
  <c r="AB118" i="5"/>
  <c r="AB117" i="5"/>
  <c r="AB116" i="5"/>
  <c r="AB115" i="5"/>
  <c r="AB114" i="5"/>
  <c r="AB113" i="5"/>
  <c r="AB112" i="5"/>
  <c r="AB111" i="5"/>
  <c r="AB110" i="5"/>
  <c r="AB109" i="5"/>
  <c r="AB108" i="5"/>
  <c r="AB107" i="5"/>
  <c r="AB106" i="5"/>
  <c r="AB105" i="5"/>
  <c r="AB104" i="5"/>
  <c r="AB103" i="5"/>
  <c r="AB102" i="5"/>
  <c r="AB101" i="5"/>
  <c r="AB100" i="5"/>
  <c r="AB99" i="5"/>
  <c r="AB98" i="5"/>
  <c r="AB97" i="5"/>
  <c r="AB96" i="5"/>
  <c r="AB95" i="5"/>
  <c r="AB94" i="5"/>
  <c r="AB93" i="5"/>
  <c r="AB92" i="5"/>
  <c r="AB91" i="5"/>
  <c r="AB90" i="5"/>
  <c r="AB89" i="5"/>
  <c r="AB88" i="5"/>
  <c r="AB87" i="5"/>
  <c r="AB86" i="5"/>
  <c r="AB85" i="5"/>
  <c r="AB84" i="5"/>
  <c r="AB83" i="5"/>
  <c r="AB82" i="5"/>
  <c r="AB81" i="5"/>
  <c r="AB80" i="5"/>
  <c r="AB79" i="5"/>
  <c r="AB78" i="5"/>
  <c r="AB77" i="5"/>
  <c r="AB76" i="5"/>
  <c r="AB75" i="5"/>
  <c r="AB74" i="5"/>
  <c r="AB73" i="5"/>
  <c r="AB72" i="5"/>
  <c r="AB71" i="5"/>
  <c r="AB70" i="5"/>
  <c r="AB69" i="5"/>
  <c r="AB68" i="5"/>
  <c r="AB67" i="5"/>
  <c r="AB66" i="5"/>
  <c r="AB65" i="5"/>
  <c r="AB64" i="5"/>
  <c r="AB63" i="5"/>
  <c r="AB62" i="5"/>
  <c r="AB61" i="5"/>
  <c r="AB60" i="5"/>
  <c r="A1" i="1" l="1"/>
  <c r="A2" i="3"/>
  <c r="B2" i="3"/>
  <c r="D2" i="8" s="1"/>
  <c r="C2" i="3"/>
  <c r="D2" i="3"/>
  <c r="AA2" i="8" s="1"/>
  <c r="A3" i="3"/>
  <c r="A2" i="1" s="1"/>
  <c r="B3" i="3"/>
  <c r="C3" i="3"/>
  <c r="D3" i="3"/>
  <c r="C2" i="1" s="1"/>
  <c r="A4" i="3"/>
  <c r="A3" i="1" s="1"/>
  <c r="B4" i="3"/>
  <c r="C4" i="3"/>
  <c r="D4" i="3"/>
  <c r="C3" i="1" s="1"/>
  <c r="A5" i="3"/>
  <c r="A4" i="1" s="1"/>
  <c r="B5" i="3"/>
  <c r="C5" i="3"/>
  <c r="D5" i="3"/>
  <c r="C4" i="1" s="1"/>
  <c r="A6" i="3"/>
  <c r="A5" i="1" s="1"/>
  <c r="B6" i="3"/>
  <c r="C6" i="3"/>
  <c r="D6" i="3"/>
  <c r="C5" i="1" s="1"/>
  <c r="A7" i="3"/>
  <c r="A6" i="1" s="1"/>
  <c r="B7" i="3"/>
  <c r="C7" i="3"/>
  <c r="D7" i="3"/>
  <c r="C6" i="1" s="1"/>
  <c r="A8" i="3"/>
  <c r="A7" i="1" s="1"/>
  <c r="B8" i="3"/>
  <c r="B7" i="1" s="1"/>
  <c r="C8" i="3"/>
  <c r="D8" i="3"/>
  <c r="C7" i="1" s="1"/>
  <c r="A9" i="3"/>
  <c r="A8" i="1" s="1"/>
  <c r="B9" i="3"/>
  <c r="C9" i="3"/>
  <c r="D9" i="3"/>
  <c r="C8" i="1" s="1"/>
  <c r="A10" i="3"/>
  <c r="A9" i="1" s="1"/>
  <c r="B10" i="3"/>
  <c r="C10" i="3"/>
  <c r="D10" i="3"/>
  <c r="C9" i="1" s="1"/>
  <c r="A11" i="3"/>
  <c r="A10" i="1" s="1"/>
  <c r="B11" i="3"/>
  <c r="B10" i="1" s="1"/>
  <c r="C11" i="3"/>
  <c r="C10" i="1"/>
  <c r="A12" i="3"/>
  <c r="A11" i="1" s="1"/>
  <c r="B12" i="3"/>
  <c r="C12" i="3"/>
  <c r="D12" i="3"/>
  <c r="C11" i="1" s="1"/>
  <c r="A13" i="3"/>
  <c r="A12" i="1" s="1"/>
  <c r="B13" i="3"/>
  <c r="C13" i="3"/>
  <c r="D13" i="3"/>
  <c r="C12" i="1" s="1"/>
  <c r="A14" i="3"/>
  <c r="A13" i="1" s="1"/>
  <c r="B14" i="3"/>
  <c r="C14" i="3"/>
  <c r="D14" i="3"/>
  <c r="C13" i="1" s="1"/>
  <c r="A15" i="3"/>
  <c r="A14" i="1" s="1"/>
  <c r="B15" i="3"/>
  <c r="C15" i="3"/>
  <c r="D15" i="3"/>
  <c r="C14" i="1" s="1"/>
  <c r="A16" i="3"/>
  <c r="A15" i="1" s="1"/>
  <c r="B16" i="3"/>
  <c r="C16" i="3"/>
  <c r="D16" i="3"/>
  <c r="C15" i="1" s="1"/>
  <c r="A17" i="3"/>
  <c r="A16" i="1" s="1"/>
  <c r="B17" i="3"/>
  <c r="C17" i="3"/>
  <c r="D17" i="3"/>
  <c r="C16" i="1" s="1"/>
  <c r="A18" i="3"/>
  <c r="A17" i="1" s="1"/>
  <c r="B18" i="3"/>
  <c r="C18" i="3"/>
  <c r="D18" i="3"/>
  <c r="C17" i="1" s="1"/>
  <c r="A19" i="3"/>
  <c r="A18" i="1" s="1"/>
  <c r="B19" i="3"/>
  <c r="C19" i="3"/>
  <c r="D19" i="3"/>
  <c r="C18" i="1" s="1"/>
  <c r="A20" i="3"/>
  <c r="A19" i="1" s="1"/>
  <c r="B20" i="3"/>
  <c r="B19" i="1" s="1"/>
  <c r="C20" i="3"/>
  <c r="D20" i="3"/>
  <c r="C19" i="1" s="1"/>
  <c r="A21" i="3"/>
  <c r="A20" i="1" s="1"/>
  <c r="B21" i="3"/>
  <c r="C21" i="3"/>
  <c r="D21" i="3"/>
  <c r="C20" i="1" s="1"/>
  <c r="A22" i="3"/>
  <c r="A21" i="1" s="1"/>
  <c r="B22" i="3"/>
  <c r="C22" i="3"/>
  <c r="D22" i="3"/>
  <c r="C21" i="1" s="1"/>
  <c r="A23" i="3"/>
  <c r="A22" i="1" s="1"/>
  <c r="B23" i="3"/>
  <c r="C23" i="3"/>
  <c r="D23" i="3"/>
  <c r="C22" i="1" s="1"/>
  <c r="A24" i="3"/>
  <c r="A23" i="1" s="1"/>
  <c r="B24" i="3"/>
  <c r="C24" i="3"/>
  <c r="D24" i="3"/>
  <c r="C23" i="1" s="1"/>
  <c r="A25" i="3"/>
  <c r="A24" i="1" s="1"/>
  <c r="B25" i="3"/>
  <c r="C25" i="3"/>
  <c r="D25" i="3"/>
  <c r="C24" i="1" s="1"/>
  <c r="A26" i="3"/>
  <c r="A25" i="1" s="1"/>
  <c r="B26" i="3"/>
  <c r="B25" i="1" s="1"/>
  <c r="C26" i="3"/>
  <c r="D26" i="3"/>
  <c r="C25" i="1" s="1"/>
  <c r="A27" i="3"/>
  <c r="A26" i="1" s="1"/>
  <c r="B27" i="3"/>
  <c r="C27" i="3"/>
  <c r="D27" i="3"/>
  <c r="C26" i="1" s="1"/>
  <c r="A28" i="3"/>
  <c r="A27" i="1" s="1"/>
  <c r="B28" i="3"/>
  <c r="C28" i="3"/>
  <c r="D28" i="3"/>
  <c r="C27" i="1" s="1"/>
  <c r="A29" i="3"/>
  <c r="A28" i="1" s="1"/>
  <c r="B29" i="3"/>
  <c r="C29" i="3"/>
  <c r="D29" i="3"/>
  <c r="C28" i="1" s="1"/>
  <c r="A30" i="3"/>
  <c r="A29" i="1" s="1"/>
  <c r="B30" i="3"/>
  <c r="C30" i="3"/>
  <c r="D30" i="3"/>
  <c r="C29" i="1" s="1"/>
  <c r="A31" i="3"/>
  <c r="A30" i="1" s="1"/>
  <c r="B31" i="3"/>
  <c r="C31" i="3"/>
  <c r="D31" i="3"/>
  <c r="C30" i="1" s="1"/>
  <c r="A32" i="3"/>
  <c r="A31" i="1" s="1"/>
  <c r="B32" i="3"/>
  <c r="B31" i="1" s="1"/>
  <c r="C32" i="3"/>
  <c r="D32" i="3"/>
  <c r="C31" i="1" s="1"/>
  <c r="A33" i="3"/>
  <c r="A32" i="1" s="1"/>
  <c r="B33" i="3"/>
  <c r="C33" i="3"/>
  <c r="D33" i="3"/>
  <c r="C32" i="1" s="1"/>
  <c r="A34" i="3"/>
  <c r="A33" i="1" s="1"/>
  <c r="B34" i="3"/>
  <c r="C34" i="3"/>
  <c r="D34" i="3"/>
  <c r="C33" i="1" s="1"/>
  <c r="A35" i="3"/>
  <c r="A34" i="1" s="1"/>
  <c r="B35" i="3"/>
  <c r="C35" i="3"/>
  <c r="D35" i="3"/>
  <c r="C34" i="1" s="1"/>
  <c r="A36" i="3"/>
  <c r="A35" i="1" s="1"/>
  <c r="B36" i="3"/>
  <c r="C36" i="3"/>
  <c r="D36" i="3"/>
  <c r="C35" i="1" s="1"/>
  <c r="A37" i="3"/>
  <c r="A36" i="1" s="1"/>
  <c r="B37" i="3"/>
  <c r="C37" i="3"/>
  <c r="D37" i="3"/>
  <c r="C36" i="1" s="1"/>
  <c r="A38" i="3"/>
  <c r="A37" i="1" s="1"/>
  <c r="B38" i="3"/>
  <c r="B37" i="1" s="1"/>
  <c r="C38" i="3"/>
  <c r="D38" i="3"/>
  <c r="C37" i="1" s="1"/>
  <c r="A39" i="3"/>
  <c r="A38" i="1" s="1"/>
  <c r="B39" i="3"/>
  <c r="C39" i="3"/>
  <c r="D39" i="3"/>
  <c r="C38" i="1" s="1"/>
  <c r="A40" i="3"/>
  <c r="A39" i="1" s="1"/>
  <c r="B40" i="3"/>
  <c r="C40" i="3"/>
  <c r="D40" i="3"/>
  <c r="C39" i="1" s="1"/>
  <c r="A41" i="3"/>
  <c r="A40" i="1" s="1"/>
  <c r="B41" i="3"/>
  <c r="C41" i="3"/>
  <c r="D41" i="3"/>
  <c r="C40" i="1" s="1"/>
  <c r="A42" i="3"/>
  <c r="A41" i="1" s="1"/>
  <c r="B42" i="3"/>
  <c r="C42" i="3"/>
  <c r="D42" i="3"/>
  <c r="C41" i="1" s="1"/>
  <c r="A43" i="3"/>
  <c r="A42" i="1" s="1"/>
  <c r="B43" i="3"/>
  <c r="C43" i="3"/>
  <c r="D43" i="3"/>
  <c r="C42" i="1" s="1"/>
  <c r="A44" i="3"/>
  <c r="A43" i="1" s="1"/>
  <c r="B44" i="3"/>
  <c r="C44" i="3"/>
  <c r="D44" i="3"/>
  <c r="C43" i="1" s="1"/>
  <c r="A45" i="3"/>
  <c r="A44" i="1" s="1"/>
  <c r="B45" i="3"/>
  <c r="C45" i="3"/>
  <c r="D45" i="3"/>
  <c r="C44" i="1" s="1"/>
  <c r="A46" i="3"/>
  <c r="A45" i="1" s="1"/>
  <c r="B46" i="3"/>
  <c r="C46" i="3"/>
  <c r="D46" i="3"/>
  <c r="C45" i="1" s="1"/>
  <c r="A47" i="3"/>
  <c r="A46" i="1" s="1"/>
  <c r="B47" i="3"/>
  <c r="C47" i="3"/>
  <c r="D47" i="3"/>
  <c r="C46" i="1" s="1"/>
  <c r="A48" i="3"/>
  <c r="A47" i="1" s="1"/>
  <c r="B48" i="3"/>
  <c r="C48" i="3"/>
  <c r="D48" i="3"/>
  <c r="C47" i="1" s="1"/>
  <c r="A49" i="3"/>
  <c r="A48" i="1" s="1"/>
  <c r="B49" i="3"/>
  <c r="C49" i="3"/>
  <c r="D49" i="3"/>
  <c r="C48" i="1" s="1"/>
  <c r="A50" i="3"/>
  <c r="A49" i="1" s="1"/>
  <c r="B50" i="3"/>
  <c r="B49" i="1" s="1"/>
  <c r="C50" i="3"/>
  <c r="D50" i="3"/>
  <c r="C49" i="1" s="1"/>
  <c r="A51" i="3"/>
  <c r="A50" i="1" s="1"/>
  <c r="B51" i="3"/>
  <c r="C51" i="3"/>
  <c r="D51" i="3"/>
  <c r="C50" i="1" s="1"/>
  <c r="A52" i="3"/>
  <c r="A51" i="1" s="1"/>
  <c r="B52" i="3"/>
  <c r="C52" i="3"/>
  <c r="D52" i="3"/>
  <c r="C51" i="1" s="1"/>
  <c r="A53" i="3"/>
  <c r="A52" i="1" s="1"/>
  <c r="B53" i="3"/>
  <c r="C53" i="3"/>
  <c r="D53" i="3"/>
  <c r="C52" i="1" s="1"/>
  <c r="A54" i="3"/>
  <c r="A53" i="1" s="1"/>
  <c r="B54" i="3"/>
  <c r="C54" i="3"/>
  <c r="D54" i="3"/>
  <c r="C53" i="1" s="1"/>
  <c r="A55" i="3"/>
  <c r="A54" i="1" s="1"/>
  <c r="B55" i="3"/>
  <c r="C55" i="3"/>
  <c r="D55" i="3"/>
  <c r="C54" i="1" s="1"/>
  <c r="A56" i="3"/>
  <c r="A55" i="1" s="1"/>
  <c r="B56" i="3"/>
  <c r="B55" i="1" s="1"/>
  <c r="C56" i="3"/>
  <c r="D56" i="3"/>
  <c r="C55" i="1" s="1"/>
  <c r="A57" i="3"/>
  <c r="A56" i="1" s="1"/>
  <c r="B57" i="3"/>
  <c r="C57" i="3"/>
  <c r="D57" i="3"/>
  <c r="C56" i="1" s="1"/>
  <c r="A58" i="3"/>
  <c r="A57" i="1" s="1"/>
  <c r="B58" i="3"/>
  <c r="C58" i="3"/>
  <c r="D58" i="3"/>
  <c r="C57" i="1" s="1"/>
  <c r="A59" i="3"/>
  <c r="A58" i="1" s="1"/>
  <c r="B59" i="3"/>
  <c r="C59" i="3"/>
  <c r="D59" i="3"/>
  <c r="C58" i="1" s="1"/>
  <c r="A60" i="3"/>
  <c r="A59" i="1" s="1"/>
  <c r="B60" i="3"/>
  <c r="C60" i="3"/>
  <c r="D60" i="3"/>
  <c r="C59" i="1" s="1"/>
  <c r="A61" i="3"/>
  <c r="A60" i="1" s="1"/>
  <c r="B61" i="3"/>
  <c r="C61" i="3"/>
  <c r="D61" i="3"/>
  <c r="C60" i="1" s="1"/>
  <c r="A62" i="3"/>
  <c r="A61" i="1" s="1"/>
  <c r="B62" i="3"/>
  <c r="B61" i="1" s="1"/>
  <c r="C62" i="3"/>
  <c r="D62" i="3"/>
  <c r="C61" i="1" s="1"/>
  <c r="A63" i="3"/>
  <c r="A62" i="1" s="1"/>
  <c r="B63" i="3"/>
  <c r="C63" i="3"/>
  <c r="D63" i="3"/>
  <c r="C62" i="1" s="1"/>
  <c r="A64" i="3"/>
  <c r="A63" i="1" s="1"/>
  <c r="B64" i="3"/>
  <c r="C64" i="3"/>
  <c r="D64" i="3"/>
  <c r="C63" i="1" s="1"/>
  <c r="A65" i="3"/>
  <c r="A64" i="1" s="1"/>
  <c r="B65" i="3"/>
  <c r="C65" i="3"/>
  <c r="D65" i="3"/>
  <c r="C64" i="1" s="1"/>
  <c r="A66" i="3"/>
  <c r="A65" i="1" s="1"/>
  <c r="B66" i="3"/>
  <c r="C66" i="3"/>
  <c r="D66" i="3"/>
  <c r="C65" i="1" s="1"/>
  <c r="A67" i="3"/>
  <c r="A66" i="1" s="1"/>
  <c r="B67" i="3"/>
  <c r="C67" i="3"/>
  <c r="D67" i="3"/>
  <c r="C66" i="1" s="1"/>
  <c r="A68" i="3"/>
  <c r="A67" i="1" s="1"/>
  <c r="B68" i="3"/>
  <c r="B67" i="1" s="1"/>
  <c r="C68" i="3"/>
  <c r="D68" i="3"/>
  <c r="C67" i="1" s="1"/>
  <c r="A69" i="3"/>
  <c r="A68" i="1" s="1"/>
  <c r="B69" i="3"/>
  <c r="C69" i="3"/>
  <c r="D69" i="3"/>
  <c r="C68" i="1" s="1"/>
  <c r="A70" i="3"/>
  <c r="A69" i="1" s="1"/>
  <c r="B70" i="3"/>
  <c r="C70" i="3"/>
  <c r="D70" i="3"/>
  <c r="C69" i="1" s="1"/>
  <c r="A71" i="3"/>
  <c r="A70" i="1" s="1"/>
  <c r="B71" i="3"/>
  <c r="C71" i="3"/>
  <c r="D71" i="3"/>
  <c r="C70" i="1" s="1"/>
  <c r="A72" i="3"/>
  <c r="A71" i="1" s="1"/>
  <c r="B72" i="3"/>
  <c r="C72" i="3"/>
  <c r="D72" i="3"/>
  <c r="C71" i="1" s="1"/>
  <c r="A73" i="3"/>
  <c r="A72" i="1" s="1"/>
  <c r="B73" i="3"/>
  <c r="C73" i="3"/>
  <c r="D73" i="3"/>
  <c r="C72" i="1" s="1"/>
  <c r="A74" i="3"/>
  <c r="A73" i="1" s="1"/>
  <c r="B74" i="3"/>
  <c r="B73" i="1" s="1"/>
  <c r="C74" i="3"/>
  <c r="D74" i="3"/>
  <c r="C73" i="1" s="1"/>
  <c r="A75" i="3"/>
  <c r="A74" i="1" s="1"/>
  <c r="B75" i="3"/>
  <c r="C75" i="3"/>
  <c r="D75" i="3"/>
  <c r="C74" i="1" s="1"/>
  <c r="A76" i="3"/>
  <c r="A75" i="1" s="1"/>
  <c r="B76" i="3"/>
  <c r="C76" i="3"/>
  <c r="D76" i="3"/>
  <c r="C75" i="1" s="1"/>
  <c r="A77" i="3"/>
  <c r="A76" i="1" s="1"/>
  <c r="B77" i="3"/>
  <c r="C77" i="3"/>
  <c r="D77" i="3"/>
  <c r="C76" i="1" s="1"/>
  <c r="A78" i="3"/>
  <c r="A77" i="1" s="1"/>
  <c r="B78" i="3"/>
  <c r="C78" i="3"/>
  <c r="D78" i="3"/>
  <c r="C77" i="1" s="1"/>
  <c r="A79" i="3"/>
  <c r="A78" i="1" s="1"/>
  <c r="B79" i="3"/>
  <c r="C79" i="3"/>
  <c r="D79" i="3"/>
  <c r="C78" i="1" s="1"/>
  <c r="A80" i="3"/>
  <c r="A79" i="1" s="1"/>
  <c r="B80" i="3"/>
  <c r="B79" i="1" s="1"/>
  <c r="C80" i="3"/>
  <c r="D80" i="3"/>
  <c r="C79" i="1" s="1"/>
  <c r="A81" i="3"/>
  <c r="A80" i="1" s="1"/>
  <c r="B81" i="3"/>
  <c r="C81" i="3"/>
  <c r="D81" i="3"/>
  <c r="C80" i="1" s="1"/>
  <c r="A82" i="3"/>
  <c r="A81" i="1" s="1"/>
  <c r="B82" i="3"/>
  <c r="C82" i="3"/>
  <c r="D82" i="3"/>
  <c r="C81" i="1" s="1"/>
  <c r="A83" i="3"/>
  <c r="A82" i="1" s="1"/>
  <c r="B83" i="3"/>
  <c r="C83" i="3"/>
  <c r="D83" i="3"/>
  <c r="C82" i="1" s="1"/>
  <c r="A84" i="3"/>
  <c r="A83" i="1" s="1"/>
  <c r="B84" i="3"/>
  <c r="C84" i="3"/>
  <c r="D84" i="3"/>
  <c r="C83" i="1" s="1"/>
  <c r="A85" i="3"/>
  <c r="A84" i="1" s="1"/>
  <c r="B85" i="3"/>
  <c r="C85" i="3"/>
  <c r="D85" i="3"/>
  <c r="C84" i="1" s="1"/>
  <c r="A86" i="3"/>
  <c r="A85" i="1" s="1"/>
  <c r="B86" i="3"/>
  <c r="C86" i="3"/>
  <c r="D86" i="3"/>
  <c r="C85" i="1" s="1"/>
  <c r="A87" i="3"/>
  <c r="A86" i="1" s="1"/>
  <c r="B87" i="3"/>
  <c r="C87" i="3"/>
  <c r="D87" i="3"/>
  <c r="C86" i="1" s="1"/>
  <c r="A88" i="3"/>
  <c r="A87" i="1" s="1"/>
  <c r="B88" i="3"/>
  <c r="C88" i="3"/>
  <c r="D88" i="3"/>
  <c r="C87" i="1" s="1"/>
  <c r="A89" i="3"/>
  <c r="A88" i="1" s="1"/>
  <c r="B89" i="3"/>
  <c r="C89" i="3"/>
  <c r="D89" i="3"/>
  <c r="C88" i="1" s="1"/>
  <c r="A90" i="3"/>
  <c r="A89" i="1" s="1"/>
  <c r="B90" i="3"/>
  <c r="C90" i="3"/>
  <c r="D90" i="3"/>
  <c r="C89" i="1" s="1"/>
  <c r="A91" i="3"/>
  <c r="A90" i="1" s="1"/>
  <c r="B91" i="3"/>
  <c r="C91" i="3"/>
  <c r="D91" i="3"/>
  <c r="C90" i="1" s="1"/>
  <c r="A92" i="3"/>
  <c r="A91" i="1" s="1"/>
  <c r="B92" i="3"/>
  <c r="B91" i="1" s="1"/>
  <c r="C92" i="3"/>
  <c r="D92" i="3"/>
  <c r="C91" i="1" s="1"/>
  <c r="A93" i="3"/>
  <c r="A92" i="1" s="1"/>
  <c r="B93" i="3"/>
  <c r="C93" i="3"/>
  <c r="D93" i="3"/>
  <c r="C92" i="1" s="1"/>
  <c r="A94" i="3"/>
  <c r="A93" i="1" s="1"/>
  <c r="B94" i="3"/>
  <c r="C94" i="3"/>
  <c r="D94" i="3"/>
  <c r="C93" i="1" s="1"/>
  <c r="A95" i="3"/>
  <c r="A94" i="1" s="1"/>
  <c r="B95" i="3"/>
  <c r="C95" i="3"/>
  <c r="D95" i="3"/>
  <c r="C94" i="1" s="1"/>
  <c r="A96" i="3"/>
  <c r="A95" i="1" s="1"/>
  <c r="B96" i="3"/>
  <c r="C96" i="3"/>
  <c r="D96" i="3"/>
  <c r="C95" i="1" s="1"/>
  <c r="A97" i="3"/>
  <c r="A96" i="1" s="1"/>
  <c r="B97" i="3"/>
  <c r="C97" i="3"/>
  <c r="D97" i="3"/>
  <c r="C96" i="1" s="1"/>
  <c r="A98" i="3"/>
  <c r="A97" i="1" s="1"/>
  <c r="B98" i="3"/>
  <c r="B97" i="1" s="1"/>
  <c r="C98" i="3"/>
  <c r="D98" i="3"/>
  <c r="C97" i="1" s="1"/>
  <c r="A99" i="3"/>
  <c r="A98" i="1" s="1"/>
  <c r="B99" i="3"/>
  <c r="C99" i="3"/>
  <c r="D99" i="3"/>
  <c r="C98" i="1" s="1"/>
  <c r="A100" i="3"/>
  <c r="A99" i="1" s="1"/>
  <c r="B100" i="3"/>
  <c r="C100" i="3"/>
  <c r="D100" i="3"/>
  <c r="C99" i="1" s="1"/>
  <c r="A101" i="3"/>
  <c r="A100" i="1" s="1"/>
  <c r="B101" i="3"/>
  <c r="C101" i="3"/>
  <c r="D101" i="3"/>
  <c r="C100" i="1" s="1"/>
  <c r="A102" i="3"/>
  <c r="A101" i="1" s="1"/>
  <c r="B102" i="3"/>
  <c r="C102" i="3"/>
  <c r="D102" i="3"/>
  <c r="C101" i="1" s="1"/>
  <c r="A103" i="3"/>
  <c r="A102" i="1" s="1"/>
  <c r="B103" i="3"/>
  <c r="C103" i="3"/>
  <c r="D103" i="3"/>
  <c r="C102" i="1" s="1"/>
  <c r="A104" i="3"/>
  <c r="A103" i="1" s="1"/>
  <c r="B104" i="3"/>
  <c r="B103" i="1" s="1"/>
  <c r="C104" i="3"/>
  <c r="D104" i="3"/>
  <c r="C103" i="1" s="1"/>
  <c r="A105" i="3"/>
  <c r="A104" i="1" s="1"/>
  <c r="B105" i="3"/>
  <c r="C105" i="3"/>
  <c r="D105" i="3"/>
  <c r="C104" i="1" s="1"/>
  <c r="A106" i="3"/>
  <c r="A105" i="1" s="1"/>
  <c r="B106" i="3"/>
  <c r="C106" i="3"/>
  <c r="D106" i="3"/>
  <c r="C105" i="1" s="1"/>
  <c r="A107" i="3"/>
  <c r="A106" i="1" s="1"/>
  <c r="B107" i="3"/>
  <c r="C107" i="3"/>
  <c r="D107" i="3"/>
  <c r="C106" i="1" s="1"/>
  <c r="A108" i="3"/>
  <c r="A107" i="1" s="1"/>
  <c r="B108" i="3"/>
  <c r="C108" i="3"/>
  <c r="D108" i="3"/>
  <c r="C107" i="1" s="1"/>
  <c r="A109" i="3"/>
  <c r="A108" i="1" s="1"/>
  <c r="B109" i="3"/>
  <c r="C109" i="3"/>
  <c r="D109" i="3"/>
  <c r="C108" i="1" s="1"/>
  <c r="A110" i="3"/>
  <c r="A109" i="1" s="1"/>
  <c r="B110" i="3"/>
  <c r="B109" i="1" s="1"/>
  <c r="C110" i="3"/>
  <c r="D110" i="3"/>
  <c r="C109" i="1" s="1"/>
  <c r="A111" i="3"/>
  <c r="A110" i="1" s="1"/>
  <c r="B111" i="3"/>
  <c r="C111" i="3"/>
  <c r="D111" i="3"/>
  <c r="C110" i="1" s="1"/>
  <c r="A112" i="3"/>
  <c r="A111" i="1" s="1"/>
  <c r="B112" i="3"/>
  <c r="C112" i="3"/>
  <c r="D112" i="3"/>
  <c r="C111" i="1" s="1"/>
  <c r="A113" i="3"/>
  <c r="A112" i="1" s="1"/>
  <c r="B113" i="3"/>
  <c r="C113" i="3"/>
  <c r="D113" i="3"/>
  <c r="C112" i="1" s="1"/>
  <c r="A114" i="3"/>
  <c r="A113" i="1" s="1"/>
  <c r="B114" i="3"/>
  <c r="C114" i="3"/>
  <c r="D114" i="3"/>
  <c r="C113" i="1" s="1"/>
  <c r="A115" i="3"/>
  <c r="A114" i="1" s="1"/>
  <c r="B115" i="3"/>
  <c r="C115" i="3"/>
  <c r="D115" i="3"/>
  <c r="C114" i="1" s="1"/>
  <c r="A116" i="3"/>
  <c r="A115" i="1" s="1"/>
  <c r="B116" i="3"/>
  <c r="B115" i="1" s="1"/>
  <c r="C116" i="3"/>
  <c r="D116" i="3"/>
  <c r="C115" i="1" s="1"/>
  <c r="A117" i="3"/>
  <c r="A116" i="1" s="1"/>
  <c r="B117" i="3"/>
  <c r="C117" i="3"/>
  <c r="D117" i="3"/>
  <c r="C116" i="1" s="1"/>
  <c r="A118" i="3"/>
  <c r="A117" i="1" s="1"/>
  <c r="B118" i="3"/>
  <c r="C118" i="3"/>
  <c r="D118" i="3"/>
  <c r="C117" i="1" s="1"/>
  <c r="A119" i="3"/>
  <c r="A118" i="1" s="1"/>
  <c r="B119" i="3"/>
  <c r="C119" i="3"/>
  <c r="D119" i="3"/>
  <c r="C118" i="1" s="1"/>
  <c r="A120" i="3"/>
  <c r="A119" i="1" s="1"/>
  <c r="B120" i="3"/>
  <c r="C120" i="3"/>
  <c r="D120" i="3"/>
  <c r="C119" i="1" s="1"/>
  <c r="A121" i="3"/>
  <c r="A120" i="1" s="1"/>
  <c r="B121" i="3"/>
  <c r="C121" i="3"/>
  <c r="D121" i="3"/>
  <c r="C120" i="1" s="1"/>
  <c r="A122" i="3"/>
  <c r="A121" i="1" s="1"/>
  <c r="B122" i="3"/>
  <c r="B121" i="1" s="1"/>
  <c r="C122" i="3"/>
  <c r="D122" i="3"/>
  <c r="C121" i="1" s="1"/>
  <c r="A123" i="3"/>
  <c r="A122" i="1" s="1"/>
  <c r="B123" i="3"/>
  <c r="C123" i="3"/>
  <c r="D123" i="3"/>
  <c r="C122" i="1" s="1"/>
  <c r="A124" i="3"/>
  <c r="A123" i="1" s="1"/>
  <c r="B124" i="3"/>
  <c r="C124" i="3"/>
  <c r="D124" i="3"/>
  <c r="C123" i="1" s="1"/>
  <c r="A125" i="3"/>
  <c r="A124" i="1" s="1"/>
  <c r="B125" i="3"/>
  <c r="C125" i="3"/>
  <c r="D125" i="3"/>
  <c r="C124" i="1" s="1"/>
  <c r="A126" i="3"/>
  <c r="A125" i="1" s="1"/>
  <c r="B126" i="3"/>
  <c r="C126" i="3"/>
  <c r="D126" i="3"/>
  <c r="C125" i="1" s="1"/>
  <c r="A127" i="3"/>
  <c r="A126" i="1" s="1"/>
  <c r="B127" i="3"/>
  <c r="C127" i="3"/>
  <c r="D127" i="3"/>
  <c r="C126" i="1" s="1"/>
  <c r="A128" i="3"/>
  <c r="A127" i="1" s="1"/>
  <c r="B128" i="3"/>
  <c r="B127" i="1" s="1"/>
  <c r="C128" i="3"/>
  <c r="D128" i="3"/>
  <c r="C127" i="1" s="1"/>
  <c r="A129" i="3"/>
  <c r="A128" i="1" s="1"/>
  <c r="B129" i="3"/>
  <c r="C129" i="3"/>
  <c r="D129" i="3"/>
  <c r="C128" i="1" s="1"/>
  <c r="A130" i="3"/>
  <c r="A129" i="1" s="1"/>
  <c r="B130" i="3"/>
  <c r="C130" i="3"/>
  <c r="D130" i="3"/>
  <c r="C129" i="1" s="1"/>
  <c r="A131" i="3"/>
  <c r="A130" i="1" s="1"/>
  <c r="B131" i="3"/>
  <c r="C131" i="3"/>
  <c r="D131" i="3"/>
  <c r="C130" i="1" s="1"/>
  <c r="A132" i="3"/>
  <c r="A131" i="1" s="1"/>
  <c r="B132" i="3"/>
  <c r="C132" i="3"/>
  <c r="D132" i="3"/>
  <c r="C131" i="1" s="1"/>
  <c r="A133" i="3"/>
  <c r="A132" i="1" s="1"/>
  <c r="B133" i="3"/>
  <c r="C133" i="3"/>
  <c r="D133" i="3"/>
  <c r="C132" i="1" s="1"/>
  <c r="A134" i="3"/>
  <c r="A133" i="1" s="1"/>
  <c r="B134" i="3"/>
  <c r="B133" i="1" s="1"/>
  <c r="C134" i="3"/>
  <c r="D134" i="3"/>
  <c r="C133" i="1" s="1"/>
  <c r="A135" i="3"/>
  <c r="A134" i="1" s="1"/>
  <c r="B135" i="3"/>
  <c r="C135" i="3"/>
  <c r="D135" i="3"/>
  <c r="C134" i="1" s="1"/>
  <c r="A136" i="3"/>
  <c r="A135" i="1" s="1"/>
  <c r="B136" i="3"/>
  <c r="C136" i="3"/>
  <c r="D136" i="3"/>
  <c r="C135" i="1" s="1"/>
  <c r="A137" i="3"/>
  <c r="A136" i="1" s="1"/>
  <c r="B137" i="3"/>
  <c r="C137" i="3"/>
  <c r="D137" i="3"/>
  <c r="C136" i="1" s="1"/>
  <c r="A138" i="3"/>
  <c r="A137" i="1" s="1"/>
  <c r="B138" i="3"/>
  <c r="C138" i="3"/>
  <c r="D138" i="3"/>
  <c r="C137" i="1" s="1"/>
  <c r="A139" i="3"/>
  <c r="A138" i="1" s="1"/>
  <c r="B139" i="3"/>
  <c r="C139" i="3"/>
  <c r="D139" i="3"/>
  <c r="C138" i="1" s="1"/>
  <c r="A140" i="3"/>
  <c r="A139" i="1" s="1"/>
  <c r="B140" i="3"/>
  <c r="B139" i="1" s="1"/>
  <c r="C140" i="3"/>
  <c r="D140" i="3"/>
  <c r="C139" i="1" s="1"/>
  <c r="A141" i="3"/>
  <c r="A140" i="1" s="1"/>
  <c r="B141" i="3"/>
  <c r="C141" i="3"/>
  <c r="D141" i="3"/>
  <c r="C140" i="1" s="1"/>
  <c r="A142" i="3"/>
  <c r="A141" i="1" s="1"/>
  <c r="B142" i="3"/>
  <c r="C142" i="3"/>
  <c r="D142" i="3"/>
  <c r="C141" i="1" s="1"/>
  <c r="A143" i="3"/>
  <c r="A142" i="1" s="1"/>
  <c r="B143" i="3"/>
  <c r="C143" i="3"/>
  <c r="D143" i="3"/>
  <c r="C142" i="1" s="1"/>
  <c r="A144" i="3"/>
  <c r="A143" i="1" s="1"/>
  <c r="B144" i="3"/>
  <c r="C144" i="3"/>
  <c r="D144" i="3"/>
  <c r="C143" i="1" s="1"/>
  <c r="A145" i="3"/>
  <c r="A144" i="1" s="1"/>
  <c r="B145" i="3"/>
  <c r="C145" i="3"/>
  <c r="D145" i="3"/>
  <c r="C144" i="1" s="1"/>
  <c r="A146" i="3"/>
  <c r="A145" i="1" s="1"/>
  <c r="B146" i="3"/>
  <c r="B145" i="1" s="1"/>
  <c r="C146" i="3"/>
  <c r="D146" i="3"/>
  <c r="C145" i="1" s="1"/>
  <c r="A147" i="3"/>
  <c r="A146" i="1" s="1"/>
  <c r="B147" i="3"/>
  <c r="C147" i="3"/>
  <c r="D147" i="3"/>
  <c r="C146" i="1" s="1"/>
  <c r="A148" i="3"/>
  <c r="A147" i="1" s="1"/>
  <c r="B148" i="3"/>
  <c r="C148" i="3"/>
  <c r="D148" i="3"/>
  <c r="C147" i="1" s="1"/>
  <c r="A149" i="3"/>
  <c r="A148" i="1" s="1"/>
  <c r="B149" i="3"/>
  <c r="C149" i="3"/>
  <c r="D149" i="3"/>
  <c r="C148" i="1" s="1"/>
  <c r="A150" i="3"/>
  <c r="A149" i="1" s="1"/>
  <c r="B150" i="3"/>
  <c r="C150" i="3"/>
  <c r="D150" i="3"/>
  <c r="C149" i="1" s="1"/>
  <c r="A151" i="3"/>
  <c r="A150" i="1" s="1"/>
  <c r="B151" i="3"/>
  <c r="C151" i="3"/>
  <c r="D151" i="3"/>
  <c r="C150" i="1" s="1"/>
  <c r="A152" i="3"/>
  <c r="A151" i="1" s="1"/>
  <c r="B152" i="3"/>
  <c r="B151" i="1" s="1"/>
  <c r="C152" i="3"/>
  <c r="D152" i="3"/>
  <c r="C151" i="1" s="1"/>
  <c r="A153" i="3"/>
  <c r="A152" i="1" s="1"/>
  <c r="B153" i="3"/>
  <c r="C153" i="3"/>
  <c r="D153" i="3"/>
  <c r="C152" i="1" s="1"/>
  <c r="A154" i="3"/>
  <c r="A153" i="1" s="1"/>
  <c r="B154" i="3"/>
  <c r="C154" i="3"/>
  <c r="D154" i="3"/>
  <c r="C153" i="1" s="1"/>
  <c r="A155" i="3"/>
  <c r="A154" i="1" s="1"/>
  <c r="B155" i="3"/>
  <c r="C155" i="3"/>
  <c r="D155" i="3"/>
  <c r="C154" i="1" s="1"/>
  <c r="A156" i="3"/>
  <c r="A155" i="1" s="1"/>
  <c r="B156" i="3"/>
  <c r="C156" i="3"/>
  <c r="D156" i="3"/>
  <c r="C155" i="1" s="1"/>
  <c r="A157" i="3"/>
  <c r="A156" i="1" s="1"/>
  <c r="B157" i="3"/>
  <c r="C157" i="3"/>
  <c r="D157" i="3"/>
  <c r="C156" i="1" s="1"/>
  <c r="A158" i="3"/>
  <c r="A157" i="1" s="1"/>
  <c r="B158" i="3"/>
  <c r="C158" i="3"/>
  <c r="D158" i="3"/>
  <c r="C157" i="1" s="1"/>
  <c r="A159" i="3"/>
  <c r="A158" i="1" s="1"/>
  <c r="B159" i="3"/>
  <c r="C159" i="3"/>
  <c r="D159" i="3"/>
  <c r="C158" i="1" s="1"/>
  <c r="A160" i="3"/>
  <c r="A159" i="1" s="1"/>
  <c r="B160" i="3"/>
  <c r="C160" i="3"/>
  <c r="D160" i="3"/>
  <c r="C159" i="1" s="1"/>
  <c r="A161" i="3"/>
  <c r="A160" i="1" s="1"/>
  <c r="B161" i="3"/>
  <c r="C161" i="3"/>
  <c r="D161" i="3"/>
  <c r="C160" i="1" s="1"/>
  <c r="A162" i="3"/>
  <c r="A161" i="1" s="1"/>
  <c r="B162" i="3"/>
  <c r="C162" i="3"/>
  <c r="D162" i="3"/>
  <c r="C161" i="1" s="1"/>
  <c r="A163" i="3"/>
  <c r="A162" i="1" s="1"/>
  <c r="B163" i="3"/>
  <c r="C163" i="3"/>
  <c r="D163" i="3"/>
  <c r="C162" i="1" s="1"/>
  <c r="A164" i="3"/>
  <c r="A163" i="1" s="1"/>
  <c r="B164" i="3"/>
  <c r="B163" i="1" s="1"/>
  <c r="C164" i="3"/>
  <c r="D164" i="3"/>
  <c r="C163" i="1" s="1"/>
  <c r="A165" i="3"/>
  <c r="A164" i="1" s="1"/>
  <c r="B165" i="3"/>
  <c r="C165" i="3"/>
  <c r="D165" i="3"/>
  <c r="C164" i="1" s="1"/>
  <c r="A166" i="3"/>
  <c r="A165" i="1" s="1"/>
  <c r="B166" i="3"/>
  <c r="C166" i="3"/>
  <c r="D166" i="3"/>
  <c r="C165" i="1" s="1"/>
  <c r="A167" i="3"/>
  <c r="A166" i="1" s="1"/>
  <c r="B167" i="3"/>
  <c r="C167" i="3"/>
  <c r="D167" i="3"/>
  <c r="C166" i="1" s="1"/>
  <c r="A168" i="3"/>
  <c r="A167" i="1" s="1"/>
  <c r="B168" i="3"/>
  <c r="C168" i="3"/>
  <c r="D168" i="3"/>
  <c r="C167" i="1" s="1"/>
  <c r="A169" i="3"/>
  <c r="A168" i="1" s="1"/>
  <c r="B169" i="3"/>
  <c r="C169" i="3"/>
  <c r="D169" i="3"/>
  <c r="C168" i="1" s="1"/>
  <c r="A170" i="3"/>
  <c r="A169" i="1" s="1"/>
  <c r="B170" i="3"/>
  <c r="B169" i="1" s="1"/>
  <c r="C170" i="3"/>
  <c r="D170" i="3"/>
  <c r="C169" i="1" s="1"/>
  <c r="A171" i="3"/>
  <c r="A170" i="1" s="1"/>
  <c r="B171" i="3"/>
  <c r="C171" i="3"/>
  <c r="D171" i="3"/>
  <c r="C170" i="1" s="1"/>
  <c r="A172" i="3"/>
  <c r="A171" i="1" s="1"/>
  <c r="B172" i="3"/>
  <c r="C172" i="3"/>
  <c r="D172" i="3"/>
  <c r="C171" i="1" s="1"/>
  <c r="A173" i="3"/>
  <c r="A172" i="1" s="1"/>
  <c r="B173" i="3"/>
  <c r="C173" i="3"/>
  <c r="D173" i="3"/>
  <c r="C172" i="1" s="1"/>
  <c r="A174" i="3"/>
  <c r="A173" i="1" s="1"/>
  <c r="B174" i="3"/>
  <c r="C174" i="3"/>
  <c r="D174" i="3"/>
  <c r="C173" i="1" s="1"/>
  <c r="A175" i="3"/>
  <c r="A174" i="1" s="1"/>
  <c r="B175" i="3"/>
  <c r="C175" i="3"/>
  <c r="D175" i="3"/>
  <c r="C174" i="1" s="1"/>
  <c r="A176" i="3"/>
  <c r="A175" i="1" s="1"/>
  <c r="B176" i="3"/>
  <c r="C176" i="3"/>
  <c r="D176" i="3"/>
  <c r="C175" i="1" s="1"/>
  <c r="A177" i="3"/>
  <c r="A176" i="1" s="1"/>
  <c r="B177" i="3"/>
  <c r="C177" i="3"/>
  <c r="D177" i="3"/>
  <c r="C176" i="1" s="1"/>
  <c r="A178" i="3"/>
  <c r="A177" i="1" s="1"/>
  <c r="B178" i="3"/>
  <c r="C178" i="3"/>
  <c r="D178" i="3"/>
  <c r="C177" i="1" s="1"/>
  <c r="A179" i="3"/>
  <c r="A178" i="1" s="1"/>
  <c r="B179" i="3"/>
  <c r="C179" i="3"/>
  <c r="D179" i="3"/>
  <c r="C178" i="1" s="1"/>
  <c r="A180" i="3"/>
  <c r="A179" i="1" s="1"/>
  <c r="B180" i="3"/>
  <c r="C180" i="3"/>
  <c r="D180" i="3"/>
  <c r="C179" i="1" s="1"/>
  <c r="A181" i="3"/>
  <c r="A180" i="1" s="1"/>
  <c r="B181" i="3"/>
  <c r="C181" i="3"/>
  <c r="D181" i="3"/>
  <c r="C180" i="1" s="1"/>
  <c r="A182" i="3"/>
  <c r="A181" i="1" s="1"/>
  <c r="B182" i="3"/>
  <c r="B181" i="1" s="1"/>
  <c r="C182" i="3"/>
  <c r="D182" i="3"/>
  <c r="C181" i="1" s="1"/>
  <c r="A183" i="3"/>
  <c r="A182" i="1" s="1"/>
  <c r="B183" i="3"/>
  <c r="C183" i="3"/>
  <c r="D183" i="3"/>
  <c r="C182" i="1" s="1"/>
  <c r="A184" i="3"/>
  <c r="A183" i="1" s="1"/>
  <c r="B184" i="3"/>
  <c r="C184" i="3"/>
  <c r="D184" i="3"/>
  <c r="C183" i="1" s="1"/>
  <c r="A185" i="3"/>
  <c r="A184" i="1" s="1"/>
  <c r="B185" i="3"/>
  <c r="C185" i="3"/>
  <c r="D185" i="3"/>
  <c r="C184" i="1" s="1"/>
  <c r="A186" i="3"/>
  <c r="A185" i="1" s="1"/>
  <c r="B186" i="3"/>
  <c r="C186" i="3"/>
  <c r="D186" i="3"/>
  <c r="C185" i="1" s="1"/>
  <c r="A187" i="3"/>
  <c r="A186" i="1" s="1"/>
  <c r="B187" i="3"/>
  <c r="C187" i="3"/>
  <c r="D187" i="3"/>
  <c r="C186" i="1" s="1"/>
  <c r="A188" i="3"/>
  <c r="A187" i="1" s="1"/>
  <c r="B188" i="3"/>
  <c r="B187" i="1" s="1"/>
  <c r="C188" i="3"/>
  <c r="D188" i="3"/>
  <c r="C187" i="1" s="1"/>
  <c r="A189" i="3"/>
  <c r="A188" i="1" s="1"/>
  <c r="B189" i="3"/>
  <c r="C189" i="3"/>
  <c r="D189" i="3"/>
  <c r="C188" i="1" s="1"/>
  <c r="A190" i="3"/>
  <c r="A189" i="1" s="1"/>
  <c r="B190" i="3"/>
  <c r="C190" i="3"/>
  <c r="D190" i="3"/>
  <c r="C189" i="1" s="1"/>
  <c r="A191" i="3"/>
  <c r="A190" i="1" s="1"/>
  <c r="B191" i="3"/>
  <c r="C191" i="3"/>
  <c r="D191" i="3"/>
  <c r="C190" i="1" s="1"/>
  <c r="A192" i="3"/>
  <c r="A191" i="1" s="1"/>
  <c r="B192" i="3"/>
  <c r="C192" i="3"/>
  <c r="D192" i="3"/>
  <c r="C191" i="1" s="1"/>
  <c r="A193" i="3"/>
  <c r="A192" i="1" s="1"/>
  <c r="B193" i="3"/>
  <c r="C193" i="3"/>
  <c r="D193" i="3"/>
  <c r="C192" i="1" s="1"/>
  <c r="A194" i="3"/>
  <c r="A193" i="1" s="1"/>
  <c r="B194" i="3"/>
  <c r="C194" i="3"/>
  <c r="D194" i="3"/>
  <c r="C193" i="1" s="1"/>
  <c r="A195" i="3"/>
  <c r="A194" i="1" s="1"/>
  <c r="B195" i="3"/>
  <c r="C195" i="3"/>
  <c r="D195" i="3"/>
  <c r="C194" i="1" s="1"/>
  <c r="A196" i="3"/>
  <c r="A195" i="1" s="1"/>
  <c r="B196" i="3"/>
  <c r="C196" i="3"/>
  <c r="D196" i="3"/>
  <c r="C195" i="1" s="1"/>
  <c r="A197" i="3"/>
  <c r="A196" i="1" s="1"/>
  <c r="B197" i="3"/>
  <c r="C197" i="3"/>
  <c r="D197" i="3"/>
  <c r="C196" i="1" s="1"/>
  <c r="A198" i="3"/>
  <c r="A197" i="1" s="1"/>
  <c r="B198" i="3"/>
  <c r="C198" i="3"/>
  <c r="D198" i="3"/>
  <c r="C197" i="1" s="1"/>
  <c r="A199" i="3"/>
  <c r="A198" i="1" s="1"/>
  <c r="B199" i="3"/>
  <c r="C199" i="3"/>
  <c r="D199" i="3"/>
  <c r="C198" i="1" s="1"/>
  <c r="A200" i="3"/>
  <c r="B200" i="3"/>
  <c r="C200" i="3"/>
  <c r="D200" i="3"/>
  <c r="D1" i="3"/>
  <c r="C1" i="3"/>
  <c r="B1" i="3"/>
  <c r="A1" i="3"/>
  <c r="B2" i="1" l="1"/>
  <c r="B177" i="1"/>
  <c r="B165" i="1"/>
  <c r="B135" i="1"/>
  <c r="B114" i="1"/>
  <c r="B81" i="1"/>
  <c r="B69" i="1"/>
  <c r="B63" i="1"/>
  <c r="B54" i="1"/>
  <c r="B39" i="1"/>
  <c r="B183" i="1"/>
  <c r="B159" i="1"/>
  <c r="B129" i="1"/>
  <c r="B108" i="1"/>
  <c r="B78" i="1"/>
  <c r="B60" i="1"/>
  <c r="B189" i="1"/>
  <c r="B168" i="1"/>
  <c r="B138" i="1"/>
  <c r="B117" i="1"/>
  <c r="B99" i="1"/>
  <c r="B75" i="1"/>
  <c r="B51" i="1"/>
  <c r="B198" i="1"/>
  <c r="B171" i="1"/>
  <c r="B147" i="1"/>
  <c r="B132" i="1"/>
  <c r="B111" i="1"/>
  <c r="B90" i="1"/>
  <c r="B66" i="1"/>
  <c r="B57" i="1"/>
  <c r="B174" i="1"/>
  <c r="B144" i="1"/>
  <c r="B126" i="1"/>
  <c r="B105" i="1"/>
  <c r="B72" i="1"/>
  <c r="B42" i="1"/>
  <c r="B192" i="1"/>
  <c r="B150" i="1"/>
  <c r="B96" i="1"/>
  <c r="B195" i="1"/>
  <c r="B153" i="1"/>
  <c r="B93" i="1"/>
  <c r="B180" i="1"/>
  <c r="B162" i="1"/>
  <c r="B141" i="1"/>
  <c r="B84" i="1"/>
  <c r="B186" i="1"/>
  <c r="B156" i="1"/>
  <c r="B120" i="1"/>
  <c r="B48" i="1"/>
  <c r="B5" i="1"/>
  <c r="B6" i="1"/>
  <c r="B9" i="1"/>
  <c r="B24" i="1"/>
  <c r="B21" i="1"/>
  <c r="B12" i="1"/>
  <c r="B36" i="1"/>
  <c r="B18" i="1"/>
  <c r="B33" i="1"/>
  <c r="B27" i="1"/>
  <c r="B102" i="1"/>
  <c r="AB2" i="5"/>
  <c r="B196" i="1"/>
  <c r="B193" i="1"/>
  <c r="B190" i="1"/>
  <c r="B184" i="1"/>
  <c r="B178" i="1"/>
  <c r="B175" i="1"/>
  <c r="B172" i="1"/>
  <c r="B166" i="1"/>
  <c r="B160" i="1"/>
  <c r="B157" i="1"/>
  <c r="B154" i="1"/>
  <c r="B148" i="1"/>
  <c r="B142" i="1"/>
  <c r="B136" i="1"/>
  <c r="B130" i="1"/>
  <c r="B124" i="1"/>
  <c r="B118" i="1"/>
  <c r="B112" i="1"/>
  <c r="B106" i="1"/>
  <c r="B100" i="1"/>
  <c r="B94" i="1"/>
  <c r="B88" i="1"/>
  <c r="B85" i="1"/>
  <c r="B82" i="1"/>
  <c r="B76" i="1"/>
  <c r="B70" i="1"/>
  <c r="B64" i="1"/>
  <c r="B58" i="1"/>
  <c r="B52" i="1"/>
  <c r="B46" i="1"/>
  <c r="B40" i="1"/>
  <c r="B34" i="1"/>
  <c r="B28" i="1"/>
  <c r="B22" i="1"/>
  <c r="B16" i="1"/>
  <c r="B4" i="1"/>
  <c r="D2" i="5"/>
  <c r="B43" i="1"/>
  <c r="B123" i="1"/>
  <c r="B13" i="1"/>
  <c r="B197" i="1"/>
  <c r="B194" i="1"/>
  <c r="B191" i="1"/>
  <c r="B188" i="1"/>
  <c r="B185" i="1"/>
  <c r="B182" i="1"/>
  <c r="B179" i="1"/>
  <c r="B176" i="1"/>
  <c r="B173" i="1"/>
  <c r="B170" i="1"/>
  <c r="B167" i="1"/>
  <c r="B164" i="1"/>
  <c r="B161" i="1"/>
  <c r="B158" i="1"/>
  <c r="B155" i="1"/>
  <c r="B152" i="1"/>
  <c r="B149" i="1"/>
  <c r="B146" i="1"/>
  <c r="B143" i="1"/>
  <c r="B140" i="1"/>
  <c r="B137" i="1"/>
  <c r="B134" i="1"/>
  <c r="B131" i="1"/>
  <c r="B128" i="1"/>
  <c r="B125" i="1"/>
  <c r="B122" i="1"/>
  <c r="B119" i="1"/>
  <c r="B116" i="1"/>
  <c r="B113" i="1"/>
  <c r="B110" i="1"/>
  <c r="B107" i="1"/>
  <c r="B104" i="1"/>
  <c r="B101" i="1"/>
  <c r="B98" i="1"/>
  <c r="B95" i="1"/>
  <c r="B92" i="1"/>
  <c r="B89" i="1"/>
  <c r="B86" i="1"/>
  <c r="B83" i="1"/>
  <c r="B80" i="1"/>
  <c r="B77" i="1"/>
  <c r="B74" i="1"/>
  <c r="B71" i="1"/>
  <c r="B68" i="1"/>
  <c r="B65" i="1"/>
  <c r="B62" i="1"/>
  <c r="B59" i="1"/>
  <c r="B56" i="1"/>
  <c r="B53" i="1"/>
  <c r="B50" i="1"/>
  <c r="B47" i="1"/>
  <c r="B44" i="1"/>
  <c r="B41" i="1"/>
  <c r="B38" i="1"/>
  <c r="B35" i="1"/>
  <c r="B32" i="1"/>
  <c r="B29" i="1"/>
  <c r="B26" i="1"/>
  <c r="B23" i="1"/>
  <c r="B20" i="1"/>
  <c r="B17" i="1"/>
  <c r="B14" i="1"/>
  <c r="B11" i="1"/>
  <c r="B8" i="1"/>
  <c r="B45" i="1"/>
  <c r="B30" i="1"/>
  <c r="B15" i="1"/>
  <c r="B3" i="1"/>
  <c r="B87" i="1"/>
  <c r="D49" i="5" l="1"/>
  <c r="E49" i="5" s="1"/>
  <c r="F49" i="5" s="1"/>
  <c r="G49" i="5" s="1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W49" i="5" s="1"/>
  <c r="X49" i="5" s="1"/>
  <c r="D45" i="5"/>
  <c r="E45" i="5" s="1"/>
  <c r="F45" i="5" s="1"/>
  <c r="G45" i="5" s="1"/>
  <c r="H45" i="5" s="1"/>
  <c r="I45" i="5" s="1"/>
  <c r="J45" i="5" s="1"/>
  <c r="K45" i="5" s="1"/>
  <c r="L45" i="5" s="1"/>
  <c r="M45" i="5" s="1"/>
  <c r="N45" i="5" s="1"/>
  <c r="O45" i="5" s="1"/>
  <c r="P45" i="5" s="1"/>
  <c r="Q45" i="5" s="1"/>
  <c r="R45" i="5" s="1"/>
  <c r="S45" i="5" s="1"/>
  <c r="T45" i="5" s="1"/>
  <c r="U45" i="5" s="1"/>
  <c r="V45" i="5" s="1"/>
  <c r="W45" i="5" s="1"/>
  <c r="X45" i="5" s="1"/>
  <c r="Y45" i="5" s="1"/>
  <c r="Z45" i="5" s="1"/>
  <c r="AQ35" i="5" s="1"/>
  <c r="D32" i="5"/>
  <c r="E32" i="5" s="1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Q22" i="5" s="1"/>
  <c r="D19" i="5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Q9" i="5" s="1"/>
  <c r="D36" i="5"/>
  <c r="E36" i="5" s="1"/>
  <c r="F36" i="5" s="1"/>
  <c r="G36" i="5" s="1"/>
  <c r="H36" i="5" s="1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AI35" i="5" s="1"/>
  <c r="D5" i="5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Z5" i="5" s="1"/>
  <c r="AB5" i="5" s="1"/>
  <c r="D28" i="8"/>
  <c r="D25" i="8"/>
  <c r="E25" i="8" s="1"/>
  <c r="F25" i="8" s="1"/>
  <c r="G25" i="8" s="1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AA27" i="8" s="1"/>
  <c r="D22" i="8"/>
  <c r="E22" i="8" s="1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D19" i="8"/>
  <c r="E19" i="8" s="1"/>
  <c r="F19" i="8" s="1"/>
  <c r="G19" i="8" s="1"/>
  <c r="H19" i="8" s="1"/>
  <c r="I19" i="8" s="1"/>
  <c r="J19" i="8" s="1"/>
  <c r="K19" i="8" s="1"/>
  <c r="L19" i="8" s="1"/>
  <c r="M19" i="8" s="1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X19" i="8" s="1"/>
  <c r="D16" i="8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D15" i="8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AA15" i="8" s="1"/>
  <c r="D14" i="8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AA14" i="8" s="1"/>
  <c r="D8" i="8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D7" i="8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AA7" i="8" s="1"/>
  <c r="D10" i="5"/>
  <c r="E10" i="5" s="1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D9" i="5"/>
  <c r="E9" i="5" s="1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AB9" i="5" s="1"/>
  <c r="D8" i="5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Z8" i="5" s="1"/>
  <c r="AB8" i="5" s="1"/>
  <c r="D7" i="5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Z7" i="5" s="1"/>
  <c r="AB7" i="5" s="1"/>
  <c r="D6" i="5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AB6" i="5" s="1"/>
  <c r="D4" i="5"/>
  <c r="E4" i="5" s="1"/>
  <c r="D3" i="5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AB3" i="5" s="1"/>
  <c r="D55" i="5"/>
  <c r="E55" i="5" s="1"/>
  <c r="F55" i="5" s="1"/>
  <c r="G55" i="5" s="1"/>
  <c r="H55" i="5" s="1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AB55" i="5" s="1"/>
  <c r="D23" i="5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D54" i="5"/>
  <c r="E54" i="5" s="1"/>
  <c r="F54" i="5" s="1"/>
  <c r="G54" i="5" s="1"/>
  <c r="H54" i="5" s="1"/>
  <c r="I54" i="5" s="1"/>
  <c r="J54" i="5" s="1"/>
  <c r="K54" i="5" s="1"/>
  <c r="L54" i="5" s="1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D5" i="8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D6" i="8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AA6" i="8" s="1"/>
  <c r="D13" i="8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AA13" i="8" s="1"/>
  <c r="D12" i="8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AA12" i="8" s="1"/>
  <c r="D11" i="8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AA11" i="8" s="1"/>
  <c r="D10" i="8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D9" i="8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AA9" i="8" s="1"/>
  <c r="D4" i="8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AA3" i="8" s="1"/>
  <c r="AM24" i="5" l="1"/>
  <c r="AO24" i="5" s="1"/>
  <c r="AN24" i="5"/>
  <c r="AR22" i="5"/>
  <c r="AM37" i="5"/>
  <c r="AO37" i="5" s="1"/>
  <c r="AR35" i="5"/>
  <c r="AN37" i="5"/>
  <c r="AR9" i="5"/>
  <c r="AM11" i="5"/>
  <c r="AO11" i="5" s="1"/>
  <c r="AN11" i="5"/>
  <c r="Y49" i="5"/>
  <c r="Z49" i="5"/>
  <c r="AI48" i="5" s="1"/>
  <c r="AE37" i="5"/>
  <c r="AJ35" i="5"/>
  <c r="AF37" i="5"/>
  <c r="F4" i="5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AB4" i="5" s="1"/>
  <c r="AA26" i="8"/>
  <c r="AA8" i="8"/>
  <c r="Y22" i="8"/>
  <c r="AA23" i="8" s="1"/>
  <c r="E28" i="8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AA28" i="8" s="1"/>
  <c r="Y23" i="5"/>
  <c r="Z23" i="5" s="1"/>
  <c r="AI22" i="5" s="1"/>
  <c r="Y54" i="5"/>
  <c r="Z54" i="5" s="1"/>
  <c r="AB54" i="5" s="1"/>
  <c r="Y10" i="5"/>
  <c r="Z10" i="5" s="1"/>
  <c r="AI9" i="5" s="1"/>
  <c r="Y4" i="8"/>
  <c r="AA4" i="8" s="1"/>
  <c r="Y10" i="8"/>
  <c r="AA10" i="8" s="1"/>
  <c r="Y16" i="8"/>
  <c r="AA18" i="8" s="1"/>
  <c r="Y19" i="8"/>
  <c r="AA21" i="8" s="1"/>
  <c r="AF50" i="5" l="1"/>
  <c r="AE50" i="5"/>
  <c r="AG50" i="5" s="1"/>
  <c r="AJ48" i="5"/>
  <c r="AB46" i="5"/>
  <c r="AP37" i="5"/>
  <c r="AQ37" i="5" s="1"/>
  <c r="AB33" i="5"/>
  <c r="AP24" i="5"/>
  <c r="AQ24" i="5" s="1"/>
  <c r="AB50" i="5"/>
  <c r="AP11" i="5"/>
  <c r="AQ11" i="5" s="1"/>
  <c r="AB20" i="5"/>
  <c r="AJ22" i="5"/>
  <c r="AE24" i="5"/>
  <c r="AF24" i="5"/>
  <c r="AJ9" i="5"/>
  <c r="AE11" i="5"/>
  <c r="AF11" i="5"/>
  <c r="AG37" i="5"/>
  <c r="AA24" i="8"/>
  <c r="AA20" i="8"/>
  <c r="AA17" i="8"/>
  <c r="AN25" i="5" l="1"/>
  <c r="AR24" i="5"/>
  <c r="AM25" i="5"/>
  <c r="AO25" i="5" s="1"/>
  <c r="AR37" i="5"/>
  <c r="AN38" i="5"/>
  <c r="AM38" i="5"/>
  <c r="AO38" i="5" s="1"/>
  <c r="AH50" i="5"/>
  <c r="AI50" i="5" s="1"/>
  <c r="AH37" i="5"/>
  <c r="AI37" i="5" s="1"/>
  <c r="AF38" i="5" s="1"/>
  <c r="AB37" i="5"/>
  <c r="AN12" i="5"/>
  <c r="AM12" i="5"/>
  <c r="AO12" i="5" s="1"/>
  <c r="AR11" i="5"/>
  <c r="AG24" i="5"/>
  <c r="AG11" i="5"/>
  <c r="AB47" i="5" l="1"/>
  <c r="AP38" i="5"/>
  <c r="AQ38" i="5" s="1"/>
  <c r="AF51" i="5"/>
  <c r="AE51" i="5"/>
  <c r="AG51" i="5" s="1"/>
  <c r="AJ50" i="5"/>
  <c r="AP25" i="5"/>
  <c r="AQ25" i="5" s="1"/>
  <c r="AB34" i="5"/>
  <c r="AJ37" i="5"/>
  <c r="AE38" i="5"/>
  <c r="AH24" i="5"/>
  <c r="AI24" i="5" s="1"/>
  <c r="AE25" i="5" s="1"/>
  <c r="AB24" i="5"/>
  <c r="AH11" i="5"/>
  <c r="AI11" i="5" s="1"/>
  <c r="AJ11" i="5" s="1"/>
  <c r="AB11" i="5"/>
  <c r="AP12" i="5"/>
  <c r="AQ12" i="5" s="1"/>
  <c r="AB21" i="5"/>
  <c r="AG38" i="5"/>
  <c r="AH38" i="5" l="1"/>
  <c r="AI38" i="5" s="1"/>
  <c r="AB38" i="5"/>
  <c r="AN26" i="5"/>
  <c r="AM26" i="5"/>
  <c r="AO26" i="5" s="1"/>
  <c r="AR25" i="5"/>
  <c r="AE12" i="5"/>
  <c r="AH51" i="5"/>
  <c r="AI51" i="5" s="1"/>
  <c r="AF12" i="5"/>
  <c r="AN39" i="5"/>
  <c r="AR38" i="5"/>
  <c r="AM39" i="5"/>
  <c r="AO39" i="5" s="1"/>
  <c r="AJ24" i="5"/>
  <c r="AF25" i="5"/>
  <c r="AN13" i="5"/>
  <c r="AR12" i="5"/>
  <c r="AM13" i="5"/>
  <c r="AO13" i="5" s="1"/>
  <c r="AJ38" i="5"/>
  <c r="AF39" i="5"/>
  <c r="AE39" i="5"/>
  <c r="AF40" i="5"/>
  <c r="AG25" i="5"/>
  <c r="AG12" i="5"/>
  <c r="AJ51" i="5" l="1"/>
  <c r="AE52" i="5"/>
  <c r="AG52" i="5" s="1"/>
  <c r="AF52" i="5"/>
  <c r="AP26" i="5"/>
  <c r="AQ26" i="5" s="1"/>
  <c r="AR26" i="5" s="1"/>
  <c r="AB35" i="5"/>
  <c r="AB48" i="5"/>
  <c r="AP39" i="5"/>
  <c r="AQ39" i="5" s="1"/>
  <c r="AR39" i="5" s="1"/>
  <c r="AH25" i="5"/>
  <c r="AI25" i="5" s="1"/>
  <c r="AF27" i="5" s="1"/>
  <c r="AB25" i="5"/>
  <c r="AH12" i="5"/>
  <c r="AI12" i="5" s="1"/>
  <c r="AJ12" i="5" s="1"/>
  <c r="AB12" i="5"/>
  <c r="AP13" i="5"/>
  <c r="AQ13" i="5" s="1"/>
  <c r="AR13" i="5" s="1"/>
  <c r="AB22" i="5"/>
  <c r="AG39" i="5"/>
  <c r="AE13" i="5" l="1"/>
  <c r="AJ25" i="5"/>
  <c r="AE26" i="5"/>
  <c r="AG26" i="5" s="1"/>
  <c r="AF14" i="5"/>
  <c r="AF13" i="5"/>
  <c r="AF26" i="5"/>
  <c r="AH39" i="5"/>
  <c r="AI39" i="5" s="1"/>
  <c r="AE40" i="5" s="1"/>
  <c r="AG40" i="5" s="1"/>
  <c r="AB39" i="5"/>
  <c r="AH52" i="5"/>
  <c r="AI52" i="5" s="1"/>
  <c r="AG13" i="5"/>
  <c r="AH40" i="5" l="1"/>
  <c r="AB40" i="5"/>
  <c r="AH26" i="5"/>
  <c r="AI26" i="5" s="1"/>
  <c r="AE27" i="5" s="1"/>
  <c r="AB26" i="5"/>
  <c r="AJ39" i="5"/>
  <c r="AE53" i="5"/>
  <c r="AG53" i="5" s="1"/>
  <c r="AJ52" i="5"/>
  <c r="AH13" i="5"/>
  <c r="AI13" i="5" s="1"/>
  <c r="AE14" i="5" s="1"/>
  <c r="AG14" i="5" s="1"/>
  <c r="AB13" i="5"/>
  <c r="AJ26" i="5"/>
  <c r="AG27" i="5"/>
  <c r="AB27" i="5" s="1"/>
  <c r="AH53" i="5" l="1"/>
  <c r="AI53" i="5" s="1"/>
  <c r="AJ53" i="5" s="1"/>
  <c r="AB53" i="5"/>
  <c r="AJ13" i="5"/>
  <c r="AI40" i="5"/>
  <c r="AH14" i="5"/>
  <c r="AB14" i="5"/>
  <c r="AI14" i="5"/>
  <c r="AH27" i="5"/>
  <c r="AI27" i="5" s="1"/>
  <c r="AF41" i="5" l="1"/>
  <c r="AJ40" i="5"/>
  <c r="AE41" i="5"/>
  <c r="AG41" i="5" s="1"/>
  <c r="AJ27" i="5"/>
  <c r="AE28" i="5"/>
  <c r="AF28" i="5"/>
  <c r="AJ14" i="5"/>
  <c r="AE15" i="5"/>
  <c r="AF15" i="5"/>
  <c r="AH41" i="5" l="1"/>
  <c r="AB41" i="5"/>
  <c r="AI41" i="5"/>
  <c r="AG28" i="5"/>
  <c r="AB28" i="5" s="1"/>
  <c r="AG15" i="5"/>
  <c r="AB15" i="5" s="1"/>
  <c r="AJ41" i="5" l="1"/>
  <c r="AF42" i="5"/>
  <c r="AE42" i="5"/>
  <c r="AG42" i="5" s="1"/>
  <c r="AH15" i="5"/>
  <c r="AI15" i="5" s="1"/>
  <c r="AH28" i="5"/>
  <c r="AI28" i="5" s="1"/>
  <c r="AH42" i="5" l="1"/>
  <c r="AI42" i="5" s="1"/>
  <c r="AB42" i="5"/>
  <c r="AJ28" i="5"/>
  <c r="AE29" i="5"/>
  <c r="AF29" i="5"/>
  <c r="AJ15" i="5"/>
  <c r="AF16" i="5"/>
  <c r="AE16" i="5"/>
  <c r="AE43" i="5" l="1"/>
  <c r="AJ42" i="5"/>
  <c r="AF43" i="5"/>
  <c r="AG29" i="5"/>
  <c r="AG16" i="5"/>
  <c r="AH29" i="5" l="1"/>
  <c r="AI29" i="5" s="1"/>
  <c r="AE30" i="5" s="1"/>
  <c r="AB29" i="5"/>
  <c r="AG43" i="5"/>
  <c r="AH16" i="5"/>
  <c r="AI16" i="5" s="1"/>
  <c r="AE17" i="5" s="1"/>
  <c r="AB16" i="5"/>
  <c r="AJ29" i="5" l="1"/>
  <c r="AF17" i="5"/>
  <c r="AJ16" i="5"/>
  <c r="AH43" i="5"/>
  <c r="AI43" i="5" s="1"/>
  <c r="AB43" i="5"/>
  <c r="AF30" i="5"/>
  <c r="AG30" i="5" s="1"/>
  <c r="AB30" i="5" s="1"/>
  <c r="AG17" i="5"/>
  <c r="AB17" i="5" s="1"/>
  <c r="AF44" i="5" l="1"/>
  <c r="AJ43" i="5"/>
  <c r="AE44" i="5"/>
  <c r="AG44" i="5" s="1"/>
  <c r="AH17" i="5"/>
  <c r="AI17" i="5" s="1"/>
  <c r="AH30" i="5"/>
  <c r="AI30" i="5" s="1"/>
  <c r="AH44" i="5" l="1"/>
  <c r="AI44" i="5" s="1"/>
  <c r="AJ44" i="5" s="1"/>
  <c r="AB44" i="5"/>
  <c r="AJ30" i="5"/>
  <c r="AE31" i="5"/>
  <c r="AG31" i="5" s="1"/>
  <c r="AB31" i="5" s="1"/>
  <c r="AF31" i="5"/>
  <c r="AF18" i="5"/>
  <c r="AJ17" i="5"/>
  <c r="AE18" i="5"/>
  <c r="AG18" i="5" s="1"/>
  <c r="AB18" i="5" s="1"/>
  <c r="AH18" i="5" l="1"/>
  <c r="AI18" i="5" s="1"/>
  <c r="AJ18" i="5" s="1"/>
  <c r="AH31" i="5"/>
  <c r="AI31" i="5" s="1"/>
  <c r="AJ3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J9" authorId="0" shapeId="0" xr:uid="{2BFEF04E-5901-413D-8388-64974978AD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lenght
</t>
        </r>
      </text>
    </comment>
    <comment ref="AJ22" authorId="0" shapeId="0" xr:uid="{E06E7384-36C1-40C7-A645-97118223243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lenght
</t>
        </r>
      </text>
    </comment>
    <comment ref="AJ35" authorId="0" shapeId="0" xr:uid="{178F8C0D-F8CA-47D9-BC7A-91B25082FA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lenght
</t>
        </r>
      </text>
    </comment>
  </commentList>
</comments>
</file>

<file path=xl/sharedStrings.xml><?xml version="1.0" encoding="utf-8"?>
<sst xmlns="http://schemas.openxmlformats.org/spreadsheetml/2006/main" count="195" uniqueCount="102">
  <si>
    <t>XY</t>
  </si>
  <si>
    <t>Content</t>
  </si>
  <si>
    <t>Leitura Atual</t>
  </si>
  <si>
    <t>Leitura Anterior</t>
  </si>
  <si>
    <t>Proxima Leitura</t>
  </si>
  <si>
    <t>Vencimento</t>
  </si>
  <si>
    <t>Name</t>
  </si>
  <si>
    <t>Total a pagar</t>
  </si>
  <si>
    <t>Bandeira</t>
  </si>
  <si>
    <t>Cliente</t>
  </si>
  <si>
    <t>UC/UG</t>
  </si>
  <si>
    <t>Captura de dados</t>
  </si>
  <si>
    <t>Dados não tratados</t>
  </si>
  <si>
    <t>Dados tratados</t>
  </si>
  <si>
    <t>Consumo do Mês (P)</t>
  </si>
  <si>
    <t>Consumo do Mês (FP)</t>
  </si>
  <si>
    <t>Tratamento</t>
  </si>
  <si>
    <t>nro</t>
  </si>
  <si>
    <t>decimal</t>
  </si>
  <si>
    <t>resto</t>
  </si>
  <si>
    <t>tamanho</t>
  </si>
  <si>
    <t>concat</t>
  </si>
  <si>
    <t>Consumo em kWh - Ponta</t>
  </si>
  <si>
    <t>Energia Atv Injetada - Ponta</t>
  </si>
  <si>
    <t>Consumo em kWh - Fora Ponta</t>
  </si>
  <si>
    <t>Tratamento consumo/injeção</t>
  </si>
  <si>
    <t>LEN_resto</t>
  </si>
  <si>
    <t>Energia Reativa Exced (P)</t>
  </si>
  <si>
    <t>Energia Reativa Exced (FP)</t>
  </si>
  <si>
    <t>Demanda de Potência Medida (FP)</t>
  </si>
  <si>
    <t>Demanda Potência Não Consumida (FP)</t>
  </si>
  <si>
    <t>Tratamento tarifa consumo</t>
  </si>
  <si>
    <t>Lenght</t>
  </si>
  <si>
    <t>Energia Ativa Injetada (P)</t>
  </si>
  <si>
    <t>Energia Ativa Injetada (FP)</t>
  </si>
  <si>
    <t>Tarifa Consumo do Mês (P)</t>
  </si>
  <si>
    <t>Tarifa Energia Ativa Injetada (P)</t>
  </si>
  <si>
    <t>Tarifa Consumo do Mês (FP)</t>
  </si>
  <si>
    <t>Tarifa Energia Ativa Injetada (FP)</t>
  </si>
  <si>
    <t>Tarifa Energia Reativa Exced (P)</t>
  </si>
  <si>
    <t>Tarifa Energia Reativa Exced (FP)</t>
  </si>
  <si>
    <t>Tarifa Demanda de Potência Medida (FP)</t>
  </si>
  <si>
    <t>Tarifa Demanda Potência Não Consumida (FP)</t>
  </si>
  <si>
    <t>Nro da Instalacao</t>
  </si>
  <si>
    <t>Nro Cliente</t>
  </si>
  <si>
    <t>Tarifa Energia (TE)</t>
  </si>
  <si>
    <t>Tarifa Uso Sist. Distr. (TUSD)</t>
  </si>
  <si>
    <t>Energia (TE)</t>
  </si>
  <si>
    <t>Uso Sist. Distr. (TUSD)</t>
  </si>
  <si>
    <t>CONSUMO</t>
  </si>
  <si>
    <t>TARIFA</t>
  </si>
  <si>
    <t>Erro</t>
  </si>
  <si>
    <t>X</t>
  </si>
  <si>
    <t>Y</t>
  </si>
  <si>
    <t>Nome</t>
  </si>
  <si>
    <t>CPF/CNPJ</t>
  </si>
  <si>
    <t>Possivel Nro Cliente (sujo)</t>
  </si>
  <si>
    <t xml:space="preserve">Custeio Ilum. Publ. </t>
  </si>
  <si>
    <t>Impostos</t>
  </si>
  <si>
    <t>CEP</t>
  </si>
  <si>
    <t>VALOR (Consumo x Tarifa)</t>
  </si>
  <si>
    <t>PIS/PAESP</t>
  </si>
  <si>
    <t>COFINS</t>
  </si>
  <si>
    <t>Tratamento valor</t>
  </si>
  <si>
    <t>Valor Consumo do Mês (P)</t>
  </si>
  <si>
    <t>Valor Energia Ativa Injetada (P)</t>
  </si>
  <si>
    <t>Valor Consumo do Mês (FP)</t>
  </si>
  <si>
    <t>Valor Energia Ativa Injetada (FP)</t>
  </si>
  <si>
    <t>Valor Energia Reativa Exced (P)</t>
  </si>
  <si>
    <t>Valor Energia Reativa Exced (FP)</t>
  </si>
  <si>
    <t>Valor Demanda de Potência Medida (FP)</t>
  </si>
  <si>
    <t>Valor Demanda Potência Não Consumida (FP)</t>
  </si>
  <si>
    <t>Data de Emissao</t>
  </si>
  <si>
    <t>///</t>
  </si>
  <si>
    <t>Mes de Referencia</t>
  </si>
  <si>
    <t>CONSUMO MENSAL (pequeno consumidor)</t>
  </si>
  <si>
    <t>Consumo em kWh</t>
  </si>
  <si>
    <t>Energia Atv Injetada</t>
  </si>
  <si>
    <t>Dif. Custo Disp. Res.</t>
  </si>
  <si>
    <t>Extras (grande consumidor)</t>
  </si>
  <si>
    <t>Contrib. Ilum. Publ.</t>
  </si>
  <si>
    <t>JUROS MORA</t>
  </si>
  <si>
    <t>MULTA</t>
  </si>
  <si>
    <t>ATUALIZACAO MONETARIA</t>
  </si>
  <si>
    <t>VALOR (Consumo x Tarifa) (pequeno consumidor)</t>
  </si>
  <si>
    <t>Valor Consumo em kWh</t>
  </si>
  <si>
    <t>Valor Energia Atv Injetada</t>
  </si>
  <si>
    <t>Valor Dif. Custo Disp. Res.</t>
  </si>
  <si>
    <t>VALOR (Consumo x Tarifa) (grande consumidor)</t>
  </si>
  <si>
    <t>Tarifa CONSUMO MENSAL c/ tributos (pequeno consumidor)</t>
  </si>
  <si>
    <t>Tarifa Consumo em kWh</t>
  </si>
  <si>
    <t>Tarifa Energia Atv Injetada</t>
  </si>
  <si>
    <t>Tarifa Dif. Custo Disp. Res.</t>
  </si>
  <si>
    <t>TARIFA CONSUMO c/ TRIBUTOS (grande consumidor)</t>
  </si>
  <si>
    <t>CONSUMO MENSAL (grande consumidor)</t>
  </si>
  <si>
    <t>Tratamento consumo/injeção (peq)</t>
  </si>
  <si>
    <t>Tratamento tarifa (peq)</t>
  </si>
  <si>
    <t>Tarifa Consumo em kWh - Ponta</t>
  </si>
  <si>
    <t>Tarifa Energia Atv Injetada - Ponta</t>
  </si>
  <si>
    <t>Tarifa Consumo em kWh - Fora Ponta</t>
  </si>
  <si>
    <t>Tratamento Valor (peq)</t>
  </si>
  <si>
    <t>Tratamento 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</si>
</sst>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F0D9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C6C6C6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C6C6C6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C6C6C6"/>
      </bottom>
      <diagonal/>
    </border>
    <border>
      <left style="medium">
        <color indexed="64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indexed="64"/>
      </right>
      <top style="thin">
        <color rgb="FFC6C6C6"/>
      </top>
      <bottom style="thin">
        <color rgb="FFC6C6C6"/>
      </bottom>
      <diagonal/>
    </border>
    <border>
      <left style="medium">
        <color indexed="64"/>
      </left>
      <right style="medium">
        <color rgb="FF000000"/>
      </right>
      <top style="thin">
        <color rgb="FFC6C6C6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C6C6C6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C6C6C6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2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0" borderId="7" xfId="0" applyBorder="1"/>
    <xf numFmtId="0" fontId="0" fillId="0" borderId="13" xfId="0" applyBorder="1"/>
    <xf numFmtId="0" fontId="1" fillId="0" borderId="12" xfId="0" applyFont="1" applyBorder="1"/>
    <xf numFmtId="0" fontId="1" fillId="0" borderId="6" xfId="0" applyFont="1" applyBorder="1"/>
    <xf numFmtId="0" fontId="0" fillId="2" borderId="3" xfId="0" applyFill="1" applyBorder="1"/>
    <xf numFmtId="0" fontId="0" fillId="2" borderId="4" xfId="0" applyFill="1" applyBorder="1"/>
    <xf numFmtId="0" fontId="1" fillId="2" borderId="14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0" borderId="0" xfId="0" applyNumberFormat="1" applyBorder="1"/>
    <xf numFmtId="0" fontId="0" fillId="2" borderId="4" xfId="0" quotePrefix="1" applyFill="1" applyBorder="1"/>
    <xf numFmtId="0" fontId="1" fillId="0" borderId="7" xfId="0" applyFont="1" applyBorder="1"/>
    <xf numFmtId="0" fontId="0" fillId="0" borderId="2" xfId="0" applyFill="1" applyBorder="1"/>
    <xf numFmtId="0" fontId="0" fillId="0" borderId="8" xfId="0" applyFill="1" applyBorder="1"/>
    <xf numFmtId="0" fontId="0" fillId="2" borderId="13" xfId="0" applyFill="1" applyBorder="1"/>
    <xf numFmtId="0" fontId="0" fillId="2" borderId="12" xfId="0" quotePrefix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12" xfId="0" applyFont="1" applyFill="1" applyBorder="1"/>
    <xf numFmtId="0" fontId="1" fillId="0" borderId="1" xfId="0" applyFont="1" applyBorder="1"/>
    <xf numFmtId="0" fontId="0" fillId="2" borderId="15" xfId="0" applyFill="1" applyBorder="1"/>
    <xf numFmtId="0" fontId="0" fillId="2" borderId="5" xfId="0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1" fillId="0" borderId="0" xfId="0" applyFont="1" applyBorder="1"/>
    <xf numFmtId="0" fontId="1" fillId="2" borderId="1" xfId="0" applyFont="1" applyFill="1" applyBorder="1"/>
    <xf numFmtId="0" fontId="0" fillId="2" borderId="9" xfId="0" applyFill="1" applyBorder="1"/>
    <xf numFmtId="0" fontId="1" fillId="0" borderId="10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9" xfId="0" applyFont="1" applyBorder="1"/>
    <xf numFmtId="0" fontId="1" fillId="0" borderId="11" xfId="0" applyFont="1" applyBorder="1"/>
    <xf numFmtId="0" fontId="0" fillId="2" borderId="0" xfId="0" applyFont="1" applyFill="1" applyBorder="1"/>
    <xf numFmtId="0" fontId="0" fillId="0" borderId="2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0" xfId="0" applyFont="1" applyBorder="1"/>
    <xf numFmtId="0" fontId="0" fillId="2" borderId="4" xfId="0" applyFont="1" applyFill="1" applyBorder="1"/>
    <xf numFmtId="0" fontId="0" fillId="2" borderId="0" xfId="0" quotePrefix="1" applyFill="1" applyBorder="1"/>
    <xf numFmtId="0" fontId="1" fillId="2" borderId="3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5" xfId="0" applyFont="1" applyBorder="1"/>
    <xf numFmtId="0" fontId="1" fillId="2" borderId="12" xfId="0" quotePrefix="1" applyFont="1" applyFill="1" applyBorder="1"/>
    <xf numFmtId="0" fontId="1" fillId="2" borderId="4" xfId="0" quotePrefix="1" applyFont="1" applyFill="1" applyBorder="1"/>
    <xf numFmtId="0" fontId="5" fillId="3" borderId="16" xfId="0" applyFont="1" applyFill="1" applyBorder="1" applyAlignment="1">
      <alignment horizontal="left"/>
    </xf>
    <xf numFmtId="3" fontId="5" fillId="0" borderId="17" xfId="0" applyNumberFormat="1" applyFont="1" applyBorder="1" applyAlignment="1">
      <alignment horizontal="right"/>
    </xf>
    <xf numFmtId="3" fontId="5" fillId="0" borderId="18" xfId="0" applyNumberFormat="1" applyFont="1" applyBorder="1" applyAlignment="1">
      <alignment horizontal="right"/>
    </xf>
    <xf numFmtId="0" fontId="0" fillId="0" borderId="0" xfId="0" applyAlignment="1"/>
    <xf numFmtId="0" fontId="5" fillId="0" borderId="18" xfId="0" applyFont="1" applyBorder="1" applyAlignment="1">
      <alignment horizontal="left"/>
    </xf>
    <xf numFmtId="3" fontId="5" fillId="3" borderId="16" xfId="0" applyNumberFormat="1" applyFont="1" applyFill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3" borderId="19" xfId="0" applyFont="1" applyFill="1" applyBorder="1" applyAlignment="1">
      <alignment horizontal="left"/>
    </xf>
    <xf numFmtId="3" fontId="5" fillId="0" borderId="17" xfId="0" applyNumberFormat="1" applyFont="1" applyBorder="1" applyAlignment="1">
      <alignment horizontal="left"/>
    </xf>
    <xf numFmtId="3" fontId="5" fillId="0" borderId="18" xfId="0" applyNumberFormat="1" applyFont="1" applyBorder="1" applyAlignment="1">
      <alignment horizontal="left"/>
    </xf>
    <xf numFmtId="3" fontId="0" fillId="0" borderId="0" xfId="0" applyNumberFormat="1" applyAlignment="1"/>
    <xf numFmtId="0" fontId="5" fillId="0" borderId="20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3" borderId="22" xfId="0" applyFont="1" applyFill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4" fillId="3" borderId="24" xfId="0" applyFont="1" applyFill="1" applyBorder="1" applyAlignment="1">
      <alignment horizontal="left"/>
    </xf>
    <xf numFmtId="3" fontId="5" fillId="0" borderId="25" xfId="0" applyNumberFormat="1" applyFont="1" applyBorder="1" applyAlignment="1">
      <alignment horizontal="right"/>
    </xf>
    <xf numFmtId="3" fontId="5" fillId="0" borderId="26" xfId="0" applyNumberFormat="1" applyFont="1" applyBorder="1" applyAlignment="1">
      <alignment horizontal="right"/>
    </xf>
    <xf numFmtId="0" fontId="5" fillId="0" borderId="27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3" fontId="5" fillId="3" borderId="24" xfId="0" applyNumberFormat="1" applyFont="1" applyFill="1" applyBorder="1" applyAlignment="1">
      <alignment horizontal="left"/>
    </xf>
    <xf numFmtId="0" fontId="5" fillId="3" borderId="28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3" fontId="5" fillId="3" borderId="28" xfId="0" applyNumberFormat="1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3" fontId="5" fillId="0" borderId="30" xfId="0" applyNumberFormat="1" applyFont="1" applyBorder="1" applyAlignment="1">
      <alignment horizontal="right"/>
    </xf>
    <xf numFmtId="3" fontId="5" fillId="0" borderId="31" xfId="0" applyNumberFormat="1" applyFont="1" applyBorder="1" applyAlignment="1">
      <alignment horizontal="right"/>
    </xf>
    <xf numFmtId="0" fontId="0" fillId="0" borderId="1" xfId="0" applyBorder="1" applyAlignment="1"/>
    <xf numFmtId="0" fontId="5" fillId="0" borderId="31" xfId="0" applyFont="1" applyBorder="1" applyAlignment="1">
      <alignment horizontal="left"/>
    </xf>
    <xf numFmtId="0" fontId="4" fillId="3" borderId="32" xfId="0" applyFont="1" applyFill="1" applyBorder="1" applyAlignment="1">
      <alignment horizontal="left"/>
    </xf>
    <xf numFmtId="3" fontId="5" fillId="3" borderId="33" xfId="0" applyNumberFormat="1" applyFont="1" applyFill="1" applyBorder="1" applyAlignment="1">
      <alignment horizontal="left"/>
    </xf>
    <xf numFmtId="0" fontId="5" fillId="3" borderId="34" xfId="0" applyFont="1" applyFill="1" applyBorder="1" applyAlignment="1">
      <alignment horizontal="left"/>
    </xf>
    <xf numFmtId="0" fontId="0" fillId="0" borderId="0" xfId="0" applyBorder="1" applyAlignment="1"/>
    <xf numFmtId="3" fontId="5" fillId="3" borderId="35" xfId="0" applyNumberFormat="1" applyFont="1" applyFill="1" applyBorder="1" applyAlignment="1">
      <alignment horizontal="right"/>
    </xf>
    <xf numFmtId="3" fontId="0" fillId="0" borderId="0" xfId="0" applyNumberFormat="1" applyBorder="1" applyAlignment="1"/>
    <xf numFmtId="0" fontId="5" fillId="3" borderId="36" xfId="0" applyFont="1" applyFill="1" applyBorder="1" applyAlignment="1">
      <alignment horizontal="left"/>
    </xf>
    <xf numFmtId="3" fontId="0" fillId="0" borderId="10" xfId="0" applyNumberFormat="1" applyBorder="1" applyAlignment="1"/>
    <xf numFmtId="0" fontId="0" fillId="0" borderId="10" xfId="0" applyBorder="1" applyAlignment="1"/>
    <xf numFmtId="0" fontId="5" fillId="3" borderId="37" xfId="0" applyFont="1" applyFill="1" applyBorder="1" applyAlignment="1">
      <alignment horizontal="left"/>
    </xf>
    <xf numFmtId="3" fontId="5" fillId="3" borderId="38" xfId="0" applyNumberFormat="1" applyFont="1" applyFill="1" applyBorder="1" applyAlignment="1">
      <alignment horizontal="right"/>
    </xf>
    <xf numFmtId="0" fontId="0" fillId="2" borderId="12" xfId="0" applyFill="1" applyBorder="1"/>
    <xf numFmtId="0" fontId="0" fillId="0" borderId="6" xfId="0" applyBorder="1"/>
    <xf numFmtId="0" fontId="4" fillId="0" borderId="25" xfId="0" applyFont="1" applyBorder="1" applyAlignment="1">
      <alignment horizontal="left"/>
    </xf>
    <xf numFmtId="0" fontId="5" fillId="0" borderId="21" xfId="0" applyFont="1" applyBorder="1" applyAlignment="1">
      <alignment horizontal="right"/>
    </xf>
    <xf numFmtId="0" fontId="4" fillId="3" borderId="39" xfId="0" applyFont="1" applyFill="1" applyBorder="1" applyAlignment="1">
      <alignment horizontal="left"/>
    </xf>
    <xf numFmtId="3" fontId="5" fillId="3" borderId="39" xfId="0" applyNumberFormat="1" applyFont="1" applyFill="1" applyBorder="1" applyAlignment="1">
      <alignment horizontal="left"/>
    </xf>
    <xf numFmtId="3" fontId="5" fillId="3" borderId="35" xfId="0" applyNumberFormat="1" applyFont="1" applyFill="1" applyBorder="1" applyAlignment="1">
      <alignment horizontal="left"/>
    </xf>
    <xf numFmtId="3" fontId="5" fillId="3" borderId="38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_fat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PageID</v>
          </cell>
          <cell r="C1" t="str">
            <v>X</v>
          </cell>
          <cell r="D1" t="str">
            <v>Y</v>
          </cell>
          <cell r="E1" t="str">
            <v>Content</v>
          </cell>
        </row>
        <row r="2">
          <cell r="B2" t="str">
            <v xml:space="preserve">Capturado em: </v>
          </cell>
          <cell r="C2" t="str">
            <v>2022-11-15</v>
          </cell>
          <cell r="D2" t="str">
            <v xml:space="preserve"> às: </v>
          </cell>
          <cell r="E2" t="str">
            <v>23:16:03</v>
          </cell>
        </row>
        <row r="3">
          <cell r="B3">
            <v>4</v>
          </cell>
          <cell r="C3">
            <v>39</v>
          </cell>
          <cell r="D3">
            <v>802</v>
          </cell>
          <cell r="E3" t="str">
            <v>CONSORCIO MUNHOZ 1 ENERGIARURAL B BOM JARDIM, 0 - Sítio Paineiras, Estrada 37620000B BOM JARDIMMUNHOZ (AG: 316)</v>
          </cell>
        </row>
        <row r="4">
          <cell r="B4">
            <v>4</v>
          </cell>
          <cell r="C4">
            <v>81</v>
          </cell>
          <cell r="D4">
            <v>779</v>
          </cell>
          <cell r="E4" t="str">
            <v>MTV-MOD.TARIFÁRIA VERDE / A3AINDUSTRIAL / INDUSTRIAL</v>
          </cell>
        </row>
        <row r="5">
          <cell r="B5">
            <v>4</v>
          </cell>
          <cell r="C5">
            <v>38</v>
          </cell>
          <cell r="D5">
            <v>745</v>
          </cell>
          <cell r="E5" t="str">
            <v>Grupo/Subgp.:Classe/Subcls.:Roteiro:Nº do Medidor:MATRÍCULA:DOM.  ENT.:</v>
          </cell>
        </row>
        <row r="6">
          <cell r="B6">
            <v>4</v>
          </cell>
          <cell r="C6">
            <v>63</v>
          </cell>
          <cell r="D6">
            <v>763</v>
          </cell>
          <cell r="E6" t="str">
            <v>082 - 3016 - 010 - 0050W9007777164</v>
          </cell>
        </row>
        <row r="7">
          <cell r="B7">
            <v>4</v>
          </cell>
          <cell r="C7">
            <v>77</v>
          </cell>
          <cell r="D7">
            <v>754</v>
          </cell>
          <cell r="E7" t="str">
            <v>0002598964-2022-08-6</v>
          </cell>
        </row>
        <row r="8">
          <cell r="B8">
            <v>4</v>
          </cell>
          <cell r="C8">
            <v>243</v>
          </cell>
          <cell r="D8">
            <v>771</v>
          </cell>
          <cell r="E8" t="str">
            <v>TRIFASICO</v>
          </cell>
        </row>
        <row r="9">
          <cell r="B9">
            <v>4</v>
          </cell>
          <cell r="C9">
            <v>211</v>
          </cell>
          <cell r="D9">
            <v>754</v>
          </cell>
          <cell r="E9" t="str">
            <v>LIGAÇÃO:DOM.  BANC.:CNPJ/CPF: 41.628.717/0001-60</v>
          </cell>
        </row>
        <row r="10">
          <cell r="B10">
            <v>4</v>
          </cell>
          <cell r="C10">
            <v>363</v>
          </cell>
          <cell r="D10">
            <v>750</v>
          </cell>
          <cell r="E10" t="str">
            <v>ENERGISA SUL-SUDESTE - DISTRIBUIDORA DE ENERGIA S.A.Rua Capitão Soares, 667, CENTROCAMBUI - MG CEP 37600-000CNPJ 07.282.377/0081-04     Insc. Est. 002522747.04-56Nota Fiscal/Conta de Energia ElétricaSérie: B1   NF: 000.015.819Reimpressão da NF/CEE, nos termos do Regime Especial/PTA nº45.000015601-58 - SEF/MG</v>
          </cell>
        </row>
        <row r="11">
          <cell r="B11">
            <v>4</v>
          </cell>
          <cell r="C11">
            <v>189</v>
          </cell>
          <cell r="D11">
            <v>712</v>
          </cell>
          <cell r="E11" t="str">
            <v>Emissão: 01/09/2022</v>
          </cell>
        </row>
        <row r="12">
          <cell r="B12">
            <v>4</v>
          </cell>
          <cell r="C12">
            <v>354</v>
          </cell>
          <cell r="D12">
            <v>712</v>
          </cell>
          <cell r="E12" t="str">
            <v>Identificador para Débito Automático:</v>
          </cell>
        </row>
        <row r="13">
          <cell r="B13">
            <v>4</v>
          </cell>
          <cell r="C13">
            <v>493</v>
          </cell>
          <cell r="D13">
            <v>712</v>
          </cell>
          <cell r="E13" t="str">
            <v>0002598964-1</v>
          </cell>
        </row>
        <row r="14">
          <cell r="B14">
            <v>4</v>
          </cell>
          <cell r="C14">
            <v>54</v>
          </cell>
          <cell r="D14">
            <v>674</v>
          </cell>
          <cell r="E14" t="str">
            <v>Agosto/2022</v>
          </cell>
        </row>
        <row r="15">
          <cell r="B15">
            <v>4</v>
          </cell>
          <cell r="C15">
            <v>187</v>
          </cell>
          <cell r="D15">
            <v>674</v>
          </cell>
          <cell r="E15" t="str">
            <v>06/09/2022</v>
          </cell>
        </row>
        <row r="16">
          <cell r="B16">
            <v>4</v>
          </cell>
          <cell r="C16">
            <v>312</v>
          </cell>
          <cell r="D16">
            <v>674</v>
          </cell>
          <cell r="E16" t="str">
            <v>30/09/2022</v>
          </cell>
        </row>
        <row r="17">
          <cell r="B17">
            <v>4</v>
          </cell>
          <cell r="C17">
            <v>435</v>
          </cell>
          <cell r="D17">
            <v>673</v>
          </cell>
          <cell r="E17" t="str">
            <v>9/2598964-1</v>
          </cell>
        </row>
        <row r="18">
          <cell r="B18">
            <v>4</v>
          </cell>
          <cell r="C18">
            <v>34</v>
          </cell>
          <cell r="D18">
            <v>568</v>
          </cell>
          <cell r="E18" t="str">
            <v>CCI Descrição0601 Consumo em kWh - Ponta0601 Energia Atv Injetada - Ponta0601 Consumo em kWh - Fora Ponta06010601 Energia Reativa Exced em KWh - Ponta0601 Energia Reativa Exced em KWh - FPonta0602 Demanda de Potência Medida - Fora Ponta0602 Demanda Potência Não Consumida - F Ponta</v>
          </cell>
        </row>
        <row r="19">
          <cell r="B19">
            <v>4</v>
          </cell>
          <cell r="C19">
            <v>50</v>
          </cell>
          <cell r="D19">
            <v>600</v>
          </cell>
          <cell r="E19" t="str">
            <v>Energia Atv Injetada - Fora Ponta</v>
          </cell>
        </row>
        <row r="20">
          <cell r="B20">
            <v>4</v>
          </cell>
          <cell r="C20">
            <v>50</v>
          </cell>
          <cell r="D20">
            <v>560</v>
          </cell>
          <cell r="E20" t="str">
            <v>LANÇAMENTOS E SERVIÇOS</v>
          </cell>
        </row>
        <row r="21">
          <cell r="B21">
            <v>4</v>
          </cell>
          <cell r="C21">
            <v>34</v>
          </cell>
          <cell r="D21">
            <v>528</v>
          </cell>
          <cell r="E21" t="str">
            <v>0807 Contrib de Ilum Pub0804 JUROS DE MORA  07/20220805 MULTA  07/20220805 ATUALIZAÇÃO MONETÁRIA  07/2022</v>
          </cell>
        </row>
        <row r="22">
          <cell r="B22">
            <v>4</v>
          </cell>
          <cell r="C22">
            <v>176</v>
          </cell>
          <cell r="D22">
            <v>568</v>
          </cell>
          <cell r="E22" t="str">
            <v>Quantidade128,10128,101.489,951.489,9514,70200,558,40824,10</v>
          </cell>
        </row>
        <row r="23">
          <cell r="B23">
            <v>4</v>
          </cell>
          <cell r="C23">
            <v>254</v>
          </cell>
          <cell r="D23">
            <v>568</v>
          </cell>
          <cell r="E23" t="str">
            <v>Tarifa c/Tributos1,6162401,6162400,4498400,4498400,3402200,34022020,18491020,184910</v>
          </cell>
        </row>
        <row r="24">
          <cell r="B24">
            <v>4</v>
          </cell>
          <cell r="C24">
            <v>293</v>
          </cell>
          <cell r="D24">
            <v>568</v>
          </cell>
          <cell r="E24" t="str">
            <v>Valor Total(R$)207,04-207,04670,26-670,265,0068,23169,5516.634,38</v>
          </cell>
        </row>
        <row r="25">
          <cell r="B25">
            <v>4</v>
          </cell>
          <cell r="C25">
            <v>304</v>
          </cell>
          <cell r="D25">
            <v>528</v>
          </cell>
          <cell r="E25" t="str">
            <v>46,1764,16320,8241,51</v>
          </cell>
        </row>
        <row r="26">
          <cell r="B26">
            <v>4</v>
          </cell>
          <cell r="C26">
            <v>332</v>
          </cell>
          <cell r="D26">
            <v>568</v>
          </cell>
          <cell r="E26" t="str">
            <v>Base Calc.ICMS(R$)67,28-67,28481,84-481,844,9968,220,000,00</v>
          </cell>
        </row>
        <row r="27">
          <cell r="B27">
            <v>4</v>
          </cell>
          <cell r="C27">
            <v>366</v>
          </cell>
          <cell r="D27">
            <v>568</v>
          </cell>
          <cell r="E27" t="str">
            <v>%Aliq.ICMS181818181818180</v>
          </cell>
        </row>
        <row r="28">
          <cell r="B28">
            <v>4</v>
          </cell>
          <cell r="C28">
            <v>400</v>
          </cell>
          <cell r="D28">
            <v>568</v>
          </cell>
          <cell r="E28" t="str">
            <v>ICMS (R$)12,11-12,1186,73-86,730,8912,280,000,00</v>
          </cell>
        </row>
        <row r="29">
          <cell r="B29">
            <v>4</v>
          </cell>
          <cell r="C29">
            <v>428</v>
          </cell>
          <cell r="D29">
            <v>641</v>
          </cell>
          <cell r="E29" t="str">
            <v>Base Calc.</v>
          </cell>
        </row>
        <row r="30">
          <cell r="B30">
            <v>4</v>
          </cell>
          <cell r="C30">
            <v>420</v>
          </cell>
          <cell r="D30">
            <v>568</v>
          </cell>
          <cell r="E30" t="str">
            <v>PIS/COFINS (R$)194,92-194,92583,53-583,534,0955,94169,5516.634,38</v>
          </cell>
        </row>
        <row r="31">
          <cell r="B31">
            <v>4</v>
          </cell>
          <cell r="C31">
            <v>474</v>
          </cell>
          <cell r="D31">
            <v>568</v>
          </cell>
          <cell r="E31" t="str">
            <v>PIS (R$) COFINS(R$)(3,0729%)5,99-5,9917,93-17,930,121,725,21511,16</v>
          </cell>
        </row>
        <row r="32">
          <cell r="B32">
            <v>4</v>
          </cell>
          <cell r="C32">
            <v>470</v>
          </cell>
          <cell r="D32">
            <v>568</v>
          </cell>
          <cell r="E32" t="str">
            <v>(0,6671%)1,30-1,303,89-3,890,030,371,13110,97</v>
          </cell>
        </row>
        <row r="33">
          <cell r="B33">
            <v>4</v>
          </cell>
          <cell r="C33">
            <v>350</v>
          </cell>
          <cell r="D33">
            <v>528</v>
          </cell>
          <cell r="E33" t="str">
            <v>0,000,000,000,00</v>
          </cell>
        </row>
        <row r="34">
          <cell r="B34">
            <v>4</v>
          </cell>
          <cell r="C34">
            <v>376</v>
          </cell>
          <cell r="D34">
            <v>528</v>
          </cell>
          <cell r="E34" t="str">
            <v>0000</v>
          </cell>
        </row>
        <row r="35">
          <cell r="B35">
            <v>4</v>
          </cell>
          <cell r="C35">
            <v>405</v>
          </cell>
          <cell r="D35">
            <v>528</v>
          </cell>
          <cell r="E35" t="str">
            <v>0,000,000,000,00</v>
          </cell>
        </row>
        <row r="36">
          <cell r="B36">
            <v>4</v>
          </cell>
          <cell r="C36">
            <v>453</v>
          </cell>
          <cell r="D36">
            <v>528</v>
          </cell>
          <cell r="E36" t="str">
            <v>0,000,000,000,00</v>
          </cell>
        </row>
        <row r="37">
          <cell r="B37">
            <v>4</v>
          </cell>
          <cell r="C37">
            <v>485</v>
          </cell>
          <cell r="D37">
            <v>528</v>
          </cell>
          <cell r="E37" t="str">
            <v>0,000,000,000,00</v>
          </cell>
        </row>
        <row r="38">
          <cell r="B38">
            <v>4</v>
          </cell>
          <cell r="C38">
            <v>525</v>
          </cell>
          <cell r="D38">
            <v>528</v>
          </cell>
          <cell r="E38" t="str">
            <v>0,000,000,000,00</v>
          </cell>
        </row>
        <row r="39">
          <cell r="B39">
            <v>4</v>
          </cell>
          <cell r="C39">
            <v>35</v>
          </cell>
          <cell r="D39">
            <v>431</v>
          </cell>
          <cell r="E39" t="str">
            <v>CCI: Código de Classificação do Item</v>
          </cell>
        </row>
        <row r="40">
          <cell r="B40">
            <v>4</v>
          </cell>
          <cell r="C40">
            <v>248</v>
          </cell>
          <cell r="D40">
            <v>431</v>
          </cell>
          <cell r="E40" t="str">
            <v>Total:</v>
          </cell>
        </row>
        <row r="41">
          <cell r="B41">
            <v>4</v>
          </cell>
          <cell r="C41">
            <v>296</v>
          </cell>
          <cell r="D41">
            <v>431</v>
          </cell>
          <cell r="E41" t="str">
            <v>17.349,82</v>
          </cell>
        </row>
        <row r="42">
          <cell r="B42">
            <v>4</v>
          </cell>
          <cell r="C42">
            <v>346</v>
          </cell>
          <cell r="D42">
            <v>431</v>
          </cell>
          <cell r="E42" t="str">
            <v>73,21</v>
          </cell>
        </row>
        <row r="43">
          <cell r="B43">
            <v>4</v>
          </cell>
          <cell r="C43">
            <v>402</v>
          </cell>
          <cell r="D43">
            <v>431</v>
          </cell>
          <cell r="E43" t="str">
            <v>13,17</v>
          </cell>
        </row>
        <row r="44">
          <cell r="B44">
            <v>4</v>
          </cell>
          <cell r="C44">
            <v>440</v>
          </cell>
          <cell r="D44">
            <v>431</v>
          </cell>
          <cell r="E44" t="str">
            <v>16.863,96</v>
          </cell>
        </row>
        <row r="45">
          <cell r="B45">
            <v>4</v>
          </cell>
          <cell r="C45">
            <v>478</v>
          </cell>
          <cell r="D45">
            <v>431</v>
          </cell>
          <cell r="E45" t="str">
            <v>112,50</v>
          </cell>
        </row>
        <row r="46">
          <cell r="B46">
            <v>4</v>
          </cell>
          <cell r="C46">
            <v>518</v>
          </cell>
          <cell r="D46">
            <v>431</v>
          </cell>
          <cell r="E46" t="str">
            <v>518,21</v>
          </cell>
        </row>
        <row r="47">
          <cell r="B47">
            <v>4</v>
          </cell>
          <cell r="C47">
            <v>63</v>
          </cell>
          <cell r="D47">
            <v>395</v>
          </cell>
          <cell r="E47" t="str">
            <v>DISCRIMINAÇÃO</v>
          </cell>
        </row>
        <row r="48">
          <cell r="B48">
            <v>4</v>
          </cell>
          <cell r="C48">
            <v>37</v>
          </cell>
          <cell r="D48">
            <v>355</v>
          </cell>
          <cell r="E48" t="str">
            <v>SERVIÇO DISTRIBUIÇÃOCOMPRA DE ENERGIASERVIÇO DE TRANSMISSÃOENCARGOS SETORIAISIMPOSTOS DIRETOS E ENCARGOSOUTROS SERVIÇOS</v>
          </cell>
        </row>
        <row r="49">
          <cell r="B49">
            <v>4</v>
          </cell>
          <cell r="C49">
            <v>36</v>
          </cell>
          <cell r="D49">
            <v>333</v>
          </cell>
          <cell r="E49" t="str">
            <v>VALOR (R$)3.314,847.457,571.534,043.926,831.116,540,0017.349,82- Valor Encargo Uso Sist. Distr. (Ref 06/2022): R$13.871,82</v>
          </cell>
        </row>
        <row r="50">
          <cell r="B50">
            <v>4</v>
          </cell>
          <cell r="C50">
            <v>75</v>
          </cell>
          <cell r="D50">
            <v>348</v>
          </cell>
          <cell r="E50" t="str">
            <v>TOTAL</v>
          </cell>
        </row>
        <row r="51">
          <cell r="B51">
            <v>4</v>
          </cell>
          <cell r="C51">
            <v>210</v>
          </cell>
          <cell r="D51">
            <v>388</v>
          </cell>
          <cell r="E51" t="str">
            <v>14/09/2022</v>
          </cell>
        </row>
        <row r="52">
          <cell r="B52">
            <v>4</v>
          </cell>
          <cell r="C52">
            <v>382</v>
          </cell>
          <cell r="D52">
            <v>389</v>
          </cell>
          <cell r="E52" t="str">
            <v>R$ 17.349,82</v>
          </cell>
        </row>
        <row r="53">
          <cell r="B53">
            <v>4</v>
          </cell>
          <cell r="C53">
            <v>172</v>
          </cell>
          <cell r="D53">
            <v>348</v>
          </cell>
          <cell r="E53" t="str">
            <v>%19,1142,988,8422,636,440,00100,00</v>
          </cell>
        </row>
        <row r="54">
          <cell r="B54">
            <v>4</v>
          </cell>
          <cell r="C54">
            <v>268</v>
          </cell>
          <cell r="D54">
            <v>327</v>
          </cell>
          <cell r="E54" t="str">
            <v>379a.f730.e57f.9d87.e4c1.7996.b7e3.3f92</v>
          </cell>
        </row>
        <row r="55">
          <cell r="B55">
            <v>4</v>
          </cell>
          <cell r="C55">
            <v>210</v>
          </cell>
          <cell r="D55">
            <v>263</v>
          </cell>
          <cell r="E55" t="str">
            <v>00190.00009 03268.923004 41206.411179 1 91080001734982</v>
          </cell>
        </row>
        <row r="56">
          <cell r="B56">
            <v>4</v>
          </cell>
          <cell r="C56">
            <v>198</v>
          </cell>
          <cell r="D56">
            <v>263</v>
          </cell>
          <cell r="E56" t="str">
            <v>-9</v>
          </cell>
        </row>
        <row r="57">
          <cell r="B57">
            <v>4</v>
          </cell>
          <cell r="C57">
            <v>185</v>
          </cell>
          <cell r="D57">
            <v>263</v>
          </cell>
          <cell r="E57" t="str">
            <v>001</v>
          </cell>
        </row>
        <row r="58">
          <cell r="B58">
            <v>4</v>
          </cell>
          <cell r="C58">
            <v>38</v>
          </cell>
          <cell r="D58">
            <v>196</v>
          </cell>
          <cell r="E58" t="str">
    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    </cell>
        </row>
        <row r="59">
          <cell r="B59">
            <v>4</v>
          </cell>
          <cell r="C59">
            <v>199</v>
          </cell>
          <cell r="D59">
            <v>196</v>
          </cell>
          <cell r="E59" t="str">
            <v>ESPÉCIE DOC</v>
          </cell>
        </row>
        <row r="60">
          <cell r="B60">
            <v>4</v>
          </cell>
          <cell r="C60">
            <v>310</v>
          </cell>
          <cell r="D60">
            <v>223</v>
          </cell>
          <cell r="E60" t="str">
            <v>CNPJ07.282.377/0001-20</v>
          </cell>
        </row>
        <row r="61">
          <cell r="B61">
            <v>4</v>
          </cell>
          <cell r="C61">
            <v>373</v>
          </cell>
          <cell r="D61">
            <v>234</v>
          </cell>
          <cell r="E61" t="str">
            <v>VENCIMENTO14/09/2022AG./CÓD.BENEFICIÁRIO</v>
          </cell>
        </row>
        <row r="62">
          <cell r="B62">
            <v>4</v>
          </cell>
          <cell r="C62">
            <v>393</v>
          </cell>
          <cell r="D62">
            <v>223</v>
          </cell>
          <cell r="E62" t="str">
            <v>3064-3/005292-2</v>
          </cell>
        </row>
        <row r="63">
          <cell r="B63">
            <v>4</v>
          </cell>
          <cell r="C63">
            <v>453</v>
          </cell>
          <cell r="D63">
            <v>267</v>
          </cell>
          <cell r="E63" t="str">
            <v>Promoção 1 Ano Por Nossa Conta</v>
          </cell>
        </row>
        <row r="64">
          <cell r="B64">
            <v>4</v>
          </cell>
          <cell r="C64">
            <v>457</v>
          </cell>
          <cell r="D64">
            <v>260</v>
          </cell>
          <cell r="E64" t="str">
            <v>Pague com QR Code do PIX e</v>
          </cell>
        </row>
        <row r="65">
          <cell r="B65">
            <v>4</v>
          </cell>
          <cell r="C65">
            <v>451</v>
          </cell>
          <cell r="D65">
            <v>247</v>
          </cell>
          <cell r="E65" t="str">
            <v>concorra a 1 Ano de Energia Grátis.Use seu app de pagamento favorito,</v>
          </cell>
        </row>
        <row r="66">
          <cell r="B66">
            <v>4</v>
          </cell>
          <cell r="C66">
            <v>453</v>
          </cell>
          <cell r="D66">
            <v>233</v>
          </cell>
          <cell r="E66" t="str">
            <v>escolha "Pagar com PIX", leiao QR Code abaixo e cadastre-se:</v>
          </cell>
        </row>
        <row r="67">
          <cell r="B67">
            <v>4</v>
          </cell>
          <cell r="C67">
            <v>466</v>
          </cell>
          <cell r="D67">
            <v>226</v>
          </cell>
          <cell r="E67" t="str">
            <v>www.anodeconta.com.br</v>
          </cell>
        </row>
        <row r="68">
          <cell r="B68">
            <v>4</v>
          </cell>
          <cell r="C68">
            <v>51</v>
          </cell>
          <cell r="D68">
            <v>187</v>
          </cell>
          <cell r="E68" t="str">
            <v>01/09/2022</v>
          </cell>
        </row>
        <row r="69">
          <cell r="B69">
            <v>4</v>
          </cell>
          <cell r="C69">
            <v>38</v>
          </cell>
          <cell r="D69">
            <v>177</v>
          </cell>
          <cell r="E69" t="str">
            <v>USO DO BANCO</v>
          </cell>
        </row>
        <row r="70">
          <cell r="B70">
            <v>4</v>
          </cell>
          <cell r="C70">
            <v>38</v>
          </cell>
          <cell r="D70">
            <v>159</v>
          </cell>
          <cell r="E70" t="str">
            <v>INSTRUÇÕES</v>
          </cell>
        </row>
        <row r="71">
          <cell r="B71">
            <v>4</v>
          </cell>
          <cell r="C71">
            <v>103</v>
          </cell>
          <cell r="D71">
            <v>169</v>
          </cell>
          <cell r="E71" t="str">
            <v>Nº DOCUMENTO2598964-2022-08-6CARTEIRA17</v>
          </cell>
        </row>
        <row r="72">
          <cell r="B72">
            <v>4</v>
          </cell>
          <cell r="C72">
            <v>249</v>
          </cell>
          <cell r="D72">
            <v>187</v>
          </cell>
          <cell r="E72" t="str">
            <v>ACEITEN</v>
          </cell>
        </row>
        <row r="73">
          <cell r="B73">
            <v>4</v>
          </cell>
          <cell r="C73">
            <v>286</v>
          </cell>
          <cell r="D73">
            <v>187</v>
          </cell>
          <cell r="E73" t="str">
            <v>DATA DO PROCESSAMENTO01/09/2022</v>
          </cell>
        </row>
        <row r="74">
          <cell r="B74">
            <v>4</v>
          </cell>
          <cell r="C74">
            <v>249</v>
          </cell>
          <cell r="D74">
            <v>177</v>
          </cell>
          <cell r="E74" t="str">
            <v>QUANTIDADE</v>
          </cell>
        </row>
        <row r="75">
          <cell r="B75">
            <v>4</v>
          </cell>
          <cell r="C75">
            <v>333</v>
          </cell>
          <cell r="D75">
            <v>177</v>
          </cell>
          <cell r="E75" t="str">
            <v>VALOR</v>
          </cell>
        </row>
        <row r="76">
          <cell r="B76">
            <v>4</v>
          </cell>
          <cell r="C76">
            <v>215</v>
          </cell>
          <cell r="D76">
            <v>168</v>
          </cell>
          <cell r="E76" t="str">
            <v>DSESPÉCIER$</v>
          </cell>
        </row>
        <row r="77">
          <cell r="B77">
            <v>4</v>
          </cell>
          <cell r="C77">
            <v>38</v>
          </cell>
          <cell r="D77">
            <v>114</v>
          </cell>
          <cell r="E77" t="str">
            <v>OS VALORES DA MULTA/JUROS DE MORA POR ATRASO SÓ SERÃO COBRADOSNA PRIMEIRA FATURA APÓS O PAGAMENTO DESTA.TITULO SUJEITO A PROTESTO APÓS O VENCIMENTONÃO ACEITAMOS DEPÓSITO EM CONTA CORRENTE. CASO OCORRA, O MESMO NÃO QUITARÁ ESTA FATURA.</v>
          </cell>
        </row>
        <row r="78">
          <cell r="B78">
            <v>4</v>
          </cell>
          <cell r="C78">
            <v>38</v>
          </cell>
          <cell r="D78">
            <v>68</v>
          </cell>
          <cell r="E78" t="str">
            <v>PAGADORCONSORCIO MUNHOZ 1 ENERGIARURAL B BOM JARDIM, 0 - Sítio Paineiras, Estrada 37620000     MUNHOZ (AG: 316)SACADOR/ AVALISTA</v>
          </cell>
        </row>
        <row r="79">
          <cell r="B79">
            <v>4</v>
          </cell>
          <cell r="C79">
            <v>39</v>
          </cell>
          <cell r="D79">
            <v>32</v>
          </cell>
          <cell r="E79" t="str">
            <v>(B{SgSgQvQ{B{QhUrMmEvB{B{LiGsSmOcB{JdEvFrWdQh)</v>
          </cell>
        </row>
        <row r="80">
          <cell r="B80">
            <v>4</v>
          </cell>
          <cell r="C80">
            <v>373</v>
          </cell>
          <cell r="D80">
            <v>214</v>
          </cell>
          <cell r="E80" t="str">
            <v>NOSSO NÚMERO</v>
          </cell>
        </row>
        <row r="81">
          <cell r="B81">
            <v>4</v>
          </cell>
          <cell r="C81">
            <v>364</v>
          </cell>
          <cell r="D81">
            <v>204</v>
          </cell>
          <cell r="E81" t="str">
            <v>32689230041206411</v>
          </cell>
        </row>
        <row r="82">
          <cell r="B82">
            <v>4</v>
          </cell>
          <cell r="C82">
            <v>373</v>
          </cell>
          <cell r="D82">
            <v>195</v>
          </cell>
          <cell r="E82" t="str">
            <v>(=)VALOR DO DOCUMENTO</v>
          </cell>
        </row>
        <row r="83">
          <cell r="B83">
            <v>4</v>
          </cell>
          <cell r="C83">
            <v>373</v>
          </cell>
          <cell r="D83">
            <v>176</v>
          </cell>
          <cell r="E83" t="str">
            <v>17.349,82(-) DESCONTOS/ ABATIMENTOS</v>
          </cell>
        </row>
        <row r="84">
          <cell r="B84">
            <v>4</v>
          </cell>
          <cell r="C84">
            <v>373</v>
          </cell>
          <cell r="D84">
            <v>159</v>
          </cell>
          <cell r="E84" t="str">
            <v>(-) OUTRAS DEDUÇÕES</v>
          </cell>
        </row>
        <row r="85">
          <cell r="B85">
            <v>4</v>
          </cell>
          <cell r="C85">
            <v>373</v>
          </cell>
          <cell r="D85">
            <v>143</v>
          </cell>
          <cell r="E85" t="str">
            <v>(+) MORA/ MULTA</v>
          </cell>
        </row>
        <row r="86">
          <cell r="B86">
            <v>4</v>
          </cell>
          <cell r="C86">
            <v>373</v>
          </cell>
          <cell r="D86">
            <v>126</v>
          </cell>
          <cell r="E86" t="str">
            <v>(+) OUTROS ACRÉSCIMOS</v>
          </cell>
        </row>
        <row r="87">
          <cell r="B87">
            <v>4</v>
          </cell>
          <cell r="C87">
            <v>373</v>
          </cell>
          <cell r="D87">
            <v>109</v>
          </cell>
          <cell r="E87" t="str">
            <v>(=) VALOR COBRADO</v>
          </cell>
        </row>
        <row r="88">
          <cell r="B88">
            <v>4</v>
          </cell>
          <cell r="C88">
            <v>373</v>
          </cell>
          <cell r="D88">
            <v>84</v>
          </cell>
          <cell r="E88" t="str">
            <v>CPF/CNPJ41.628.717/0001-60</v>
          </cell>
        </row>
        <row r="89">
          <cell r="B89">
            <v>4</v>
          </cell>
          <cell r="C89">
            <v>412</v>
          </cell>
          <cell r="D89">
            <v>69</v>
          </cell>
          <cell r="E89" t="str">
            <v>CÓD. DE BAIXA</v>
          </cell>
        </row>
        <row r="90">
          <cell r="B90">
            <v>4</v>
          </cell>
          <cell r="C90">
            <v>382</v>
          </cell>
          <cell r="D90">
            <v>60</v>
          </cell>
          <cell r="E90" t="str">
            <v>AUTENTICAÇÃO MECÂNICA</v>
          </cell>
        </row>
        <row r="91">
          <cell r="B91">
            <v>4</v>
          </cell>
          <cell r="C91">
            <v>373</v>
          </cell>
          <cell r="D91">
            <v>32</v>
          </cell>
          <cell r="E91" t="str">
            <v>Ficha de Compensação</v>
          </cell>
        </row>
        <row r="92">
          <cell r="B92">
            <v>4</v>
          </cell>
          <cell r="C92">
            <v>456</v>
          </cell>
          <cell r="D92">
            <v>96</v>
          </cell>
          <cell r="E92" t="str">
            <v>Quer facilidade?Abra sua Conta Voltz - Energisae tenha vantagens exclusivas!</v>
          </cell>
        </row>
        <row r="93">
          <cell r="B93">
            <v>4</v>
          </cell>
          <cell r="C93">
            <v>456</v>
          </cell>
          <cell r="D93">
            <v>76</v>
          </cell>
          <cell r="E93" t="str">
            <v>Entenda melhor emcontavoltz.com/pix</v>
          </cell>
        </row>
        <row r="94">
          <cell r="B94">
            <v>28</v>
          </cell>
          <cell r="C94">
            <v>38</v>
          </cell>
          <cell r="D94">
            <v>784</v>
          </cell>
          <cell r="E94" t="str">
            <v>-Censo 2022 - Receba os recenseadores - Responda para o Brasilsaber o que precisa. censo2022.ibge.gov.br.</v>
          </cell>
        </row>
        <row r="95">
          <cell r="B95">
            <v>28</v>
          </cell>
          <cell r="C95">
            <v>232</v>
          </cell>
          <cell r="D95">
            <v>790</v>
          </cell>
          <cell r="E95" t="str">
            <v>VENCIMENTO</v>
          </cell>
        </row>
        <row r="96">
          <cell r="B96">
            <v>28</v>
          </cell>
          <cell r="C96">
            <v>277</v>
          </cell>
          <cell r="D96">
            <v>790</v>
          </cell>
          <cell r="E96" t="str">
            <v>VALOR (R$)</v>
          </cell>
        </row>
        <row r="97">
          <cell r="B97">
            <v>28</v>
          </cell>
          <cell r="C97">
            <v>324</v>
          </cell>
          <cell r="D97">
            <v>784</v>
          </cell>
          <cell r="E97" t="str">
            <v>UC com Mini Geração conforme REH 482/2012Saldo Ac: 4(P) 4(FP) A expirar em 09/2022: 0(P) 0(FP)</v>
          </cell>
        </row>
        <row r="98">
          <cell r="B98">
            <v>28</v>
          </cell>
          <cell r="C98">
            <v>85</v>
          </cell>
          <cell r="D98">
            <v>630</v>
          </cell>
          <cell r="E98" t="str">
            <v>PONTA</v>
          </cell>
        </row>
        <row r="99">
          <cell r="B99">
            <v>28</v>
          </cell>
          <cell r="C99">
            <v>142</v>
          </cell>
          <cell r="D99">
            <v>630</v>
          </cell>
          <cell r="E99" t="str">
            <v>FORA  DE  PONTA</v>
          </cell>
        </row>
        <row r="100">
          <cell r="B100">
            <v>28</v>
          </cell>
          <cell r="C100">
            <v>220</v>
          </cell>
          <cell r="D100">
            <v>630</v>
          </cell>
          <cell r="E100" t="str">
            <v>PONTA</v>
          </cell>
        </row>
        <row r="101">
          <cell r="B101">
            <v>28</v>
          </cell>
          <cell r="C101">
            <v>277</v>
          </cell>
          <cell r="D101">
            <v>630</v>
          </cell>
          <cell r="E101" t="str">
            <v>FORA  DE  PONTA</v>
          </cell>
        </row>
        <row r="102">
          <cell r="B102">
            <v>28</v>
          </cell>
          <cell r="C102">
            <v>350</v>
          </cell>
          <cell r="D102">
            <v>630</v>
          </cell>
          <cell r="E102" t="str">
            <v>RESERVADO</v>
          </cell>
        </row>
        <row r="103">
          <cell r="B103">
            <v>28</v>
          </cell>
          <cell r="C103">
            <v>66</v>
          </cell>
          <cell r="D103">
            <v>558</v>
          </cell>
          <cell r="E103" t="str">
            <v>CONSUMOFATURADO128,10134,401,0512,6013,653,1598,70465,15</v>
          </cell>
        </row>
        <row r="104">
          <cell r="B104">
            <v>28</v>
          </cell>
          <cell r="C104">
            <v>34</v>
          </cell>
          <cell r="D104">
            <v>520</v>
          </cell>
          <cell r="E104" t="str">
            <v>MÊS/ANOAGO/22JUL/22JUN/22MAI/22ABR/22MAR/22FEV/22JAN/22DEZ/21NOV/21OUT/21SET/21AGO/21</v>
          </cell>
        </row>
        <row r="105">
          <cell r="B105">
            <v>28</v>
          </cell>
          <cell r="C105">
            <v>96</v>
          </cell>
          <cell r="D105">
            <v>621</v>
          </cell>
          <cell r="E105" t="str">
            <v>DEM.MEDIDA</v>
          </cell>
        </row>
        <row r="106">
          <cell r="B106">
            <v>28</v>
          </cell>
          <cell r="C106">
            <v>132</v>
          </cell>
          <cell r="D106">
            <v>618</v>
          </cell>
          <cell r="E106" t="str">
            <v>CONSUMOFATURADO</v>
          </cell>
        </row>
        <row r="107">
          <cell r="B107">
            <v>28</v>
          </cell>
          <cell r="C107">
            <v>163</v>
          </cell>
          <cell r="D107">
            <v>621</v>
          </cell>
          <cell r="E107" t="str">
            <v>DEM.MEDIDA</v>
          </cell>
        </row>
        <row r="108">
          <cell r="B108">
            <v>28</v>
          </cell>
          <cell r="C108">
            <v>205</v>
          </cell>
          <cell r="D108">
            <v>621</v>
          </cell>
          <cell r="E108" t="str">
            <v>ERE</v>
          </cell>
        </row>
        <row r="109">
          <cell r="B109">
            <v>28</v>
          </cell>
          <cell r="C109">
            <v>239</v>
          </cell>
          <cell r="D109">
            <v>621</v>
          </cell>
          <cell r="E109" t="str">
            <v>DRE</v>
          </cell>
        </row>
        <row r="110">
          <cell r="B110">
            <v>28</v>
          </cell>
          <cell r="C110">
            <v>273</v>
          </cell>
          <cell r="D110">
            <v>621</v>
          </cell>
          <cell r="E110" t="str">
            <v>ERE</v>
          </cell>
        </row>
        <row r="111">
          <cell r="B111">
            <v>28</v>
          </cell>
          <cell r="C111">
            <v>307</v>
          </cell>
          <cell r="D111">
            <v>621</v>
          </cell>
          <cell r="E111" t="str">
            <v>DRE</v>
          </cell>
        </row>
        <row r="112">
          <cell r="B112">
            <v>28</v>
          </cell>
          <cell r="C112">
            <v>335</v>
          </cell>
          <cell r="D112">
            <v>621</v>
          </cell>
          <cell r="E112" t="str">
            <v>CONSUMO</v>
          </cell>
        </row>
        <row r="113">
          <cell r="B113">
            <v>28</v>
          </cell>
          <cell r="C113">
            <v>375</v>
          </cell>
          <cell r="D113">
            <v>621</v>
          </cell>
          <cell r="E113" t="str">
            <v>ERE</v>
          </cell>
        </row>
        <row r="114">
          <cell r="B114">
            <v>28</v>
          </cell>
          <cell r="C114">
            <v>113</v>
          </cell>
          <cell r="D114">
            <v>558</v>
          </cell>
          <cell r="E114" t="str">
            <v>4,204,204,204,204,204,204,204,20</v>
          </cell>
        </row>
        <row r="115">
          <cell r="B115">
            <v>28</v>
          </cell>
          <cell r="C115">
            <v>110</v>
          </cell>
          <cell r="D115">
            <v>536</v>
          </cell>
          <cell r="E115" t="str">
            <v>21,00</v>
          </cell>
        </row>
        <row r="116">
          <cell r="B116">
            <v>28</v>
          </cell>
          <cell r="C116">
            <v>137</v>
          </cell>
          <cell r="D116">
            <v>543</v>
          </cell>
          <cell r="E116" t="str">
            <v>1.489,951.000,6517,85164,85205,80152,25704,551.769,251.050,002.100,00</v>
          </cell>
        </row>
        <row r="117">
          <cell r="B117">
            <v>28</v>
          </cell>
          <cell r="C117">
            <v>211</v>
          </cell>
          <cell r="D117">
            <v>602</v>
          </cell>
          <cell r="E117" t="str">
            <v>14,7017,85</v>
          </cell>
        </row>
        <row r="118">
          <cell r="B118">
            <v>28</v>
          </cell>
          <cell r="C118">
            <v>214</v>
          </cell>
          <cell r="D118">
            <v>580</v>
          </cell>
          <cell r="E118" t="str">
            <v>3,153,15</v>
          </cell>
        </row>
        <row r="119">
          <cell r="B119">
            <v>28</v>
          </cell>
          <cell r="C119">
            <v>211</v>
          </cell>
          <cell r="D119">
            <v>558</v>
          </cell>
          <cell r="E119" t="str">
            <v>21,0070,35</v>
          </cell>
        </row>
        <row r="120">
          <cell r="B120">
            <v>28</v>
          </cell>
          <cell r="C120">
            <v>180</v>
          </cell>
          <cell r="D120">
            <v>558</v>
          </cell>
          <cell r="E120" t="str">
            <v>8,408,408,408,408,404,208,408,40</v>
          </cell>
        </row>
        <row r="121">
          <cell r="B121">
            <v>28</v>
          </cell>
          <cell r="C121">
            <v>178</v>
          </cell>
          <cell r="D121">
            <v>543</v>
          </cell>
          <cell r="E121" t="str">
            <v>10,50</v>
          </cell>
        </row>
        <row r="122">
          <cell r="B122">
            <v>28</v>
          </cell>
          <cell r="C122">
            <v>276</v>
          </cell>
          <cell r="D122">
            <v>558</v>
          </cell>
          <cell r="E122" t="str">
            <v>200,55131,254,2045,1543,0529,40142,80732,90</v>
          </cell>
        </row>
        <row r="123">
          <cell r="B123">
            <v>28</v>
          </cell>
          <cell r="C123">
            <v>35</v>
          </cell>
          <cell r="D123">
            <v>490</v>
          </cell>
          <cell r="E123" t="str">
            <v>Leitura Anterior:31/07/2022</v>
          </cell>
        </row>
        <row r="124">
          <cell r="B124">
            <v>28</v>
          </cell>
          <cell r="C124">
            <v>113</v>
          </cell>
          <cell r="D124">
            <v>490</v>
          </cell>
          <cell r="E124" t="str">
            <v>Leitura Atual:31/08/2022</v>
          </cell>
        </row>
        <row r="125">
          <cell r="B125">
            <v>28</v>
          </cell>
          <cell r="C125">
            <v>183</v>
          </cell>
          <cell r="D125">
            <v>490</v>
          </cell>
          <cell r="E125" t="str">
            <v>Dias: 31</v>
          </cell>
        </row>
        <row r="126">
          <cell r="B126">
            <v>28</v>
          </cell>
          <cell r="C126">
            <v>207</v>
          </cell>
          <cell r="D126">
            <v>490</v>
          </cell>
          <cell r="E126" t="str">
            <v>Demanda Contratada Ponta:</v>
          </cell>
        </row>
        <row r="127">
          <cell r="B127">
            <v>28</v>
          </cell>
          <cell r="C127">
            <v>35</v>
          </cell>
          <cell r="D127">
            <v>386</v>
          </cell>
          <cell r="E127" t="str">
            <v>UN.KWHINJKWHINJKWKWEREEREDREDRE</v>
          </cell>
        </row>
        <row r="128">
          <cell r="B128">
            <v>28</v>
          </cell>
          <cell r="C128">
            <v>52</v>
          </cell>
          <cell r="D128">
            <v>468</v>
          </cell>
          <cell r="E128" t="str">
            <v>Posto</v>
          </cell>
        </row>
        <row r="129">
          <cell r="B129">
            <v>28</v>
          </cell>
          <cell r="C129">
            <v>57</v>
          </cell>
          <cell r="D129">
            <v>386</v>
          </cell>
          <cell r="E129" t="str">
            <v>PPFFPFPFPF</v>
          </cell>
        </row>
        <row r="130">
          <cell r="B130">
            <v>28</v>
          </cell>
          <cell r="C130">
            <v>91</v>
          </cell>
          <cell r="D130">
            <v>387</v>
          </cell>
          <cell r="E130" t="str">
            <v>Atual0,82275,798,243.019,500,000,010,121,270,010,01</v>
          </cell>
        </row>
        <row r="131">
          <cell r="B131">
            <v>28</v>
          </cell>
          <cell r="C131">
            <v>141</v>
          </cell>
          <cell r="D131">
            <v>477</v>
          </cell>
          <cell r="E131" t="str">
            <v>Dados da leitura</v>
          </cell>
        </row>
        <row r="132">
          <cell r="B132">
            <v>28</v>
          </cell>
          <cell r="C132">
            <v>130</v>
          </cell>
          <cell r="D132">
            <v>387</v>
          </cell>
          <cell r="E132" t="str">
            <v>Anterior0,69253,346,822.817,370,000,000,111,080,000,00</v>
          </cell>
        </row>
        <row r="133">
          <cell r="B133">
            <v>28</v>
          </cell>
          <cell r="C133">
            <v>159</v>
          </cell>
          <cell r="D133">
            <v>387</v>
          </cell>
          <cell r="E133" t="str">
            <v>K1050105010501050105010501050105010501050</v>
          </cell>
        </row>
        <row r="134">
          <cell r="B134">
            <v>28</v>
          </cell>
          <cell r="C134">
            <v>179</v>
          </cell>
          <cell r="D134">
            <v>387</v>
          </cell>
          <cell r="E134" t="str">
            <v>Perdas(%)0000000000</v>
          </cell>
        </row>
        <row r="135">
          <cell r="B135">
            <v>28</v>
          </cell>
          <cell r="C135">
            <v>224</v>
          </cell>
          <cell r="D135">
            <v>387</v>
          </cell>
          <cell r="E135" t="str">
            <v>Fat. Pot.0000000000</v>
          </cell>
        </row>
        <row r="136">
          <cell r="B136">
            <v>28</v>
          </cell>
          <cell r="C136">
            <v>257</v>
          </cell>
          <cell r="D136">
            <v>387</v>
          </cell>
          <cell r="E136" t="str">
            <v>Aj. Fator Pot.0000000000</v>
          </cell>
        </row>
        <row r="137">
          <cell r="B137">
            <v>28</v>
          </cell>
          <cell r="C137">
            <v>318</v>
          </cell>
          <cell r="D137">
            <v>490</v>
          </cell>
          <cell r="E137" t="str">
            <v>* K : Constante do MedidorFora Ponta:</v>
          </cell>
        </row>
        <row r="138">
          <cell r="B138">
            <v>28</v>
          </cell>
          <cell r="C138">
            <v>350</v>
          </cell>
          <cell r="D138">
            <v>490</v>
          </cell>
          <cell r="E138" t="str">
            <v>832,5</v>
          </cell>
        </row>
        <row r="139">
          <cell r="B139">
            <v>28</v>
          </cell>
          <cell r="C139">
            <v>317</v>
          </cell>
          <cell r="D139">
            <v>387</v>
          </cell>
          <cell r="E139" t="str">
            <v>Dados do consumoMedido128,1023.565,151.489,95212.245,954,208,4014,70200,555,257,35</v>
          </cell>
        </row>
        <row r="140">
          <cell r="B140">
            <v>28</v>
          </cell>
          <cell r="C140">
            <v>369</v>
          </cell>
          <cell r="D140">
            <v>387</v>
          </cell>
          <cell r="E140" t="str">
            <v>Faturado128,10128,101.489,951.489,950,00832,5014,70200,550,000,00</v>
          </cell>
        </row>
        <row r="141">
          <cell r="B141">
            <v>28</v>
          </cell>
          <cell r="C141">
            <v>413</v>
          </cell>
          <cell r="D141">
            <v>432</v>
          </cell>
          <cell r="E141" t="str">
            <v>DIC MENSALDIC TRIMESTRALDIC ANUALFIC MENSALFIC TRIMESTRALFIC ANUALDMICDICRI</v>
          </cell>
        </row>
        <row r="142">
          <cell r="B142">
            <v>28</v>
          </cell>
          <cell r="C142">
            <v>467</v>
          </cell>
          <cell r="D142">
            <v>431</v>
          </cell>
          <cell r="E142" t="str">
            <v>13,000,000,005,000,000,0010,0021,00</v>
          </cell>
        </row>
        <row r="143">
          <cell r="B143">
            <v>28</v>
          </cell>
          <cell r="C143">
            <v>517</v>
          </cell>
          <cell r="D143">
            <v>478</v>
          </cell>
          <cell r="E143" t="str">
            <v>0,00</v>
          </cell>
        </row>
        <row r="144">
          <cell r="B144">
            <v>28</v>
          </cell>
          <cell r="C144">
            <v>517</v>
          </cell>
          <cell r="D144">
            <v>457</v>
          </cell>
          <cell r="E144" t="str">
            <v>0,00</v>
          </cell>
        </row>
        <row r="145">
          <cell r="B145">
            <v>28</v>
          </cell>
          <cell r="C145">
            <v>517</v>
          </cell>
          <cell r="D145">
            <v>438</v>
          </cell>
          <cell r="E145" t="str">
            <v>0,00</v>
          </cell>
        </row>
        <row r="146">
          <cell r="B146">
            <v>28</v>
          </cell>
          <cell r="C146">
            <v>453</v>
          </cell>
          <cell r="D146">
            <v>399</v>
          </cell>
          <cell r="E146" t="str">
            <v>EXTREMA06/2022</v>
          </cell>
        </row>
        <row r="147">
          <cell r="B147">
            <v>28</v>
          </cell>
          <cell r="C147">
            <v>412</v>
          </cell>
          <cell r="D147">
            <v>378</v>
          </cell>
          <cell r="E147" t="str">
            <v>Conjunto:Referência:Tensão Contratada: 34500Limite Adequado:</v>
          </cell>
        </row>
        <row r="148">
          <cell r="B148">
            <v>28</v>
          </cell>
          <cell r="C148">
            <v>479</v>
          </cell>
          <cell r="D148">
            <v>378</v>
          </cell>
          <cell r="E148" t="str">
            <v>32085 a 36225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10FF-4D2D-4DAD-A811-4A8EA42B86E5}">
  <dimension ref="A1:D200"/>
  <sheetViews>
    <sheetView workbookViewId="0">
      <selection activeCell="B1" sqref="B1:B1048576"/>
    </sheetView>
  </sheetViews>
  <sheetFormatPr defaultRowHeight="15" x14ac:dyDescent="0.25"/>
  <cols>
    <col min="1" max="1" width="14.5703125" bestFit="1" customWidth="1"/>
    <col min="2" max="2" width="10.42578125" bestFit="1" customWidth="1"/>
    <col min="3" max="3" width="11.140625" customWidth="1"/>
    <col min="4" max="4" width="255.7109375" bestFit="1" customWidth="1"/>
  </cols>
  <sheetData>
    <row r="1" spans="1:4" x14ac:dyDescent="0.25">
      <c r="A1" t="str">
        <f>[1]Sheet1!$B1</f>
        <v>PageID</v>
      </c>
      <c r="B1" t="str">
        <f>[1]Sheet1!$C1</f>
        <v>X</v>
      </c>
      <c r="C1" t="str">
        <f>[1]Sheet1!$D1</f>
        <v>Y</v>
      </c>
      <c r="D1" t="str">
        <f>[1]Sheet1!$E1</f>
        <v>Content</v>
      </c>
    </row>
    <row r="2" spans="1:4" x14ac:dyDescent="0.25">
      <c r="A2" t="str">
        <f>[1]Sheet1!$B2</f>
        <v xml:space="preserve">Capturado em: </v>
      </c>
      <c r="B2" t="str">
        <f>[1]Sheet1!$C2</f>
        <v>2022-11-15</v>
      </c>
      <c r="C2" t="str">
        <f>[1]Sheet1!$D2</f>
        <v xml:space="preserve"> às: </v>
      </c>
      <c r="D2" t="str">
        <f>[1]Sheet1!$E2</f>
        <v>23:16:03</v>
      </c>
    </row>
    <row r="3" spans="1:4" x14ac:dyDescent="0.25">
      <c r="A3">
        <f>[1]Sheet1!$B3</f>
        <v>4</v>
      </c>
      <c r="B3">
        <f>[1]Sheet1!$C3</f>
        <v>39</v>
      </c>
      <c r="C3">
        <f>[1]Sheet1!$D3</f>
        <v>802</v>
      </c>
      <c r="D3" t="str">
        <f>[1]Sheet1!$E3</f>
        <v>CONSORCIO MUNHOZ 1 ENERGIARURAL B BOM JARDIM, 0 - Sítio Paineiras, Estrada 37620000B BOM JARDIMMUNHOZ (AG: 316)</v>
      </c>
    </row>
    <row r="4" spans="1:4" x14ac:dyDescent="0.25">
      <c r="A4">
        <f>[1]Sheet1!$B4</f>
        <v>4</v>
      </c>
      <c r="B4">
        <f>[1]Sheet1!$C4</f>
        <v>81</v>
      </c>
      <c r="C4">
        <f>[1]Sheet1!$D4</f>
        <v>779</v>
      </c>
      <c r="D4" t="str">
        <f>[1]Sheet1!$E4</f>
        <v>MTV-MOD.TARIFÁRIA VERDE / A3AINDUSTRIAL / INDUSTRIAL</v>
      </c>
    </row>
    <row r="5" spans="1:4" x14ac:dyDescent="0.25">
      <c r="A5">
        <f>[1]Sheet1!$B5</f>
        <v>4</v>
      </c>
      <c r="B5">
        <f>[1]Sheet1!$C5</f>
        <v>38</v>
      </c>
      <c r="C5">
        <f>[1]Sheet1!$D5</f>
        <v>745</v>
      </c>
      <c r="D5" t="str">
        <f>[1]Sheet1!$E5</f>
        <v>Grupo/Subgp.:Classe/Subcls.:Roteiro:Nº do Medidor:MATRÍCULA:DOM.  ENT.:</v>
      </c>
    </row>
    <row r="6" spans="1:4" x14ac:dyDescent="0.25">
      <c r="A6">
        <f>[1]Sheet1!$B6</f>
        <v>4</v>
      </c>
      <c r="B6">
        <f>[1]Sheet1!$C6</f>
        <v>63</v>
      </c>
      <c r="C6">
        <f>[1]Sheet1!$D6</f>
        <v>763</v>
      </c>
      <c r="D6" t="str">
        <f>[1]Sheet1!$E6</f>
        <v>082 - 3016 - 010 - 0050W9007777164</v>
      </c>
    </row>
    <row r="7" spans="1:4" x14ac:dyDescent="0.25">
      <c r="A7">
        <f>[1]Sheet1!$B7</f>
        <v>4</v>
      </c>
      <c r="B7">
        <f>[1]Sheet1!$C7</f>
        <v>77</v>
      </c>
      <c r="C7">
        <f>[1]Sheet1!$D7</f>
        <v>754</v>
      </c>
      <c r="D7" t="str">
        <f>[1]Sheet1!$E7</f>
        <v>0002598964-2022-08-6</v>
      </c>
    </row>
    <row r="8" spans="1:4" x14ac:dyDescent="0.25">
      <c r="A8">
        <f>[1]Sheet1!$B8</f>
        <v>4</v>
      </c>
      <c r="B8">
        <f>[1]Sheet1!$C8</f>
        <v>243</v>
      </c>
      <c r="C8">
        <f>[1]Sheet1!$D8</f>
        <v>771</v>
      </c>
      <c r="D8" t="str">
        <f>[1]Sheet1!$E8</f>
        <v>TRIFASICO</v>
      </c>
    </row>
    <row r="9" spans="1:4" x14ac:dyDescent="0.25">
      <c r="A9">
        <f>[1]Sheet1!$B9</f>
        <v>4</v>
      </c>
      <c r="B9">
        <f>[1]Sheet1!$C9</f>
        <v>211</v>
      </c>
      <c r="C9">
        <f>[1]Sheet1!$D9</f>
        <v>754</v>
      </c>
      <c r="D9" t="str">
        <f>[1]Sheet1!$E9</f>
        <v>LIGAÇÃO:DOM.  BANC.:CNPJ/CPF: 41.628.717/0001-60</v>
      </c>
    </row>
    <row r="10" spans="1:4" x14ac:dyDescent="0.25">
      <c r="A10">
        <f>[1]Sheet1!$B10</f>
        <v>4</v>
      </c>
      <c r="B10">
        <f>[1]Sheet1!$C10</f>
        <v>363</v>
      </c>
      <c r="C10">
        <f>[1]Sheet1!$D10</f>
        <v>750</v>
      </c>
      <c r="D10" t="str">
        <f>[1]Sheet1!$E10</f>
        <v>ENERGISA SUL-SUDESTE - DISTRIBUIDORA DE ENERGIA S.A.Rua Capitão Soares, 667, CENTROCAMBUI - MG CEP 37600-000CNPJ 07.282.377/0081-04     Insc. Est. 002522747.04-56Nota Fiscal/Conta de Energia ElétricaSérie: B1   NF: 000.015.819Reimpressão da NF/CEE, nos termos do Regime Especial/PTA nº45.000015601-58 - SEF/MG</v>
      </c>
    </row>
    <row r="11" spans="1:4" x14ac:dyDescent="0.25">
      <c r="A11">
        <f>[1]Sheet1!$B11</f>
        <v>4</v>
      </c>
      <c r="B11">
        <f>[1]Sheet1!$C11</f>
        <v>189</v>
      </c>
      <c r="C11">
        <f>[1]Sheet1!$D11</f>
        <v>712</v>
      </c>
      <c r="D11" t="str">
        <f>[1]Sheet1!$E11</f>
        <v>Emissão: 01/09/2022</v>
      </c>
    </row>
    <row r="12" spans="1:4" x14ac:dyDescent="0.25">
      <c r="A12">
        <f>[1]Sheet1!$B12</f>
        <v>4</v>
      </c>
      <c r="B12">
        <f>[1]Sheet1!$C12</f>
        <v>354</v>
      </c>
      <c r="C12">
        <f>[1]Sheet1!$D12</f>
        <v>712</v>
      </c>
      <c r="D12" t="str">
        <f>[1]Sheet1!$E12</f>
        <v>Identificador para Débito Automático:</v>
      </c>
    </row>
    <row r="13" spans="1:4" x14ac:dyDescent="0.25">
      <c r="A13">
        <f>[1]Sheet1!$B13</f>
        <v>4</v>
      </c>
      <c r="B13">
        <f>[1]Sheet1!$C13</f>
        <v>493</v>
      </c>
      <c r="C13">
        <f>[1]Sheet1!$D13</f>
        <v>712</v>
      </c>
      <c r="D13" t="str">
        <f>[1]Sheet1!$E13</f>
        <v>0002598964-1</v>
      </c>
    </row>
    <row r="14" spans="1:4" x14ac:dyDescent="0.25">
      <c r="A14">
        <f>[1]Sheet1!$B14</f>
        <v>4</v>
      </c>
      <c r="B14">
        <f>[1]Sheet1!$C14</f>
        <v>54</v>
      </c>
      <c r="C14">
        <f>[1]Sheet1!$D14</f>
        <v>674</v>
      </c>
      <c r="D14" t="str">
        <f>[1]Sheet1!$E14</f>
        <v>Agosto/2022</v>
      </c>
    </row>
    <row r="15" spans="1:4" x14ac:dyDescent="0.25">
      <c r="A15">
        <f>[1]Sheet1!$B15</f>
        <v>4</v>
      </c>
      <c r="B15">
        <f>[1]Sheet1!$C15</f>
        <v>187</v>
      </c>
      <c r="C15">
        <f>[1]Sheet1!$D15</f>
        <v>674</v>
      </c>
      <c r="D15" t="str">
        <f>[1]Sheet1!$E15</f>
        <v>06/09/2022</v>
      </c>
    </row>
    <row r="16" spans="1:4" x14ac:dyDescent="0.25">
      <c r="A16">
        <f>[1]Sheet1!$B16</f>
        <v>4</v>
      </c>
      <c r="B16">
        <f>[1]Sheet1!$C16</f>
        <v>312</v>
      </c>
      <c r="C16">
        <f>[1]Sheet1!$D16</f>
        <v>674</v>
      </c>
      <c r="D16" t="str">
        <f>[1]Sheet1!$E16</f>
        <v>30/09/2022</v>
      </c>
    </row>
    <row r="17" spans="1:4" x14ac:dyDescent="0.25">
      <c r="A17">
        <f>[1]Sheet1!$B17</f>
        <v>4</v>
      </c>
      <c r="B17">
        <f>[1]Sheet1!$C17</f>
        <v>435</v>
      </c>
      <c r="C17">
        <f>[1]Sheet1!$D17</f>
        <v>673</v>
      </c>
      <c r="D17" t="str">
        <f>[1]Sheet1!$E17</f>
        <v>9/2598964-1</v>
      </c>
    </row>
    <row r="18" spans="1:4" x14ac:dyDescent="0.25">
      <c r="A18">
        <f>[1]Sheet1!$B18</f>
        <v>4</v>
      </c>
      <c r="B18">
        <f>[1]Sheet1!$C18</f>
        <v>34</v>
      </c>
      <c r="C18">
        <f>[1]Sheet1!$D18</f>
        <v>568</v>
      </c>
      <c r="D18" t="str">
        <f>[1]Sheet1!$E18</f>
        <v>CCI Descrição0601 Consumo em kWh - Ponta0601 Energia Atv Injetada - Ponta0601 Consumo em kWh - Fora Ponta06010601 Energia Reativa Exced em KWh - Ponta0601 Energia Reativa Exced em KWh - FPonta0602 Demanda de Potência Medida - Fora Ponta0602 Demanda Potência Não Consumida - F Ponta</v>
      </c>
    </row>
    <row r="19" spans="1:4" x14ac:dyDescent="0.25">
      <c r="A19">
        <f>[1]Sheet1!$B19</f>
        <v>4</v>
      </c>
      <c r="B19">
        <f>[1]Sheet1!$C19</f>
        <v>50</v>
      </c>
      <c r="C19">
        <f>[1]Sheet1!$D19</f>
        <v>600</v>
      </c>
      <c r="D19" t="str">
        <f>[1]Sheet1!$E19</f>
        <v>Energia Atv Injetada - Fora Ponta</v>
      </c>
    </row>
    <row r="20" spans="1:4" x14ac:dyDescent="0.25">
      <c r="A20">
        <f>[1]Sheet1!$B20</f>
        <v>4</v>
      </c>
      <c r="B20">
        <f>[1]Sheet1!$C20</f>
        <v>50</v>
      </c>
      <c r="C20">
        <f>[1]Sheet1!$D20</f>
        <v>560</v>
      </c>
      <c r="D20" t="str">
        <f>[1]Sheet1!$E20</f>
        <v>LANÇAMENTOS E SERVIÇOS</v>
      </c>
    </row>
    <row r="21" spans="1:4" x14ac:dyDescent="0.25">
      <c r="A21">
        <f>[1]Sheet1!$B21</f>
        <v>4</v>
      </c>
      <c r="B21">
        <f>[1]Sheet1!$C21</f>
        <v>34</v>
      </c>
      <c r="C21">
        <f>[1]Sheet1!$D21</f>
        <v>528</v>
      </c>
      <c r="D21" t="str">
        <f>[1]Sheet1!$E21</f>
        <v>0807 Contrib de Ilum Pub0804 JUROS DE MORA  07/20220805 MULTA  07/20220805 ATUALIZAÇÃO MONETÁRIA  07/2022</v>
      </c>
    </row>
    <row r="22" spans="1:4" x14ac:dyDescent="0.25">
      <c r="A22">
        <f>[1]Sheet1!$B22</f>
        <v>4</v>
      </c>
      <c r="B22">
        <f>[1]Sheet1!$C22</f>
        <v>176</v>
      </c>
      <c r="C22">
        <f>[1]Sheet1!$D22</f>
        <v>568</v>
      </c>
      <c r="D22" t="str">
        <f>[1]Sheet1!$E22</f>
        <v>Quantidade128,10128,101.489,951.489,9514,70200,558,40824,10</v>
      </c>
    </row>
    <row r="23" spans="1:4" x14ac:dyDescent="0.25">
      <c r="A23">
        <f>[1]Sheet1!$B23</f>
        <v>4</v>
      </c>
      <c r="B23">
        <f>[1]Sheet1!$C23</f>
        <v>254</v>
      </c>
      <c r="C23">
        <f>[1]Sheet1!$D23</f>
        <v>568</v>
      </c>
      <c r="D23" t="str">
        <f>[1]Sheet1!$E23</f>
        <v>Tarifa c/Tributos1,6162401,6162400,4498400,4498400,3402200,34022020,18491020,184910</v>
      </c>
    </row>
    <row r="24" spans="1:4" x14ac:dyDescent="0.25">
      <c r="A24">
        <f>[1]Sheet1!$B24</f>
        <v>4</v>
      </c>
      <c r="B24">
        <f>[1]Sheet1!$C24</f>
        <v>293</v>
      </c>
      <c r="C24">
        <f>[1]Sheet1!$D24</f>
        <v>568</v>
      </c>
      <c r="D24" t="str">
        <f>[1]Sheet1!$E24</f>
        <v>Valor Total(R$)207,04-207,04670,26-670,265,0068,23169,5516.634,38</v>
      </c>
    </row>
    <row r="25" spans="1:4" x14ac:dyDescent="0.25">
      <c r="A25">
        <f>[1]Sheet1!$B25</f>
        <v>4</v>
      </c>
      <c r="B25">
        <f>[1]Sheet1!$C25</f>
        <v>304</v>
      </c>
      <c r="C25">
        <f>[1]Sheet1!$D25</f>
        <v>528</v>
      </c>
      <c r="D25" t="str">
        <f>[1]Sheet1!$E25</f>
        <v>46,1764,16320,8241,51</v>
      </c>
    </row>
    <row r="26" spans="1:4" x14ac:dyDescent="0.25">
      <c r="A26">
        <f>[1]Sheet1!$B26</f>
        <v>4</v>
      </c>
      <c r="B26">
        <f>[1]Sheet1!$C26</f>
        <v>332</v>
      </c>
      <c r="C26">
        <f>[1]Sheet1!$D26</f>
        <v>568</v>
      </c>
      <c r="D26" t="str">
        <f>[1]Sheet1!$E26</f>
        <v>Base Calc.ICMS(R$)67,28-67,28481,84-481,844,9968,220,000,00</v>
      </c>
    </row>
    <row r="27" spans="1:4" x14ac:dyDescent="0.25">
      <c r="A27">
        <f>[1]Sheet1!$B27</f>
        <v>4</v>
      </c>
      <c r="B27">
        <f>[1]Sheet1!$C27</f>
        <v>366</v>
      </c>
      <c r="C27">
        <f>[1]Sheet1!$D27</f>
        <v>568</v>
      </c>
      <c r="D27" t="str">
        <f>[1]Sheet1!$E27</f>
        <v>%Aliq.ICMS181818181818180</v>
      </c>
    </row>
    <row r="28" spans="1:4" x14ac:dyDescent="0.25">
      <c r="A28">
        <f>[1]Sheet1!$B28</f>
        <v>4</v>
      </c>
      <c r="B28">
        <f>[1]Sheet1!$C28</f>
        <v>400</v>
      </c>
      <c r="C28">
        <f>[1]Sheet1!$D28</f>
        <v>568</v>
      </c>
      <c r="D28" t="str">
        <f>[1]Sheet1!$E28</f>
        <v>ICMS (R$)12,11-12,1186,73-86,730,8912,280,000,00</v>
      </c>
    </row>
    <row r="29" spans="1:4" x14ac:dyDescent="0.25">
      <c r="A29">
        <f>[1]Sheet1!$B29</f>
        <v>4</v>
      </c>
      <c r="B29">
        <f>[1]Sheet1!$C29</f>
        <v>428</v>
      </c>
      <c r="C29">
        <f>[1]Sheet1!$D29</f>
        <v>641</v>
      </c>
      <c r="D29" t="str">
        <f>[1]Sheet1!$E29</f>
        <v>Base Calc.</v>
      </c>
    </row>
    <row r="30" spans="1:4" x14ac:dyDescent="0.25">
      <c r="A30">
        <f>[1]Sheet1!$B30</f>
        <v>4</v>
      </c>
      <c r="B30">
        <f>[1]Sheet1!$C30</f>
        <v>420</v>
      </c>
      <c r="C30">
        <f>[1]Sheet1!$D30</f>
        <v>568</v>
      </c>
      <c r="D30" t="str">
        <f>[1]Sheet1!$E30</f>
        <v>PIS/COFINS (R$)194,92-194,92583,53-583,534,0955,94169,5516.634,38</v>
      </c>
    </row>
    <row r="31" spans="1:4" x14ac:dyDescent="0.25">
      <c r="A31">
        <f>[1]Sheet1!$B31</f>
        <v>4</v>
      </c>
      <c r="B31">
        <f>[1]Sheet1!$C31</f>
        <v>474</v>
      </c>
      <c r="C31">
        <f>[1]Sheet1!$D31</f>
        <v>568</v>
      </c>
      <c r="D31" t="str">
        <f>[1]Sheet1!$E31</f>
        <v>PIS (R$) COFINS(R$)(3,0729%)5,99-5,9917,93-17,930,121,725,21511,16</v>
      </c>
    </row>
    <row r="32" spans="1:4" x14ac:dyDescent="0.25">
      <c r="A32">
        <f>[1]Sheet1!$B32</f>
        <v>4</v>
      </c>
      <c r="B32">
        <f>[1]Sheet1!$C32</f>
        <v>470</v>
      </c>
      <c r="C32">
        <f>[1]Sheet1!$D32</f>
        <v>568</v>
      </c>
      <c r="D32" t="str">
        <f>[1]Sheet1!$E32</f>
        <v>(0,6671%)1,30-1,303,89-3,890,030,371,13110,97</v>
      </c>
    </row>
    <row r="33" spans="1:4" x14ac:dyDescent="0.25">
      <c r="A33">
        <f>[1]Sheet1!$B33</f>
        <v>4</v>
      </c>
      <c r="B33">
        <f>[1]Sheet1!$C33</f>
        <v>350</v>
      </c>
      <c r="C33">
        <f>[1]Sheet1!$D33</f>
        <v>528</v>
      </c>
      <c r="D33" t="str">
        <f>[1]Sheet1!$E33</f>
        <v>0,000,000,000,00</v>
      </c>
    </row>
    <row r="34" spans="1:4" x14ac:dyDescent="0.25">
      <c r="A34">
        <f>[1]Sheet1!$B34</f>
        <v>4</v>
      </c>
      <c r="B34">
        <f>[1]Sheet1!$C34</f>
        <v>376</v>
      </c>
      <c r="C34">
        <f>[1]Sheet1!$D34</f>
        <v>528</v>
      </c>
      <c r="D34" t="str">
        <f>[1]Sheet1!$E34</f>
        <v>0000</v>
      </c>
    </row>
    <row r="35" spans="1:4" x14ac:dyDescent="0.25">
      <c r="A35">
        <f>[1]Sheet1!$B35</f>
        <v>4</v>
      </c>
      <c r="B35">
        <f>[1]Sheet1!$C35</f>
        <v>405</v>
      </c>
      <c r="C35">
        <f>[1]Sheet1!$D35</f>
        <v>528</v>
      </c>
      <c r="D35" t="str">
        <f>[1]Sheet1!$E35</f>
        <v>0,000,000,000,00</v>
      </c>
    </row>
    <row r="36" spans="1:4" x14ac:dyDescent="0.25">
      <c r="A36">
        <f>[1]Sheet1!$B36</f>
        <v>4</v>
      </c>
      <c r="B36">
        <f>[1]Sheet1!$C36</f>
        <v>453</v>
      </c>
      <c r="C36">
        <f>[1]Sheet1!$D36</f>
        <v>528</v>
      </c>
      <c r="D36" t="str">
        <f>[1]Sheet1!$E36</f>
        <v>0,000,000,000,00</v>
      </c>
    </row>
    <row r="37" spans="1:4" x14ac:dyDescent="0.25">
      <c r="A37">
        <f>[1]Sheet1!$B37</f>
        <v>4</v>
      </c>
      <c r="B37">
        <f>[1]Sheet1!$C37</f>
        <v>485</v>
      </c>
      <c r="C37">
        <f>[1]Sheet1!$D37</f>
        <v>528</v>
      </c>
      <c r="D37" t="str">
        <f>[1]Sheet1!$E37</f>
        <v>0,000,000,000,00</v>
      </c>
    </row>
    <row r="38" spans="1:4" x14ac:dyDescent="0.25">
      <c r="A38">
        <f>[1]Sheet1!$B38</f>
        <v>4</v>
      </c>
      <c r="B38">
        <f>[1]Sheet1!$C38</f>
        <v>525</v>
      </c>
      <c r="C38">
        <f>[1]Sheet1!$D38</f>
        <v>528</v>
      </c>
      <c r="D38" t="str">
        <f>[1]Sheet1!$E38</f>
        <v>0,000,000,000,00</v>
      </c>
    </row>
    <row r="39" spans="1:4" x14ac:dyDescent="0.25">
      <c r="A39">
        <f>[1]Sheet1!$B39</f>
        <v>4</v>
      </c>
      <c r="B39">
        <f>[1]Sheet1!$C39</f>
        <v>35</v>
      </c>
      <c r="C39">
        <f>[1]Sheet1!$D39</f>
        <v>431</v>
      </c>
      <c r="D39" t="str">
        <f>[1]Sheet1!$E39</f>
        <v>CCI: Código de Classificação do Item</v>
      </c>
    </row>
    <row r="40" spans="1:4" x14ac:dyDescent="0.25">
      <c r="A40">
        <f>[1]Sheet1!$B40</f>
        <v>4</v>
      </c>
      <c r="B40">
        <f>[1]Sheet1!$C40</f>
        <v>248</v>
      </c>
      <c r="C40">
        <f>[1]Sheet1!$D40</f>
        <v>431</v>
      </c>
      <c r="D40" t="str">
        <f>[1]Sheet1!$E40</f>
        <v>Total:</v>
      </c>
    </row>
    <row r="41" spans="1:4" x14ac:dyDescent="0.25">
      <c r="A41">
        <f>[1]Sheet1!$B41</f>
        <v>4</v>
      </c>
      <c r="B41">
        <f>[1]Sheet1!$C41</f>
        <v>296</v>
      </c>
      <c r="C41">
        <f>[1]Sheet1!$D41</f>
        <v>431</v>
      </c>
      <c r="D41" t="str">
        <f>[1]Sheet1!$E41</f>
        <v>17.349,82</v>
      </c>
    </row>
    <row r="42" spans="1:4" x14ac:dyDescent="0.25">
      <c r="A42">
        <f>[1]Sheet1!$B42</f>
        <v>4</v>
      </c>
      <c r="B42">
        <f>[1]Sheet1!$C42</f>
        <v>346</v>
      </c>
      <c r="C42">
        <f>[1]Sheet1!$D42</f>
        <v>431</v>
      </c>
      <c r="D42" t="str">
        <f>[1]Sheet1!$E42</f>
        <v>73,21</v>
      </c>
    </row>
    <row r="43" spans="1:4" x14ac:dyDescent="0.25">
      <c r="A43">
        <f>[1]Sheet1!$B43</f>
        <v>4</v>
      </c>
      <c r="B43">
        <f>[1]Sheet1!$C43</f>
        <v>402</v>
      </c>
      <c r="C43">
        <f>[1]Sheet1!$D43</f>
        <v>431</v>
      </c>
      <c r="D43" t="str">
        <f>[1]Sheet1!$E43</f>
        <v>13,17</v>
      </c>
    </row>
    <row r="44" spans="1:4" x14ac:dyDescent="0.25">
      <c r="A44">
        <f>[1]Sheet1!$B44</f>
        <v>4</v>
      </c>
      <c r="B44">
        <f>[1]Sheet1!$C44</f>
        <v>440</v>
      </c>
      <c r="C44">
        <f>[1]Sheet1!$D44</f>
        <v>431</v>
      </c>
      <c r="D44" t="str">
        <f>[1]Sheet1!$E44</f>
        <v>16.863,96</v>
      </c>
    </row>
    <row r="45" spans="1:4" x14ac:dyDescent="0.25">
      <c r="A45">
        <f>[1]Sheet1!$B45</f>
        <v>4</v>
      </c>
      <c r="B45">
        <f>[1]Sheet1!$C45</f>
        <v>478</v>
      </c>
      <c r="C45">
        <f>[1]Sheet1!$D45</f>
        <v>431</v>
      </c>
      <c r="D45" t="str">
        <f>[1]Sheet1!$E45</f>
        <v>112,50</v>
      </c>
    </row>
    <row r="46" spans="1:4" x14ac:dyDescent="0.25">
      <c r="A46">
        <f>[1]Sheet1!$B46</f>
        <v>4</v>
      </c>
      <c r="B46">
        <f>[1]Sheet1!$C46</f>
        <v>518</v>
      </c>
      <c r="C46">
        <f>[1]Sheet1!$D46</f>
        <v>431</v>
      </c>
      <c r="D46" t="str">
        <f>[1]Sheet1!$E46</f>
        <v>518,21</v>
      </c>
    </row>
    <row r="47" spans="1:4" x14ac:dyDescent="0.25">
      <c r="A47">
        <f>[1]Sheet1!$B47</f>
        <v>4</v>
      </c>
      <c r="B47">
        <f>[1]Sheet1!$C47</f>
        <v>63</v>
      </c>
      <c r="C47">
        <f>[1]Sheet1!$D47</f>
        <v>395</v>
      </c>
      <c r="D47" t="str">
        <f>[1]Sheet1!$E47</f>
        <v>DISCRIMINAÇÃO</v>
      </c>
    </row>
    <row r="48" spans="1:4" x14ac:dyDescent="0.25">
      <c r="A48">
        <f>[1]Sheet1!$B48</f>
        <v>4</v>
      </c>
      <c r="B48">
        <f>[1]Sheet1!$C48</f>
        <v>37</v>
      </c>
      <c r="C48">
        <f>[1]Sheet1!$D48</f>
        <v>355</v>
      </c>
      <c r="D48" t="str">
        <f>[1]Sheet1!$E48</f>
        <v>SERVIÇO DISTRIBUIÇÃOCOMPRA DE ENERGIASERVIÇO DE TRANSMISSÃOENCARGOS SETORIAISIMPOSTOS DIRETOS E ENCARGOSOUTROS SERVIÇOS</v>
      </c>
    </row>
    <row r="49" spans="1:4" x14ac:dyDescent="0.25">
      <c r="A49">
        <f>[1]Sheet1!$B49</f>
        <v>4</v>
      </c>
      <c r="B49">
        <f>[1]Sheet1!$C49</f>
        <v>36</v>
      </c>
      <c r="C49">
        <f>[1]Sheet1!$D49</f>
        <v>333</v>
      </c>
      <c r="D49" t="str">
        <f>[1]Sheet1!$E49</f>
        <v>VALOR (R$)3.314,847.457,571.534,043.926,831.116,540,0017.349,82- Valor Encargo Uso Sist. Distr. (Ref 06/2022): R$13.871,82</v>
      </c>
    </row>
    <row r="50" spans="1:4" x14ac:dyDescent="0.25">
      <c r="A50">
        <f>[1]Sheet1!$B50</f>
        <v>4</v>
      </c>
      <c r="B50">
        <f>[1]Sheet1!$C50</f>
        <v>75</v>
      </c>
      <c r="C50">
        <f>[1]Sheet1!$D50</f>
        <v>348</v>
      </c>
      <c r="D50" t="str">
        <f>[1]Sheet1!$E50</f>
        <v>TOTAL</v>
      </c>
    </row>
    <row r="51" spans="1:4" x14ac:dyDescent="0.25">
      <c r="A51">
        <f>[1]Sheet1!$B51</f>
        <v>4</v>
      </c>
      <c r="B51">
        <f>[1]Sheet1!$C51</f>
        <v>210</v>
      </c>
      <c r="C51">
        <f>[1]Sheet1!$D51</f>
        <v>388</v>
      </c>
      <c r="D51" t="str">
        <f>[1]Sheet1!$E51</f>
        <v>14/09/2022</v>
      </c>
    </row>
    <row r="52" spans="1:4" x14ac:dyDescent="0.25">
      <c r="A52">
        <f>[1]Sheet1!$B52</f>
        <v>4</v>
      </c>
      <c r="B52">
        <f>[1]Sheet1!$C52</f>
        <v>382</v>
      </c>
      <c r="C52">
        <f>[1]Sheet1!$D52</f>
        <v>389</v>
      </c>
      <c r="D52" t="str">
        <f>[1]Sheet1!$E52</f>
        <v>R$ 17.349,82</v>
      </c>
    </row>
    <row r="53" spans="1:4" x14ac:dyDescent="0.25">
      <c r="A53">
        <f>[1]Sheet1!$B53</f>
        <v>4</v>
      </c>
      <c r="B53">
        <f>[1]Sheet1!$C53</f>
        <v>172</v>
      </c>
      <c r="C53">
        <f>[1]Sheet1!$D53</f>
        <v>348</v>
      </c>
      <c r="D53" t="str">
        <f>[1]Sheet1!$E53</f>
        <v>%19,1142,988,8422,636,440,00100,00</v>
      </c>
    </row>
    <row r="54" spans="1:4" x14ac:dyDescent="0.25">
      <c r="A54">
        <f>[1]Sheet1!$B54</f>
        <v>4</v>
      </c>
      <c r="B54">
        <f>[1]Sheet1!$C54</f>
        <v>268</v>
      </c>
      <c r="C54">
        <f>[1]Sheet1!$D54</f>
        <v>327</v>
      </c>
      <c r="D54" t="str">
        <f>[1]Sheet1!$E54</f>
        <v>379a.f730.e57f.9d87.e4c1.7996.b7e3.3f92</v>
      </c>
    </row>
    <row r="55" spans="1:4" x14ac:dyDescent="0.25">
      <c r="A55">
        <f>[1]Sheet1!$B55</f>
        <v>4</v>
      </c>
      <c r="B55">
        <f>[1]Sheet1!$C55</f>
        <v>210</v>
      </c>
      <c r="C55">
        <f>[1]Sheet1!$D55</f>
        <v>263</v>
      </c>
      <c r="D55" t="str">
        <f>[1]Sheet1!$E55</f>
        <v>00190.00009 03268.923004 41206.411179 1 91080001734982</v>
      </c>
    </row>
    <row r="56" spans="1:4" x14ac:dyDescent="0.25">
      <c r="A56">
        <f>[1]Sheet1!$B56</f>
        <v>4</v>
      </c>
      <c r="B56">
        <f>[1]Sheet1!$C56</f>
        <v>198</v>
      </c>
      <c r="C56">
        <f>[1]Sheet1!$D56</f>
        <v>263</v>
      </c>
      <c r="D56" t="str">
        <f>[1]Sheet1!$E56</f>
        <v>-9</v>
      </c>
    </row>
    <row r="57" spans="1:4" x14ac:dyDescent="0.25">
      <c r="A57">
        <f>[1]Sheet1!$B57</f>
        <v>4</v>
      </c>
      <c r="B57">
        <f>[1]Sheet1!$C57</f>
        <v>185</v>
      </c>
      <c r="C57">
        <f>[1]Sheet1!$D57</f>
        <v>263</v>
      </c>
      <c r="D57" t="str">
        <f>[1]Sheet1!$E57</f>
        <v>001</v>
      </c>
    </row>
    <row r="58" spans="1:4" x14ac:dyDescent="0.25">
      <c r="A58">
        <f>[1]Sheet1!$B58</f>
        <v>4</v>
      </c>
      <c r="B58">
        <f>[1]Sheet1!$C58</f>
        <v>38</v>
      </c>
      <c r="C58">
        <f>[1]Sheet1!$D58</f>
        <v>196</v>
      </c>
      <c r="D58" t="str">
        <f>[1]Sheet1!$E58</f>
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</c>
    </row>
    <row r="59" spans="1:4" x14ac:dyDescent="0.25">
      <c r="A59">
        <f>[1]Sheet1!$B59</f>
        <v>4</v>
      </c>
      <c r="B59">
        <f>[1]Sheet1!$C59</f>
        <v>199</v>
      </c>
      <c r="C59">
        <f>[1]Sheet1!$D59</f>
        <v>196</v>
      </c>
      <c r="D59" t="str">
        <f>[1]Sheet1!$E59</f>
        <v>ESPÉCIE DOC</v>
      </c>
    </row>
    <row r="60" spans="1:4" x14ac:dyDescent="0.25">
      <c r="A60">
        <f>[1]Sheet1!$B60</f>
        <v>4</v>
      </c>
      <c r="B60">
        <f>[1]Sheet1!$C60</f>
        <v>310</v>
      </c>
      <c r="C60">
        <f>[1]Sheet1!$D60</f>
        <v>223</v>
      </c>
      <c r="D60" t="str">
        <f>[1]Sheet1!$E60</f>
        <v>CNPJ07.282.377/0001-20</v>
      </c>
    </row>
    <row r="61" spans="1:4" x14ac:dyDescent="0.25">
      <c r="A61">
        <f>[1]Sheet1!$B61</f>
        <v>4</v>
      </c>
      <c r="B61">
        <f>[1]Sheet1!$C61</f>
        <v>373</v>
      </c>
      <c r="C61">
        <f>[1]Sheet1!$D61</f>
        <v>234</v>
      </c>
      <c r="D61" t="str">
        <f>[1]Sheet1!$E61</f>
        <v>VENCIMENTO14/09/2022AG./CÓD.BENEFICIÁRIO</v>
      </c>
    </row>
    <row r="62" spans="1:4" x14ac:dyDescent="0.25">
      <c r="A62">
        <f>[1]Sheet1!$B62</f>
        <v>4</v>
      </c>
      <c r="B62">
        <f>[1]Sheet1!$C62</f>
        <v>393</v>
      </c>
      <c r="C62">
        <f>[1]Sheet1!$D62</f>
        <v>223</v>
      </c>
      <c r="D62" t="str">
        <f>[1]Sheet1!$E62</f>
        <v>3064-3/005292-2</v>
      </c>
    </row>
    <row r="63" spans="1:4" x14ac:dyDescent="0.25">
      <c r="A63">
        <f>[1]Sheet1!$B63</f>
        <v>4</v>
      </c>
      <c r="B63">
        <f>[1]Sheet1!$C63</f>
        <v>453</v>
      </c>
      <c r="C63">
        <f>[1]Sheet1!$D63</f>
        <v>267</v>
      </c>
      <c r="D63" t="str">
        <f>[1]Sheet1!$E63</f>
        <v>Promoção 1 Ano Por Nossa Conta</v>
      </c>
    </row>
    <row r="64" spans="1:4" x14ac:dyDescent="0.25">
      <c r="A64">
        <f>[1]Sheet1!$B64</f>
        <v>4</v>
      </c>
      <c r="B64">
        <f>[1]Sheet1!$C64</f>
        <v>457</v>
      </c>
      <c r="C64">
        <f>[1]Sheet1!$D64</f>
        <v>260</v>
      </c>
      <c r="D64" t="str">
        <f>[1]Sheet1!$E64</f>
        <v>Pague com QR Code do PIX e</v>
      </c>
    </row>
    <row r="65" spans="1:4" x14ac:dyDescent="0.25">
      <c r="A65">
        <f>[1]Sheet1!$B65</f>
        <v>4</v>
      </c>
      <c r="B65">
        <f>[1]Sheet1!$C65</f>
        <v>451</v>
      </c>
      <c r="C65">
        <f>[1]Sheet1!$D65</f>
        <v>247</v>
      </c>
      <c r="D65" t="str">
        <f>[1]Sheet1!$E65</f>
        <v>concorra a 1 Ano de Energia Grátis.Use seu app de pagamento favorito,</v>
      </c>
    </row>
    <row r="66" spans="1:4" x14ac:dyDescent="0.25">
      <c r="A66">
        <f>[1]Sheet1!$B66</f>
        <v>4</v>
      </c>
      <c r="B66">
        <f>[1]Sheet1!$C66</f>
        <v>453</v>
      </c>
      <c r="C66">
        <f>[1]Sheet1!$D66</f>
        <v>233</v>
      </c>
      <c r="D66" t="str">
        <f>[1]Sheet1!$E66</f>
        <v>escolha "Pagar com PIX", leiao QR Code abaixo e cadastre-se:</v>
      </c>
    </row>
    <row r="67" spans="1:4" x14ac:dyDescent="0.25">
      <c r="A67">
        <f>[1]Sheet1!$B67</f>
        <v>4</v>
      </c>
      <c r="B67">
        <f>[1]Sheet1!$C67</f>
        <v>466</v>
      </c>
      <c r="C67">
        <f>[1]Sheet1!$D67</f>
        <v>226</v>
      </c>
      <c r="D67" t="str">
        <f>[1]Sheet1!$E67</f>
        <v>www.anodeconta.com.br</v>
      </c>
    </row>
    <row r="68" spans="1:4" x14ac:dyDescent="0.25">
      <c r="A68">
        <f>[1]Sheet1!$B68</f>
        <v>4</v>
      </c>
      <c r="B68">
        <f>[1]Sheet1!$C68</f>
        <v>51</v>
      </c>
      <c r="C68">
        <f>[1]Sheet1!$D68</f>
        <v>187</v>
      </c>
      <c r="D68" t="str">
        <f>[1]Sheet1!$E68</f>
        <v>01/09/2022</v>
      </c>
    </row>
    <row r="69" spans="1:4" x14ac:dyDescent="0.25">
      <c r="A69">
        <f>[1]Sheet1!$B69</f>
        <v>4</v>
      </c>
      <c r="B69">
        <f>[1]Sheet1!$C69</f>
        <v>38</v>
      </c>
      <c r="C69">
        <f>[1]Sheet1!$D69</f>
        <v>177</v>
      </c>
      <c r="D69" t="str">
        <f>[1]Sheet1!$E69</f>
        <v>USO DO BANCO</v>
      </c>
    </row>
    <row r="70" spans="1:4" x14ac:dyDescent="0.25">
      <c r="A70">
        <f>[1]Sheet1!$B70</f>
        <v>4</v>
      </c>
      <c r="B70">
        <f>[1]Sheet1!$C70</f>
        <v>38</v>
      </c>
      <c r="C70">
        <f>[1]Sheet1!$D70</f>
        <v>159</v>
      </c>
      <c r="D70" t="str">
        <f>[1]Sheet1!$E70</f>
        <v>INSTRUÇÕES</v>
      </c>
    </row>
    <row r="71" spans="1:4" x14ac:dyDescent="0.25">
      <c r="A71">
        <f>[1]Sheet1!$B71</f>
        <v>4</v>
      </c>
      <c r="B71">
        <f>[1]Sheet1!$C71</f>
        <v>103</v>
      </c>
      <c r="C71">
        <f>[1]Sheet1!$D71</f>
        <v>169</v>
      </c>
      <c r="D71" t="str">
        <f>[1]Sheet1!$E71</f>
        <v>Nº DOCUMENTO2598964-2022-08-6CARTEIRA17</v>
      </c>
    </row>
    <row r="72" spans="1:4" x14ac:dyDescent="0.25">
      <c r="A72">
        <f>[1]Sheet1!$B72</f>
        <v>4</v>
      </c>
      <c r="B72">
        <f>[1]Sheet1!$C72</f>
        <v>249</v>
      </c>
      <c r="C72">
        <f>[1]Sheet1!$D72</f>
        <v>187</v>
      </c>
      <c r="D72" t="str">
        <f>[1]Sheet1!$E72</f>
        <v>ACEITEN</v>
      </c>
    </row>
    <row r="73" spans="1:4" x14ac:dyDescent="0.25">
      <c r="A73">
        <f>[1]Sheet1!$B73</f>
        <v>4</v>
      </c>
      <c r="B73">
        <f>[1]Sheet1!$C73</f>
        <v>286</v>
      </c>
      <c r="C73">
        <f>[1]Sheet1!$D73</f>
        <v>187</v>
      </c>
      <c r="D73" t="str">
        <f>[1]Sheet1!$E73</f>
        <v>DATA DO PROCESSAMENTO01/09/2022</v>
      </c>
    </row>
    <row r="74" spans="1:4" x14ac:dyDescent="0.25">
      <c r="A74">
        <f>[1]Sheet1!$B74</f>
        <v>4</v>
      </c>
      <c r="B74">
        <f>[1]Sheet1!$C74</f>
        <v>249</v>
      </c>
      <c r="C74">
        <f>[1]Sheet1!$D74</f>
        <v>177</v>
      </c>
      <c r="D74" t="str">
        <f>[1]Sheet1!$E74</f>
        <v>QUANTIDADE</v>
      </c>
    </row>
    <row r="75" spans="1:4" x14ac:dyDescent="0.25">
      <c r="A75">
        <f>[1]Sheet1!$B75</f>
        <v>4</v>
      </c>
      <c r="B75">
        <f>[1]Sheet1!$C75</f>
        <v>333</v>
      </c>
      <c r="C75">
        <f>[1]Sheet1!$D75</f>
        <v>177</v>
      </c>
      <c r="D75" t="str">
        <f>[1]Sheet1!$E75</f>
        <v>VALOR</v>
      </c>
    </row>
    <row r="76" spans="1:4" x14ac:dyDescent="0.25">
      <c r="A76">
        <f>[1]Sheet1!$B76</f>
        <v>4</v>
      </c>
      <c r="B76">
        <f>[1]Sheet1!$C76</f>
        <v>215</v>
      </c>
      <c r="C76">
        <f>[1]Sheet1!$D76</f>
        <v>168</v>
      </c>
      <c r="D76" t="str">
        <f>[1]Sheet1!$E76</f>
        <v>DSESPÉCIER$</v>
      </c>
    </row>
    <row r="77" spans="1:4" x14ac:dyDescent="0.25">
      <c r="A77">
        <f>[1]Sheet1!$B77</f>
        <v>4</v>
      </c>
      <c r="B77">
        <f>[1]Sheet1!$C77</f>
        <v>38</v>
      </c>
      <c r="C77">
        <f>[1]Sheet1!$D77</f>
        <v>114</v>
      </c>
      <c r="D77" t="str">
        <f>[1]Sheet1!$E77</f>
        <v>OS VALORES DA MULTA/JUROS DE MORA POR ATRASO SÓ SERÃO COBRADOSNA PRIMEIRA FATURA APÓS O PAGAMENTO DESTA.TITULO SUJEITO A PROTESTO APÓS O VENCIMENTONÃO ACEITAMOS DEPÓSITO EM CONTA CORRENTE. CASO OCORRA, O MESMO NÃO QUITARÁ ESTA FATURA.</v>
      </c>
    </row>
    <row r="78" spans="1:4" x14ac:dyDescent="0.25">
      <c r="A78">
        <f>[1]Sheet1!$B78</f>
        <v>4</v>
      </c>
      <c r="B78">
        <f>[1]Sheet1!$C78</f>
        <v>38</v>
      </c>
      <c r="C78">
        <f>[1]Sheet1!$D78</f>
        <v>68</v>
      </c>
      <c r="D78" t="str">
        <f>[1]Sheet1!$E78</f>
        <v>PAGADORCONSORCIO MUNHOZ 1 ENERGIARURAL B BOM JARDIM, 0 - Sítio Paineiras, Estrada 37620000     MUNHOZ (AG: 316)SACADOR/ AVALISTA</v>
      </c>
    </row>
    <row r="79" spans="1:4" x14ac:dyDescent="0.25">
      <c r="A79">
        <f>[1]Sheet1!$B79</f>
        <v>4</v>
      </c>
      <c r="B79">
        <f>[1]Sheet1!$C79</f>
        <v>39</v>
      </c>
      <c r="C79">
        <f>[1]Sheet1!$D79</f>
        <v>32</v>
      </c>
      <c r="D79" t="str">
        <f>[1]Sheet1!$E79</f>
        <v>(B{SgSgQvQ{B{QhUrMmEvB{B{LiGsSmOcB{JdEvFrWdQh)</v>
      </c>
    </row>
    <row r="80" spans="1:4" x14ac:dyDescent="0.25">
      <c r="A80">
        <f>[1]Sheet1!$B80</f>
        <v>4</v>
      </c>
      <c r="B80">
        <f>[1]Sheet1!$C80</f>
        <v>373</v>
      </c>
      <c r="C80">
        <f>[1]Sheet1!$D80</f>
        <v>214</v>
      </c>
      <c r="D80" t="str">
        <f>[1]Sheet1!$E80</f>
        <v>NOSSO NÚMERO</v>
      </c>
    </row>
    <row r="81" spans="1:4" x14ac:dyDescent="0.25">
      <c r="A81">
        <f>[1]Sheet1!$B81</f>
        <v>4</v>
      </c>
      <c r="B81">
        <f>[1]Sheet1!$C81</f>
        <v>364</v>
      </c>
      <c r="C81">
        <f>[1]Sheet1!$D81</f>
        <v>204</v>
      </c>
      <c r="D81" t="str">
        <f>[1]Sheet1!$E81</f>
        <v>32689230041206411</v>
      </c>
    </row>
    <row r="82" spans="1:4" x14ac:dyDescent="0.25">
      <c r="A82">
        <f>[1]Sheet1!$B82</f>
        <v>4</v>
      </c>
      <c r="B82">
        <f>[1]Sheet1!$C82</f>
        <v>373</v>
      </c>
      <c r="C82">
        <f>[1]Sheet1!$D82</f>
        <v>195</v>
      </c>
      <c r="D82" t="str">
        <f>[1]Sheet1!$E82</f>
        <v>(=)VALOR DO DOCUMENTO</v>
      </c>
    </row>
    <row r="83" spans="1:4" x14ac:dyDescent="0.25">
      <c r="A83">
        <f>[1]Sheet1!$B83</f>
        <v>4</v>
      </c>
      <c r="B83">
        <f>[1]Sheet1!$C83</f>
        <v>373</v>
      </c>
      <c r="C83">
        <f>[1]Sheet1!$D83</f>
        <v>176</v>
      </c>
      <c r="D83" t="str">
        <f>[1]Sheet1!$E83</f>
        <v>17.349,82(-) DESCONTOS/ ABATIMENTOS</v>
      </c>
    </row>
    <row r="84" spans="1:4" x14ac:dyDescent="0.25">
      <c r="A84">
        <f>[1]Sheet1!$B84</f>
        <v>4</v>
      </c>
      <c r="B84">
        <f>[1]Sheet1!$C84</f>
        <v>373</v>
      </c>
      <c r="C84">
        <f>[1]Sheet1!$D84</f>
        <v>159</v>
      </c>
      <c r="D84" t="str">
        <f>[1]Sheet1!$E84</f>
        <v>(-) OUTRAS DEDUÇÕES</v>
      </c>
    </row>
    <row r="85" spans="1:4" x14ac:dyDescent="0.25">
      <c r="A85">
        <f>[1]Sheet1!$B85</f>
        <v>4</v>
      </c>
      <c r="B85">
        <f>[1]Sheet1!$C85</f>
        <v>373</v>
      </c>
      <c r="C85">
        <f>[1]Sheet1!$D85</f>
        <v>143</v>
      </c>
      <c r="D85" t="str">
        <f>[1]Sheet1!$E85</f>
        <v>(+) MORA/ MULTA</v>
      </c>
    </row>
    <row r="86" spans="1:4" x14ac:dyDescent="0.25">
      <c r="A86">
        <f>[1]Sheet1!$B86</f>
        <v>4</v>
      </c>
      <c r="B86">
        <f>[1]Sheet1!$C86</f>
        <v>373</v>
      </c>
      <c r="C86">
        <f>[1]Sheet1!$D86</f>
        <v>126</v>
      </c>
      <c r="D86" t="str">
        <f>[1]Sheet1!$E86</f>
        <v>(+) OUTROS ACRÉSCIMOS</v>
      </c>
    </row>
    <row r="87" spans="1:4" x14ac:dyDescent="0.25">
      <c r="A87">
        <f>[1]Sheet1!$B87</f>
        <v>4</v>
      </c>
      <c r="B87">
        <f>[1]Sheet1!$C87</f>
        <v>373</v>
      </c>
      <c r="C87">
        <f>[1]Sheet1!$D87</f>
        <v>109</v>
      </c>
      <c r="D87" t="str">
        <f>[1]Sheet1!$E87</f>
        <v>(=) VALOR COBRADO</v>
      </c>
    </row>
    <row r="88" spans="1:4" x14ac:dyDescent="0.25">
      <c r="A88">
        <f>[1]Sheet1!$B88</f>
        <v>4</v>
      </c>
      <c r="B88">
        <f>[1]Sheet1!$C88</f>
        <v>373</v>
      </c>
      <c r="C88">
        <f>[1]Sheet1!$D88</f>
        <v>84</v>
      </c>
      <c r="D88" t="str">
        <f>[1]Sheet1!$E88</f>
        <v>CPF/CNPJ41.628.717/0001-60</v>
      </c>
    </row>
    <row r="89" spans="1:4" x14ac:dyDescent="0.25">
      <c r="A89">
        <f>[1]Sheet1!$B89</f>
        <v>4</v>
      </c>
      <c r="B89">
        <f>[1]Sheet1!$C89</f>
        <v>412</v>
      </c>
      <c r="C89">
        <f>[1]Sheet1!$D89</f>
        <v>69</v>
      </c>
      <c r="D89" t="str">
        <f>[1]Sheet1!$E89</f>
        <v>CÓD. DE BAIXA</v>
      </c>
    </row>
    <row r="90" spans="1:4" x14ac:dyDescent="0.25">
      <c r="A90">
        <f>[1]Sheet1!$B90</f>
        <v>4</v>
      </c>
      <c r="B90">
        <f>[1]Sheet1!$C90</f>
        <v>382</v>
      </c>
      <c r="C90">
        <f>[1]Sheet1!$D90</f>
        <v>60</v>
      </c>
      <c r="D90" t="str">
        <f>[1]Sheet1!$E90</f>
        <v>AUTENTICAÇÃO MECÂNICA</v>
      </c>
    </row>
    <row r="91" spans="1:4" x14ac:dyDescent="0.25">
      <c r="A91">
        <f>[1]Sheet1!$B91</f>
        <v>4</v>
      </c>
      <c r="B91">
        <f>[1]Sheet1!$C91</f>
        <v>373</v>
      </c>
      <c r="C91">
        <f>[1]Sheet1!$D91</f>
        <v>32</v>
      </c>
      <c r="D91" t="str">
        <f>[1]Sheet1!$E91</f>
        <v>Ficha de Compensação</v>
      </c>
    </row>
    <row r="92" spans="1:4" x14ac:dyDescent="0.25">
      <c r="A92">
        <f>[1]Sheet1!$B92</f>
        <v>4</v>
      </c>
      <c r="B92">
        <f>[1]Sheet1!$C92</f>
        <v>456</v>
      </c>
      <c r="C92">
        <f>[1]Sheet1!$D92</f>
        <v>96</v>
      </c>
      <c r="D92" t="str">
        <f>[1]Sheet1!$E92</f>
        <v>Quer facilidade?Abra sua Conta Voltz - Energisae tenha vantagens exclusivas!</v>
      </c>
    </row>
    <row r="93" spans="1:4" x14ac:dyDescent="0.25">
      <c r="A93">
        <f>[1]Sheet1!$B93</f>
        <v>4</v>
      </c>
      <c r="B93">
        <f>[1]Sheet1!$C93</f>
        <v>456</v>
      </c>
      <c r="C93">
        <f>[1]Sheet1!$D93</f>
        <v>76</v>
      </c>
      <c r="D93" t="str">
        <f>[1]Sheet1!$E93</f>
        <v>Entenda melhor emcontavoltz.com/pix</v>
      </c>
    </row>
    <row r="94" spans="1:4" x14ac:dyDescent="0.25">
      <c r="A94">
        <f>[1]Sheet1!$B94</f>
        <v>28</v>
      </c>
      <c r="B94">
        <f>[1]Sheet1!$C94</f>
        <v>38</v>
      </c>
      <c r="C94">
        <f>[1]Sheet1!$D94</f>
        <v>784</v>
      </c>
      <c r="D94" t="str">
        <f>[1]Sheet1!$E94</f>
        <v>-Censo 2022 - Receba os recenseadores - Responda para o Brasilsaber o que precisa. censo2022.ibge.gov.br.</v>
      </c>
    </row>
    <row r="95" spans="1:4" x14ac:dyDescent="0.25">
      <c r="A95">
        <f>[1]Sheet1!$B95</f>
        <v>28</v>
      </c>
      <c r="B95">
        <f>[1]Sheet1!$C95</f>
        <v>232</v>
      </c>
      <c r="C95">
        <f>[1]Sheet1!$D95</f>
        <v>790</v>
      </c>
      <c r="D95" t="str">
        <f>[1]Sheet1!$E95</f>
        <v>VENCIMENTO</v>
      </c>
    </row>
    <row r="96" spans="1:4" x14ac:dyDescent="0.25">
      <c r="A96">
        <f>[1]Sheet1!$B96</f>
        <v>28</v>
      </c>
      <c r="B96">
        <f>[1]Sheet1!$C96</f>
        <v>277</v>
      </c>
      <c r="C96">
        <f>[1]Sheet1!$D96</f>
        <v>790</v>
      </c>
      <c r="D96" t="str">
        <f>[1]Sheet1!$E96</f>
        <v>VALOR (R$)</v>
      </c>
    </row>
    <row r="97" spans="1:4" x14ac:dyDescent="0.25">
      <c r="A97">
        <f>[1]Sheet1!$B97</f>
        <v>28</v>
      </c>
      <c r="B97">
        <f>[1]Sheet1!$C97</f>
        <v>324</v>
      </c>
      <c r="C97">
        <f>[1]Sheet1!$D97</f>
        <v>784</v>
      </c>
      <c r="D97" t="str">
        <f>[1]Sheet1!$E97</f>
        <v>UC com Mini Geração conforme REH 482/2012Saldo Ac: 4(P) 4(FP) A expirar em 09/2022: 0(P) 0(FP)</v>
      </c>
    </row>
    <row r="98" spans="1:4" x14ac:dyDescent="0.25">
      <c r="A98">
        <f>[1]Sheet1!$B98</f>
        <v>28</v>
      </c>
      <c r="B98">
        <f>[1]Sheet1!$C98</f>
        <v>85</v>
      </c>
      <c r="C98">
        <f>[1]Sheet1!$D98</f>
        <v>630</v>
      </c>
      <c r="D98" t="str">
        <f>[1]Sheet1!$E98</f>
        <v>PONTA</v>
      </c>
    </row>
    <row r="99" spans="1:4" x14ac:dyDescent="0.25">
      <c r="A99">
        <f>[1]Sheet1!$B99</f>
        <v>28</v>
      </c>
      <c r="B99">
        <f>[1]Sheet1!$C99</f>
        <v>142</v>
      </c>
      <c r="C99">
        <f>[1]Sheet1!$D99</f>
        <v>630</v>
      </c>
      <c r="D99" t="str">
        <f>[1]Sheet1!$E99</f>
        <v>FORA  DE  PONTA</v>
      </c>
    </row>
    <row r="100" spans="1:4" x14ac:dyDescent="0.25">
      <c r="A100">
        <f>[1]Sheet1!$B100</f>
        <v>28</v>
      </c>
      <c r="B100">
        <f>[1]Sheet1!$C100</f>
        <v>220</v>
      </c>
      <c r="C100">
        <f>[1]Sheet1!$D100</f>
        <v>630</v>
      </c>
      <c r="D100" t="str">
        <f>[1]Sheet1!$E100</f>
        <v>PONTA</v>
      </c>
    </row>
    <row r="101" spans="1:4" x14ac:dyDescent="0.25">
      <c r="A101">
        <f>[1]Sheet1!$B101</f>
        <v>28</v>
      </c>
      <c r="B101">
        <f>[1]Sheet1!$C101</f>
        <v>277</v>
      </c>
      <c r="C101">
        <f>[1]Sheet1!$D101</f>
        <v>630</v>
      </c>
      <c r="D101" t="str">
        <f>[1]Sheet1!$E101</f>
        <v>FORA  DE  PONTA</v>
      </c>
    </row>
    <row r="102" spans="1:4" x14ac:dyDescent="0.25">
      <c r="A102">
        <f>[1]Sheet1!$B102</f>
        <v>28</v>
      </c>
      <c r="B102">
        <f>[1]Sheet1!$C102</f>
        <v>350</v>
      </c>
      <c r="C102">
        <f>[1]Sheet1!$D102</f>
        <v>630</v>
      </c>
      <c r="D102" t="str">
        <f>[1]Sheet1!$E102</f>
        <v>RESERVADO</v>
      </c>
    </row>
    <row r="103" spans="1:4" x14ac:dyDescent="0.25">
      <c r="A103">
        <f>[1]Sheet1!$B103</f>
        <v>28</v>
      </c>
      <c r="B103">
        <f>[1]Sheet1!$C103</f>
        <v>66</v>
      </c>
      <c r="C103">
        <f>[1]Sheet1!$D103</f>
        <v>558</v>
      </c>
      <c r="D103" t="str">
        <f>[1]Sheet1!$E103</f>
        <v>CONSUMOFATURADO128,10134,401,0512,6013,653,1598,70465,15</v>
      </c>
    </row>
    <row r="104" spans="1:4" x14ac:dyDescent="0.25">
      <c r="A104">
        <f>[1]Sheet1!$B104</f>
        <v>28</v>
      </c>
      <c r="B104">
        <f>[1]Sheet1!$C104</f>
        <v>34</v>
      </c>
      <c r="C104">
        <f>[1]Sheet1!$D104</f>
        <v>520</v>
      </c>
      <c r="D104" t="str">
        <f>[1]Sheet1!$E104</f>
        <v>MÊS/ANOAGO/22JUL/22JUN/22MAI/22ABR/22MAR/22FEV/22JAN/22DEZ/21NOV/21OUT/21SET/21AGO/21</v>
      </c>
    </row>
    <row r="105" spans="1:4" x14ac:dyDescent="0.25">
      <c r="A105">
        <f>[1]Sheet1!$B105</f>
        <v>28</v>
      </c>
      <c r="B105">
        <f>[1]Sheet1!$C105</f>
        <v>96</v>
      </c>
      <c r="C105">
        <f>[1]Sheet1!$D105</f>
        <v>621</v>
      </c>
      <c r="D105" t="str">
        <f>[1]Sheet1!$E105</f>
        <v>DEM.MEDIDA</v>
      </c>
    </row>
    <row r="106" spans="1:4" x14ac:dyDescent="0.25">
      <c r="A106">
        <f>[1]Sheet1!$B106</f>
        <v>28</v>
      </c>
      <c r="B106">
        <f>[1]Sheet1!$C106</f>
        <v>132</v>
      </c>
      <c r="C106">
        <f>[1]Sheet1!$D106</f>
        <v>618</v>
      </c>
      <c r="D106" t="str">
        <f>[1]Sheet1!$E106</f>
        <v>CONSUMOFATURADO</v>
      </c>
    </row>
    <row r="107" spans="1:4" x14ac:dyDescent="0.25">
      <c r="A107">
        <f>[1]Sheet1!$B107</f>
        <v>28</v>
      </c>
      <c r="B107">
        <f>[1]Sheet1!$C107</f>
        <v>163</v>
      </c>
      <c r="C107">
        <f>[1]Sheet1!$D107</f>
        <v>621</v>
      </c>
      <c r="D107" t="str">
        <f>[1]Sheet1!$E107</f>
        <v>DEM.MEDIDA</v>
      </c>
    </row>
    <row r="108" spans="1:4" x14ac:dyDescent="0.25">
      <c r="A108">
        <f>[1]Sheet1!$B108</f>
        <v>28</v>
      </c>
      <c r="B108">
        <f>[1]Sheet1!$C108</f>
        <v>205</v>
      </c>
      <c r="C108">
        <f>[1]Sheet1!$D108</f>
        <v>621</v>
      </c>
      <c r="D108" t="str">
        <f>[1]Sheet1!$E108</f>
        <v>ERE</v>
      </c>
    </row>
    <row r="109" spans="1:4" x14ac:dyDescent="0.25">
      <c r="A109">
        <f>[1]Sheet1!$B109</f>
        <v>28</v>
      </c>
      <c r="B109">
        <f>[1]Sheet1!$C109</f>
        <v>239</v>
      </c>
      <c r="C109">
        <f>[1]Sheet1!$D109</f>
        <v>621</v>
      </c>
      <c r="D109" t="str">
        <f>[1]Sheet1!$E109</f>
        <v>DRE</v>
      </c>
    </row>
    <row r="110" spans="1:4" x14ac:dyDescent="0.25">
      <c r="A110">
        <f>[1]Sheet1!$B110</f>
        <v>28</v>
      </c>
      <c r="B110">
        <f>[1]Sheet1!$C110</f>
        <v>273</v>
      </c>
      <c r="C110">
        <f>[1]Sheet1!$D110</f>
        <v>621</v>
      </c>
      <c r="D110" t="str">
        <f>[1]Sheet1!$E110</f>
        <v>ERE</v>
      </c>
    </row>
    <row r="111" spans="1:4" x14ac:dyDescent="0.25">
      <c r="A111">
        <f>[1]Sheet1!$B111</f>
        <v>28</v>
      </c>
      <c r="B111">
        <f>[1]Sheet1!$C111</f>
        <v>307</v>
      </c>
      <c r="C111">
        <f>[1]Sheet1!$D111</f>
        <v>621</v>
      </c>
      <c r="D111" t="str">
        <f>[1]Sheet1!$E111</f>
        <v>DRE</v>
      </c>
    </row>
    <row r="112" spans="1:4" x14ac:dyDescent="0.25">
      <c r="A112">
        <f>[1]Sheet1!$B112</f>
        <v>28</v>
      </c>
      <c r="B112">
        <f>[1]Sheet1!$C112</f>
        <v>335</v>
      </c>
      <c r="C112">
        <f>[1]Sheet1!$D112</f>
        <v>621</v>
      </c>
      <c r="D112" t="str">
        <f>[1]Sheet1!$E112</f>
        <v>CONSUMO</v>
      </c>
    </row>
    <row r="113" spans="1:4" x14ac:dyDescent="0.25">
      <c r="A113">
        <f>[1]Sheet1!$B113</f>
        <v>28</v>
      </c>
      <c r="B113">
        <f>[1]Sheet1!$C113</f>
        <v>375</v>
      </c>
      <c r="C113">
        <f>[1]Sheet1!$D113</f>
        <v>621</v>
      </c>
      <c r="D113" t="str">
        <f>[1]Sheet1!$E113</f>
        <v>ERE</v>
      </c>
    </row>
    <row r="114" spans="1:4" x14ac:dyDescent="0.25">
      <c r="A114">
        <f>[1]Sheet1!$B114</f>
        <v>28</v>
      </c>
      <c r="B114">
        <f>[1]Sheet1!$C114</f>
        <v>113</v>
      </c>
      <c r="C114">
        <f>[1]Sheet1!$D114</f>
        <v>558</v>
      </c>
      <c r="D114" t="str">
        <f>[1]Sheet1!$E114</f>
        <v>4,204,204,204,204,204,204,204,20</v>
      </c>
    </row>
    <row r="115" spans="1:4" x14ac:dyDescent="0.25">
      <c r="A115">
        <f>[1]Sheet1!$B115</f>
        <v>28</v>
      </c>
      <c r="B115">
        <f>[1]Sheet1!$C115</f>
        <v>110</v>
      </c>
      <c r="C115">
        <f>[1]Sheet1!$D115</f>
        <v>536</v>
      </c>
      <c r="D115" t="str">
        <f>[1]Sheet1!$E115</f>
        <v>21,00</v>
      </c>
    </row>
    <row r="116" spans="1:4" x14ac:dyDescent="0.25">
      <c r="A116">
        <f>[1]Sheet1!$B116</f>
        <v>28</v>
      </c>
      <c r="B116">
        <f>[1]Sheet1!$C116</f>
        <v>137</v>
      </c>
      <c r="C116">
        <f>[1]Sheet1!$D116</f>
        <v>543</v>
      </c>
      <c r="D116" t="str">
        <f>[1]Sheet1!$E116</f>
        <v>1.489,951.000,6517,85164,85205,80152,25704,551.769,251.050,002.100,00</v>
      </c>
    </row>
    <row r="117" spans="1:4" x14ac:dyDescent="0.25">
      <c r="A117">
        <f>[1]Sheet1!$B117</f>
        <v>28</v>
      </c>
      <c r="B117">
        <f>[1]Sheet1!$C117</f>
        <v>211</v>
      </c>
      <c r="C117">
        <f>[1]Sheet1!$D117</f>
        <v>602</v>
      </c>
      <c r="D117" t="str">
        <f>[1]Sheet1!$E117</f>
        <v>14,7017,85</v>
      </c>
    </row>
    <row r="118" spans="1:4" x14ac:dyDescent="0.25">
      <c r="A118">
        <f>[1]Sheet1!$B118</f>
        <v>28</v>
      </c>
      <c r="B118">
        <f>[1]Sheet1!$C118</f>
        <v>214</v>
      </c>
      <c r="C118">
        <f>[1]Sheet1!$D118</f>
        <v>580</v>
      </c>
      <c r="D118" t="str">
        <f>[1]Sheet1!$E118</f>
        <v>3,153,15</v>
      </c>
    </row>
    <row r="119" spans="1:4" x14ac:dyDescent="0.25">
      <c r="A119">
        <f>[1]Sheet1!$B119</f>
        <v>28</v>
      </c>
      <c r="B119">
        <f>[1]Sheet1!$C119</f>
        <v>211</v>
      </c>
      <c r="C119">
        <f>[1]Sheet1!$D119</f>
        <v>558</v>
      </c>
      <c r="D119" t="str">
        <f>[1]Sheet1!$E119</f>
        <v>21,0070,35</v>
      </c>
    </row>
    <row r="120" spans="1:4" x14ac:dyDescent="0.25">
      <c r="A120">
        <f>[1]Sheet1!$B120</f>
        <v>28</v>
      </c>
      <c r="B120">
        <f>[1]Sheet1!$C120</f>
        <v>180</v>
      </c>
      <c r="C120">
        <f>[1]Sheet1!$D120</f>
        <v>558</v>
      </c>
      <c r="D120" t="str">
        <f>[1]Sheet1!$E120</f>
        <v>8,408,408,408,408,404,208,408,40</v>
      </c>
    </row>
    <row r="121" spans="1:4" x14ac:dyDescent="0.25">
      <c r="A121">
        <f>[1]Sheet1!$B121</f>
        <v>28</v>
      </c>
      <c r="B121">
        <f>[1]Sheet1!$C121</f>
        <v>178</v>
      </c>
      <c r="C121">
        <f>[1]Sheet1!$D121</f>
        <v>543</v>
      </c>
      <c r="D121" t="str">
        <f>[1]Sheet1!$E121</f>
        <v>10,50</v>
      </c>
    </row>
    <row r="122" spans="1:4" x14ac:dyDescent="0.25">
      <c r="A122">
        <f>[1]Sheet1!$B122</f>
        <v>28</v>
      </c>
      <c r="B122">
        <f>[1]Sheet1!$C122</f>
        <v>276</v>
      </c>
      <c r="C122">
        <f>[1]Sheet1!$D122</f>
        <v>558</v>
      </c>
      <c r="D122" t="str">
        <f>[1]Sheet1!$E122</f>
        <v>200,55131,254,2045,1543,0529,40142,80732,90</v>
      </c>
    </row>
    <row r="123" spans="1:4" x14ac:dyDescent="0.25">
      <c r="A123">
        <f>[1]Sheet1!$B123</f>
        <v>28</v>
      </c>
      <c r="B123">
        <f>[1]Sheet1!$C123</f>
        <v>35</v>
      </c>
      <c r="C123">
        <f>[1]Sheet1!$D123</f>
        <v>490</v>
      </c>
      <c r="D123" t="str">
        <f>[1]Sheet1!$E123</f>
        <v>Leitura Anterior:31/07/2022</v>
      </c>
    </row>
    <row r="124" spans="1:4" x14ac:dyDescent="0.25">
      <c r="A124">
        <f>[1]Sheet1!$B124</f>
        <v>28</v>
      </c>
      <c r="B124">
        <f>[1]Sheet1!$C124</f>
        <v>113</v>
      </c>
      <c r="C124">
        <f>[1]Sheet1!$D124</f>
        <v>490</v>
      </c>
      <c r="D124" t="str">
        <f>[1]Sheet1!$E124</f>
        <v>Leitura Atual:31/08/2022</v>
      </c>
    </row>
    <row r="125" spans="1:4" x14ac:dyDescent="0.25">
      <c r="A125">
        <f>[1]Sheet1!$B125</f>
        <v>28</v>
      </c>
      <c r="B125">
        <f>[1]Sheet1!$C125</f>
        <v>183</v>
      </c>
      <c r="C125">
        <f>[1]Sheet1!$D125</f>
        <v>490</v>
      </c>
      <c r="D125" t="str">
        <f>[1]Sheet1!$E125</f>
        <v>Dias: 31</v>
      </c>
    </row>
    <row r="126" spans="1:4" x14ac:dyDescent="0.25">
      <c r="A126">
        <f>[1]Sheet1!$B126</f>
        <v>28</v>
      </c>
      <c r="B126">
        <f>[1]Sheet1!$C126</f>
        <v>207</v>
      </c>
      <c r="C126">
        <f>[1]Sheet1!$D126</f>
        <v>490</v>
      </c>
      <c r="D126" t="str">
        <f>[1]Sheet1!$E126</f>
        <v>Demanda Contratada Ponta:</v>
      </c>
    </row>
    <row r="127" spans="1:4" x14ac:dyDescent="0.25">
      <c r="A127">
        <f>[1]Sheet1!$B127</f>
        <v>28</v>
      </c>
      <c r="B127">
        <f>[1]Sheet1!$C127</f>
        <v>35</v>
      </c>
      <c r="C127">
        <f>[1]Sheet1!$D127</f>
        <v>386</v>
      </c>
      <c r="D127" t="str">
        <f>[1]Sheet1!$E127</f>
        <v>UN.KWHINJKWHINJKWKWEREEREDREDRE</v>
      </c>
    </row>
    <row r="128" spans="1:4" x14ac:dyDescent="0.25">
      <c r="A128">
        <f>[1]Sheet1!$B128</f>
        <v>28</v>
      </c>
      <c r="B128">
        <f>[1]Sheet1!$C128</f>
        <v>52</v>
      </c>
      <c r="C128">
        <f>[1]Sheet1!$D128</f>
        <v>468</v>
      </c>
      <c r="D128" t="str">
        <f>[1]Sheet1!$E128</f>
        <v>Posto</v>
      </c>
    </row>
    <row r="129" spans="1:4" x14ac:dyDescent="0.25">
      <c r="A129">
        <f>[1]Sheet1!$B129</f>
        <v>28</v>
      </c>
      <c r="B129">
        <f>[1]Sheet1!$C129</f>
        <v>57</v>
      </c>
      <c r="C129">
        <f>[1]Sheet1!$D129</f>
        <v>386</v>
      </c>
      <c r="D129" t="str">
        <f>[1]Sheet1!$E129</f>
        <v>PPFFPFPFPF</v>
      </c>
    </row>
    <row r="130" spans="1:4" x14ac:dyDescent="0.25">
      <c r="A130">
        <f>[1]Sheet1!$B130</f>
        <v>28</v>
      </c>
      <c r="B130">
        <f>[1]Sheet1!$C130</f>
        <v>91</v>
      </c>
      <c r="C130">
        <f>[1]Sheet1!$D130</f>
        <v>387</v>
      </c>
      <c r="D130" t="str">
        <f>[1]Sheet1!$E130</f>
        <v>Atual0,82275,798,243.019,500,000,010,121,270,010,01</v>
      </c>
    </row>
    <row r="131" spans="1:4" x14ac:dyDescent="0.25">
      <c r="A131">
        <f>[1]Sheet1!$B131</f>
        <v>28</v>
      </c>
      <c r="B131">
        <f>[1]Sheet1!$C131</f>
        <v>141</v>
      </c>
      <c r="C131">
        <f>[1]Sheet1!$D131</f>
        <v>477</v>
      </c>
      <c r="D131" t="str">
        <f>[1]Sheet1!$E131</f>
        <v>Dados da leitura</v>
      </c>
    </row>
    <row r="132" spans="1:4" x14ac:dyDescent="0.25">
      <c r="A132">
        <f>[1]Sheet1!$B132</f>
        <v>28</v>
      </c>
      <c r="B132">
        <f>[1]Sheet1!$C132</f>
        <v>130</v>
      </c>
      <c r="C132">
        <f>[1]Sheet1!$D132</f>
        <v>387</v>
      </c>
      <c r="D132" t="str">
        <f>[1]Sheet1!$E132</f>
        <v>Anterior0,69253,346,822.817,370,000,000,111,080,000,00</v>
      </c>
    </row>
    <row r="133" spans="1:4" x14ac:dyDescent="0.25">
      <c r="A133">
        <f>[1]Sheet1!$B133</f>
        <v>28</v>
      </c>
      <c r="B133">
        <f>[1]Sheet1!$C133</f>
        <v>159</v>
      </c>
      <c r="C133">
        <f>[1]Sheet1!$D133</f>
        <v>387</v>
      </c>
      <c r="D133" t="str">
        <f>[1]Sheet1!$E133</f>
        <v>K1050105010501050105010501050105010501050</v>
      </c>
    </row>
    <row r="134" spans="1:4" x14ac:dyDescent="0.25">
      <c r="A134">
        <f>[1]Sheet1!$B134</f>
        <v>28</v>
      </c>
      <c r="B134">
        <f>[1]Sheet1!$C134</f>
        <v>179</v>
      </c>
      <c r="C134">
        <f>[1]Sheet1!$D134</f>
        <v>387</v>
      </c>
      <c r="D134" t="str">
        <f>[1]Sheet1!$E134</f>
        <v>Perdas(%)0000000000</v>
      </c>
    </row>
    <row r="135" spans="1:4" x14ac:dyDescent="0.25">
      <c r="A135">
        <f>[1]Sheet1!$B135</f>
        <v>28</v>
      </c>
      <c r="B135">
        <f>[1]Sheet1!$C135</f>
        <v>224</v>
      </c>
      <c r="C135">
        <f>[1]Sheet1!$D135</f>
        <v>387</v>
      </c>
      <c r="D135" t="str">
        <f>[1]Sheet1!$E135</f>
        <v>Fat. Pot.0000000000</v>
      </c>
    </row>
    <row r="136" spans="1:4" x14ac:dyDescent="0.25">
      <c r="A136">
        <f>[1]Sheet1!$B136</f>
        <v>28</v>
      </c>
      <c r="B136">
        <f>[1]Sheet1!$C136</f>
        <v>257</v>
      </c>
      <c r="C136">
        <f>[1]Sheet1!$D136</f>
        <v>387</v>
      </c>
      <c r="D136" t="str">
        <f>[1]Sheet1!$E136</f>
        <v>Aj. Fator Pot.0000000000</v>
      </c>
    </row>
    <row r="137" spans="1:4" x14ac:dyDescent="0.25">
      <c r="A137">
        <f>[1]Sheet1!$B137</f>
        <v>28</v>
      </c>
      <c r="B137">
        <f>[1]Sheet1!$C137</f>
        <v>318</v>
      </c>
      <c r="C137">
        <f>[1]Sheet1!$D137</f>
        <v>490</v>
      </c>
      <c r="D137" t="str">
        <f>[1]Sheet1!$E137</f>
        <v>* K : Constante do MedidorFora Ponta:</v>
      </c>
    </row>
    <row r="138" spans="1:4" x14ac:dyDescent="0.25">
      <c r="A138">
        <f>[1]Sheet1!$B138</f>
        <v>28</v>
      </c>
      <c r="B138">
        <f>[1]Sheet1!$C138</f>
        <v>350</v>
      </c>
      <c r="C138">
        <f>[1]Sheet1!$D138</f>
        <v>490</v>
      </c>
      <c r="D138" t="str">
        <f>[1]Sheet1!$E138</f>
        <v>832,5</v>
      </c>
    </row>
    <row r="139" spans="1:4" x14ac:dyDescent="0.25">
      <c r="A139">
        <f>[1]Sheet1!$B139</f>
        <v>28</v>
      </c>
      <c r="B139">
        <f>[1]Sheet1!$C139</f>
        <v>317</v>
      </c>
      <c r="C139">
        <f>[1]Sheet1!$D139</f>
        <v>387</v>
      </c>
      <c r="D139" t="str">
        <f>[1]Sheet1!$E139</f>
        <v>Dados do consumoMedido128,1023.565,151.489,95212.245,954,208,4014,70200,555,257,35</v>
      </c>
    </row>
    <row r="140" spans="1:4" x14ac:dyDescent="0.25">
      <c r="A140">
        <f>[1]Sheet1!$B140</f>
        <v>28</v>
      </c>
      <c r="B140">
        <f>[1]Sheet1!$C140</f>
        <v>369</v>
      </c>
      <c r="C140">
        <f>[1]Sheet1!$D140</f>
        <v>387</v>
      </c>
      <c r="D140" t="str">
        <f>[1]Sheet1!$E140</f>
        <v>Faturado128,10128,101.489,951.489,950,00832,5014,70200,550,000,00</v>
      </c>
    </row>
    <row r="141" spans="1:4" x14ac:dyDescent="0.25">
      <c r="A141">
        <f>[1]Sheet1!$B141</f>
        <v>28</v>
      </c>
      <c r="B141">
        <f>[1]Sheet1!$C141</f>
        <v>413</v>
      </c>
      <c r="C141">
        <f>[1]Sheet1!$D141</f>
        <v>432</v>
      </c>
      <c r="D141" t="str">
        <f>[1]Sheet1!$E141</f>
        <v>DIC MENSALDIC TRIMESTRALDIC ANUALFIC MENSALFIC TRIMESTRALFIC ANUALDMICDICRI</v>
      </c>
    </row>
    <row r="142" spans="1:4" x14ac:dyDescent="0.25">
      <c r="A142">
        <f>[1]Sheet1!$B142</f>
        <v>28</v>
      </c>
      <c r="B142">
        <f>[1]Sheet1!$C142</f>
        <v>467</v>
      </c>
      <c r="C142">
        <f>[1]Sheet1!$D142</f>
        <v>431</v>
      </c>
      <c r="D142" t="str">
        <f>[1]Sheet1!$E142</f>
        <v>13,000,000,005,000,000,0010,0021,00</v>
      </c>
    </row>
    <row r="143" spans="1:4" x14ac:dyDescent="0.25">
      <c r="A143">
        <f>[1]Sheet1!$B143</f>
        <v>28</v>
      </c>
      <c r="B143">
        <f>[1]Sheet1!$C143</f>
        <v>517</v>
      </c>
      <c r="C143">
        <f>[1]Sheet1!$D143</f>
        <v>478</v>
      </c>
      <c r="D143" t="str">
        <f>[1]Sheet1!$E143</f>
        <v>0,00</v>
      </c>
    </row>
    <row r="144" spans="1:4" x14ac:dyDescent="0.25">
      <c r="A144">
        <f>[1]Sheet1!$B144</f>
        <v>28</v>
      </c>
      <c r="B144">
        <f>[1]Sheet1!$C144</f>
        <v>517</v>
      </c>
      <c r="C144">
        <f>[1]Sheet1!$D144</f>
        <v>457</v>
      </c>
      <c r="D144" t="str">
        <f>[1]Sheet1!$E144</f>
        <v>0,00</v>
      </c>
    </row>
    <row r="145" spans="1:4" x14ac:dyDescent="0.25">
      <c r="A145">
        <f>[1]Sheet1!$B145</f>
        <v>28</v>
      </c>
      <c r="B145">
        <f>[1]Sheet1!$C145</f>
        <v>517</v>
      </c>
      <c r="C145">
        <f>[1]Sheet1!$D145</f>
        <v>438</v>
      </c>
      <c r="D145" t="str">
        <f>[1]Sheet1!$E145</f>
        <v>0,00</v>
      </c>
    </row>
    <row r="146" spans="1:4" x14ac:dyDescent="0.25">
      <c r="A146">
        <f>[1]Sheet1!$B146</f>
        <v>28</v>
      </c>
      <c r="B146">
        <f>[1]Sheet1!$C146</f>
        <v>453</v>
      </c>
      <c r="C146">
        <f>[1]Sheet1!$D146</f>
        <v>399</v>
      </c>
      <c r="D146" t="str">
        <f>[1]Sheet1!$E146</f>
        <v>EXTREMA06/2022</v>
      </c>
    </row>
    <row r="147" spans="1:4" x14ac:dyDescent="0.25">
      <c r="A147">
        <f>[1]Sheet1!$B147</f>
        <v>28</v>
      </c>
      <c r="B147">
        <f>[1]Sheet1!$C147</f>
        <v>412</v>
      </c>
      <c r="C147">
        <f>[1]Sheet1!$D147</f>
        <v>378</v>
      </c>
      <c r="D147" t="str">
        <f>[1]Sheet1!$E147</f>
        <v>Conjunto:Referência:Tensão Contratada: 34500Limite Adequado:</v>
      </c>
    </row>
    <row r="148" spans="1:4" x14ac:dyDescent="0.25">
      <c r="A148">
        <f>[1]Sheet1!$B148</f>
        <v>28</v>
      </c>
      <c r="B148">
        <f>[1]Sheet1!$C148</f>
        <v>479</v>
      </c>
      <c r="C148">
        <f>[1]Sheet1!$D148</f>
        <v>378</v>
      </c>
      <c r="D148" t="str">
        <f>[1]Sheet1!$E148</f>
        <v>32085 a 36225</v>
      </c>
    </row>
    <row r="149" spans="1:4" x14ac:dyDescent="0.25">
      <c r="A149">
        <f>[1]Sheet1!$B149</f>
        <v>0</v>
      </c>
      <c r="B149">
        <f>[1]Sheet1!$C149</f>
        <v>0</v>
      </c>
      <c r="C149">
        <f>[1]Sheet1!$D149</f>
        <v>0</v>
      </c>
      <c r="D149">
        <f>[1]Sheet1!$E149</f>
        <v>0</v>
      </c>
    </row>
    <row r="150" spans="1:4" x14ac:dyDescent="0.25">
      <c r="A150">
        <f>[1]Sheet1!$B150</f>
        <v>0</v>
      </c>
      <c r="B150">
        <f>[1]Sheet1!$C150</f>
        <v>0</v>
      </c>
      <c r="C150">
        <f>[1]Sheet1!$D150</f>
        <v>0</v>
      </c>
      <c r="D150">
        <f>[1]Sheet1!$E150</f>
        <v>0</v>
      </c>
    </row>
    <row r="151" spans="1:4" x14ac:dyDescent="0.25">
      <c r="A151">
        <f>[1]Sheet1!$B151</f>
        <v>0</v>
      </c>
      <c r="B151">
        <f>[1]Sheet1!$C151</f>
        <v>0</v>
      </c>
      <c r="C151">
        <f>[1]Sheet1!$D151</f>
        <v>0</v>
      </c>
      <c r="D151">
        <f>[1]Sheet1!$E151</f>
        <v>0</v>
      </c>
    </row>
    <row r="152" spans="1:4" x14ac:dyDescent="0.25">
      <c r="A152">
        <f>[1]Sheet1!$B152</f>
        <v>0</v>
      </c>
      <c r="B152">
        <f>[1]Sheet1!$C152</f>
        <v>0</v>
      </c>
      <c r="C152">
        <f>[1]Sheet1!$D152</f>
        <v>0</v>
      </c>
      <c r="D152">
        <f>[1]Sheet1!$E152</f>
        <v>0</v>
      </c>
    </row>
    <row r="153" spans="1:4" x14ac:dyDescent="0.25">
      <c r="A153">
        <f>[1]Sheet1!$B153</f>
        <v>0</v>
      </c>
      <c r="B153">
        <f>[1]Sheet1!$C153</f>
        <v>0</v>
      </c>
      <c r="C153">
        <f>[1]Sheet1!$D153</f>
        <v>0</v>
      </c>
      <c r="D153">
        <f>[1]Sheet1!$E153</f>
        <v>0</v>
      </c>
    </row>
    <row r="154" spans="1:4" x14ac:dyDescent="0.25">
      <c r="A154">
        <f>[1]Sheet1!$B154</f>
        <v>0</v>
      </c>
      <c r="B154">
        <f>[1]Sheet1!$C154</f>
        <v>0</v>
      </c>
      <c r="C154">
        <f>[1]Sheet1!$D154</f>
        <v>0</v>
      </c>
      <c r="D154">
        <f>[1]Sheet1!$E154</f>
        <v>0</v>
      </c>
    </row>
    <row r="155" spans="1:4" x14ac:dyDescent="0.25">
      <c r="A155">
        <f>[1]Sheet1!$B155</f>
        <v>0</v>
      </c>
      <c r="B155">
        <f>[1]Sheet1!$C155</f>
        <v>0</v>
      </c>
      <c r="C155">
        <f>[1]Sheet1!$D155</f>
        <v>0</v>
      </c>
      <c r="D155">
        <f>[1]Sheet1!$E155</f>
        <v>0</v>
      </c>
    </row>
    <row r="156" spans="1:4" x14ac:dyDescent="0.25">
      <c r="A156">
        <f>[1]Sheet1!$B156</f>
        <v>0</v>
      </c>
      <c r="B156">
        <f>[1]Sheet1!$C156</f>
        <v>0</v>
      </c>
      <c r="C156">
        <f>[1]Sheet1!$D156</f>
        <v>0</v>
      </c>
      <c r="D156">
        <f>[1]Sheet1!$E156</f>
        <v>0</v>
      </c>
    </row>
    <row r="157" spans="1:4" x14ac:dyDescent="0.25">
      <c r="A157">
        <f>[1]Sheet1!$B157</f>
        <v>0</v>
      </c>
      <c r="B157">
        <f>[1]Sheet1!$C157</f>
        <v>0</v>
      </c>
      <c r="C157">
        <f>[1]Sheet1!$D157</f>
        <v>0</v>
      </c>
      <c r="D157">
        <f>[1]Sheet1!$E157</f>
        <v>0</v>
      </c>
    </row>
    <row r="158" spans="1:4" x14ac:dyDescent="0.25">
      <c r="A158">
        <f>[1]Sheet1!$B158</f>
        <v>0</v>
      </c>
      <c r="B158">
        <f>[1]Sheet1!$C158</f>
        <v>0</v>
      </c>
      <c r="C158">
        <f>[1]Sheet1!$D158</f>
        <v>0</v>
      </c>
      <c r="D158">
        <f>[1]Sheet1!$E158</f>
        <v>0</v>
      </c>
    </row>
    <row r="159" spans="1:4" x14ac:dyDescent="0.25">
      <c r="A159">
        <f>[1]Sheet1!$B159</f>
        <v>0</v>
      </c>
      <c r="B159">
        <f>[1]Sheet1!$C159</f>
        <v>0</v>
      </c>
      <c r="C159">
        <f>[1]Sheet1!$D159</f>
        <v>0</v>
      </c>
      <c r="D159">
        <f>[1]Sheet1!$E159</f>
        <v>0</v>
      </c>
    </row>
    <row r="160" spans="1:4" x14ac:dyDescent="0.25">
      <c r="A160">
        <f>[1]Sheet1!$B160</f>
        <v>0</v>
      </c>
      <c r="B160">
        <f>[1]Sheet1!$C160</f>
        <v>0</v>
      </c>
      <c r="C160">
        <f>[1]Sheet1!$D160</f>
        <v>0</v>
      </c>
      <c r="D160">
        <f>[1]Sheet1!$E160</f>
        <v>0</v>
      </c>
    </row>
    <row r="161" spans="1:4" x14ac:dyDescent="0.25">
      <c r="A161">
        <f>[1]Sheet1!$B161</f>
        <v>0</v>
      </c>
      <c r="B161">
        <f>[1]Sheet1!$C161</f>
        <v>0</v>
      </c>
      <c r="C161">
        <f>[1]Sheet1!$D161</f>
        <v>0</v>
      </c>
      <c r="D161">
        <f>[1]Sheet1!$E161</f>
        <v>0</v>
      </c>
    </row>
    <row r="162" spans="1:4" x14ac:dyDescent="0.25">
      <c r="A162">
        <f>[1]Sheet1!$B162</f>
        <v>0</v>
      </c>
      <c r="B162">
        <f>[1]Sheet1!$C162</f>
        <v>0</v>
      </c>
      <c r="C162">
        <f>[1]Sheet1!$D162</f>
        <v>0</v>
      </c>
      <c r="D162">
        <f>[1]Sheet1!$E162</f>
        <v>0</v>
      </c>
    </row>
    <row r="163" spans="1:4" x14ac:dyDescent="0.25">
      <c r="A163">
        <f>[1]Sheet1!$B163</f>
        <v>0</v>
      </c>
      <c r="B163">
        <f>[1]Sheet1!$C163</f>
        <v>0</v>
      </c>
      <c r="C163">
        <f>[1]Sheet1!$D163</f>
        <v>0</v>
      </c>
      <c r="D163">
        <f>[1]Sheet1!$E163</f>
        <v>0</v>
      </c>
    </row>
    <row r="164" spans="1:4" x14ac:dyDescent="0.25">
      <c r="A164">
        <f>[1]Sheet1!$B164</f>
        <v>0</v>
      </c>
      <c r="B164">
        <f>[1]Sheet1!$C164</f>
        <v>0</v>
      </c>
      <c r="C164">
        <f>[1]Sheet1!$D164</f>
        <v>0</v>
      </c>
      <c r="D164">
        <f>[1]Sheet1!$E164</f>
        <v>0</v>
      </c>
    </row>
    <row r="165" spans="1:4" x14ac:dyDescent="0.25">
      <c r="A165">
        <f>[1]Sheet1!$B165</f>
        <v>0</v>
      </c>
      <c r="B165">
        <f>[1]Sheet1!$C165</f>
        <v>0</v>
      </c>
      <c r="C165">
        <f>[1]Sheet1!$D165</f>
        <v>0</v>
      </c>
      <c r="D165">
        <f>[1]Sheet1!$E165</f>
        <v>0</v>
      </c>
    </row>
    <row r="166" spans="1:4" x14ac:dyDescent="0.25">
      <c r="A166">
        <f>[1]Sheet1!$B166</f>
        <v>0</v>
      </c>
      <c r="B166">
        <f>[1]Sheet1!$C166</f>
        <v>0</v>
      </c>
      <c r="C166">
        <f>[1]Sheet1!$D166</f>
        <v>0</v>
      </c>
      <c r="D166">
        <f>[1]Sheet1!$E166</f>
        <v>0</v>
      </c>
    </row>
    <row r="167" spans="1:4" x14ac:dyDescent="0.25">
      <c r="A167">
        <f>[1]Sheet1!$B167</f>
        <v>0</v>
      </c>
      <c r="B167">
        <f>[1]Sheet1!$C167</f>
        <v>0</v>
      </c>
      <c r="C167">
        <f>[1]Sheet1!$D167</f>
        <v>0</v>
      </c>
      <c r="D167">
        <f>[1]Sheet1!$E167</f>
        <v>0</v>
      </c>
    </row>
    <row r="168" spans="1:4" x14ac:dyDescent="0.25">
      <c r="A168">
        <f>[1]Sheet1!$B168</f>
        <v>0</v>
      </c>
      <c r="B168">
        <f>[1]Sheet1!$C168</f>
        <v>0</v>
      </c>
      <c r="C168">
        <f>[1]Sheet1!$D168</f>
        <v>0</v>
      </c>
      <c r="D168">
        <f>[1]Sheet1!$E168</f>
        <v>0</v>
      </c>
    </row>
    <row r="169" spans="1:4" x14ac:dyDescent="0.25">
      <c r="A169">
        <f>[1]Sheet1!$B169</f>
        <v>0</v>
      </c>
      <c r="B169">
        <f>[1]Sheet1!$C169</f>
        <v>0</v>
      </c>
      <c r="C169">
        <f>[1]Sheet1!$D169</f>
        <v>0</v>
      </c>
      <c r="D169">
        <f>[1]Sheet1!$E169</f>
        <v>0</v>
      </c>
    </row>
    <row r="170" spans="1:4" x14ac:dyDescent="0.25">
      <c r="A170">
        <f>[1]Sheet1!$B170</f>
        <v>0</v>
      </c>
      <c r="B170">
        <f>[1]Sheet1!$C170</f>
        <v>0</v>
      </c>
      <c r="C170">
        <f>[1]Sheet1!$D170</f>
        <v>0</v>
      </c>
      <c r="D170">
        <f>[1]Sheet1!$E170</f>
        <v>0</v>
      </c>
    </row>
    <row r="171" spans="1:4" x14ac:dyDescent="0.25">
      <c r="A171">
        <f>[1]Sheet1!$B171</f>
        <v>0</v>
      </c>
      <c r="B171">
        <f>[1]Sheet1!$C171</f>
        <v>0</v>
      </c>
      <c r="C171">
        <f>[1]Sheet1!$D171</f>
        <v>0</v>
      </c>
      <c r="D171">
        <f>[1]Sheet1!$E171</f>
        <v>0</v>
      </c>
    </row>
    <row r="172" spans="1:4" x14ac:dyDescent="0.25">
      <c r="A172">
        <f>[1]Sheet1!$B172</f>
        <v>0</v>
      </c>
      <c r="B172">
        <f>[1]Sheet1!$C172</f>
        <v>0</v>
      </c>
      <c r="C172">
        <f>[1]Sheet1!$D172</f>
        <v>0</v>
      </c>
      <c r="D172">
        <f>[1]Sheet1!$E172</f>
        <v>0</v>
      </c>
    </row>
    <row r="173" spans="1:4" x14ac:dyDescent="0.25">
      <c r="A173">
        <f>[1]Sheet1!$B173</f>
        <v>0</v>
      </c>
      <c r="B173">
        <f>[1]Sheet1!$C173</f>
        <v>0</v>
      </c>
      <c r="C173">
        <f>[1]Sheet1!$D173</f>
        <v>0</v>
      </c>
      <c r="D173">
        <f>[1]Sheet1!$E173</f>
        <v>0</v>
      </c>
    </row>
    <row r="174" spans="1:4" x14ac:dyDescent="0.25">
      <c r="A174">
        <f>[1]Sheet1!$B174</f>
        <v>0</v>
      </c>
      <c r="B174">
        <f>[1]Sheet1!$C174</f>
        <v>0</v>
      </c>
      <c r="C174">
        <f>[1]Sheet1!$D174</f>
        <v>0</v>
      </c>
      <c r="D174">
        <f>[1]Sheet1!$E174</f>
        <v>0</v>
      </c>
    </row>
    <row r="175" spans="1:4" x14ac:dyDescent="0.25">
      <c r="A175">
        <f>[1]Sheet1!$B175</f>
        <v>0</v>
      </c>
      <c r="B175">
        <f>[1]Sheet1!$C175</f>
        <v>0</v>
      </c>
      <c r="C175">
        <f>[1]Sheet1!$D175</f>
        <v>0</v>
      </c>
      <c r="D175">
        <f>[1]Sheet1!$E175</f>
        <v>0</v>
      </c>
    </row>
    <row r="176" spans="1:4" x14ac:dyDescent="0.25">
      <c r="A176">
        <f>[1]Sheet1!$B176</f>
        <v>0</v>
      </c>
      <c r="B176">
        <f>[1]Sheet1!$C176</f>
        <v>0</v>
      </c>
      <c r="C176">
        <f>[1]Sheet1!$D176</f>
        <v>0</v>
      </c>
      <c r="D176">
        <f>[1]Sheet1!$E176</f>
        <v>0</v>
      </c>
    </row>
    <row r="177" spans="1:4" x14ac:dyDescent="0.25">
      <c r="A177">
        <f>[1]Sheet1!$B177</f>
        <v>0</v>
      </c>
      <c r="B177">
        <f>[1]Sheet1!$C177</f>
        <v>0</v>
      </c>
      <c r="C177">
        <f>[1]Sheet1!$D177</f>
        <v>0</v>
      </c>
      <c r="D177">
        <f>[1]Sheet1!$E177</f>
        <v>0</v>
      </c>
    </row>
    <row r="178" spans="1:4" x14ac:dyDescent="0.25">
      <c r="A178">
        <f>[1]Sheet1!$B178</f>
        <v>0</v>
      </c>
      <c r="B178">
        <f>[1]Sheet1!$C178</f>
        <v>0</v>
      </c>
      <c r="C178">
        <f>[1]Sheet1!$D178</f>
        <v>0</v>
      </c>
      <c r="D178">
        <f>[1]Sheet1!$E178</f>
        <v>0</v>
      </c>
    </row>
    <row r="179" spans="1:4" x14ac:dyDescent="0.25">
      <c r="A179">
        <f>[1]Sheet1!$B179</f>
        <v>0</v>
      </c>
      <c r="B179">
        <f>[1]Sheet1!$C179</f>
        <v>0</v>
      </c>
      <c r="C179">
        <f>[1]Sheet1!$D179</f>
        <v>0</v>
      </c>
      <c r="D179">
        <f>[1]Sheet1!$E179</f>
        <v>0</v>
      </c>
    </row>
    <row r="180" spans="1:4" x14ac:dyDescent="0.25">
      <c r="A180">
        <f>[1]Sheet1!$B180</f>
        <v>0</v>
      </c>
      <c r="B180">
        <f>[1]Sheet1!$C180</f>
        <v>0</v>
      </c>
      <c r="C180">
        <f>[1]Sheet1!$D180</f>
        <v>0</v>
      </c>
      <c r="D180">
        <f>[1]Sheet1!$E180</f>
        <v>0</v>
      </c>
    </row>
    <row r="181" spans="1:4" x14ac:dyDescent="0.25">
      <c r="A181">
        <f>[1]Sheet1!$B181</f>
        <v>0</v>
      </c>
      <c r="B181">
        <f>[1]Sheet1!$C181</f>
        <v>0</v>
      </c>
      <c r="C181">
        <f>[1]Sheet1!$D181</f>
        <v>0</v>
      </c>
      <c r="D181">
        <f>[1]Sheet1!$E181</f>
        <v>0</v>
      </c>
    </row>
    <row r="182" spans="1:4" x14ac:dyDescent="0.25">
      <c r="A182">
        <f>[1]Sheet1!$B182</f>
        <v>0</v>
      </c>
      <c r="B182">
        <f>[1]Sheet1!$C182</f>
        <v>0</v>
      </c>
      <c r="C182">
        <f>[1]Sheet1!$D182</f>
        <v>0</v>
      </c>
      <c r="D182">
        <f>[1]Sheet1!$E182</f>
        <v>0</v>
      </c>
    </row>
    <row r="183" spans="1:4" x14ac:dyDescent="0.25">
      <c r="A183">
        <f>[1]Sheet1!$B183</f>
        <v>0</v>
      </c>
      <c r="B183">
        <f>[1]Sheet1!$C183</f>
        <v>0</v>
      </c>
      <c r="C183">
        <f>[1]Sheet1!$D183</f>
        <v>0</v>
      </c>
      <c r="D183">
        <f>[1]Sheet1!$E183</f>
        <v>0</v>
      </c>
    </row>
    <row r="184" spans="1:4" x14ac:dyDescent="0.25">
      <c r="A184">
        <f>[1]Sheet1!$B184</f>
        <v>0</v>
      </c>
      <c r="B184">
        <f>[1]Sheet1!$C184</f>
        <v>0</v>
      </c>
      <c r="C184">
        <f>[1]Sheet1!$D184</f>
        <v>0</v>
      </c>
      <c r="D184">
        <f>[1]Sheet1!$E184</f>
        <v>0</v>
      </c>
    </row>
    <row r="185" spans="1:4" x14ac:dyDescent="0.25">
      <c r="A185">
        <f>[1]Sheet1!$B185</f>
        <v>0</v>
      </c>
      <c r="B185">
        <f>[1]Sheet1!$C185</f>
        <v>0</v>
      </c>
      <c r="C185">
        <f>[1]Sheet1!$D185</f>
        <v>0</v>
      </c>
      <c r="D185">
        <f>[1]Sheet1!$E185</f>
        <v>0</v>
      </c>
    </row>
    <row r="186" spans="1:4" x14ac:dyDescent="0.25">
      <c r="A186">
        <f>[1]Sheet1!$B186</f>
        <v>0</v>
      </c>
      <c r="B186">
        <f>[1]Sheet1!$C186</f>
        <v>0</v>
      </c>
      <c r="C186">
        <f>[1]Sheet1!$D186</f>
        <v>0</v>
      </c>
      <c r="D186">
        <f>[1]Sheet1!$E186</f>
        <v>0</v>
      </c>
    </row>
    <row r="187" spans="1:4" x14ac:dyDescent="0.25">
      <c r="A187">
        <f>[1]Sheet1!$B187</f>
        <v>0</v>
      </c>
      <c r="B187">
        <f>[1]Sheet1!$C187</f>
        <v>0</v>
      </c>
      <c r="C187">
        <f>[1]Sheet1!$D187</f>
        <v>0</v>
      </c>
      <c r="D187">
        <f>[1]Sheet1!$E187</f>
        <v>0</v>
      </c>
    </row>
    <row r="188" spans="1:4" x14ac:dyDescent="0.25">
      <c r="A188">
        <f>[1]Sheet1!$B188</f>
        <v>0</v>
      </c>
      <c r="B188">
        <f>[1]Sheet1!$C188</f>
        <v>0</v>
      </c>
      <c r="C188">
        <f>[1]Sheet1!$D188</f>
        <v>0</v>
      </c>
      <c r="D188">
        <f>[1]Sheet1!$E188</f>
        <v>0</v>
      </c>
    </row>
    <row r="189" spans="1:4" x14ac:dyDescent="0.25">
      <c r="A189">
        <f>[1]Sheet1!$B189</f>
        <v>0</v>
      </c>
      <c r="B189">
        <f>[1]Sheet1!$C189</f>
        <v>0</v>
      </c>
      <c r="C189">
        <f>[1]Sheet1!$D189</f>
        <v>0</v>
      </c>
      <c r="D189">
        <f>[1]Sheet1!$E189</f>
        <v>0</v>
      </c>
    </row>
    <row r="190" spans="1:4" x14ac:dyDescent="0.25">
      <c r="A190">
        <f>[1]Sheet1!$B190</f>
        <v>0</v>
      </c>
      <c r="B190">
        <f>[1]Sheet1!$C190</f>
        <v>0</v>
      </c>
      <c r="C190">
        <f>[1]Sheet1!$D190</f>
        <v>0</v>
      </c>
      <c r="D190">
        <f>[1]Sheet1!$E190</f>
        <v>0</v>
      </c>
    </row>
    <row r="191" spans="1:4" x14ac:dyDescent="0.25">
      <c r="A191">
        <f>[1]Sheet1!$B191</f>
        <v>0</v>
      </c>
      <c r="B191">
        <f>[1]Sheet1!$C191</f>
        <v>0</v>
      </c>
      <c r="C191">
        <f>[1]Sheet1!$D191</f>
        <v>0</v>
      </c>
      <c r="D191">
        <f>[1]Sheet1!$E191</f>
        <v>0</v>
      </c>
    </row>
    <row r="192" spans="1:4" x14ac:dyDescent="0.25">
      <c r="A192">
        <f>[1]Sheet1!$B192</f>
        <v>0</v>
      </c>
      <c r="B192">
        <f>[1]Sheet1!$C192</f>
        <v>0</v>
      </c>
      <c r="C192">
        <f>[1]Sheet1!$D192</f>
        <v>0</v>
      </c>
      <c r="D192">
        <f>[1]Sheet1!$E192</f>
        <v>0</v>
      </c>
    </row>
    <row r="193" spans="1:4" x14ac:dyDescent="0.25">
      <c r="A193">
        <f>[1]Sheet1!$B193</f>
        <v>0</v>
      </c>
      <c r="B193">
        <f>[1]Sheet1!$C193</f>
        <v>0</v>
      </c>
      <c r="C193">
        <f>[1]Sheet1!$D193</f>
        <v>0</v>
      </c>
      <c r="D193">
        <f>[1]Sheet1!$E193</f>
        <v>0</v>
      </c>
    </row>
    <row r="194" spans="1:4" x14ac:dyDescent="0.25">
      <c r="A194">
        <f>[1]Sheet1!$B194</f>
        <v>0</v>
      </c>
      <c r="B194">
        <f>[1]Sheet1!$C194</f>
        <v>0</v>
      </c>
      <c r="C194">
        <f>[1]Sheet1!$D194</f>
        <v>0</v>
      </c>
      <c r="D194">
        <f>[1]Sheet1!$E194</f>
        <v>0</v>
      </c>
    </row>
    <row r="195" spans="1:4" x14ac:dyDescent="0.25">
      <c r="A195">
        <f>[1]Sheet1!$B195</f>
        <v>0</v>
      </c>
      <c r="B195">
        <f>[1]Sheet1!$C195</f>
        <v>0</v>
      </c>
      <c r="C195">
        <f>[1]Sheet1!$D195</f>
        <v>0</v>
      </c>
      <c r="D195">
        <f>[1]Sheet1!$E195</f>
        <v>0</v>
      </c>
    </row>
    <row r="196" spans="1:4" x14ac:dyDescent="0.25">
      <c r="A196">
        <f>[1]Sheet1!$B196</f>
        <v>0</v>
      </c>
      <c r="B196">
        <f>[1]Sheet1!$C196</f>
        <v>0</v>
      </c>
      <c r="C196">
        <f>[1]Sheet1!$D196</f>
        <v>0</v>
      </c>
      <c r="D196">
        <f>[1]Sheet1!$E196</f>
        <v>0</v>
      </c>
    </row>
    <row r="197" spans="1:4" x14ac:dyDescent="0.25">
      <c r="A197">
        <f>[1]Sheet1!$B197</f>
        <v>0</v>
      </c>
      <c r="B197">
        <f>[1]Sheet1!$C197</f>
        <v>0</v>
      </c>
      <c r="C197">
        <f>[1]Sheet1!$D197</f>
        <v>0</v>
      </c>
      <c r="D197">
        <f>[1]Sheet1!$E197</f>
        <v>0</v>
      </c>
    </row>
    <row r="198" spans="1:4" x14ac:dyDescent="0.25">
      <c r="A198">
        <f>[1]Sheet1!$B198</f>
        <v>0</v>
      </c>
      <c r="B198">
        <f>[1]Sheet1!$C198</f>
        <v>0</v>
      </c>
      <c r="C198">
        <f>[1]Sheet1!$D198</f>
        <v>0</v>
      </c>
      <c r="D198">
        <f>[1]Sheet1!$E198</f>
        <v>0</v>
      </c>
    </row>
    <row r="199" spans="1:4" x14ac:dyDescent="0.25">
      <c r="A199">
        <f>[1]Sheet1!$B199</f>
        <v>0</v>
      </c>
      <c r="B199">
        <f>[1]Sheet1!$C199</f>
        <v>0</v>
      </c>
      <c r="C199">
        <f>[1]Sheet1!$D199</f>
        <v>0</v>
      </c>
      <c r="D199">
        <f>[1]Sheet1!$E199</f>
        <v>0</v>
      </c>
    </row>
    <row r="200" spans="1:4" x14ac:dyDescent="0.25">
      <c r="A200">
        <f>[1]Sheet1!$B200</f>
        <v>0</v>
      </c>
      <c r="B200">
        <f>[1]Sheet1!$C200</f>
        <v>0</v>
      </c>
      <c r="C200">
        <f>[1]Sheet1!$D200</f>
        <v>0</v>
      </c>
      <c r="D200">
        <f>[1]Sheet1!$E200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8"/>
  <sheetViews>
    <sheetView workbookViewId="0">
      <selection activeCell="D8" sqref="D8"/>
    </sheetView>
  </sheetViews>
  <sheetFormatPr defaultRowHeight="15" x14ac:dyDescent="0.25"/>
  <cols>
    <col min="1" max="1" width="14.5703125" bestFit="1" customWidth="1"/>
    <col min="2" max="2" width="10.42578125" customWidth="1"/>
  </cols>
  <sheetData>
    <row r="1" spans="1:3" x14ac:dyDescent="0.25">
      <c r="A1" t="str">
        <f>[1]Sheet1!$B1</f>
        <v>PageID</v>
      </c>
      <c r="B1" s="1" t="s">
        <v>0</v>
      </c>
      <c r="C1" t="s">
        <v>1</v>
      </c>
    </row>
    <row r="2" spans="1:3" x14ac:dyDescent="0.25">
      <c r="A2" s="2">
        <f>raw!A3</f>
        <v>4</v>
      </c>
      <c r="B2" s="3" t="str">
        <f>_xlfn.CONCAT(raw!B3,raw!C3)</f>
        <v>39802</v>
      </c>
      <c r="C2" t="str">
        <f>raw!D3</f>
        <v>CONSORCIO MUNHOZ 1 ENERGIARURAL B BOM JARDIM, 0 - Sítio Paineiras, Estrada 37620000B BOM JARDIMMUNHOZ (AG: 316)</v>
      </c>
    </row>
    <row r="3" spans="1:3" x14ac:dyDescent="0.25">
      <c r="A3" s="2">
        <f>raw!A4</f>
        <v>4</v>
      </c>
      <c r="B3" s="3" t="str">
        <f>_xlfn.CONCAT(raw!B4,raw!C4)</f>
        <v>81779</v>
      </c>
      <c r="C3" t="str">
        <f>raw!D4</f>
        <v>MTV-MOD.TARIFÁRIA VERDE / A3AINDUSTRIAL / INDUSTRIAL</v>
      </c>
    </row>
    <row r="4" spans="1:3" x14ac:dyDescent="0.25">
      <c r="A4" s="2">
        <f>raw!A5</f>
        <v>4</v>
      </c>
      <c r="B4" s="3" t="str">
        <f>_xlfn.CONCAT(raw!B5,raw!C5)</f>
        <v>38745</v>
      </c>
      <c r="C4" t="str">
        <f>raw!D5</f>
        <v>Grupo/Subgp.:Classe/Subcls.:Roteiro:Nº do Medidor:MATRÍCULA:DOM.  ENT.:</v>
      </c>
    </row>
    <row r="5" spans="1:3" x14ac:dyDescent="0.25">
      <c r="A5" s="2">
        <f>raw!A6</f>
        <v>4</v>
      </c>
      <c r="B5" s="3" t="str">
        <f>_xlfn.CONCAT(raw!B6,raw!C6)</f>
        <v>63763</v>
      </c>
      <c r="C5" t="str">
        <f>raw!D6</f>
        <v>082 - 3016 - 010 - 0050W9007777164</v>
      </c>
    </row>
    <row r="6" spans="1:3" x14ac:dyDescent="0.25">
      <c r="A6" s="2">
        <f>raw!A7</f>
        <v>4</v>
      </c>
      <c r="B6" s="3" t="str">
        <f>_xlfn.CONCAT(raw!B7,raw!C7)</f>
        <v>77754</v>
      </c>
      <c r="C6" t="str">
        <f>raw!D7</f>
        <v>0002598964-2022-08-6</v>
      </c>
    </row>
    <row r="7" spans="1:3" x14ac:dyDescent="0.25">
      <c r="A7" s="2">
        <f>raw!A8</f>
        <v>4</v>
      </c>
      <c r="B7" s="3" t="str">
        <f>_xlfn.CONCAT(raw!B8,raw!C8)</f>
        <v>243771</v>
      </c>
      <c r="C7" t="str">
        <f>raw!D8</f>
        <v>TRIFASICO</v>
      </c>
    </row>
    <row r="8" spans="1:3" x14ac:dyDescent="0.25">
      <c r="A8" s="2">
        <f>raw!A9</f>
        <v>4</v>
      </c>
      <c r="B8" s="3" t="str">
        <f>_xlfn.CONCAT(raw!B9,raw!C9)</f>
        <v>211754</v>
      </c>
      <c r="C8" t="str">
        <f>raw!D9</f>
        <v>LIGAÇÃO:DOM.  BANC.:CNPJ/CPF: 41.628.717/0001-60</v>
      </c>
    </row>
    <row r="9" spans="1:3" x14ac:dyDescent="0.25">
      <c r="A9" s="2">
        <f>raw!A10</f>
        <v>4</v>
      </c>
      <c r="B9" s="3" t="str">
        <f>_xlfn.CONCAT(raw!B10,raw!C10)</f>
        <v>363750</v>
      </c>
      <c r="C9" t="str">
        <f>raw!D10</f>
        <v>ENERGISA SUL-SUDESTE - DISTRIBUIDORA DE ENERGIA S.A.Rua Capitão Soares, 667, CENTROCAMBUI - MG CEP 37600-000CNPJ 07.282.377/0081-04     Insc. Est. 002522747.04-56Nota Fiscal/Conta de Energia ElétricaSérie: B1   NF: 000.015.819Reimpressão da NF/CEE, nos termos do Regime Especial/PTA nº45.000015601-58 - SEF/MG</v>
      </c>
    </row>
    <row r="10" spans="1:3" x14ac:dyDescent="0.25">
      <c r="A10" s="2">
        <f>raw!A11</f>
        <v>4</v>
      </c>
      <c r="B10" s="3" t="str">
        <f>_xlfn.CONCAT(raw!B11,raw!C11)</f>
        <v>189712</v>
      </c>
      <c r="C10" t="str">
        <f>raw!D11</f>
        <v>Emissão: 01/09/2022</v>
      </c>
    </row>
    <row r="11" spans="1:3" x14ac:dyDescent="0.25">
      <c r="A11" s="2">
        <f>raw!A12</f>
        <v>4</v>
      </c>
      <c r="B11" s="3" t="str">
        <f>_xlfn.CONCAT(raw!B12,raw!C12)</f>
        <v>354712</v>
      </c>
      <c r="C11" t="str">
        <f>raw!D12</f>
        <v>Identificador para Débito Automático:</v>
      </c>
    </row>
    <row r="12" spans="1:3" x14ac:dyDescent="0.25">
      <c r="A12" s="2">
        <f>raw!A13</f>
        <v>4</v>
      </c>
      <c r="B12" s="3" t="str">
        <f>_xlfn.CONCAT(raw!B13,raw!C13)</f>
        <v>493712</v>
      </c>
      <c r="C12" t="str">
        <f>raw!D13</f>
        <v>0002598964-1</v>
      </c>
    </row>
    <row r="13" spans="1:3" x14ac:dyDescent="0.25">
      <c r="A13" s="2">
        <f>raw!A14</f>
        <v>4</v>
      </c>
      <c r="B13" s="3" t="str">
        <f>_xlfn.CONCAT(raw!B14,raw!C14)</f>
        <v>54674</v>
      </c>
      <c r="C13" t="str">
        <f>raw!D14</f>
        <v>Agosto/2022</v>
      </c>
    </row>
    <row r="14" spans="1:3" x14ac:dyDescent="0.25">
      <c r="A14" s="2">
        <f>raw!A15</f>
        <v>4</v>
      </c>
      <c r="B14" s="3" t="str">
        <f>_xlfn.CONCAT(raw!B15,raw!C15)</f>
        <v>187674</v>
      </c>
      <c r="C14" t="str">
        <f>raw!D15</f>
        <v>06/09/2022</v>
      </c>
    </row>
    <row r="15" spans="1:3" x14ac:dyDescent="0.25">
      <c r="A15" s="2">
        <f>raw!A16</f>
        <v>4</v>
      </c>
      <c r="B15" s="3" t="str">
        <f>_xlfn.CONCAT(raw!B16,raw!C16)</f>
        <v>312674</v>
      </c>
      <c r="C15" t="str">
        <f>raw!D16</f>
        <v>30/09/2022</v>
      </c>
    </row>
    <row r="16" spans="1:3" x14ac:dyDescent="0.25">
      <c r="A16" s="2">
        <f>raw!A17</f>
        <v>4</v>
      </c>
      <c r="B16" s="3" t="str">
        <f>_xlfn.CONCAT(raw!B17,raw!C17)</f>
        <v>435673</v>
      </c>
      <c r="C16" t="str">
        <f>raw!D17</f>
        <v>9/2598964-1</v>
      </c>
    </row>
    <row r="17" spans="1:3" x14ac:dyDescent="0.25">
      <c r="A17" s="2">
        <f>raw!A18</f>
        <v>4</v>
      </c>
      <c r="B17" s="3" t="str">
        <f>_xlfn.CONCAT(raw!B18,raw!C18)</f>
        <v>34568</v>
      </c>
      <c r="C17" t="str">
        <f>raw!D18</f>
        <v>CCI Descrição0601 Consumo em kWh - Ponta0601 Energia Atv Injetada - Ponta0601 Consumo em kWh - Fora Ponta06010601 Energia Reativa Exced em KWh - Ponta0601 Energia Reativa Exced em KWh - FPonta0602 Demanda de Potência Medida - Fora Ponta0602 Demanda Potência Não Consumida - F Ponta</v>
      </c>
    </row>
    <row r="18" spans="1:3" x14ac:dyDescent="0.25">
      <c r="A18" s="2">
        <f>raw!A19</f>
        <v>4</v>
      </c>
      <c r="B18" s="3" t="str">
        <f>_xlfn.CONCAT(raw!B19,raw!C19)</f>
        <v>50600</v>
      </c>
      <c r="C18" t="str">
        <f>raw!D19</f>
        <v>Energia Atv Injetada - Fora Ponta</v>
      </c>
    </row>
    <row r="19" spans="1:3" x14ac:dyDescent="0.25">
      <c r="A19" s="2">
        <f>raw!A20</f>
        <v>4</v>
      </c>
      <c r="B19" s="3" t="str">
        <f>_xlfn.CONCAT(raw!B20,raw!C20)</f>
        <v>50560</v>
      </c>
      <c r="C19" t="str">
        <f>raw!D20</f>
        <v>LANÇAMENTOS E SERVIÇOS</v>
      </c>
    </row>
    <row r="20" spans="1:3" x14ac:dyDescent="0.25">
      <c r="A20" s="2">
        <f>raw!A21</f>
        <v>4</v>
      </c>
      <c r="B20" s="3" t="str">
        <f>_xlfn.CONCAT(raw!B21,raw!C21)</f>
        <v>34528</v>
      </c>
      <c r="C20" t="str">
        <f>raw!D21</f>
        <v>0807 Contrib de Ilum Pub0804 JUROS DE MORA  07/20220805 MULTA  07/20220805 ATUALIZAÇÃO MONETÁRIA  07/2022</v>
      </c>
    </row>
    <row r="21" spans="1:3" x14ac:dyDescent="0.25">
      <c r="A21" s="2">
        <f>raw!A22</f>
        <v>4</v>
      </c>
      <c r="B21" s="3" t="str">
        <f>_xlfn.CONCAT(raw!B22,raw!C22)</f>
        <v>176568</v>
      </c>
      <c r="C21" t="str">
        <f>raw!D22</f>
        <v>Quantidade128,10128,101.489,951.489,9514,70200,558,40824,10</v>
      </c>
    </row>
    <row r="22" spans="1:3" x14ac:dyDescent="0.25">
      <c r="A22" s="2">
        <f>raw!A23</f>
        <v>4</v>
      </c>
      <c r="B22" s="3" t="str">
        <f>_xlfn.CONCAT(raw!B23,raw!C23)</f>
        <v>254568</v>
      </c>
      <c r="C22" t="str">
        <f>raw!D23</f>
        <v>Tarifa c/Tributos1,6162401,6162400,4498400,4498400,3402200,34022020,18491020,184910</v>
      </c>
    </row>
    <row r="23" spans="1:3" x14ac:dyDescent="0.25">
      <c r="A23" s="2">
        <f>raw!A24</f>
        <v>4</v>
      </c>
      <c r="B23" s="3" t="str">
        <f>_xlfn.CONCAT(raw!B24,raw!C24)</f>
        <v>293568</v>
      </c>
      <c r="C23" t="str">
        <f>raw!D24</f>
        <v>Valor Total(R$)207,04-207,04670,26-670,265,0068,23169,5516.634,38</v>
      </c>
    </row>
    <row r="24" spans="1:3" x14ac:dyDescent="0.25">
      <c r="A24" s="2">
        <f>raw!A25</f>
        <v>4</v>
      </c>
      <c r="B24" s="3" t="str">
        <f>_xlfn.CONCAT(raw!B25,raw!C25)</f>
        <v>304528</v>
      </c>
      <c r="C24" t="str">
        <f>raw!D25</f>
        <v>46,1764,16320,8241,51</v>
      </c>
    </row>
    <row r="25" spans="1:3" x14ac:dyDescent="0.25">
      <c r="A25" s="2">
        <f>raw!A26</f>
        <v>4</v>
      </c>
      <c r="B25" s="3" t="str">
        <f>_xlfn.CONCAT(raw!B26,raw!C26)</f>
        <v>332568</v>
      </c>
      <c r="C25" t="str">
        <f>raw!D26</f>
        <v>Base Calc.ICMS(R$)67,28-67,28481,84-481,844,9968,220,000,00</v>
      </c>
    </row>
    <row r="26" spans="1:3" x14ac:dyDescent="0.25">
      <c r="A26" s="2">
        <f>raw!A27</f>
        <v>4</v>
      </c>
      <c r="B26" s="3" t="str">
        <f>_xlfn.CONCAT(raw!B27,raw!C27)</f>
        <v>366568</v>
      </c>
      <c r="C26" t="str">
        <f>raw!D27</f>
        <v>%Aliq.ICMS181818181818180</v>
      </c>
    </row>
    <row r="27" spans="1:3" x14ac:dyDescent="0.25">
      <c r="A27" s="2">
        <f>raw!A28</f>
        <v>4</v>
      </c>
      <c r="B27" s="3" t="str">
        <f>_xlfn.CONCAT(raw!B28,raw!C28)</f>
        <v>400568</v>
      </c>
      <c r="C27" t="str">
        <f>raw!D28</f>
        <v>ICMS (R$)12,11-12,1186,73-86,730,8912,280,000,00</v>
      </c>
    </row>
    <row r="28" spans="1:3" x14ac:dyDescent="0.25">
      <c r="A28" s="2">
        <f>raw!A29</f>
        <v>4</v>
      </c>
      <c r="B28" s="3" t="str">
        <f>_xlfn.CONCAT(raw!B29,raw!C29)</f>
        <v>428641</v>
      </c>
      <c r="C28" t="str">
        <f>raw!D29</f>
        <v>Base Calc.</v>
      </c>
    </row>
    <row r="29" spans="1:3" x14ac:dyDescent="0.25">
      <c r="A29" s="2">
        <f>raw!A30</f>
        <v>4</v>
      </c>
      <c r="B29" s="3" t="str">
        <f>_xlfn.CONCAT(raw!B30,raw!C30)</f>
        <v>420568</v>
      </c>
      <c r="C29" t="str">
        <f>raw!D30</f>
        <v>PIS/COFINS (R$)194,92-194,92583,53-583,534,0955,94169,5516.634,38</v>
      </c>
    </row>
    <row r="30" spans="1:3" x14ac:dyDescent="0.25">
      <c r="A30" s="2">
        <f>raw!A31</f>
        <v>4</v>
      </c>
      <c r="B30" s="3" t="str">
        <f>_xlfn.CONCAT(raw!B31,raw!C31)</f>
        <v>474568</v>
      </c>
      <c r="C30" t="str">
        <f>raw!D31</f>
        <v>PIS (R$) COFINS(R$)(3,0729%)5,99-5,9917,93-17,930,121,725,21511,16</v>
      </c>
    </row>
    <row r="31" spans="1:3" x14ac:dyDescent="0.25">
      <c r="A31" s="2">
        <f>raw!A32</f>
        <v>4</v>
      </c>
      <c r="B31" s="3" t="str">
        <f>_xlfn.CONCAT(raw!B32,raw!C32)</f>
        <v>470568</v>
      </c>
      <c r="C31" t="str">
        <f>raw!D32</f>
        <v>(0,6671%)1,30-1,303,89-3,890,030,371,13110,97</v>
      </c>
    </row>
    <row r="32" spans="1:3" x14ac:dyDescent="0.25">
      <c r="A32" s="2">
        <f>raw!A33</f>
        <v>4</v>
      </c>
      <c r="B32" s="3" t="str">
        <f>_xlfn.CONCAT(raw!B33,raw!C33)</f>
        <v>350528</v>
      </c>
      <c r="C32" t="str">
        <f>raw!D33</f>
        <v>0,000,000,000,00</v>
      </c>
    </row>
    <row r="33" spans="1:3" x14ac:dyDescent="0.25">
      <c r="A33" s="2">
        <f>raw!A34</f>
        <v>4</v>
      </c>
      <c r="B33" s="3" t="str">
        <f>_xlfn.CONCAT(raw!B34,raw!C34)</f>
        <v>376528</v>
      </c>
      <c r="C33" t="str">
        <f>raw!D34</f>
        <v>0000</v>
      </c>
    </row>
    <row r="34" spans="1:3" x14ac:dyDescent="0.25">
      <c r="A34" s="2">
        <f>raw!A35</f>
        <v>4</v>
      </c>
      <c r="B34" s="3" t="str">
        <f>_xlfn.CONCAT(raw!B35,raw!C35)</f>
        <v>405528</v>
      </c>
      <c r="C34" t="str">
        <f>raw!D35</f>
        <v>0,000,000,000,00</v>
      </c>
    </row>
    <row r="35" spans="1:3" x14ac:dyDescent="0.25">
      <c r="A35" s="2">
        <f>raw!A36</f>
        <v>4</v>
      </c>
      <c r="B35" s="3" t="str">
        <f>_xlfn.CONCAT(raw!B36,raw!C36)</f>
        <v>453528</v>
      </c>
      <c r="C35" t="str">
        <f>raw!D36</f>
        <v>0,000,000,000,00</v>
      </c>
    </row>
    <row r="36" spans="1:3" x14ac:dyDescent="0.25">
      <c r="A36" s="2">
        <f>raw!A37</f>
        <v>4</v>
      </c>
      <c r="B36" s="3" t="str">
        <f>_xlfn.CONCAT(raw!B37,raw!C37)</f>
        <v>485528</v>
      </c>
      <c r="C36" t="str">
        <f>raw!D37</f>
        <v>0,000,000,000,00</v>
      </c>
    </row>
    <row r="37" spans="1:3" x14ac:dyDescent="0.25">
      <c r="A37" s="2">
        <f>raw!A38</f>
        <v>4</v>
      </c>
      <c r="B37" s="3" t="str">
        <f>_xlfn.CONCAT(raw!B38,raw!C38)</f>
        <v>525528</v>
      </c>
      <c r="C37" t="str">
        <f>raw!D38</f>
        <v>0,000,000,000,00</v>
      </c>
    </row>
    <row r="38" spans="1:3" x14ac:dyDescent="0.25">
      <c r="A38" s="2">
        <f>raw!A39</f>
        <v>4</v>
      </c>
      <c r="B38" s="3" t="str">
        <f>_xlfn.CONCAT(raw!B39,raw!C39)</f>
        <v>35431</v>
      </c>
      <c r="C38" t="str">
        <f>raw!D39</f>
        <v>CCI: Código de Classificação do Item</v>
      </c>
    </row>
    <row r="39" spans="1:3" x14ac:dyDescent="0.25">
      <c r="A39" s="2">
        <f>raw!A40</f>
        <v>4</v>
      </c>
      <c r="B39" s="3" t="str">
        <f>_xlfn.CONCAT(raw!B40,raw!C40)</f>
        <v>248431</v>
      </c>
      <c r="C39" t="str">
        <f>raw!D40</f>
        <v>Total:</v>
      </c>
    </row>
    <row r="40" spans="1:3" x14ac:dyDescent="0.25">
      <c r="A40" s="2">
        <f>raw!A41</f>
        <v>4</v>
      </c>
      <c r="B40" s="3" t="str">
        <f>_xlfn.CONCAT(raw!B41,raw!C41)</f>
        <v>296431</v>
      </c>
      <c r="C40" t="str">
        <f>raw!D41</f>
        <v>17.349,82</v>
      </c>
    </row>
    <row r="41" spans="1:3" x14ac:dyDescent="0.25">
      <c r="A41" s="2">
        <f>raw!A42</f>
        <v>4</v>
      </c>
      <c r="B41" s="3" t="str">
        <f>_xlfn.CONCAT(raw!B42,raw!C42)</f>
        <v>346431</v>
      </c>
      <c r="C41" t="str">
        <f>raw!D42</f>
        <v>73,21</v>
      </c>
    </row>
    <row r="42" spans="1:3" x14ac:dyDescent="0.25">
      <c r="A42" s="2">
        <f>raw!A43</f>
        <v>4</v>
      </c>
      <c r="B42" s="3" t="str">
        <f>_xlfn.CONCAT(raw!B43,raw!C43)</f>
        <v>402431</v>
      </c>
      <c r="C42" t="str">
        <f>raw!D43</f>
        <v>13,17</v>
      </c>
    </row>
    <row r="43" spans="1:3" x14ac:dyDescent="0.25">
      <c r="A43" s="2">
        <f>raw!A44</f>
        <v>4</v>
      </c>
      <c r="B43" s="3" t="str">
        <f>_xlfn.CONCAT(raw!B44,raw!C44)</f>
        <v>440431</v>
      </c>
      <c r="C43" t="str">
        <f>raw!D44</f>
        <v>16.863,96</v>
      </c>
    </row>
    <row r="44" spans="1:3" x14ac:dyDescent="0.25">
      <c r="A44" s="2">
        <f>raw!A45</f>
        <v>4</v>
      </c>
      <c r="B44" s="3" t="str">
        <f>_xlfn.CONCAT(raw!B45,raw!C45)</f>
        <v>478431</v>
      </c>
      <c r="C44" t="str">
        <f>raw!D45</f>
        <v>112,50</v>
      </c>
    </row>
    <row r="45" spans="1:3" x14ac:dyDescent="0.25">
      <c r="A45" s="2">
        <f>raw!A46</f>
        <v>4</v>
      </c>
      <c r="B45" s="3" t="str">
        <f>_xlfn.CONCAT(raw!B46,raw!C46)</f>
        <v>518431</v>
      </c>
      <c r="C45" t="str">
        <f>raw!D46</f>
        <v>518,21</v>
      </c>
    </row>
    <row r="46" spans="1:3" x14ac:dyDescent="0.25">
      <c r="A46" s="2">
        <f>raw!A47</f>
        <v>4</v>
      </c>
      <c r="B46" s="3" t="str">
        <f>_xlfn.CONCAT(raw!B47,raw!C47)</f>
        <v>63395</v>
      </c>
      <c r="C46" t="str">
        <f>raw!D47</f>
        <v>DISCRIMINAÇÃO</v>
      </c>
    </row>
    <row r="47" spans="1:3" x14ac:dyDescent="0.25">
      <c r="A47" s="2">
        <f>raw!A48</f>
        <v>4</v>
      </c>
      <c r="B47" s="3" t="str">
        <f>_xlfn.CONCAT(raw!B48,raw!C48)</f>
        <v>37355</v>
      </c>
      <c r="C47" t="str">
        <f>raw!D48</f>
        <v>SERVIÇO DISTRIBUIÇÃOCOMPRA DE ENERGIASERVIÇO DE TRANSMISSÃOENCARGOS SETORIAISIMPOSTOS DIRETOS E ENCARGOSOUTROS SERVIÇOS</v>
      </c>
    </row>
    <row r="48" spans="1:3" x14ac:dyDescent="0.25">
      <c r="A48" s="2">
        <f>raw!A49</f>
        <v>4</v>
      </c>
      <c r="B48" s="3" t="str">
        <f>_xlfn.CONCAT(raw!B49,raw!C49)</f>
        <v>36333</v>
      </c>
      <c r="C48" t="str">
        <f>raw!D49</f>
        <v>VALOR (R$)3.314,847.457,571.534,043.926,831.116,540,0017.349,82- Valor Encargo Uso Sist. Distr. (Ref 06/2022): R$13.871,82</v>
      </c>
    </row>
    <row r="49" spans="1:3" x14ac:dyDescent="0.25">
      <c r="A49" s="2">
        <f>raw!A50</f>
        <v>4</v>
      </c>
      <c r="B49" s="3" t="str">
        <f>_xlfn.CONCAT(raw!B50,raw!C50)</f>
        <v>75348</v>
      </c>
      <c r="C49" t="str">
        <f>raw!D50</f>
        <v>TOTAL</v>
      </c>
    </row>
    <row r="50" spans="1:3" x14ac:dyDescent="0.25">
      <c r="A50" s="2">
        <f>raw!A51</f>
        <v>4</v>
      </c>
      <c r="B50" s="3" t="str">
        <f>_xlfn.CONCAT(raw!B51,raw!C51)</f>
        <v>210388</v>
      </c>
      <c r="C50" t="str">
        <f>raw!D51</f>
        <v>14/09/2022</v>
      </c>
    </row>
    <row r="51" spans="1:3" x14ac:dyDescent="0.25">
      <c r="A51" s="2">
        <f>raw!A52</f>
        <v>4</v>
      </c>
      <c r="B51" s="3" t="str">
        <f>_xlfn.CONCAT(raw!B52,raw!C52)</f>
        <v>382389</v>
      </c>
      <c r="C51" t="str">
        <f>raw!D52</f>
        <v>R$ 17.349,82</v>
      </c>
    </row>
    <row r="52" spans="1:3" x14ac:dyDescent="0.25">
      <c r="A52" s="2">
        <f>raw!A53</f>
        <v>4</v>
      </c>
      <c r="B52" s="3" t="str">
        <f>_xlfn.CONCAT(raw!B53,raw!C53)</f>
        <v>172348</v>
      </c>
      <c r="C52" t="str">
        <f>raw!D53</f>
        <v>%19,1142,988,8422,636,440,00100,00</v>
      </c>
    </row>
    <row r="53" spans="1:3" x14ac:dyDescent="0.25">
      <c r="A53" s="2">
        <f>raw!A54</f>
        <v>4</v>
      </c>
      <c r="B53" s="3" t="str">
        <f>_xlfn.CONCAT(raw!B54,raw!C54)</f>
        <v>268327</v>
      </c>
      <c r="C53" t="str">
        <f>raw!D54</f>
        <v>379a.f730.e57f.9d87.e4c1.7996.b7e3.3f92</v>
      </c>
    </row>
    <row r="54" spans="1:3" x14ac:dyDescent="0.25">
      <c r="A54" s="2">
        <f>raw!A55</f>
        <v>4</v>
      </c>
      <c r="B54" s="3" t="str">
        <f>_xlfn.CONCAT(raw!B55,raw!C55)</f>
        <v>210263</v>
      </c>
      <c r="C54" t="str">
        <f>raw!D55</f>
        <v>00190.00009 03268.923004 41206.411179 1 91080001734982</v>
      </c>
    </row>
    <row r="55" spans="1:3" x14ac:dyDescent="0.25">
      <c r="A55" s="2">
        <f>raw!A56</f>
        <v>4</v>
      </c>
      <c r="B55" s="3" t="str">
        <f>_xlfn.CONCAT(raw!B56,raw!C56)</f>
        <v>198263</v>
      </c>
      <c r="C55" t="str">
        <f>raw!D56</f>
        <v>-9</v>
      </c>
    </row>
    <row r="56" spans="1:3" x14ac:dyDescent="0.25">
      <c r="A56" s="2">
        <f>raw!A57</f>
        <v>4</v>
      </c>
      <c r="B56" s="3" t="str">
        <f>_xlfn.CONCAT(raw!B57,raw!C57)</f>
        <v>185263</v>
      </c>
      <c r="C56" t="str">
        <f>raw!D57</f>
        <v>001</v>
      </c>
    </row>
    <row r="57" spans="1:3" x14ac:dyDescent="0.25">
      <c r="A57" s="2">
        <f>raw!A58</f>
        <v>4</v>
      </c>
      <c r="B57" s="3" t="str">
        <f>_xlfn.CONCAT(raw!B58,raw!C58)</f>
        <v>38196</v>
      </c>
      <c r="C57" t="str">
        <f>raw!D58</f>
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</c>
    </row>
    <row r="58" spans="1:3" x14ac:dyDescent="0.25">
      <c r="A58" s="2">
        <f>raw!A59</f>
        <v>4</v>
      </c>
      <c r="B58" s="3" t="str">
        <f>_xlfn.CONCAT(raw!B59,raw!C59)</f>
        <v>199196</v>
      </c>
      <c r="C58" t="str">
        <f>raw!D59</f>
        <v>ESPÉCIE DOC</v>
      </c>
    </row>
    <row r="59" spans="1:3" x14ac:dyDescent="0.25">
      <c r="A59" s="2">
        <f>raw!A60</f>
        <v>4</v>
      </c>
      <c r="B59" s="3" t="str">
        <f>_xlfn.CONCAT(raw!B60,raw!C60)</f>
        <v>310223</v>
      </c>
      <c r="C59" t="str">
        <f>raw!D60</f>
        <v>CNPJ07.282.377/0001-20</v>
      </c>
    </row>
    <row r="60" spans="1:3" x14ac:dyDescent="0.25">
      <c r="A60" s="2">
        <f>raw!A61</f>
        <v>4</v>
      </c>
      <c r="B60" s="3" t="str">
        <f>_xlfn.CONCAT(raw!B61,raw!C61)</f>
        <v>373234</v>
      </c>
      <c r="C60" t="str">
        <f>raw!D61</f>
        <v>VENCIMENTO14/09/2022AG./CÓD.BENEFICIÁRIO</v>
      </c>
    </row>
    <row r="61" spans="1:3" x14ac:dyDescent="0.25">
      <c r="A61" s="2">
        <f>raw!A62</f>
        <v>4</v>
      </c>
      <c r="B61" s="3" t="str">
        <f>_xlfn.CONCAT(raw!B62,raw!C62)</f>
        <v>393223</v>
      </c>
      <c r="C61" t="str">
        <f>raw!D62</f>
        <v>3064-3/005292-2</v>
      </c>
    </row>
    <row r="62" spans="1:3" x14ac:dyDescent="0.25">
      <c r="A62" s="2">
        <f>raw!A63</f>
        <v>4</v>
      </c>
      <c r="B62" s="3" t="str">
        <f>_xlfn.CONCAT(raw!B63,raw!C63)</f>
        <v>453267</v>
      </c>
      <c r="C62" t="str">
        <f>raw!D63</f>
        <v>Promoção 1 Ano Por Nossa Conta</v>
      </c>
    </row>
    <row r="63" spans="1:3" x14ac:dyDescent="0.25">
      <c r="A63" s="2">
        <f>raw!A64</f>
        <v>4</v>
      </c>
      <c r="B63" s="3" t="str">
        <f>_xlfn.CONCAT(raw!B64,raw!C64)</f>
        <v>457260</v>
      </c>
      <c r="C63" t="str">
        <f>raw!D64</f>
        <v>Pague com QR Code do PIX e</v>
      </c>
    </row>
    <row r="64" spans="1:3" x14ac:dyDescent="0.25">
      <c r="A64" s="2">
        <f>raw!A65</f>
        <v>4</v>
      </c>
      <c r="B64" s="3" t="str">
        <f>_xlfn.CONCAT(raw!B65,raw!C65)</f>
        <v>451247</v>
      </c>
      <c r="C64" t="str">
        <f>raw!D65</f>
        <v>concorra a 1 Ano de Energia Grátis.Use seu app de pagamento favorito,</v>
      </c>
    </row>
    <row r="65" spans="1:3" x14ac:dyDescent="0.25">
      <c r="A65" s="2">
        <f>raw!A66</f>
        <v>4</v>
      </c>
      <c r="B65" s="3" t="str">
        <f>_xlfn.CONCAT(raw!B66,raw!C66)</f>
        <v>453233</v>
      </c>
      <c r="C65" t="str">
        <f>raw!D66</f>
        <v>escolha "Pagar com PIX", leiao QR Code abaixo e cadastre-se:</v>
      </c>
    </row>
    <row r="66" spans="1:3" x14ac:dyDescent="0.25">
      <c r="A66" s="2">
        <f>raw!A67</f>
        <v>4</v>
      </c>
      <c r="B66" s="3" t="str">
        <f>_xlfn.CONCAT(raw!B67,raw!C67)</f>
        <v>466226</v>
      </c>
      <c r="C66" t="str">
        <f>raw!D67</f>
        <v>www.anodeconta.com.br</v>
      </c>
    </row>
    <row r="67" spans="1:3" x14ac:dyDescent="0.25">
      <c r="A67" s="2">
        <f>raw!A68</f>
        <v>4</v>
      </c>
      <c r="B67" s="3" t="str">
        <f>_xlfn.CONCAT(raw!B68,raw!C68)</f>
        <v>51187</v>
      </c>
      <c r="C67" t="str">
        <f>raw!D68</f>
        <v>01/09/2022</v>
      </c>
    </row>
    <row r="68" spans="1:3" x14ac:dyDescent="0.25">
      <c r="A68" s="2">
        <f>raw!A69</f>
        <v>4</v>
      </c>
      <c r="B68" s="3" t="str">
        <f>_xlfn.CONCAT(raw!B69,raw!C69)</f>
        <v>38177</v>
      </c>
      <c r="C68" t="str">
        <f>raw!D69</f>
        <v>USO DO BANCO</v>
      </c>
    </row>
    <row r="69" spans="1:3" x14ac:dyDescent="0.25">
      <c r="A69" s="2">
        <f>raw!A70</f>
        <v>4</v>
      </c>
      <c r="B69" s="3" t="str">
        <f>_xlfn.CONCAT(raw!B70,raw!C70)</f>
        <v>38159</v>
      </c>
      <c r="C69" t="str">
        <f>raw!D70</f>
        <v>INSTRUÇÕES</v>
      </c>
    </row>
    <row r="70" spans="1:3" x14ac:dyDescent="0.25">
      <c r="A70" s="2">
        <f>raw!A71</f>
        <v>4</v>
      </c>
      <c r="B70" s="3" t="str">
        <f>_xlfn.CONCAT(raw!B71,raw!C71)</f>
        <v>103169</v>
      </c>
      <c r="C70" t="str">
        <f>raw!D71</f>
        <v>Nº DOCUMENTO2598964-2022-08-6CARTEIRA17</v>
      </c>
    </row>
    <row r="71" spans="1:3" x14ac:dyDescent="0.25">
      <c r="A71" s="2">
        <f>raw!A72</f>
        <v>4</v>
      </c>
      <c r="B71" s="3" t="str">
        <f>_xlfn.CONCAT(raw!B72,raw!C72)</f>
        <v>249187</v>
      </c>
      <c r="C71" t="str">
        <f>raw!D72</f>
        <v>ACEITEN</v>
      </c>
    </row>
    <row r="72" spans="1:3" x14ac:dyDescent="0.25">
      <c r="A72" s="2">
        <f>raw!A73</f>
        <v>4</v>
      </c>
      <c r="B72" s="3" t="str">
        <f>_xlfn.CONCAT(raw!B73,raw!C73)</f>
        <v>286187</v>
      </c>
      <c r="C72" t="str">
        <f>raw!D73</f>
        <v>DATA DO PROCESSAMENTO01/09/2022</v>
      </c>
    </row>
    <row r="73" spans="1:3" x14ac:dyDescent="0.25">
      <c r="A73" s="2">
        <f>raw!A74</f>
        <v>4</v>
      </c>
      <c r="B73" s="3" t="str">
        <f>_xlfn.CONCAT(raw!B74,raw!C74)</f>
        <v>249177</v>
      </c>
      <c r="C73" t="str">
        <f>raw!D74</f>
        <v>QUANTIDADE</v>
      </c>
    </row>
    <row r="74" spans="1:3" x14ac:dyDescent="0.25">
      <c r="A74" s="2">
        <f>raw!A75</f>
        <v>4</v>
      </c>
      <c r="B74" s="3" t="str">
        <f>_xlfn.CONCAT(raw!B75,raw!C75)</f>
        <v>333177</v>
      </c>
      <c r="C74" t="str">
        <f>raw!D75</f>
        <v>VALOR</v>
      </c>
    </row>
    <row r="75" spans="1:3" x14ac:dyDescent="0.25">
      <c r="A75" s="2">
        <f>raw!A76</f>
        <v>4</v>
      </c>
      <c r="B75" s="3" t="str">
        <f>_xlfn.CONCAT(raw!B76,raw!C76)</f>
        <v>215168</v>
      </c>
      <c r="C75" t="str">
        <f>raw!D76</f>
        <v>DSESPÉCIER$</v>
      </c>
    </row>
    <row r="76" spans="1:3" x14ac:dyDescent="0.25">
      <c r="A76" s="2">
        <f>raw!A77</f>
        <v>4</v>
      </c>
      <c r="B76" s="3" t="str">
        <f>_xlfn.CONCAT(raw!B77,raw!C77)</f>
        <v>38114</v>
      </c>
      <c r="C76" t="str">
        <f>raw!D77</f>
        <v>OS VALORES DA MULTA/JUROS DE MORA POR ATRASO SÓ SERÃO COBRADOSNA PRIMEIRA FATURA APÓS O PAGAMENTO DESTA.TITULO SUJEITO A PROTESTO APÓS O VENCIMENTONÃO ACEITAMOS DEPÓSITO EM CONTA CORRENTE. CASO OCORRA, O MESMO NÃO QUITARÁ ESTA FATURA.</v>
      </c>
    </row>
    <row r="77" spans="1:3" x14ac:dyDescent="0.25">
      <c r="A77" s="2">
        <f>raw!A78</f>
        <v>4</v>
      </c>
      <c r="B77" s="3" t="str">
        <f>_xlfn.CONCAT(raw!B78,raw!C78)</f>
        <v>3868</v>
      </c>
      <c r="C77" t="str">
        <f>raw!D78</f>
        <v>PAGADORCONSORCIO MUNHOZ 1 ENERGIARURAL B BOM JARDIM, 0 - Sítio Paineiras, Estrada 37620000     MUNHOZ (AG: 316)SACADOR/ AVALISTA</v>
      </c>
    </row>
    <row r="78" spans="1:3" x14ac:dyDescent="0.25">
      <c r="A78" s="2">
        <f>raw!A79</f>
        <v>4</v>
      </c>
      <c r="B78" s="3" t="str">
        <f>_xlfn.CONCAT(raw!B79,raw!C79)</f>
        <v>3932</v>
      </c>
      <c r="C78" t="str">
        <f>raw!D79</f>
        <v>(B{SgSgQvQ{B{QhUrMmEvB{B{LiGsSmOcB{JdEvFrWdQh)</v>
      </c>
    </row>
    <row r="79" spans="1:3" x14ac:dyDescent="0.25">
      <c r="A79" s="2">
        <f>raw!A80</f>
        <v>4</v>
      </c>
      <c r="B79" s="3" t="str">
        <f>_xlfn.CONCAT(raw!B80,raw!C80)</f>
        <v>373214</v>
      </c>
      <c r="C79" t="str">
        <f>raw!D80</f>
        <v>NOSSO NÚMERO</v>
      </c>
    </row>
    <row r="80" spans="1:3" x14ac:dyDescent="0.25">
      <c r="A80" s="2">
        <f>raw!A81</f>
        <v>4</v>
      </c>
      <c r="B80" s="3" t="str">
        <f>_xlfn.CONCAT(raw!B81,raw!C81)</f>
        <v>364204</v>
      </c>
      <c r="C80" t="str">
        <f>raw!D81</f>
        <v>32689230041206411</v>
      </c>
    </row>
    <row r="81" spans="1:3" x14ac:dyDescent="0.25">
      <c r="A81" s="2">
        <f>raw!A82</f>
        <v>4</v>
      </c>
      <c r="B81" s="3" t="str">
        <f>_xlfn.CONCAT(raw!B82,raw!C82)</f>
        <v>373195</v>
      </c>
      <c r="C81" t="str">
        <f>raw!D82</f>
        <v>(=)VALOR DO DOCUMENTO</v>
      </c>
    </row>
    <row r="82" spans="1:3" x14ac:dyDescent="0.25">
      <c r="A82" s="2">
        <f>raw!A83</f>
        <v>4</v>
      </c>
      <c r="B82" s="3" t="str">
        <f>_xlfn.CONCAT(raw!B83,raw!C83)</f>
        <v>373176</v>
      </c>
      <c r="C82" t="str">
        <f>raw!D83</f>
        <v>17.349,82(-) DESCONTOS/ ABATIMENTOS</v>
      </c>
    </row>
    <row r="83" spans="1:3" x14ac:dyDescent="0.25">
      <c r="A83" s="2">
        <f>raw!A84</f>
        <v>4</v>
      </c>
      <c r="B83" s="3" t="str">
        <f>_xlfn.CONCAT(raw!B84,raw!C84)</f>
        <v>373159</v>
      </c>
      <c r="C83" t="str">
        <f>raw!D84</f>
        <v>(-) OUTRAS DEDUÇÕES</v>
      </c>
    </row>
    <row r="84" spans="1:3" x14ac:dyDescent="0.25">
      <c r="A84" s="2">
        <f>raw!A85</f>
        <v>4</v>
      </c>
      <c r="B84" s="3" t="str">
        <f>_xlfn.CONCAT(raw!B85,raw!C85)</f>
        <v>373143</v>
      </c>
      <c r="C84" t="str">
        <f>raw!D85</f>
        <v>(+) MORA/ MULTA</v>
      </c>
    </row>
    <row r="85" spans="1:3" x14ac:dyDescent="0.25">
      <c r="A85" s="2">
        <f>raw!A86</f>
        <v>4</v>
      </c>
      <c r="B85" s="3" t="str">
        <f>_xlfn.CONCAT(raw!B86,raw!C86)</f>
        <v>373126</v>
      </c>
      <c r="C85" t="str">
        <f>raw!D86</f>
        <v>(+) OUTROS ACRÉSCIMOS</v>
      </c>
    </row>
    <row r="86" spans="1:3" x14ac:dyDescent="0.25">
      <c r="A86" s="2">
        <f>raw!A87</f>
        <v>4</v>
      </c>
      <c r="B86" s="3" t="str">
        <f>_xlfn.CONCAT(raw!B87,raw!C87)</f>
        <v>373109</v>
      </c>
      <c r="C86" t="str">
        <f>raw!D87</f>
        <v>(=) VALOR COBRADO</v>
      </c>
    </row>
    <row r="87" spans="1:3" x14ac:dyDescent="0.25">
      <c r="A87" s="2">
        <f>raw!A88</f>
        <v>4</v>
      </c>
      <c r="B87" s="3" t="str">
        <f>_xlfn.CONCAT(raw!B88,raw!C88)</f>
        <v>37384</v>
      </c>
      <c r="C87" t="str">
        <f>raw!D88</f>
        <v>CPF/CNPJ41.628.717/0001-60</v>
      </c>
    </row>
    <row r="88" spans="1:3" x14ac:dyDescent="0.25">
      <c r="A88" s="2">
        <f>raw!A89</f>
        <v>4</v>
      </c>
      <c r="B88" s="3" t="str">
        <f>_xlfn.CONCAT(raw!B89,raw!C89)</f>
        <v>41269</v>
      </c>
      <c r="C88" t="str">
        <f>raw!D89</f>
        <v>CÓD. DE BAIXA</v>
      </c>
    </row>
    <row r="89" spans="1:3" x14ac:dyDescent="0.25">
      <c r="A89" s="2">
        <f>raw!A90</f>
        <v>4</v>
      </c>
      <c r="B89" s="3" t="str">
        <f>_xlfn.CONCAT(raw!B90,raw!C90)</f>
        <v>38260</v>
      </c>
      <c r="C89" t="str">
        <f>raw!D90</f>
        <v>AUTENTICAÇÃO MECÂNICA</v>
      </c>
    </row>
    <row r="90" spans="1:3" x14ac:dyDescent="0.25">
      <c r="A90" s="2">
        <f>raw!A91</f>
        <v>4</v>
      </c>
      <c r="B90" s="3" t="str">
        <f>_xlfn.CONCAT(raw!B91,raw!C91)</f>
        <v>37332</v>
      </c>
      <c r="C90" t="str">
        <f>raw!D91</f>
        <v>Ficha de Compensação</v>
      </c>
    </row>
    <row r="91" spans="1:3" x14ac:dyDescent="0.25">
      <c r="A91" s="2">
        <f>raw!A92</f>
        <v>4</v>
      </c>
      <c r="B91" s="3" t="str">
        <f>_xlfn.CONCAT(raw!B92,raw!C92)</f>
        <v>45696</v>
      </c>
      <c r="C91" t="str">
        <f>raw!D92</f>
        <v>Quer facilidade?Abra sua Conta Voltz - Energisae tenha vantagens exclusivas!</v>
      </c>
    </row>
    <row r="92" spans="1:3" x14ac:dyDescent="0.25">
      <c r="A92" s="2">
        <f>raw!A93</f>
        <v>4</v>
      </c>
      <c r="B92" s="3" t="str">
        <f>_xlfn.CONCAT(raw!B93,raw!C93)</f>
        <v>45676</v>
      </c>
      <c r="C92" t="str">
        <f>raw!D93</f>
        <v>Entenda melhor emcontavoltz.com/pix</v>
      </c>
    </row>
    <row r="93" spans="1:3" x14ac:dyDescent="0.25">
      <c r="A93" s="2">
        <f>raw!A94</f>
        <v>28</v>
      </c>
      <c r="B93" s="3" t="str">
        <f>_xlfn.CONCAT(raw!B94,raw!C94)</f>
        <v>38784</v>
      </c>
      <c r="C93" t="str">
        <f>raw!D94</f>
        <v>-Censo 2022 - Receba os recenseadores - Responda para o Brasilsaber o que precisa. censo2022.ibge.gov.br.</v>
      </c>
    </row>
    <row r="94" spans="1:3" x14ac:dyDescent="0.25">
      <c r="A94" s="2">
        <f>raw!A95</f>
        <v>28</v>
      </c>
      <c r="B94" s="3" t="str">
        <f>_xlfn.CONCAT(raw!B95,raw!C95)</f>
        <v>232790</v>
      </c>
      <c r="C94" t="str">
        <f>raw!D95</f>
        <v>VENCIMENTO</v>
      </c>
    </row>
    <row r="95" spans="1:3" x14ac:dyDescent="0.25">
      <c r="A95" s="2">
        <f>raw!A96</f>
        <v>28</v>
      </c>
      <c r="B95" s="3" t="str">
        <f>_xlfn.CONCAT(raw!B96,raw!C96)</f>
        <v>277790</v>
      </c>
      <c r="C95" t="str">
        <f>raw!D96</f>
        <v>VALOR (R$)</v>
      </c>
    </row>
    <row r="96" spans="1:3" x14ac:dyDescent="0.25">
      <c r="A96" s="2">
        <f>raw!A97</f>
        <v>28</v>
      </c>
      <c r="B96" s="3" t="str">
        <f>_xlfn.CONCAT(raw!B97,raw!C97)</f>
        <v>324784</v>
      </c>
      <c r="C96" t="str">
        <f>raw!D97</f>
        <v>UC com Mini Geração conforme REH 482/2012Saldo Ac: 4(P) 4(FP) A expirar em 09/2022: 0(P) 0(FP)</v>
      </c>
    </row>
    <row r="97" spans="1:3" x14ac:dyDescent="0.25">
      <c r="A97" s="2">
        <f>raw!A98</f>
        <v>28</v>
      </c>
      <c r="B97" s="3" t="str">
        <f>_xlfn.CONCAT(raw!B98,raw!C98)</f>
        <v>85630</v>
      </c>
      <c r="C97" t="str">
        <f>raw!D98</f>
        <v>PONTA</v>
      </c>
    </row>
    <row r="98" spans="1:3" x14ac:dyDescent="0.25">
      <c r="A98" s="2">
        <f>raw!A99</f>
        <v>28</v>
      </c>
      <c r="B98" s="3" t="str">
        <f>_xlfn.CONCAT(raw!B99,raw!C99)</f>
        <v>142630</v>
      </c>
      <c r="C98" t="str">
        <f>raw!D99</f>
        <v>FORA  DE  PONTA</v>
      </c>
    </row>
    <row r="99" spans="1:3" x14ac:dyDescent="0.25">
      <c r="A99" s="2">
        <f>raw!A100</f>
        <v>28</v>
      </c>
      <c r="B99" s="3" t="str">
        <f>_xlfn.CONCAT(raw!B100,raw!C100)</f>
        <v>220630</v>
      </c>
      <c r="C99" t="str">
        <f>raw!D100</f>
        <v>PONTA</v>
      </c>
    </row>
    <row r="100" spans="1:3" x14ac:dyDescent="0.25">
      <c r="A100" s="2">
        <f>raw!A101</f>
        <v>28</v>
      </c>
      <c r="B100" s="3" t="str">
        <f>_xlfn.CONCAT(raw!B101,raw!C101)</f>
        <v>277630</v>
      </c>
      <c r="C100" t="str">
        <f>raw!D101</f>
        <v>FORA  DE  PONTA</v>
      </c>
    </row>
    <row r="101" spans="1:3" x14ac:dyDescent="0.25">
      <c r="A101" s="2">
        <f>raw!A102</f>
        <v>28</v>
      </c>
      <c r="B101" s="3" t="str">
        <f>_xlfn.CONCAT(raw!B102,raw!C102)</f>
        <v>350630</v>
      </c>
      <c r="C101" t="str">
        <f>raw!D102</f>
        <v>RESERVADO</v>
      </c>
    </row>
    <row r="102" spans="1:3" x14ac:dyDescent="0.25">
      <c r="A102" s="2">
        <f>raw!A103</f>
        <v>28</v>
      </c>
      <c r="B102" s="3" t="str">
        <f>_xlfn.CONCAT(raw!B103,raw!C103)</f>
        <v>66558</v>
      </c>
      <c r="C102" t="str">
        <f>raw!D103</f>
        <v>CONSUMOFATURADO128,10134,401,0512,6013,653,1598,70465,15</v>
      </c>
    </row>
    <row r="103" spans="1:3" x14ac:dyDescent="0.25">
      <c r="A103" s="2">
        <f>raw!A104</f>
        <v>28</v>
      </c>
      <c r="B103" s="3" t="str">
        <f>_xlfn.CONCAT(raw!B104,raw!C104)</f>
        <v>34520</v>
      </c>
      <c r="C103" t="str">
        <f>raw!D104</f>
        <v>MÊS/ANOAGO/22JUL/22JUN/22MAI/22ABR/22MAR/22FEV/22JAN/22DEZ/21NOV/21OUT/21SET/21AGO/21</v>
      </c>
    </row>
    <row r="104" spans="1:3" x14ac:dyDescent="0.25">
      <c r="A104" s="2">
        <f>raw!A105</f>
        <v>28</v>
      </c>
      <c r="B104" s="3" t="str">
        <f>_xlfn.CONCAT(raw!B105,raw!C105)</f>
        <v>96621</v>
      </c>
      <c r="C104" t="str">
        <f>raw!D105</f>
        <v>DEM.MEDIDA</v>
      </c>
    </row>
    <row r="105" spans="1:3" x14ac:dyDescent="0.25">
      <c r="A105" s="2">
        <f>raw!A106</f>
        <v>28</v>
      </c>
      <c r="B105" s="3" t="str">
        <f>_xlfn.CONCAT(raw!B106,raw!C106)</f>
        <v>132618</v>
      </c>
      <c r="C105" t="str">
        <f>raw!D106</f>
        <v>CONSUMOFATURADO</v>
      </c>
    </row>
    <row r="106" spans="1:3" x14ac:dyDescent="0.25">
      <c r="A106" s="2">
        <f>raw!A107</f>
        <v>28</v>
      </c>
      <c r="B106" s="3" t="str">
        <f>_xlfn.CONCAT(raw!B107,raw!C107)</f>
        <v>163621</v>
      </c>
      <c r="C106" t="str">
        <f>raw!D107</f>
        <v>DEM.MEDIDA</v>
      </c>
    </row>
    <row r="107" spans="1:3" x14ac:dyDescent="0.25">
      <c r="A107" s="2">
        <f>raw!A108</f>
        <v>28</v>
      </c>
      <c r="B107" s="3" t="str">
        <f>_xlfn.CONCAT(raw!B108,raw!C108)</f>
        <v>205621</v>
      </c>
      <c r="C107" t="str">
        <f>raw!D108</f>
        <v>ERE</v>
      </c>
    </row>
    <row r="108" spans="1:3" x14ac:dyDescent="0.25">
      <c r="A108" s="2">
        <f>raw!A109</f>
        <v>28</v>
      </c>
      <c r="B108" s="3" t="str">
        <f>_xlfn.CONCAT(raw!B109,raw!C109)</f>
        <v>239621</v>
      </c>
      <c r="C108" t="str">
        <f>raw!D109</f>
        <v>DRE</v>
      </c>
    </row>
    <row r="109" spans="1:3" x14ac:dyDescent="0.25">
      <c r="A109" s="2">
        <f>raw!A110</f>
        <v>28</v>
      </c>
      <c r="B109" s="3" t="str">
        <f>_xlfn.CONCAT(raw!B110,raw!C110)</f>
        <v>273621</v>
      </c>
      <c r="C109" t="str">
        <f>raw!D110</f>
        <v>ERE</v>
      </c>
    </row>
    <row r="110" spans="1:3" x14ac:dyDescent="0.25">
      <c r="A110" s="2">
        <f>raw!A111</f>
        <v>28</v>
      </c>
      <c r="B110" s="3" t="str">
        <f>_xlfn.CONCAT(raw!B111,raw!C111)</f>
        <v>307621</v>
      </c>
      <c r="C110" t="str">
        <f>raw!D111</f>
        <v>DRE</v>
      </c>
    </row>
    <row r="111" spans="1:3" x14ac:dyDescent="0.25">
      <c r="A111" s="2">
        <f>raw!A112</f>
        <v>28</v>
      </c>
      <c r="B111" s="3" t="str">
        <f>_xlfn.CONCAT(raw!B112,raw!C112)</f>
        <v>335621</v>
      </c>
      <c r="C111" t="str">
        <f>raw!D112</f>
        <v>CONSUMO</v>
      </c>
    </row>
    <row r="112" spans="1:3" x14ac:dyDescent="0.25">
      <c r="A112" s="2">
        <f>raw!A113</f>
        <v>28</v>
      </c>
      <c r="B112" s="3" t="str">
        <f>_xlfn.CONCAT(raw!B113,raw!C113)</f>
        <v>375621</v>
      </c>
      <c r="C112" t="str">
        <f>raw!D113</f>
        <v>ERE</v>
      </c>
    </row>
    <row r="113" spans="1:3" x14ac:dyDescent="0.25">
      <c r="A113" s="2">
        <f>raw!A114</f>
        <v>28</v>
      </c>
      <c r="B113" s="3" t="str">
        <f>_xlfn.CONCAT(raw!B114,raw!C114)</f>
        <v>113558</v>
      </c>
      <c r="C113" t="str">
        <f>raw!D114</f>
        <v>4,204,204,204,204,204,204,204,20</v>
      </c>
    </row>
    <row r="114" spans="1:3" x14ac:dyDescent="0.25">
      <c r="A114" s="2">
        <f>raw!A115</f>
        <v>28</v>
      </c>
      <c r="B114" s="3" t="str">
        <f>_xlfn.CONCAT(raw!B115,raw!C115)</f>
        <v>110536</v>
      </c>
      <c r="C114" t="str">
        <f>raw!D115</f>
        <v>21,00</v>
      </c>
    </row>
    <row r="115" spans="1:3" x14ac:dyDescent="0.25">
      <c r="A115" s="2">
        <f>raw!A116</f>
        <v>28</v>
      </c>
      <c r="B115" s="3" t="str">
        <f>_xlfn.CONCAT(raw!B116,raw!C116)</f>
        <v>137543</v>
      </c>
      <c r="C115" t="str">
        <f>raw!D116</f>
        <v>1.489,951.000,6517,85164,85205,80152,25704,551.769,251.050,002.100,00</v>
      </c>
    </row>
    <row r="116" spans="1:3" x14ac:dyDescent="0.25">
      <c r="A116" s="2">
        <f>raw!A117</f>
        <v>28</v>
      </c>
      <c r="B116" s="3" t="str">
        <f>_xlfn.CONCAT(raw!B117,raw!C117)</f>
        <v>211602</v>
      </c>
      <c r="C116" t="str">
        <f>raw!D117</f>
        <v>14,7017,85</v>
      </c>
    </row>
    <row r="117" spans="1:3" x14ac:dyDescent="0.25">
      <c r="A117" s="2">
        <f>raw!A118</f>
        <v>28</v>
      </c>
      <c r="B117" s="3" t="str">
        <f>_xlfn.CONCAT(raw!B118,raw!C118)</f>
        <v>214580</v>
      </c>
      <c r="C117" t="str">
        <f>raw!D118</f>
        <v>3,153,15</v>
      </c>
    </row>
    <row r="118" spans="1:3" x14ac:dyDescent="0.25">
      <c r="A118" s="2">
        <f>raw!A119</f>
        <v>28</v>
      </c>
      <c r="B118" s="3" t="str">
        <f>_xlfn.CONCAT(raw!B119,raw!C119)</f>
        <v>211558</v>
      </c>
      <c r="C118" t="str">
        <f>raw!D119</f>
        <v>21,0070,35</v>
      </c>
    </row>
    <row r="119" spans="1:3" x14ac:dyDescent="0.25">
      <c r="A119" s="2">
        <f>raw!A120</f>
        <v>28</v>
      </c>
      <c r="B119" s="3" t="str">
        <f>_xlfn.CONCAT(raw!B120,raw!C120)</f>
        <v>180558</v>
      </c>
      <c r="C119" t="str">
        <f>raw!D120</f>
        <v>8,408,408,408,408,404,208,408,40</v>
      </c>
    </row>
    <row r="120" spans="1:3" x14ac:dyDescent="0.25">
      <c r="A120" s="2">
        <f>raw!A121</f>
        <v>28</v>
      </c>
      <c r="B120" s="3" t="str">
        <f>_xlfn.CONCAT(raw!B121,raw!C121)</f>
        <v>178543</v>
      </c>
      <c r="C120" t="str">
        <f>raw!D121</f>
        <v>10,50</v>
      </c>
    </row>
    <row r="121" spans="1:3" x14ac:dyDescent="0.25">
      <c r="A121" s="2">
        <f>raw!A122</f>
        <v>28</v>
      </c>
      <c r="B121" s="3" t="str">
        <f>_xlfn.CONCAT(raw!B122,raw!C122)</f>
        <v>276558</v>
      </c>
      <c r="C121" t="str">
        <f>raw!D122</f>
        <v>200,55131,254,2045,1543,0529,40142,80732,90</v>
      </c>
    </row>
    <row r="122" spans="1:3" x14ac:dyDescent="0.25">
      <c r="A122" s="2">
        <f>raw!A123</f>
        <v>28</v>
      </c>
      <c r="B122" s="3" t="str">
        <f>_xlfn.CONCAT(raw!B123,raw!C123)</f>
        <v>35490</v>
      </c>
      <c r="C122" t="str">
        <f>raw!D123</f>
        <v>Leitura Anterior:31/07/2022</v>
      </c>
    </row>
    <row r="123" spans="1:3" x14ac:dyDescent="0.25">
      <c r="A123" s="2">
        <f>raw!A124</f>
        <v>28</v>
      </c>
      <c r="B123" s="3" t="str">
        <f>_xlfn.CONCAT(raw!B124,raw!C124)</f>
        <v>113490</v>
      </c>
      <c r="C123" t="str">
        <f>raw!D124</f>
        <v>Leitura Atual:31/08/2022</v>
      </c>
    </row>
    <row r="124" spans="1:3" x14ac:dyDescent="0.25">
      <c r="A124" s="2">
        <f>raw!A125</f>
        <v>28</v>
      </c>
      <c r="B124" s="3" t="str">
        <f>_xlfn.CONCAT(raw!B125,raw!C125)</f>
        <v>183490</v>
      </c>
      <c r="C124" t="str">
        <f>raw!D125</f>
        <v>Dias: 31</v>
      </c>
    </row>
    <row r="125" spans="1:3" x14ac:dyDescent="0.25">
      <c r="A125" s="2">
        <f>raw!A126</f>
        <v>28</v>
      </c>
      <c r="B125" s="3" t="str">
        <f>_xlfn.CONCAT(raw!B126,raw!C126)</f>
        <v>207490</v>
      </c>
      <c r="C125" t="str">
        <f>raw!D126</f>
        <v>Demanda Contratada Ponta:</v>
      </c>
    </row>
    <row r="126" spans="1:3" x14ac:dyDescent="0.25">
      <c r="A126" s="2">
        <f>raw!A127</f>
        <v>28</v>
      </c>
      <c r="B126" s="3" t="str">
        <f>_xlfn.CONCAT(raw!B127,raw!C127)</f>
        <v>35386</v>
      </c>
      <c r="C126" t="str">
        <f>raw!D127</f>
        <v>UN.KWHINJKWHINJKWKWEREEREDREDRE</v>
      </c>
    </row>
    <row r="127" spans="1:3" x14ac:dyDescent="0.25">
      <c r="A127" s="2">
        <f>raw!A128</f>
        <v>28</v>
      </c>
      <c r="B127" s="3" t="str">
        <f>_xlfn.CONCAT(raw!B128,raw!C128)</f>
        <v>52468</v>
      </c>
      <c r="C127" t="str">
        <f>raw!D128</f>
        <v>Posto</v>
      </c>
    </row>
    <row r="128" spans="1:3" x14ac:dyDescent="0.25">
      <c r="A128" s="2">
        <f>raw!A129</f>
        <v>28</v>
      </c>
      <c r="B128" s="3" t="str">
        <f>_xlfn.CONCAT(raw!B129,raw!C129)</f>
        <v>57386</v>
      </c>
      <c r="C128" t="str">
        <f>raw!D129</f>
        <v>PPFFPFPFPF</v>
      </c>
    </row>
    <row r="129" spans="1:3" x14ac:dyDescent="0.25">
      <c r="A129" s="2">
        <f>raw!A130</f>
        <v>28</v>
      </c>
      <c r="B129" s="3" t="str">
        <f>_xlfn.CONCAT(raw!B130,raw!C130)</f>
        <v>91387</v>
      </c>
      <c r="C129" t="str">
        <f>raw!D130</f>
        <v>Atual0,82275,798,243.019,500,000,010,121,270,010,01</v>
      </c>
    </row>
    <row r="130" spans="1:3" x14ac:dyDescent="0.25">
      <c r="A130" s="2">
        <f>raw!A131</f>
        <v>28</v>
      </c>
      <c r="B130" s="3" t="str">
        <f>_xlfn.CONCAT(raw!B131,raw!C131)</f>
        <v>141477</v>
      </c>
      <c r="C130" t="str">
        <f>raw!D131</f>
        <v>Dados da leitura</v>
      </c>
    </row>
    <row r="131" spans="1:3" x14ac:dyDescent="0.25">
      <c r="A131" s="2">
        <f>raw!A132</f>
        <v>28</v>
      </c>
      <c r="B131" s="3" t="str">
        <f>_xlfn.CONCAT(raw!B132,raw!C132)</f>
        <v>130387</v>
      </c>
      <c r="C131" t="str">
        <f>raw!D132</f>
        <v>Anterior0,69253,346,822.817,370,000,000,111,080,000,00</v>
      </c>
    </row>
    <row r="132" spans="1:3" x14ac:dyDescent="0.25">
      <c r="A132" s="2">
        <f>raw!A133</f>
        <v>28</v>
      </c>
      <c r="B132" s="3" t="str">
        <f>_xlfn.CONCAT(raw!B133,raw!C133)</f>
        <v>159387</v>
      </c>
      <c r="C132" t="str">
        <f>raw!D133</f>
        <v>K1050105010501050105010501050105010501050</v>
      </c>
    </row>
    <row r="133" spans="1:3" x14ac:dyDescent="0.25">
      <c r="A133" s="2">
        <f>raw!A134</f>
        <v>28</v>
      </c>
      <c r="B133" s="3" t="str">
        <f>_xlfn.CONCAT(raw!B134,raw!C134)</f>
        <v>179387</v>
      </c>
      <c r="C133" t="str">
        <f>raw!D134</f>
        <v>Perdas(%)0000000000</v>
      </c>
    </row>
    <row r="134" spans="1:3" x14ac:dyDescent="0.25">
      <c r="A134" s="2">
        <f>raw!A135</f>
        <v>28</v>
      </c>
      <c r="B134" s="3" t="str">
        <f>_xlfn.CONCAT(raw!B135,raw!C135)</f>
        <v>224387</v>
      </c>
      <c r="C134" t="str">
        <f>raw!D135</f>
        <v>Fat. Pot.0000000000</v>
      </c>
    </row>
    <row r="135" spans="1:3" x14ac:dyDescent="0.25">
      <c r="A135" s="2">
        <f>raw!A136</f>
        <v>28</v>
      </c>
      <c r="B135" s="3" t="str">
        <f>_xlfn.CONCAT(raw!B136,raw!C136)</f>
        <v>257387</v>
      </c>
      <c r="C135" t="str">
        <f>raw!D136</f>
        <v>Aj. Fator Pot.0000000000</v>
      </c>
    </row>
    <row r="136" spans="1:3" x14ac:dyDescent="0.25">
      <c r="A136" s="2">
        <f>raw!A137</f>
        <v>28</v>
      </c>
      <c r="B136" s="3" t="str">
        <f>_xlfn.CONCAT(raw!B137,raw!C137)</f>
        <v>318490</v>
      </c>
      <c r="C136" t="str">
        <f>raw!D137</f>
        <v>* K : Constante do MedidorFora Ponta:</v>
      </c>
    </row>
    <row r="137" spans="1:3" x14ac:dyDescent="0.25">
      <c r="A137" s="2">
        <f>raw!A138</f>
        <v>28</v>
      </c>
      <c r="B137" s="3" t="str">
        <f>_xlfn.CONCAT(raw!B138,raw!C138)</f>
        <v>350490</v>
      </c>
      <c r="C137" t="str">
        <f>raw!D138</f>
        <v>832,5</v>
      </c>
    </row>
    <row r="138" spans="1:3" x14ac:dyDescent="0.25">
      <c r="A138" s="2">
        <f>raw!A139</f>
        <v>28</v>
      </c>
      <c r="B138" s="3" t="str">
        <f>_xlfn.CONCAT(raw!B139,raw!C139)</f>
        <v>317387</v>
      </c>
      <c r="C138" t="str">
        <f>raw!D139</f>
        <v>Dados do consumoMedido128,1023.565,151.489,95212.245,954,208,4014,70200,555,257,35</v>
      </c>
    </row>
    <row r="139" spans="1:3" x14ac:dyDescent="0.25">
      <c r="A139" s="2">
        <f>raw!A140</f>
        <v>28</v>
      </c>
      <c r="B139" s="3" t="str">
        <f>_xlfn.CONCAT(raw!B140,raw!C140)</f>
        <v>369387</v>
      </c>
      <c r="C139" t="str">
        <f>raw!D140</f>
        <v>Faturado128,10128,101.489,951.489,950,00832,5014,70200,550,000,00</v>
      </c>
    </row>
    <row r="140" spans="1:3" x14ac:dyDescent="0.25">
      <c r="A140" s="2">
        <f>raw!A141</f>
        <v>28</v>
      </c>
      <c r="B140" s="3" t="str">
        <f>_xlfn.CONCAT(raw!B141,raw!C141)</f>
        <v>413432</v>
      </c>
      <c r="C140" t="str">
        <f>raw!D141</f>
        <v>DIC MENSALDIC TRIMESTRALDIC ANUALFIC MENSALFIC TRIMESTRALFIC ANUALDMICDICRI</v>
      </c>
    </row>
    <row r="141" spans="1:3" x14ac:dyDescent="0.25">
      <c r="A141" s="2">
        <f>raw!A142</f>
        <v>28</v>
      </c>
      <c r="B141" s="3" t="str">
        <f>_xlfn.CONCAT(raw!B142,raw!C142)</f>
        <v>467431</v>
      </c>
      <c r="C141" t="str">
        <f>raw!D142</f>
        <v>13,000,000,005,000,000,0010,0021,00</v>
      </c>
    </row>
    <row r="142" spans="1:3" x14ac:dyDescent="0.25">
      <c r="A142" s="2">
        <f>raw!A143</f>
        <v>28</v>
      </c>
      <c r="B142" s="3" t="str">
        <f>_xlfn.CONCAT(raw!B143,raw!C143)</f>
        <v>517478</v>
      </c>
      <c r="C142" t="str">
        <f>raw!D143</f>
        <v>0,00</v>
      </c>
    </row>
    <row r="143" spans="1:3" x14ac:dyDescent="0.25">
      <c r="A143" s="2">
        <f>raw!A144</f>
        <v>28</v>
      </c>
      <c r="B143" s="3" t="str">
        <f>_xlfn.CONCAT(raw!B144,raw!C144)</f>
        <v>517457</v>
      </c>
      <c r="C143" t="str">
        <f>raw!D144</f>
        <v>0,00</v>
      </c>
    </row>
    <row r="144" spans="1:3" x14ac:dyDescent="0.25">
      <c r="A144" s="2">
        <f>raw!A145</f>
        <v>28</v>
      </c>
      <c r="B144" s="3" t="str">
        <f>_xlfn.CONCAT(raw!B145,raw!C145)</f>
        <v>517438</v>
      </c>
      <c r="C144" t="str">
        <f>raw!D145</f>
        <v>0,00</v>
      </c>
    </row>
    <row r="145" spans="1:3" x14ac:dyDescent="0.25">
      <c r="A145" s="2">
        <f>raw!A146</f>
        <v>28</v>
      </c>
      <c r="B145" s="3" t="str">
        <f>_xlfn.CONCAT(raw!B146,raw!C146)</f>
        <v>453399</v>
      </c>
      <c r="C145" t="str">
        <f>raw!D146</f>
        <v>EXTREMA06/2022</v>
      </c>
    </row>
    <row r="146" spans="1:3" x14ac:dyDescent="0.25">
      <c r="A146" s="2">
        <f>raw!A147</f>
        <v>28</v>
      </c>
      <c r="B146" s="3" t="str">
        <f>_xlfn.CONCAT(raw!B147,raw!C147)</f>
        <v>412378</v>
      </c>
      <c r="C146" t="str">
        <f>raw!D147</f>
        <v>Conjunto:Referência:Tensão Contratada: 34500Limite Adequado:</v>
      </c>
    </row>
    <row r="147" spans="1:3" x14ac:dyDescent="0.25">
      <c r="A147" s="2">
        <f>raw!A148</f>
        <v>28</v>
      </c>
      <c r="B147" s="3" t="str">
        <f>_xlfn.CONCAT(raw!B148,raw!C148)</f>
        <v>479378</v>
      </c>
      <c r="C147" t="str">
        <f>raw!D148</f>
        <v>32085 a 36225</v>
      </c>
    </row>
    <row r="148" spans="1:3" x14ac:dyDescent="0.25">
      <c r="A148" s="2">
        <f>raw!A149</f>
        <v>0</v>
      </c>
      <c r="B148" s="3" t="str">
        <f>_xlfn.CONCAT(raw!B149,raw!C149)</f>
        <v>00</v>
      </c>
      <c r="C148">
        <f>raw!D149</f>
        <v>0</v>
      </c>
    </row>
    <row r="149" spans="1:3" x14ac:dyDescent="0.25">
      <c r="A149" s="2">
        <f>raw!A150</f>
        <v>0</v>
      </c>
      <c r="B149" s="3" t="str">
        <f>_xlfn.CONCAT(raw!B150,raw!C150)</f>
        <v>00</v>
      </c>
      <c r="C149">
        <f>raw!D150</f>
        <v>0</v>
      </c>
    </row>
    <row r="150" spans="1:3" x14ac:dyDescent="0.25">
      <c r="A150" s="2">
        <f>raw!A151</f>
        <v>0</v>
      </c>
      <c r="B150" s="3" t="str">
        <f>_xlfn.CONCAT(raw!B151,raw!C151)</f>
        <v>00</v>
      </c>
      <c r="C150">
        <f>raw!D151</f>
        <v>0</v>
      </c>
    </row>
    <row r="151" spans="1:3" x14ac:dyDescent="0.25">
      <c r="A151" s="2">
        <f>raw!A152</f>
        <v>0</v>
      </c>
      <c r="B151" s="3" t="str">
        <f>_xlfn.CONCAT(raw!B152,raw!C152)</f>
        <v>00</v>
      </c>
      <c r="C151">
        <f>raw!D152</f>
        <v>0</v>
      </c>
    </row>
    <row r="152" spans="1:3" x14ac:dyDescent="0.25">
      <c r="A152" s="2">
        <f>raw!A153</f>
        <v>0</v>
      </c>
      <c r="B152" s="3" t="str">
        <f>_xlfn.CONCAT(raw!B153,raw!C153)</f>
        <v>00</v>
      </c>
      <c r="C152">
        <f>raw!D153</f>
        <v>0</v>
      </c>
    </row>
    <row r="153" spans="1:3" x14ac:dyDescent="0.25">
      <c r="A153" s="2">
        <f>raw!A154</f>
        <v>0</v>
      </c>
      <c r="B153" s="3" t="str">
        <f>_xlfn.CONCAT(raw!B154,raw!C154)</f>
        <v>00</v>
      </c>
      <c r="C153">
        <f>raw!D154</f>
        <v>0</v>
      </c>
    </row>
    <row r="154" spans="1:3" x14ac:dyDescent="0.25">
      <c r="A154" s="2">
        <f>raw!A155</f>
        <v>0</v>
      </c>
      <c r="B154" s="3" t="str">
        <f>_xlfn.CONCAT(raw!B155,raw!C155)</f>
        <v>00</v>
      </c>
      <c r="C154">
        <f>raw!D155</f>
        <v>0</v>
      </c>
    </row>
    <row r="155" spans="1:3" x14ac:dyDescent="0.25">
      <c r="A155" s="2">
        <f>raw!A156</f>
        <v>0</v>
      </c>
      <c r="B155" s="3" t="str">
        <f>_xlfn.CONCAT(raw!B156,raw!C156)</f>
        <v>00</v>
      </c>
      <c r="C155">
        <f>raw!D156</f>
        <v>0</v>
      </c>
    </row>
    <row r="156" spans="1:3" x14ac:dyDescent="0.25">
      <c r="A156" s="2">
        <f>raw!A157</f>
        <v>0</v>
      </c>
      <c r="B156" s="3" t="str">
        <f>_xlfn.CONCAT(raw!B157,raw!C157)</f>
        <v>00</v>
      </c>
      <c r="C156">
        <f>raw!D157</f>
        <v>0</v>
      </c>
    </row>
    <row r="157" spans="1:3" x14ac:dyDescent="0.25">
      <c r="A157" s="2">
        <f>raw!A158</f>
        <v>0</v>
      </c>
      <c r="B157" s="3" t="str">
        <f>_xlfn.CONCAT(raw!B158,raw!C158)</f>
        <v>00</v>
      </c>
      <c r="C157">
        <f>raw!D158</f>
        <v>0</v>
      </c>
    </row>
    <row r="158" spans="1:3" x14ac:dyDescent="0.25">
      <c r="A158" s="2">
        <f>raw!A159</f>
        <v>0</v>
      </c>
      <c r="B158" s="3" t="str">
        <f>_xlfn.CONCAT(raw!B159,raw!C159)</f>
        <v>00</v>
      </c>
      <c r="C158">
        <f>raw!D159</f>
        <v>0</v>
      </c>
    </row>
    <row r="159" spans="1:3" x14ac:dyDescent="0.25">
      <c r="A159" s="2">
        <f>raw!A160</f>
        <v>0</v>
      </c>
      <c r="B159" s="3" t="str">
        <f>_xlfn.CONCAT(raw!B160,raw!C160)</f>
        <v>00</v>
      </c>
      <c r="C159">
        <f>raw!D160</f>
        <v>0</v>
      </c>
    </row>
    <row r="160" spans="1:3" x14ac:dyDescent="0.25">
      <c r="A160" s="2">
        <f>raw!A161</f>
        <v>0</v>
      </c>
      <c r="B160" s="3" t="str">
        <f>_xlfn.CONCAT(raw!B161,raw!C161)</f>
        <v>00</v>
      </c>
      <c r="C160">
        <f>raw!D161</f>
        <v>0</v>
      </c>
    </row>
    <row r="161" spans="1:3" x14ac:dyDescent="0.25">
      <c r="A161" s="2">
        <f>raw!A162</f>
        <v>0</v>
      </c>
      <c r="B161" s="3" t="str">
        <f>_xlfn.CONCAT(raw!B162,raw!C162)</f>
        <v>00</v>
      </c>
      <c r="C161">
        <f>raw!D162</f>
        <v>0</v>
      </c>
    </row>
    <row r="162" spans="1:3" x14ac:dyDescent="0.25">
      <c r="A162" s="2">
        <f>raw!A163</f>
        <v>0</v>
      </c>
      <c r="B162" s="3" t="str">
        <f>_xlfn.CONCAT(raw!B163,raw!C163)</f>
        <v>00</v>
      </c>
      <c r="C162">
        <f>raw!D163</f>
        <v>0</v>
      </c>
    </row>
    <row r="163" spans="1:3" x14ac:dyDescent="0.25">
      <c r="A163" s="2">
        <f>raw!A164</f>
        <v>0</v>
      </c>
      <c r="B163" s="3" t="str">
        <f>_xlfn.CONCAT(raw!B164,raw!C164)</f>
        <v>00</v>
      </c>
      <c r="C163">
        <f>raw!D164</f>
        <v>0</v>
      </c>
    </row>
    <row r="164" spans="1:3" x14ac:dyDescent="0.25">
      <c r="A164" s="2">
        <f>raw!A165</f>
        <v>0</v>
      </c>
      <c r="B164" s="3" t="str">
        <f>_xlfn.CONCAT(raw!B165,raw!C165)</f>
        <v>00</v>
      </c>
      <c r="C164">
        <f>raw!D165</f>
        <v>0</v>
      </c>
    </row>
    <row r="165" spans="1:3" x14ac:dyDescent="0.25">
      <c r="A165" s="2">
        <f>raw!A166</f>
        <v>0</v>
      </c>
      <c r="B165" s="3" t="str">
        <f>_xlfn.CONCAT(raw!B166,raw!C166)</f>
        <v>00</v>
      </c>
      <c r="C165">
        <f>raw!D166</f>
        <v>0</v>
      </c>
    </row>
    <row r="166" spans="1:3" x14ac:dyDescent="0.25">
      <c r="A166" s="2">
        <f>raw!A167</f>
        <v>0</v>
      </c>
      <c r="B166" s="3" t="str">
        <f>_xlfn.CONCAT(raw!B167,raw!C167)</f>
        <v>00</v>
      </c>
      <c r="C166">
        <f>raw!D167</f>
        <v>0</v>
      </c>
    </row>
    <row r="167" spans="1:3" x14ac:dyDescent="0.25">
      <c r="A167" s="2">
        <f>raw!A168</f>
        <v>0</v>
      </c>
      <c r="B167" s="3" t="str">
        <f>_xlfn.CONCAT(raw!B168,raw!C168)</f>
        <v>00</v>
      </c>
      <c r="C167">
        <f>raw!D168</f>
        <v>0</v>
      </c>
    </row>
    <row r="168" spans="1:3" x14ac:dyDescent="0.25">
      <c r="A168" s="2">
        <f>raw!A169</f>
        <v>0</v>
      </c>
      <c r="B168" s="3" t="str">
        <f>_xlfn.CONCAT(raw!B169,raw!C169)</f>
        <v>00</v>
      </c>
      <c r="C168">
        <f>raw!D169</f>
        <v>0</v>
      </c>
    </row>
    <row r="169" spans="1:3" x14ac:dyDescent="0.25">
      <c r="A169" s="2">
        <f>raw!A170</f>
        <v>0</v>
      </c>
      <c r="B169" s="3" t="str">
        <f>_xlfn.CONCAT(raw!B170,raw!C170)</f>
        <v>00</v>
      </c>
      <c r="C169">
        <f>raw!D170</f>
        <v>0</v>
      </c>
    </row>
    <row r="170" spans="1:3" x14ac:dyDescent="0.25">
      <c r="A170" s="2">
        <f>raw!A171</f>
        <v>0</v>
      </c>
      <c r="B170" s="3" t="str">
        <f>_xlfn.CONCAT(raw!B171,raw!C171)</f>
        <v>00</v>
      </c>
      <c r="C170">
        <f>raw!D171</f>
        <v>0</v>
      </c>
    </row>
    <row r="171" spans="1:3" x14ac:dyDescent="0.25">
      <c r="A171" s="2">
        <f>raw!A172</f>
        <v>0</v>
      </c>
      <c r="B171" s="3" t="str">
        <f>_xlfn.CONCAT(raw!B172,raw!C172)</f>
        <v>00</v>
      </c>
      <c r="C171">
        <f>raw!D172</f>
        <v>0</v>
      </c>
    </row>
    <row r="172" spans="1:3" x14ac:dyDescent="0.25">
      <c r="A172" s="2">
        <f>raw!A173</f>
        <v>0</v>
      </c>
      <c r="B172" s="3" t="str">
        <f>_xlfn.CONCAT(raw!B173,raw!C173)</f>
        <v>00</v>
      </c>
      <c r="C172">
        <f>raw!D173</f>
        <v>0</v>
      </c>
    </row>
    <row r="173" spans="1:3" x14ac:dyDescent="0.25">
      <c r="A173" s="2">
        <f>raw!A174</f>
        <v>0</v>
      </c>
      <c r="B173" s="3" t="str">
        <f>_xlfn.CONCAT(raw!B174,raw!C174)</f>
        <v>00</v>
      </c>
      <c r="C173">
        <f>raw!D174</f>
        <v>0</v>
      </c>
    </row>
    <row r="174" spans="1:3" x14ac:dyDescent="0.25">
      <c r="A174" s="2">
        <f>raw!A175</f>
        <v>0</v>
      </c>
      <c r="B174" s="3" t="str">
        <f>_xlfn.CONCAT(raw!B175,raw!C175)</f>
        <v>00</v>
      </c>
      <c r="C174">
        <f>raw!D175</f>
        <v>0</v>
      </c>
    </row>
    <row r="175" spans="1:3" x14ac:dyDescent="0.25">
      <c r="A175" s="2">
        <f>raw!A176</f>
        <v>0</v>
      </c>
      <c r="B175" s="3" t="str">
        <f>_xlfn.CONCAT(raw!B176,raw!C176)</f>
        <v>00</v>
      </c>
      <c r="C175">
        <f>raw!D176</f>
        <v>0</v>
      </c>
    </row>
    <row r="176" spans="1:3" x14ac:dyDescent="0.25">
      <c r="A176" s="2">
        <f>raw!A177</f>
        <v>0</v>
      </c>
      <c r="B176" s="3" t="str">
        <f>_xlfn.CONCAT(raw!B177,raw!C177)</f>
        <v>00</v>
      </c>
      <c r="C176">
        <f>raw!D177</f>
        <v>0</v>
      </c>
    </row>
    <row r="177" spans="1:3" x14ac:dyDescent="0.25">
      <c r="A177" s="2">
        <f>raw!A178</f>
        <v>0</v>
      </c>
      <c r="B177" s="3" t="str">
        <f>_xlfn.CONCAT(raw!B178,raw!C178)</f>
        <v>00</v>
      </c>
      <c r="C177">
        <f>raw!D178</f>
        <v>0</v>
      </c>
    </row>
    <row r="178" spans="1:3" x14ac:dyDescent="0.25">
      <c r="A178" s="2">
        <f>raw!A179</f>
        <v>0</v>
      </c>
      <c r="B178" s="3" t="str">
        <f>_xlfn.CONCAT(raw!B179,raw!C179)</f>
        <v>00</v>
      </c>
      <c r="C178">
        <f>raw!D179</f>
        <v>0</v>
      </c>
    </row>
    <row r="179" spans="1:3" x14ac:dyDescent="0.25">
      <c r="A179" s="2">
        <f>raw!A180</f>
        <v>0</v>
      </c>
      <c r="B179" s="3" t="str">
        <f>_xlfn.CONCAT(raw!B180,raw!C180)</f>
        <v>00</v>
      </c>
      <c r="C179">
        <f>raw!D180</f>
        <v>0</v>
      </c>
    </row>
    <row r="180" spans="1:3" x14ac:dyDescent="0.25">
      <c r="A180" s="2">
        <f>raw!A181</f>
        <v>0</v>
      </c>
      <c r="B180" s="3" t="str">
        <f>_xlfn.CONCAT(raw!B181,raw!C181)</f>
        <v>00</v>
      </c>
      <c r="C180">
        <f>raw!D181</f>
        <v>0</v>
      </c>
    </row>
    <row r="181" spans="1:3" x14ac:dyDescent="0.25">
      <c r="A181" s="2">
        <f>raw!A182</f>
        <v>0</v>
      </c>
      <c r="B181" s="3" t="str">
        <f>_xlfn.CONCAT(raw!B182,raw!C182)</f>
        <v>00</v>
      </c>
      <c r="C181">
        <f>raw!D182</f>
        <v>0</v>
      </c>
    </row>
    <row r="182" spans="1:3" x14ac:dyDescent="0.25">
      <c r="A182" s="2">
        <f>raw!A183</f>
        <v>0</v>
      </c>
      <c r="B182" s="3" t="str">
        <f>_xlfn.CONCAT(raw!B183,raw!C183)</f>
        <v>00</v>
      </c>
      <c r="C182">
        <f>raw!D183</f>
        <v>0</v>
      </c>
    </row>
    <row r="183" spans="1:3" x14ac:dyDescent="0.25">
      <c r="A183" s="2">
        <f>raw!A184</f>
        <v>0</v>
      </c>
      <c r="B183" s="3" t="str">
        <f>_xlfn.CONCAT(raw!B184,raw!C184)</f>
        <v>00</v>
      </c>
      <c r="C183">
        <f>raw!D184</f>
        <v>0</v>
      </c>
    </row>
    <row r="184" spans="1:3" x14ac:dyDescent="0.25">
      <c r="A184" s="2">
        <f>raw!A185</f>
        <v>0</v>
      </c>
      <c r="B184" s="3" t="str">
        <f>_xlfn.CONCAT(raw!B185,raw!C185)</f>
        <v>00</v>
      </c>
      <c r="C184">
        <f>raw!D185</f>
        <v>0</v>
      </c>
    </row>
    <row r="185" spans="1:3" x14ac:dyDescent="0.25">
      <c r="A185" s="2">
        <f>raw!A186</f>
        <v>0</v>
      </c>
      <c r="B185" s="3" t="str">
        <f>_xlfn.CONCAT(raw!B186,raw!C186)</f>
        <v>00</v>
      </c>
      <c r="C185">
        <f>raw!D186</f>
        <v>0</v>
      </c>
    </row>
    <row r="186" spans="1:3" x14ac:dyDescent="0.25">
      <c r="A186" s="2">
        <f>raw!A187</f>
        <v>0</v>
      </c>
      <c r="B186" s="3" t="str">
        <f>_xlfn.CONCAT(raw!B187,raw!C187)</f>
        <v>00</v>
      </c>
      <c r="C186">
        <f>raw!D187</f>
        <v>0</v>
      </c>
    </row>
    <row r="187" spans="1:3" x14ac:dyDescent="0.25">
      <c r="A187" s="2">
        <f>raw!A188</f>
        <v>0</v>
      </c>
      <c r="B187" s="3" t="str">
        <f>_xlfn.CONCAT(raw!B188,raw!C188)</f>
        <v>00</v>
      </c>
      <c r="C187">
        <f>raw!D188</f>
        <v>0</v>
      </c>
    </row>
    <row r="188" spans="1:3" x14ac:dyDescent="0.25">
      <c r="A188" s="2">
        <f>raw!A189</f>
        <v>0</v>
      </c>
      <c r="B188" s="3" t="str">
        <f>_xlfn.CONCAT(raw!B189,raw!C189)</f>
        <v>00</v>
      </c>
      <c r="C188">
        <f>raw!D189</f>
        <v>0</v>
      </c>
    </row>
    <row r="189" spans="1:3" x14ac:dyDescent="0.25">
      <c r="A189" s="2">
        <f>raw!A190</f>
        <v>0</v>
      </c>
      <c r="B189" s="3" t="str">
        <f>_xlfn.CONCAT(raw!B190,raw!C190)</f>
        <v>00</v>
      </c>
      <c r="C189">
        <f>raw!D190</f>
        <v>0</v>
      </c>
    </row>
    <row r="190" spans="1:3" x14ac:dyDescent="0.25">
      <c r="A190" s="2">
        <f>raw!A191</f>
        <v>0</v>
      </c>
      <c r="B190" s="3" t="str">
        <f>_xlfn.CONCAT(raw!B191,raw!C191)</f>
        <v>00</v>
      </c>
      <c r="C190">
        <f>raw!D191</f>
        <v>0</v>
      </c>
    </row>
    <row r="191" spans="1:3" x14ac:dyDescent="0.25">
      <c r="A191" s="2">
        <f>raw!A192</f>
        <v>0</v>
      </c>
      <c r="B191" s="3" t="str">
        <f>_xlfn.CONCAT(raw!B192,raw!C192)</f>
        <v>00</v>
      </c>
      <c r="C191">
        <f>raw!D192</f>
        <v>0</v>
      </c>
    </row>
    <row r="192" spans="1:3" x14ac:dyDescent="0.25">
      <c r="A192" s="2">
        <f>raw!A193</f>
        <v>0</v>
      </c>
      <c r="B192" s="3" t="str">
        <f>_xlfn.CONCAT(raw!B193,raw!C193)</f>
        <v>00</v>
      </c>
      <c r="C192">
        <f>raw!D193</f>
        <v>0</v>
      </c>
    </row>
    <row r="193" spans="1:3" x14ac:dyDescent="0.25">
      <c r="A193" s="2">
        <f>raw!A194</f>
        <v>0</v>
      </c>
      <c r="B193" s="3" t="str">
        <f>_xlfn.CONCAT(raw!B194,raw!C194)</f>
        <v>00</v>
      </c>
      <c r="C193">
        <f>raw!D194</f>
        <v>0</v>
      </c>
    </row>
    <row r="194" spans="1:3" x14ac:dyDescent="0.25">
      <c r="A194" s="2">
        <f>raw!A195</f>
        <v>0</v>
      </c>
      <c r="B194" s="3" t="str">
        <f>_xlfn.CONCAT(raw!B195,raw!C195)</f>
        <v>00</v>
      </c>
      <c r="C194">
        <f>raw!D195</f>
        <v>0</v>
      </c>
    </row>
    <row r="195" spans="1:3" x14ac:dyDescent="0.25">
      <c r="A195" s="2">
        <f>raw!A196</f>
        <v>0</v>
      </c>
      <c r="B195" s="3" t="str">
        <f>_xlfn.CONCAT(raw!B196,raw!C196)</f>
        <v>00</v>
      </c>
      <c r="C195">
        <f>raw!D196</f>
        <v>0</v>
      </c>
    </row>
    <row r="196" spans="1:3" x14ac:dyDescent="0.25">
      <c r="A196" s="2">
        <f>raw!A197</f>
        <v>0</v>
      </c>
      <c r="B196" s="3" t="str">
        <f>_xlfn.CONCAT(raw!B197,raw!C197)</f>
        <v>00</v>
      </c>
      <c r="C196">
        <f>raw!D197</f>
        <v>0</v>
      </c>
    </row>
    <row r="197" spans="1:3" x14ac:dyDescent="0.25">
      <c r="A197" s="2">
        <f>raw!A198</f>
        <v>0</v>
      </c>
      <c r="B197" s="3" t="str">
        <f>_xlfn.CONCAT(raw!B198,raw!C198)</f>
        <v>00</v>
      </c>
      <c r="C197">
        <f>raw!D198</f>
        <v>0</v>
      </c>
    </row>
    <row r="198" spans="1:3" x14ac:dyDescent="0.25">
      <c r="A198" s="2">
        <f>raw!A199</f>
        <v>0</v>
      </c>
      <c r="B198" s="3" t="str">
        <f>_xlfn.CONCAT(raw!B199,raw!C199)</f>
        <v>00</v>
      </c>
      <c r="C198">
        <f>raw!D199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E2D1-B0FB-4EF9-9F63-DDE8674945D9}">
  <dimension ref="A1:AD262"/>
  <sheetViews>
    <sheetView workbookViewId="0">
      <selection activeCell="D4" sqref="D4"/>
    </sheetView>
  </sheetViews>
  <sheetFormatPr defaultRowHeight="15" x14ac:dyDescent="0.25"/>
  <cols>
    <col min="1" max="1" width="25.5703125" style="20" bestFit="1" customWidth="1"/>
    <col min="2" max="2" width="6.140625" style="2" customWidth="1"/>
    <col min="3" max="3" width="6.140625" style="7" customWidth="1"/>
    <col min="4" max="4" width="25.5703125" style="4" bestFit="1" customWidth="1"/>
    <col min="5" max="5" width="2.85546875" style="2" customWidth="1"/>
    <col min="6" max="23" width="2.85546875" style="3" customWidth="1"/>
    <col min="24" max="24" width="31.85546875" style="7" customWidth="1"/>
    <col min="25" max="25" width="48.5703125" style="4" customWidth="1"/>
    <col min="26" max="26" width="25.5703125" style="6" bestFit="1" customWidth="1"/>
    <col min="27" max="27" width="22.7109375" style="17" bestFit="1" customWidth="1"/>
    <col min="28" max="28" width="11.85546875" style="3" bestFit="1" customWidth="1"/>
    <col min="29" max="16384" width="9.140625" style="3"/>
  </cols>
  <sheetData>
    <row r="1" spans="1:30" s="31" customFormat="1" ht="15.75" thickBot="1" x14ac:dyDescent="0.3">
      <c r="A1" s="29" t="s">
        <v>54</v>
      </c>
      <c r="B1" s="15" t="s">
        <v>52</v>
      </c>
      <c r="C1" s="23" t="s">
        <v>53</v>
      </c>
      <c r="D1" s="14" t="s">
        <v>12</v>
      </c>
      <c r="E1" s="15" t="s">
        <v>51</v>
      </c>
      <c r="X1" s="23"/>
      <c r="Y1" s="14" t="s">
        <v>16</v>
      </c>
      <c r="Z1" s="37" t="str">
        <f t="shared" ref="Z1:Z21" si="0">A1</f>
        <v>Nome</v>
      </c>
      <c r="AA1" s="30" t="s">
        <v>13</v>
      </c>
    </row>
    <row r="2" spans="1:30" s="33" customFormat="1" ht="15.75" thickBot="1" x14ac:dyDescent="0.3">
      <c r="A2" s="18" t="s">
        <v>11</v>
      </c>
      <c r="B2" s="19"/>
      <c r="C2" s="32"/>
      <c r="D2" s="16" t="str">
        <f>raw!B2</f>
        <v>2022-11-15</v>
      </c>
      <c r="E2" s="19"/>
      <c r="X2" s="32"/>
      <c r="Y2" s="16"/>
      <c r="Z2" s="33" t="str">
        <f t="shared" si="0"/>
        <v>Captura de dados</v>
      </c>
      <c r="AA2" s="16" t="str">
        <f>raw!D2</f>
        <v>23:16:03</v>
      </c>
    </row>
    <row r="3" spans="1:30" x14ac:dyDescent="0.25">
      <c r="A3" s="20" t="s">
        <v>43</v>
      </c>
      <c r="B3" s="2">
        <v>110</v>
      </c>
      <c r="C3" s="7">
        <v>743</v>
      </c>
      <c r="D3" s="4" t="e">
        <f>VLOOKUP(B3&amp;C3,concat!$B$2:$C$200,2,0)</f>
        <v>#N/A</v>
      </c>
      <c r="E3" s="2" t="e">
        <f>IF(ISNA(D3),VLOOKUP($B3-1&amp;$C3,concat!$B$2:$C$200,2,0),D3)</f>
        <v>#N/A</v>
      </c>
      <c r="F3" s="3" t="e">
        <f>IF(ISNA(E3),VLOOKUP($B3+1&amp;$C3,concat!$B$2:$C$200,2,0),E3)</f>
        <v>#N/A</v>
      </c>
      <c r="G3" s="3" t="e">
        <f>IF(ISNA(F3),VLOOKUP($B3-2&amp;$C3,concat!$B$2:$C$200,2,0),F3)</f>
        <v>#N/A</v>
      </c>
      <c r="H3" s="3" t="e">
        <f>IF(ISNA(G3),VLOOKUP($B3+2&amp;$C3,concat!$B$2:$C$200,2,0),G3)</f>
        <v>#N/A</v>
      </c>
      <c r="I3" s="3" t="e">
        <f>IF(ISNA(H3),VLOOKUP($B3-3&amp;$C3,concat!$B$2:$C$200,2,0),H3)</f>
        <v>#N/A</v>
      </c>
      <c r="J3" s="3" t="e">
        <f>IF(ISNA(I3),VLOOKUP($B3+3&amp;$C3,concat!$B$2:$C$200,2,0),I3)</f>
        <v>#N/A</v>
      </c>
      <c r="K3" s="3" t="e">
        <f>IF(ISNA(J3),VLOOKUP($B3-4&amp;$C3,concat!$B$2:$C$200,2,0),J3)</f>
        <v>#N/A</v>
      </c>
      <c r="L3" s="3" t="e">
        <f>IF(ISNA(K3),VLOOKUP($B3+4&amp;$C3,concat!$B$2:$C$200,2,0),K3)</f>
        <v>#N/A</v>
      </c>
      <c r="M3" s="3" t="e">
        <f>IF(ISNA(L3),VLOOKUP($B3-5&amp;$C3,concat!$B$2:$C$200,2,0),L3)</f>
        <v>#N/A</v>
      </c>
      <c r="N3" s="3" t="e">
        <f>IF(ISNA(M3),VLOOKUP($B3+5&amp;$C3,concat!$B$2:$C$200,2,0),M3)</f>
        <v>#N/A</v>
      </c>
      <c r="O3" s="3" t="e">
        <f>IF(ISNA(N3),VLOOKUP($B3-6&amp;$C3,concat!$B$2:$C$200,2,0),N3)</f>
        <v>#N/A</v>
      </c>
      <c r="P3" s="3" t="e">
        <f>IF(ISNA(O3),VLOOKUP($B3+6&amp;$C3,concat!$B$2:$C$200,2,0),O3)</f>
        <v>#N/A</v>
      </c>
      <c r="Q3" s="3" t="e">
        <f>IF(ISNA(P3),VLOOKUP($B3-7&amp;$C3,concat!$B$2:$C$200,2,0),P3)</f>
        <v>#N/A</v>
      </c>
      <c r="R3" s="3" t="e">
        <f>IF(ISNA(Q3),VLOOKUP($B3+7&amp;$C3,concat!$B$2:$C$200,2,0),Q3)</f>
        <v>#N/A</v>
      </c>
      <c r="S3" s="3" t="e">
        <f>IF(ISNA(R3),VLOOKUP($B3-8&amp;$C3,concat!$B$2:$C$200,2,0),R3)</f>
        <v>#N/A</v>
      </c>
      <c r="T3" s="3" t="e">
        <f>IF(ISNA(S3),VLOOKUP($B3+8&amp;$C3,concat!$B$2:$C$200,2,0),S3)</f>
        <v>#N/A</v>
      </c>
      <c r="U3" s="3" t="e">
        <f>IF(ISNA(T3),VLOOKUP($B3+9&amp;$C3,concat!$B$2:$C$200,2,0),T3)</f>
        <v>#N/A</v>
      </c>
      <c r="V3" s="3" t="e">
        <f>IF(ISNA(U3),VLOOKUP($B3-9&amp;$C3,concat!$B$2:$C$200,2,0),U3)</f>
        <v>#N/A</v>
      </c>
      <c r="W3" s="3" t="e">
        <f>IF(ISNA(V3),VLOOKUP($B3-10&amp;$C3,concat!$B$2:$C$200,2,0),V3)</f>
        <v>#N/A</v>
      </c>
      <c r="X3" s="7" t="e">
        <f>IF(ISNA(W3),VLOOKUP($B3+10&amp;$C3,concat!$B$2:$C$200,2,0),W3)</f>
        <v>#N/A</v>
      </c>
      <c r="Z3" s="6" t="str">
        <f t="shared" si="0"/>
        <v>Nro da Instalacao</v>
      </c>
      <c r="AA3" s="17" t="e">
        <f>X3</f>
        <v>#N/A</v>
      </c>
    </row>
    <row r="4" spans="1:30" x14ac:dyDescent="0.25">
      <c r="A4" s="20" t="s">
        <v>44</v>
      </c>
      <c r="B4" s="2">
        <v>220</v>
      </c>
      <c r="C4" s="7">
        <v>743</v>
      </c>
      <c r="D4" s="4" t="e">
        <f>VLOOKUP(B4&amp;C4,concat!$B$2:$C$200,2,0)</f>
        <v>#N/A</v>
      </c>
      <c r="E4" s="2" t="e">
        <f>IF(ISNA(D4),VLOOKUP($B4-1&amp;$C4,concat!$B$2:$C$200,2,0),D4)</f>
        <v>#N/A</v>
      </c>
      <c r="F4" s="3" t="e">
        <f>IF(ISNA(E4),VLOOKUP($B4+1&amp;$C4,concat!$B$2:$C$200,2,0),E4)</f>
        <v>#N/A</v>
      </c>
      <c r="G4" s="3" t="e">
        <f>IF(ISNA(F4),VLOOKUP($B4-2&amp;$C4,concat!$B$2:$C$200,2,0),F4)</f>
        <v>#N/A</v>
      </c>
      <c r="H4" s="3" t="e">
        <f>IF(ISNA(G4),VLOOKUP($B4+2&amp;$C4,concat!$B$2:$C$200,2,0),G4)</f>
        <v>#N/A</v>
      </c>
      <c r="I4" s="3" t="e">
        <f>IF(ISNA(H4),VLOOKUP($B4-3&amp;$C4,concat!$B$2:$C$200,2,0),H4)</f>
        <v>#N/A</v>
      </c>
      <c r="J4" s="3" t="e">
        <f>IF(ISNA(I4),VLOOKUP($B4+3&amp;$C4,concat!$B$2:$C$200,2,0),I4)</f>
        <v>#N/A</v>
      </c>
      <c r="K4" s="3" t="e">
        <f>IF(ISNA(J4),VLOOKUP($B4-4&amp;$C4,concat!$B$2:$C$200,2,0),J4)</f>
        <v>#N/A</v>
      </c>
      <c r="L4" s="3" t="e">
        <f>IF(ISNA(K4),VLOOKUP($B4+4&amp;$C4,concat!$B$2:$C$200,2,0),K4)</f>
        <v>#N/A</v>
      </c>
      <c r="M4" s="3" t="e">
        <f>IF(ISNA(L4),VLOOKUP($B4-5&amp;$C4,concat!$B$2:$C$200,2,0),L4)</f>
        <v>#N/A</v>
      </c>
      <c r="N4" s="3" t="e">
        <f>IF(ISNA(M4),VLOOKUP($B4+5&amp;$C4,concat!$B$2:$C$200,2,0),M4)</f>
        <v>#N/A</v>
      </c>
      <c r="O4" s="3" t="e">
        <f>IF(ISNA(N4),VLOOKUP($B4-6&amp;$C4,concat!$B$2:$C$200,2,0),N4)</f>
        <v>#N/A</v>
      </c>
      <c r="P4" s="3" t="e">
        <f>IF(ISNA(O4),VLOOKUP($B4+6&amp;$C4,concat!$B$2:$C$200,2,0),O4)</f>
        <v>#N/A</v>
      </c>
      <c r="Q4" s="3" t="e">
        <f>IF(ISNA(P4),VLOOKUP($B4-7&amp;$C4,concat!$B$2:$C$200,2,0),P4)</f>
        <v>#N/A</v>
      </c>
      <c r="R4" s="3" t="e">
        <f>IF(ISNA(Q4),VLOOKUP($B4+7&amp;$C4,concat!$B$2:$C$200,2,0),Q4)</f>
        <v>#N/A</v>
      </c>
      <c r="S4" s="3" t="e">
        <f>IF(ISNA(R4),VLOOKUP($B4-8&amp;$C4,concat!$B$2:$C$200,2,0),R4)</f>
        <v>#N/A</v>
      </c>
      <c r="T4" s="3" t="e">
        <f>IF(ISNA(S4),VLOOKUP($B4+8&amp;$C4,concat!$B$2:$C$200,2,0),S4)</f>
        <v>#N/A</v>
      </c>
      <c r="U4" s="3" t="e">
        <f>IF(ISNA(T4),VLOOKUP($B4+9&amp;$C4,concat!$B$2:$C$200,2,0),T4)</f>
        <v>#N/A</v>
      </c>
      <c r="V4" s="3" t="e">
        <f>IF(ISNA(U4),VLOOKUP($B4-9&amp;$C4,concat!$B$2:$C$200,2,0),U4)</f>
        <v>#N/A</v>
      </c>
      <c r="W4" s="3" t="e">
        <f>IF(ISNA(V4),VLOOKUP($B4-10&amp;$C4,concat!$B$2:$C$200,2,0),V4)</f>
        <v>#N/A</v>
      </c>
      <c r="X4" s="7" t="e">
        <f>IF(ISNA(W4),VLOOKUP($B4+10&amp;$C4,concat!$B$2:$C$200,2,0),W4)</f>
        <v>#N/A</v>
      </c>
      <c r="Y4" s="4" t="e">
        <f>IF(ISNA(X4),Y5,X4)</f>
        <v>#N/A</v>
      </c>
      <c r="Z4" s="6" t="str">
        <f t="shared" si="0"/>
        <v>Nro Cliente</v>
      </c>
      <c r="AA4" s="17" t="e">
        <f>Y4</f>
        <v>#N/A</v>
      </c>
    </row>
    <row r="5" spans="1:30" x14ac:dyDescent="0.25">
      <c r="A5" s="20" t="s">
        <v>56</v>
      </c>
      <c r="B5" s="2">
        <v>184</v>
      </c>
      <c r="C5" s="7">
        <v>726</v>
      </c>
      <c r="D5" s="4" t="e">
        <f>VLOOKUP(B5&amp;C5,concat!$B$2:$C$200,2,0)</f>
        <v>#N/A</v>
      </c>
      <c r="E5" s="2" t="e">
        <f>IF(ISNA(D5),VLOOKUP($B5-1&amp;$C5,concat!$B$2:$C$200,2,0),D5)</f>
        <v>#N/A</v>
      </c>
      <c r="F5" s="3" t="e">
        <f>IF(ISNA(E5),VLOOKUP($B5+1&amp;$C5,concat!$B$2:$C$200,2,0),E5)</f>
        <v>#N/A</v>
      </c>
      <c r="G5" s="3" t="e">
        <f>IF(ISNA(F5),VLOOKUP($B5-2&amp;$C5,concat!$B$2:$C$200,2,0),F5)</f>
        <v>#N/A</v>
      </c>
      <c r="H5" s="3" t="e">
        <f>IF(ISNA(G5),VLOOKUP($B5+2&amp;$C5,concat!$B$2:$C$200,2,0),G5)</f>
        <v>#N/A</v>
      </c>
      <c r="I5" s="3" t="e">
        <f>IF(ISNA(H5),VLOOKUP($B5-3&amp;$C5,concat!$B$2:$C$200,2,0),H5)</f>
        <v>#N/A</v>
      </c>
      <c r="J5" s="3" t="e">
        <f>IF(ISNA(I5),VLOOKUP($B5+3&amp;$C5,concat!$B$2:$C$200,2,0),I5)</f>
        <v>#N/A</v>
      </c>
      <c r="K5" s="3" t="e">
        <f>IF(ISNA(J5),VLOOKUP($B5-4&amp;$C5,concat!$B$2:$C$200,2,0),J5)</f>
        <v>#N/A</v>
      </c>
      <c r="L5" s="3" t="e">
        <f>IF(ISNA(K5),VLOOKUP($B5+4&amp;$C5,concat!$B$2:$C$200,2,0),K5)</f>
        <v>#N/A</v>
      </c>
      <c r="M5" s="3" t="e">
        <f>IF(ISNA(L5),VLOOKUP($B5-5&amp;$C5,concat!$B$2:$C$200,2,0),L5)</f>
        <v>#N/A</v>
      </c>
      <c r="N5" s="3" t="e">
        <f>IF(ISNA(M5),VLOOKUP($B5+5&amp;$C5,concat!$B$2:$C$200,2,0),M5)</f>
        <v>#N/A</v>
      </c>
      <c r="O5" s="3" t="e">
        <f>IF(ISNA(N5),VLOOKUP($B5-6&amp;$C5,concat!$B$2:$C$200,2,0),N5)</f>
        <v>#N/A</v>
      </c>
      <c r="P5" s="3" t="e">
        <f>IF(ISNA(O5),VLOOKUP($B5+6&amp;$C5,concat!$B$2:$C$200,2,0),O5)</f>
        <v>#N/A</v>
      </c>
      <c r="Q5" s="3" t="e">
        <f>IF(ISNA(P5),VLOOKUP($B5-7&amp;$C5,concat!$B$2:$C$200,2,0),P5)</f>
        <v>#N/A</v>
      </c>
      <c r="R5" s="3" t="e">
        <f>IF(ISNA(Q5),VLOOKUP($B5+7&amp;$C5,concat!$B$2:$C$200,2,0),Q5)</f>
        <v>#N/A</v>
      </c>
      <c r="S5" s="3" t="e">
        <f>IF(ISNA(R5),VLOOKUP($B5-8&amp;$C5,concat!$B$2:$C$200,2,0),R5)</f>
        <v>#N/A</v>
      </c>
      <c r="T5" s="3" t="e">
        <f>IF(ISNA(S5),VLOOKUP($B5+8&amp;$C5,concat!$B$2:$C$200,2,0),S5)</f>
        <v>#N/A</v>
      </c>
      <c r="U5" s="3" t="e">
        <f>IF(ISNA(T5),VLOOKUP($B5+9&amp;$C5,concat!$B$2:$C$200,2,0),T5)</f>
        <v>#N/A</v>
      </c>
      <c r="V5" s="3" t="e">
        <f>IF(ISNA(U5),VLOOKUP($B5-9&amp;$C5,concat!$B$2:$C$200,2,0),U5)</f>
        <v>#N/A</v>
      </c>
      <c r="W5" s="3" t="e">
        <f>IF(ISNA(V5),VLOOKUP($B5-10&amp;$C5,concat!$B$2:$C$200,2,0),V5)</f>
        <v>#N/A</v>
      </c>
      <c r="X5" s="7" t="e">
        <f>IF(ISNA(W5),VLOOKUP($B5+10&amp;$C5,concat!$B$2:$C$200,2,0),W5)</f>
        <v>#N/A</v>
      </c>
      <c r="Y5" s="4" t="e">
        <f>LEFT(X5,SEARCH("I",X5)-1)</f>
        <v>#N/A</v>
      </c>
      <c r="Z5" s="52"/>
      <c r="AA5" s="22" t="s">
        <v>73</v>
      </c>
    </row>
    <row r="6" spans="1:30" x14ac:dyDescent="0.25">
      <c r="A6" s="20" t="s">
        <v>55</v>
      </c>
      <c r="B6" s="2">
        <v>40</v>
      </c>
      <c r="C6" s="7">
        <v>659</v>
      </c>
      <c r="D6" s="4" t="e">
        <f>VLOOKUP(B6&amp;C6,concat!$B$2:$C$200,2,0)</f>
        <v>#N/A</v>
      </c>
      <c r="E6" s="2" t="e">
        <f>IF(ISNA(D6),VLOOKUP($B6-1&amp;$C6,concat!$B$2:$C$200,2,0),D6)</f>
        <v>#N/A</v>
      </c>
      <c r="F6" s="3" t="e">
        <f>IF(ISNA(E6),VLOOKUP($B6+1&amp;$C6,concat!$B$2:$C$200,2,0),E6)</f>
        <v>#N/A</v>
      </c>
      <c r="G6" s="3" t="e">
        <f>IF(ISNA(F6),VLOOKUP($B6-2&amp;$C6,concat!$B$2:$C$200,2,0),F6)</f>
        <v>#N/A</v>
      </c>
      <c r="H6" s="3" t="e">
        <f>IF(ISNA(G6),VLOOKUP($B6+2&amp;$C6,concat!$B$2:$C$200,2,0),G6)</f>
        <v>#N/A</v>
      </c>
      <c r="I6" s="3" t="e">
        <f>IF(ISNA(H6),VLOOKUP($B6-3&amp;$C6,concat!$B$2:$C$200,2,0),H6)</f>
        <v>#N/A</v>
      </c>
      <c r="J6" s="3" t="e">
        <f>IF(ISNA(I6),VLOOKUP($B6+3&amp;$C6,concat!$B$2:$C$200,2,0),I6)</f>
        <v>#N/A</v>
      </c>
      <c r="K6" s="3" t="e">
        <f>IF(ISNA(J6),VLOOKUP($B6-4&amp;$C6,concat!$B$2:$C$200,2,0),J6)</f>
        <v>#N/A</v>
      </c>
      <c r="L6" s="3" t="e">
        <f>IF(ISNA(K6),VLOOKUP($B6+4&amp;$C6,concat!$B$2:$C$200,2,0),K6)</f>
        <v>#N/A</v>
      </c>
      <c r="M6" s="3" t="e">
        <f>IF(ISNA(L6),VLOOKUP($B6-5&amp;$C6,concat!$B$2:$C$200,2,0),L6)</f>
        <v>#N/A</v>
      </c>
      <c r="N6" s="3" t="e">
        <f>IF(ISNA(M6),VLOOKUP($B6+5&amp;$C6,concat!$B$2:$C$200,2,0),M6)</f>
        <v>#N/A</v>
      </c>
      <c r="O6" s="3" t="e">
        <f>IF(ISNA(N6),VLOOKUP($B6-6&amp;$C6,concat!$B$2:$C$200,2,0),N6)</f>
        <v>#N/A</v>
      </c>
      <c r="P6" s="3" t="e">
        <f>IF(ISNA(O6),VLOOKUP($B6+6&amp;$C6,concat!$B$2:$C$200,2,0),O6)</f>
        <v>#N/A</v>
      </c>
      <c r="Q6" s="3" t="e">
        <f>IF(ISNA(P6),VLOOKUP($B6-7&amp;$C6,concat!$B$2:$C$200,2,0),P6)</f>
        <v>#N/A</v>
      </c>
      <c r="R6" s="3" t="e">
        <f>IF(ISNA(Q6),VLOOKUP($B6+7&amp;$C6,concat!$B$2:$C$200,2,0),Q6)</f>
        <v>#N/A</v>
      </c>
      <c r="S6" s="3" t="e">
        <f>IF(ISNA(R6),VLOOKUP($B6-8&amp;$C6,concat!$B$2:$C$200,2,0),R6)</f>
        <v>#N/A</v>
      </c>
      <c r="T6" s="3" t="e">
        <f>IF(ISNA(S6),VLOOKUP($B6+8&amp;$C6,concat!$B$2:$C$200,2,0),S6)</f>
        <v>#N/A</v>
      </c>
      <c r="U6" s="3" t="e">
        <f>IF(ISNA(T6),VLOOKUP($B6+9&amp;$C6,concat!$B$2:$C$200,2,0),T6)</f>
        <v>#N/A</v>
      </c>
      <c r="V6" s="3" t="e">
        <f>IF(ISNA(U6),VLOOKUP($B6-9&amp;$C6,concat!$B$2:$C$200,2,0),U6)</f>
        <v>#N/A</v>
      </c>
      <c r="W6" s="3" t="e">
        <f>IF(ISNA(V6),VLOOKUP($B6-10&amp;$C6,concat!$B$2:$C$200,2,0),V6)</f>
        <v>#N/A</v>
      </c>
      <c r="X6" s="7" t="e">
        <f>IF(ISNA(W6),VLOOKUP($B6+10&amp;$C6,concat!$B$2:$C$200,2,0),W6)</f>
        <v>#N/A</v>
      </c>
      <c r="Y6" s="4" t="e">
        <f>LEFT(RIGHT(X6,LEN(X6)-10),18)</f>
        <v>#N/A</v>
      </c>
      <c r="Z6" s="6" t="str">
        <f t="shared" si="0"/>
        <v>CPF/CNPJ</v>
      </c>
      <c r="AA6" s="17" t="e">
        <f>Y6</f>
        <v>#N/A</v>
      </c>
    </row>
    <row r="7" spans="1:30" s="50" customFormat="1" x14ac:dyDescent="0.25">
      <c r="A7" s="46" t="s">
        <v>9</v>
      </c>
      <c r="B7" s="47">
        <v>273</v>
      </c>
      <c r="C7" s="48">
        <v>151</v>
      </c>
      <c r="D7" s="49" t="e">
        <f>VLOOKUP(B7&amp;C7,concat!$B$2:$C$200,2,0)</f>
        <v>#N/A</v>
      </c>
      <c r="E7" s="47" t="e">
        <f>IF(ISNA(D7),VLOOKUP($B7-1&amp;$C7,concat!$B$2:$C$200,2,0),D7)</f>
        <v>#N/A</v>
      </c>
      <c r="F7" s="50" t="e">
        <f>IF(ISNA(E7),VLOOKUP($B7+1&amp;$C7,concat!$B$2:$C$200,2,0),E7)</f>
        <v>#N/A</v>
      </c>
      <c r="G7" s="50" t="e">
        <f>IF(ISNA(F7),VLOOKUP($B7-2&amp;$C7,concat!$B$2:$C$200,2,0),F7)</f>
        <v>#N/A</v>
      </c>
      <c r="H7" s="50" t="e">
        <f>IF(ISNA(G7),VLOOKUP($B7+2&amp;$C7,concat!$B$2:$C$200,2,0),G7)</f>
        <v>#N/A</v>
      </c>
      <c r="I7" s="50" t="e">
        <f>IF(ISNA(H7),VLOOKUP($B7-3&amp;$C7,concat!$B$2:$C$200,2,0),H7)</f>
        <v>#N/A</v>
      </c>
      <c r="J7" s="50" t="e">
        <f>IF(ISNA(I7),VLOOKUP($B7+3&amp;$C7,concat!$B$2:$C$200,2,0),I7)</f>
        <v>#N/A</v>
      </c>
      <c r="K7" s="50" t="e">
        <f>IF(ISNA(J7),VLOOKUP($B7-4&amp;$C7,concat!$B$2:$C$200,2,0),J7)</f>
        <v>#N/A</v>
      </c>
      <c r="L7" s="50" t="e">
        <f>IF(ISNA(K7),VLOOKUP($B7+4&amp;$C7,concat!$B$2:$C$200,2,0),K7)</f>
        <v>#N/A</v>
      </c>
      <c r="M7" s="50" t="e">
        <f>IF(ISNA(L7),VLOOKUP($B7-5&amp;$C7,concat!$B$2:$C$200,2,0),L7)</f>
        <v>#N/A</v>
      </c>
      <c r="N7" s="50" t="e">
        <f>IF(ISNA(M7),VLOOKUP($B7+5&amp;$C7,concat!$B$2:$C$200,2,0),M7)</f>
        <v>#N/A</v>
      </c>
      <c r="O7" s="50" t="e">
        <f>IF(ISNA(N7),VLOOKUP($B7-6&amp;$C7,concat!$B$2:$C$200,2,0),N7)</f>
        <v>#N/A</v>
      </c>
      <c r="P7" s="50" t="e">
        <f>IF(ISNA(O7),VLOOKUP($B7+6&amp;$C7,concat!$B$2:$C$200,2,0),O7)</f>
        <v>#N/A</v>
      </c>
      <c r="Q7" s="50" t="e">
        <f>IF(ISNA(P7),VLOOKUP($B7-7&amp;$C7,concat!$B$2:$C$200,2,0),P7)</f>
        <v>#N/A</v>
      </c>
      <c r="R7" s="50" t="e">
        <f>IF(ISNA(Q7),VLOOKUP($B7+7&amp;$C7,concat!$B$2:$C$200,2,0),Q7)</f>
        <v>#N/A</v>
      </c>
      <c r="S7" s="50" t="e">
        <f>IF(ISNA(R7),VLOOKUP($B7-8&amp;$C7,concat!$B$2:$C$200,2,0),R7)</f>
        <v>#N/A</v>
      </c>
      <c r="T7" s="50" t="e">
        <f>IF(ISNA(S7),VLOOKUP($B7+8&amp;$C7,concat!$B$2:$C$200,2,0),S7)</f>
        <v>#N/A</v>
      </c>
      <c r="U7" s="50" t="e">
        <f>IF(ISNA(T7),VLOOKUP($B7+9&amp;$C7,concat!$B$2:$C$200,2,0),T7)</f>
        <v>#N/A</v>
      </c>
      <c r="V7" s="50" t="e">
        <f>IF(ISNA(U7),VLOOKUP($B7-9&amp;$C7,concat!$B$2:$C$200,2,0),U7)</f>
        <v>#N/A</v>
      </c>
      <c r="W7" s="50" t="e">
        <f>IF(ISNA(V7),VLOOKUP($B7-10&amp;$C7,concat!$B$2:$C$200,2,0),V7)</f>
        <v>#N/A</v>
      </c>
      <c r="X7" s="48" t="e">
        <f>IF(ISNA(W7),VLOOKUP($B7+10&amp;$C7,concat!$B$2:$C$200,2,0),W7)</f>
        <v>#N/A</v>
      </c>
      <c r="Y7" s="49"/>
      <c r="Z7" s="46" t="str">
        <f>A7</f>
        <v>Cliente</v>
      </c>
      <c r="AA7" s="51" t="e">
        <f>X7</f>
        <v>#N/A</v>
      </c>
    </row>
    <row r="8" spans="1:30" s="50" customFormat="1" x14ac:dyDescent="0.25">
      <c r="A8" s="46" t="s">
        <v>59</v>
      </c>
      <c r="B8" s="47">
        <v>40</v>
      </c>
      <c r="C8" s="48">
        <v>659</v>
      </c>
      <c r="D8" s="49" t="e">
        <f>VLOOKUP(B8&amp;C8,concat!$B$2:$C$200,2,0)</f>
        <v>#N/A</v>
      </c>
      <c r="E8" s="47" t="e">
        <f>IF(ISNA(D8),VLOOKUP($B8-1&amp;$C8,concat!$B$2:$C$200,2,0),D8)</f>
        <v>#N/A</v>
      </c>
      <c r="F8" s="50" t="e">
        <f>IF(ISNA(E8),VLOOKUP($B8+1&amp;$C8,concat!$B$2:$C$200,2,0),E8)</f>
        <v>#N/A</v>
      </c>
      <c r="G8" s="50" t="e">
        <f>IF(ISNA(F8),VLOOKUP($B8-2&amp;$C8,concat!$B$2:$C$200,2,0),F8)</f>
        <v>#N/A</v>
      </c>
      <c r="H8" s="50" t="e">
        <f>IF(ISNA(G8),VLOOKUP($B8+2&amp;$C8,concat!$B$2:$C$200,2,0),G8)</f>
        <v>#N/A</v>
      </c>
      <c r="I8" s="50" t="e">
        <f>IF(ISNA(H8),VLOOKUP($B8-3&amp;$C8,concat!$B$2:$C$200,2,0),H8)</f>
        <v>#N/A</v>
      </c>
      <c r="J8" s="50" t="e">
        <f>IF(ISNA(I8),VLOOKUP($B8+3&amp;$C8,concat!$B$2:$C$200,2,0),I8)</f>
        <v>#N/A</v>
      </c>
      <c r="K8" s="50" t="e">
        <f>IF(ISNA(J8),VLOOKUP($B8-4&amp;$C8,concat!$B$2:$C$200,2,0),J8)</f>
        <v>#N/A</v>
      </c>
      <c r="L8" s="50" t="e">
        <f>IF(ISNA(K8),VLOOKUP($B8+4&amp;$C8,concat!$B$2:$C$200,2,0),K8)</f>
        <v>#N/A</v>
      </c>
      <c r="M8" s="50" t="e">
        <f>IF(ISNA(L8),VLOOKUP($B8-5&amp;$C8,concat!$B$2:$C$200,2,0),L8)</f>
        <v>#N/A</v>
      </c>
      <c r="N8" s="50" t="e">
        <f>IF(ISNA(M8),VLOOKUP($B8+5&amp;$C8,concat!$B$2:$C$200,2,0),M8)</f>
        <v>#N/A</v>
      </c>
      <c r="O8" s="50" t="e">
        <f>IF(ISNA(N8),VLOOKUP($B8-6&amp;$C8,concat!$B$2:$C$200,2,0),N8)</f>
        <v>#N/A</v>
      </c>
      <c r="P8" s="50" t="e">
        <f>IF(ISNA(O8),VLOOKUP($B8+6&amp;$C8,concat!$B$2:$C$200,2,0),O8)</f>
        <v>#N/A</v>
      </c>
      <c r="Q8" s="50" t="e">
        <f>IF(ISNA(P8),VLOOKUP($B8-7&amp;$C8,concat!$B$2:$C$200,2,0),P8)</f>
        <v>#N/A</v>
      </c>
      <c r="R8" s="50" t="e">
        <f>IF(ISNA(Q8),VLOOKUP($B8+7&amp;$C8,concat!$B$2:$C$200,2,0),Q8)</f>
        <v>#N/A</v>
      </c>
      <c r="S8" s="50" t="e">
        <f>IF(ISNA(R8),VLOOKUP($B8-8&amp;$C8,concat!$B$2:$C$200,2,0),R8)</f>
        <v>#N/A</v>
      </c>
      <c r="T8" s="50" t="e">
        <f>IF(ISNA(S8),VLOOKUP($B8+8&amp;$C8,concat!$B$2:$C$200,2,0),S8)</f>
        <v>#N/A</v>
      </c>
      <c r="U8" s="50" t="e">
        <f>IF(ISNA(T8),VLOOKUP($B8+9&amp;$C8,concat!$B$2:$C$200,2,0),T8)</f>
        <v>#N/A</v>
      </c>
      <c r="V8" s="50" t="e">
        <f>IF(ISNA(U8),VLOOKUP($B8-9&amp;$C8,concat!$B$2:$C$200,2,0),U8)</f>
        <v>#N/A</v>
      </c>
      <c r="W8" s="50" t="e">
        <f>IF(ISNA(V8),VLOOKUP($B8-10&amp;$C8,concat!$B$2:$C$200,2,0),V8)</f>
        <v>#N/A</v>
      </c>
      <c r="X8" s="48" t="e">
        <f>IF(ISNA(W8),VLOOKUP($B8+10&amp;$C8,concat!$B$2:$C$200,2,0),W8)</f>
        <v>#N/A</v>
      </c>
      <c r="Y8" s="49" t="e">
        <f>MID(X8,FIND("CEP",X8)+5,9)</f>
        <v>#N/A</v>
      </c>
      <c r="Z8" s="46" t="str">
        <f>A8</f>
        <v>CEP</v>
      </c>
      <c r="AA8" s="51" t="e">
        <f>Y8</f>
        <v>#N/A</v>
      </c>
    </row>
    <row r="9" spans="1:30" x14ac:dyDescent="0.25">
      <c r="A9" s="20" t="s">
        <v>5</v>
      </c>
      <c r="B9" s="2">
        <v>307</v>
      </c>
      <c r="C9" s="7">
        <v>740</v>
      </c>
      <c r="D9" s="4" t="e">
        <f>VLOOKUP(B9&amp;C9,concat!$B$2:$C$200,2,0)</f>
        <v>#N/A</v>
      </c>
      <c r="E9" s="2" t="e">
        <f>IF(ISNA(D9),VLOOKUP($B9-1&amp;$C9,concat!$B$2:$C$200,2,0),D9)</f>
        <v>#N/A</v>
      </c>
      <c r="F9" s="3" t="e">
        <f>IF(ISNA(E9),VLOOKUP($B9+1&amp;$C9,concat!$B$2:$C$200,2,0),E9)</f>
        <v>#N/A</v>
      </c>
      <c r="G9" s="3" t="e">
        <f>IF(ISNA(F9),VLOOKUP($B9-2&amp;$C9,concat!$B$2:$C$200,2,0),F9)</f>
        <v>#N/A</v>
      </c>
      <c r="H9" s="3" t="e">
        <f>IF(ISNA(G9),VLOOKUP($B9+2&amp;$C9,concat!$B$2:$C$200,2,0),G9)</f>
        <v>#N/A</v>
      </c>
      <c r="I9" s="3" t="e">
        <f>IF(ISNA(H9),VLOOKUP($B9-3&amp;$C9,concat!$B$2:$C$200,2,0),H9)</f>
        <v>#N/A</v>
      </c>
      <c r="J9" s="3" t="e">
        <f>IF(ISNA(I9),VLOOKUP($B9+3&amp;$C9,concat!$B$2:$C$200,2,0),I9)</f>
        <v>#N/A</v>
      </c>
      <c r="K9" s="3" t="e">
        <f>IF(ISNA(J9),VLOOKUP($B9-4&amp;$C9,concat!$B$2:$C$200,2,0),J9)</f>
        <v>#N/A</v>
      </c>
      <c r="L9" s="3" t="e">
        <f>IF(ISNA(K9),VLOOKUP($B9+4&amp;$C9,concat!$B$2:$C$200,2,0),K9)</f>
        <v>#N/A</v>
      </c>
      <c r="M9" s="3" t="e">
        <f>IF(ISNA(L9),VLOOKUP($B9-5&amp;$C9,concat!$B$2:$C$200,2,0),L9)</f>
        <v>#N/A</v>
      </c>
      <c r="N9" s="3" t="e">
        <f>IF(ISNA(M9),VLOOKUP($B9+5&amp;$C9,concat!$B$2:$C$200,2,0),M9)</f>
        <v>#N/A</v>
      </c>
      <c r="O9" s="3" t="e">
        <f>IF(ISNA(N9),VLOOKUP($B9-6&amp;$C9,concat!$B$2:$C$200,2,0),N9)</f>
        <v>#N/A</v>
      </c>
      <c r="P9" s="3" t="e">
        <f>IF(ISNA(O9),VLOOKUP($B9+6&amp;$C9,concat!$B$2:$C$200,2,0),O9)</f>
        <v>#N/A</v>
      </c>
      <c r="Q9" s="3" t="e">
        <f>IF(ISNA(P9),VLOOKUP($B9-7&amp;$C9,concat!$B$2:$C$200,2,0),P9)</f>
        <v>#N/A</v>
      </c>
      <c r="R9" s="3" t="e">
        <f>IF(ISNA(Q9),VLOOKUP($B9+7&amp;$C9,concat!$B$2:$C$200,2,0),Q9)</f>
        <v>#N/A</v>
      </c>
      <c r="S9" s="3" t="e">
        <f>IF(ISNA(R9),VLOOKUP($B9-8&amp;$C9,concat!$B$2:$C$200,2,0),R9)</f>
        <v>#N/A</v>
      </c>
      <c r="T9" s="3" t="e">
        <f>IF(ISNA(S9),VLOOKUP($B9+8&amp;$C9,concat!$B$2:$C$200,2,0),S9)</f>
        <v>#N/A</v>
      </c>
      <c r="U9" s="3" t="e">
        <f>IF(ISNA(T9),VLOOKUP($B9+9&amp;$C9,concat!$B$2:$C$200,2,0),T9)</f>
        <v>#N/A</v>
      </c>
      <c r="V9" s="3" t="e">
        <f>IF(ISNA(U9),VLOOKUP($B9-9&amp;$C9,concat!$B$2:$C$200,2,0),U9)</f>
        <v>#N/A</v>
      </c>
      <c r="W9" s="3" t="e">
        <f>IF(ISNA(V9),VLOOKUP($B9-10&amp;$C9,concat!$B$2:$C$200,2,0),V9)</f>
        <v>#N/A</v>
      </c>
      <c r="X9" s="7" t="e">
        <f>IF(ISNA(W9),VLOOKUP($B9+10&amp;$C9,concat!$B$2:$C$200,2,0),W9)</f>
        <v>#N/A</v>
      </c>
      <c r="Z9" s="6" t="str">
        <f t="shared" si="0"/>
        <v>Vencimento</v>
      </c>
      <c r="AA9" s="17" t="e">
        <f>X9</f>
        <v>#N/A</v>
      </c>
    </row>
    <row r="10" spans="1:30" x14ac:dyDescent="0.25">
      <c r="A10" s="20" t="s">
        <v>7</v>
      </c>
      <c r="B10" s="2">
        <v>375</v>
      </c>
      <c r="C10" s="7">
        <v>739</v>
      </c>
      <c r="D10" s="4" t="e">
        <f>VLOOKUP(B10&amp;C10,concat!$B$2:$C$200,2,0)</f>
        <v>#N/A</v>
      </c>
      <c r="E10" s="2" t="e">
        <f>IF(ISNA(D10),VLOOKUP($B10-1&amp;$C10,concat!$B$2:$C$200,2,0),D10)</f>
        <v>#N/A</v>
      </c>
      <c r="F10" s="3" t="e">
        <f>IF(ISNA(E10),VLOOKUP($B10+1&amp;$C10,concat!$B$2:$C$200,2,0),E10)</f>
        <v>#N/A</v>
      </c>
      <c r="G10" s="3" t="e">
        <f>IF(ISNA(F10),VLOOKUP($B10-2&amp;$C10,concat!$B$2:$C$200,2,0),F10)</f>
        <v>#N/A</v>
      </c>
      <c r="H10" s="3" t="e">
        <f>IF(ISNA(G10),VLOOKUP($B10+2&amp;$C10,concat!$B$2:$C$200,2,0),G10)</f>
        <v>#N/A</v>
      </c>
      <c r="I10" s="3" t="e">
        <f>IF(ISNA(H10),VLOOKUP($B10-3&amp;$C10,concat!$B$2:$C$200,2,0),H10)</f>
        <v>#N/A</v>
      </c>
      <c r="J10" s="3" t="e">
        <f>IF(ISNA(I10),VLOOKUP($B10+3&amp;$C10,concat!$B$2:$C$200,2,0),I10)</f>
        <v>#N/A</v>
      </c>
      <c r="K10" s="3" t="e">
        <f>IF(ISNA(J10),VLOOKUP($B10-4&amp;$C10,concat!$B$2:$C$200,2,0),J10)</f>
        <v>#N/A</v>
      </c>
      <c r="L10" s="3" t="e">
        <f>IF(ISNA(K10),VLOOKUP($B10+4&amp;$C10,concat!$B$2:$C$200,2,0),K10)</f>
        <v>#N/A</v>
      </c>
      <c r="M10" s="3" t="e">
        <f>IF(ISNA(L10),VLOOKUP($B10-5&amp;$C10,concat!$B$2:$C$200,2,0),L10)</f>
        <v>#N/A</v>
      </c>
      <c r="N10" s="3" t="e">
        <f>IF(ISNA(M10),VLOOKUP($B10+5&amp;$C10,concat!$B$2:$C$200,2,0),M10)</f>
        <v>#N/A</v>
      </c>
      <c r="O10" s="3" t="e">
        <f>IF(ISNA(N10),VLOOKUP($B10-6&amp;$C10,concat!$B$2:$C$200,2,0),N10)</f>
        <v>#N/A</v>
      </c>
      <c r="P10" s="3" t="e">
        <f>IF(ISNA(O10),VLOOKUP($B10+6&amp;$C10,concat!$B$2:$C$200,2,0),O10)</f>
        <v>#N/A</v>
      </c>
      <c r="Q10" s="3" t="e">
        <f>IF(ISNA(P10),VLOOKUP($B10-7&amp;$C10,concat!$B$2:$C$200,2,0),P10)</f>
        <v>#N/A</v>
      </c>
      <c r="R10" s="3" t="e">
        <f>IF(ISNA(Q10),VLOOKUP($B10+7&amp;$C10,concat!$B$2:$C$200,2,0),Q10)</f>
        <v>#N/A</v>
      </c>
      <c r="S10" s="3" t="e">
        <f>IF(ISNA(R10),VLOOKUP($B10-8&amp;$C10,concat!$B$2:$C$200,2,0),R10)</f>
        <v>#N/A</v>
      </c>
      <c r="T10" s="3" t="e">
        <f>IF(ISNA(S10),VLOOKUP($B10+8&amp;$C10,concat!$B$2:$C$200,2,0),S10)</f>
        <v>#N/A</v>
      </c>
      <c r="U10" s="3" t="e">
        <f>IF(ISNA(T10),VLOOKUP($B10+9&amp;$C10,concat!$B$2:$C$200,2,0),T10)</f>
        <v>#N/A</v>
      </c>
      <c r="V10" s="3" t="e">
        <f>IF(ISNA(U10),VLOOKUP($B10-9&amp;$C10,concat!$B$2:$C$200,2,0),U10)</f>
        <v>#N/A</v>
      </c>
      <c r="W10" s="3" t="e">
        <f>IF(ISNA(V10),VLOOKUP($B10-10&amp;$C10,concat!$B$2:$C$200,2,0),V10)</f>
        <v>#N/A</v>
      </c>
      <c r="X10" s="7" t="e">
        <f>IF(ISNA(W10),VLOOKUP($B10+10&amp;$C10,concat!$B$2:$C$200,2,0),W10)</f>
        <v>#N/A</v>
      </c>
      <c r="Y10" s="4" t="e">
        <f>IF(ISNA(X10),IF(LEN(X11)&gt;8,LEFT(X11,LEN(X11)-8),X10),X10)</f>
        <v>#N/A</v>
      </c>
      <c r="Z10" s="6" t="str">
        <f t="shared" si="0"/>
        <v>Total a pagar</v>
      </c>
      <c r="AA10" s="17" t="e">
        <f>Y10</f>
        <v>#N/A</v>
      </c>
      <c r="AC10" s="21"/>
      <c r="AD10" s="21"/>
    </row>
    <row r="11" spans="1:30" x14ac:dyDescent="0.25">
      <c r="A11" s="20" t="s">
        <v>74</v>
      </c>
      <c r="B11" s="2">
        <v>365</v>
      </c>
      <c r="C11" s="7">
        <v>727</v>
      </c>
      <c r="D11" s="4" t="e">
        <f>VLOOKUP(B11&amp;C11,concat!$B$2:$C$200,2,0)</f>
        <v>#N/A</v>
      </c>
      <c r="E11" s="2" t="e">
        <f>IF(ISNA(D11),VLOOKUP($B11-1&amp;$C11,concat!$B$2:$C$200,2,0),D11)</f>
        <v>#N/A</v>
      </c>
      <c r="F11" s="3" t="e">
        <f>IF(ISNA(E11),VLOOKUP($B11+1&amp;$C11,concat!$B$2:$C$200,2,0),E11)</f>
        <v>#N/A</v>
      </c>
      <c r="G11" s="3" t="e">
        <f>IF(ISNA(F11),VLOOKUP($B11-2&amp;$C11,concat!$B$2:$C$200,2,0),F11)</f>
        <v>#N/A</v>
      </c>
      <c r="H11" s="3" t="e">
        <f>IF(ISNA(G11),VLOOKUP($B11+2&amp;$C11,concat!$B$2:$C$200,2,0),G11)</f>
        <v>#N/A</v>
      </c>
      <c r="I11" s="3" t="e">
        <f>IF(ISNA(H11),VLOOKUP($B11-3&amp;$C11,concat!$B$2:$C$200,2,0),H11)</f>
        <v>#N/A</v>
      </c>
      <c r="J11" s="3" t="e">
        <f>IF(ISNA(I11),VLOOKUP($B11+3&amp;$C11,concat!$B$2:$C$200,2,0),I11)</f>
        <v>#N/A</v>
      </c>
      <c r="K11" s="3" t="e">
        <f>IF(ISNA(J11),VLOOKUP($B11-4&amp;$C11,concat!$B$2:$C$200,2,0),J11)</f>
        <v>#N/A</v>
      </c>
      <c r="L11" s="3" t="e">
        <f>IF(ISNA(K11),VLOOKUP($B11+4&amp;$C11,concat!$B$2:$C$200,2,0),K11)</f>
        <v>#N/A</v>
      </c>
      <c r="M11" s="3" t="e">
        <f>IF(ISNA(L11),VLOOKUP($B11-5&amp;$C11,concat!$B$2:$C$200,2,0),L11)</f>
        <v>#N/A</v>
      </c>
      <c r="N11" s="3" t="e">
        <f>IF(ISNA(M11),VLOOKUP($B11+5&amp;$C11,concat!$B$2:$C$200,2,0),M11)</f>
        <v>#N/A</v>
      </c>
      <c r="O11" s="3" t="e">
        <f>IF(ISNA(N11),VLOOKUP($B11-6&amp;$C11,concat!$B$2:$C$200,2,0),N11)</f>
        <v>#N/A</v>
      </c>
      <c r="P11" s="3" t="e">
        <f>IF(ISNA(O11),VLOOKUP($B11+6&amp;$C11,concat!$B$2:$C$200,2,0),O11)</f>
        <v>#N/A</v>
      </c>
      <c r="Q11" s="3" t="e">
        <f>IF(ISNA(P11),VLOOKUP($B11-7&amp;$C11,concat!$B$2:$C$200,2,0),P11)</f>
        <v>#N/A</v>
      </c>
      <c r="R11" s="3" t="e">
        <f>IF(ISNA(Q11),VLOOKUP($B11+7&amp;$C11,concat!$B$2:$C$200,2,0),Q11)</f>
        <v>#N/A</v>
      </c>
      <c r="S11" s="3" t="e">
        <f>IF(ISNA(R11),VLOOKUP($B11-8&amp;$C11,concat!$B$2:$C$200,2,0),R11)</f>
        <v>#N/A</v>
      </c>
      <c r="T11" s="3" t="e">
        <f>IF(ISNA(S11),VLOOKUP($B11+8&amp;$C11,concat!$B$2:$C$200,2,0),S11)</f>
        <v>#N/A</v>
      </c>
      <c r="U11" s="3" t="e">
        <f>IF(ISNA(T11),VLOOKUP($B11+9&amp;$C11,concat!$B$2:$C$200,2,0),T11)</f>
        <v>#N/A</v>
      </c>
      <c r="V11" s="3" t="e">
        <f>IF(ISNA(U11),VLOOKUP($B11-9&amp;$C11,concat!$B$2:$C$200,2,0),U11)</f>
        <v>#N/A</v>
      </c>
      <c r="W11" s="3" t="e">
        <f>IF(ISNA(V11),VLOOKUP($B11-10&amp;$C11,concat!$B$2:$C$200,2,0),V11)</f>
        <v>#N/A</v>
      </c>
      <c r="X11" s="7" t="e">
        <f>IF(ISNA(W11),VLOOKUP($B11+10&amp;$C11,concat!$B$2:$C$200,2,0),W11)</f>
        <v>#N/A</v>
      </c>
      <c r="Y11" s="4" t="e">
        <f>IF(LEN(X11)&gt;8,RIGHT(X11,8),X11)</f>
        <v>#N/A</v>
      </c>
      <c r="Z11" s="6" t="str">
        <f>A11</f>
        <v>Mes de Referencia</v>
      </c>
      <c r="AA11" s="17" t="e">
        <f>Y11</f>
        <v>#N/A</v>
      </c>
    </row>
    <row r="12" spans="1:30" x14ac:dyDescent="0.25">
      <c r="A12" s="20" t="s">
        <v>3</v>
      </c>
      <c r="B12" s="2">
        <v>350</v>
      </c>
      <c r="C12" s="7">
        <v>684</v>
      </c>
      <c r="D12" s="4" t="e">
        <f>VLOOKUP(B12&amp;C12,concat!$B$2:$C$200,2,0)</f>
        <v>#N/A</v>
      </c>
      <c r="E12" s="2" t="e">
        <f>IF(ISNA(D12),VLOOKUP($B12-1&amp;$C12,concat!$B$2:$C$200,2,0),D12)</f>
        <v>#N/A</v>
      </c>
      <c r="F12" s="3" t="e">
        <f>IF(ISNA(E12),VLOOKUP($B12+1&amp;$C12,concat!$B$2:$C$200,2,0),E12)</f>
        <v>#N/A</v>
      </c>
      <c r="G12" s="3" t="e">
        <f>IF(ISNA(F12),VLOOKUP($B12-2&amp;$C12,concat!$B$2:$C$200,2,0),F12)</f>
        <v>#N/A</v>
      </c>
      <c r="H12" s="3" t="e">
        <f>IF(ISNA(G12),VLOOKUP($B12+2&amp;$C12,concat!$B$2:$C$200,2,0),G12)</f>
        <v>#N/A</v>
      </c>
      <c r="I12" s="3" t="e">
        <f>IF(ISNA(H12),VLOOKUP($B12-3&amp;$C12,concat!$B$2:$C$200,2,0),H12)</f>
        <v>#N/A</v>
      </c>
      <c r="J12" s="3" t="e">
        <f>IF(ISNA(I12),VLOOKUP($B12+3&amp;$C12,concat!$B$2:$C$200,2,0),I12)</f>
        <v>#N/A</v>
      </c>
      <c r="K12" s="3" t="e">
        <f>IF(ISNA(J12),VLOOKUP($B12-4&amp;$C12,concat!$B$2:$C$200,2,0),J12)</f>
        <v>#N/A</v>
      </c>
      <c r="L12" s="3" t="e">
        <f>IF(ISNA(K12),VLOOKUP($B12+4&amp;$C12,concat!$B$2:$C$200,2,0),K12)</f>
        <v>#N/A</v>
      </c>
      <c r="M12" s="3" t="e">
        <f>IF(ISNA(L12),VLOOKUP($B12-5&amp;$C12,concat!$B$2:$C$200,2,0),L12)</f>
        <v>#N/A</v>
      </c>
      <c r="N12" s="3" t="e">
        <f>IF(ISNA(M12),VLOOKUP($B12+5&amp;$C12,concat!$B$2:$C$200,2,0),M12)</f>
        <v>#N/A</v>
      </c>
      <c r="O12" s="3" t="e">
        <f>IF(ISNA(N12),VLOOKUP($B12-6&amp;$C12,concat!$B$2:$C$200,2,0),N12)</f>
        <v>#N/A</v>
      </c>
      <c r="P12" s="3" t="e">
        <f>IF(ISNA(O12),VLOOKUP($B12+6&amp;$C12,concat!$B$2:$C$200,2,0),O12)</f>
        <v>#N/A</v>
      </c>
      <c r="Q12" s="3" t="e">
        <f>IF(ISNA(P12),VLOOKUP($B12-7&amp;$C12,concat!$B$2:$C$200,2,0),P12)</f>
        <v>#N/A</v>
      </c>
      <c r="R12" s="3" t="e">
        <f>IF(ISNA(Q12),VLOOKUP($B12+7&amp;$C12,concat!$B$2:$C$200,2,0),Q12)</f>
        <v>#N/A</v>
      </c>
      <c r="S12" s="3" t="e">
        <f>IF(ISNA(R12),VLOOKUP($B12-8&amp;$C12,concat!$B$2:$C$200,2,0),R12)</f>
        <v>#N/A</v>
      </c>
      <c r="T12" s="3" t="e">
        <f>IF(ISNA(S12),VLOOKUP($B12+8&amp;$C12,concat!$B$2:$C$200,2,0),S12)</f>
        <v>#N/A</v>
      </c>
      <c r="U12" s="3" t="e">
        <f>IF(ISNA(T12),VLOOKUP($B12+9&amp;$C12,concat!$B$2:$C$200,2,0),T12)</f>
        <v>#N/A</v>
      </c>
      <c r="V12" s="3" t="e">
        <f>IF(ISNA(U12),VLOOKUP($B12-9&amp;$C12,concat!$B$2:$C$200,2,0),U12)</f>
        <v>#N/A</v>
      </c>
      <c r="W12" s="3" t="e">
        <f>IF(ISNA(V12),VLOOKUP($B12-10&amp;$C12,concat!$B$2:$C$200,2,0),V12)</f>
        <v>#N/A</v>
      </c>
      <c r="X12" s="7" t="e">
        <f>IF(ISNA(W12),VLOOKUP($B12+10&amp;$C12,concat!$B$2:$C$200,2,0),W12)</f>
        <v>#N/A</v>
      </c>
      <c r="Z12" s="6" t="str">
        <f t="shared" si="0"/>
        <v>Leitura Anterior</v>
      </c>
      <c r="AA12" s="17" t="e">
        <f t="shared" ref="AA12:AA15" si="1">X12</f>
        <v>#N/A</v>
      </c>
    </row>
    <row r="13" spans="1:30" x14ac:dyDescent="0.25">
      <c r="A13" s="20" t="s">
        <v>2</v>
      </c>
      <c r="B13" s="2">
        <v>346</v>
      </c>
      <c r="C13" s="7">
        <v>671</v>
      </c>
      <c r="D13" s="4" t="e">
        <f>VLOOKUP(B13&amp;C13,concat!$B$2:$C$200,2,0)</f>
        <v>#N/A</v>
      </c>
      <c r="E13" s="2" t="e">
        <f>IF(ISNA(D13),VLOOKUP($B13-1&amp;$C13,concat!$B$2:$C$200,2,0),D13)</f>
        <v>#N/A</v>
      </c>
      <c r="F13" s="3" t="e">
        <f>IF(ISNA(E13),VLOOKUP($B13+1&amp;$C13,concat!$B$2:$C$200,2,0),E13)</f>
        <v>#N/A</v>
      </c>
      <c r="G13" s="3" t="e">
        <f>IF(ISNA(F13),VLOOKUP($B13-2&amp;$C13,concat!$B$2:$C$200,2,0),F13)</f>
        <v>#N/A</v>
      </c>
      <c r="H13" s="3" t="e">
        <f>IF(ISNA(G13),VLOOKUP($B13+2&amp;$C13,concat!$B$2:$C$200,2,0),G13)</f>
        <v>#N/A</v>
      </c>
      <c r="I13" s="3" t="e">
        <f>IF(ISNA(H13),VLOOKUP($B13-3&amp;$C13,concat!$B$2:$C$200,2,0),H13)</f>
        <v>#N/A</v>
      </c>
      <c r="J13" s="3" t="e">
        <f>IF(ISNA(I13),VLOOKUP($B13+3&amp;$C13,concat!$B$2:$C$200,2,0),I13)</f>
        <v>#N/A</v>
      </c>
      <c r="K13" s="3" t="e">
        <f>IF(ISNA(J13),VLOOKUP($B13-4&amp;$C13,concat!$B$2:$C$200,2,0),J13)</f>
        <v>#N/A</v>
      </c>
      <c r="L13" s="3" t="e">
        <f>IF(ISNA(K13),VLOOKUP($B13+4&amp;$C13,concat!$B$2:$C$200,2,0),K13)</f>
        <v>#N/A</v>
      </c>
      <c r="M13" s="3" t="e">
        <f>IF(ISNA(L13),VLOOKUP($B13-5&amp;$C13,concat!$B$2:$C$200,2,0),L13)</f>
        <v>#N/A</v>
      </c>
      <c r="N13" s="3" t="e">
        <f>IF(ISNA(M13),VLOOKUP($B13+5&amp;$C13,concat!$B$2:$C$200,2,0),M13)</f>
        <v>#N/A</v>
      </c>
      <c r="O13" s="3" t="e">
        <f>IF(ISNA(N13),VLOOKUP($B13-6&amp;$C13,concat!$B$2:$C$200,2,0),N13)</f>
        <v>#N/A</v>
      </c>
      <c r="P13" s="3" t="e">
        <f>IF(ISNA(O13),VLOOKUP($B13+6&amp;$C13,concat!$B$2:$C$200,2,0),O13)</f>
        <v>#N/A</v>
      </c>
      <c r="Q13" s="3" t="e">
        <f>IF(ISNA(P13),VLOOKUP($B13-7&amp;$C13,concat!$B$2:$C$200,2,0),P13)</f>
        <v>#N/A</v>
      </c>
      <c r="R13" s="3" t="e">
        <f>IF(ISNA(Q13),VLOOKUP($B13+7&amp;$C13,concat!$B$2:$C$200,2,0),Q13)</f>
        <v>#N/A</v>
      </c>
      <c r="S13" s="3" t="e">
        <f>IF(ISNA(R13),VLOOKUP($B13-8&amp;$C13,concat!$B$2:$C$200,2,0),R13)</f>
        <v>#N/A</v>
      </c>
      <c r="T13" s="3" t="e">
        <f>IF(ISNA(S13),VLOOKUP($B13+8&amp;$C13,concat!$B$2:$C$200,2,0),S13)</f>
        <v>#N/A</v>
      </c>
      <c r="U13" s="3" t="e">
        <f>IF(ISNA(T13),VLOOKUP($B13+9&amp;$C13,concat!$B$2:$C$200,2,0),T13)</f>
        <v>#N/A</v>
      </c>
      <c r="V13" s="3" t="e">
        <f>IF(ISNA(U13),VLOOKUP($B13-9&amp;$C13,concat!$B$2:$C$200,2,0),U13)</f>
        <v>#N/A</v>
      </c>
      <c r="W13" s="3" t="e">
        <f>IF(ISNA(V13),VLOOKUP($B13-10&amp;$C13,concat!$B$2:$C$200,2,0),V13)</f>
        <v>#N/A</v>
      </c>
      <c r="X13" s="7" t="e">
        <f>IF(ISNA(W13),VLOOKUP($B13+10&amp;$C13,concat!$B$2:$C$200,2,0),W13)</f>
        <v>#N/A</v>
      </c>
      <c r="Z13" s="6" t="str">
        <f t="shared" si="0"/>
        <v>Leitura Atual</v>
      </c>
      <c r="AA13" s="17" t="e">
        <f t="shared" si="1"/>
        <v>#N/A</v>
      </c>
    </row>
    <row r="14" spans="1:30" x14ac:dyDescent="0.25">
      <c r="A14" s="20" t="s">
        <v>4</v>
      </c>
      <c r="B14" s="2">
        <v>348</v>
      </c>
      <c r="C14" s="7">
        <v>658</v>
      </c>
      <c r="D14" s="4" t="e">
        <f>VLOOKUP(B14&amp;C14,concat!$B$2:$C$200,2,0)</f>
        <v>#N/A</v>
      </c>
      <c r="E14" s="2" t="e">
        <f>IF(ISNA(D14),VLOOKUP($B14-1&amp;$C14,concat!$B$2:$C$200,2,0),D14)</f>
        <v>#N/A</v>
      </c>
      <c r="F14" s="3" t="e">
        <f>IF(ISNA(E14),VLOOKUP($B14+1&amp;$C14,concat!$B$2:$C$200,2,0),E14)</f>
        <v>#N/A</v>
      </c>
      <c r="G14" s="3" t="e">
        <f>IF(ISNA(F14),VLOOKUP($B14-2&amp;$C14,concat!$B$2:$C$200,2,0),F14)</f>
        <v>#N/A</v>
      </c>
      <c r="H14" s="3" t="e">
        <f>IF(ISNA(G14),VLOOKUP($B14+2&amp;$C14,concat!$B$2:$C$200,2,0),G14)</f>
        <v>#N/A</v>
      </c>
      <c r="I14" s="3" t="e">
        <f>IF(ISNA(H14),VLOOKUP($B14-3&amp;$C14,concat!$B$2:$C$200,2,0),H14)</f>
        <v>#N/A</v>
      </c>
      <c r="J14" s="3" t="e">
        <f>IF(ISNA(I14),VLOOKUP($B14+3&amp;$C14,concat!$B$2:$C$200,2,0),I14)</f>
        <v>#N/A</v>
      </c>
      <c r="K14" s="3" t="e">
        <f>IF(ISNA(J14),VLOOKUP($B14-4&amp;$C14,concat!$B$2:$C$200,2,0),J14)</f>
        <v>#N/A</v>
      </c>
      <c r="L14" s="3" t="e">
        <f>IF(ISNA(K14),VLOOKUP($B14+4&amp;$C14,concat!$B$2:$C$200,2,0),K14)</f>
        <v>#N/A</v>
      </c>
      <c r="M14" s="3" t="e">
        <f>IF(ISNA(L14),VLOOKUP($B14-5&amp;$C14,concat!$B$2:$C$200,2,0),L14)</f>
        <v>#N/A</v>
      </c>
      <c r="N14" s="3" t="e">
        <f>IF(ISNA(M14),VLOOKUP($B14+5&amp;$C14,concat!$B$2:$C$200,2,0),M14)</f>
        <v>#N/A</v>
      </c>
      <c r="O14" s="3" t="e">
        <f>IF(ISNA(N14),VLOOKUP($B14-6&amp;$C14,concat!$B$2:$C$200,2,0),N14)</f>
        <v>#N/A</v>
      </c>
      <c r="P14" s="3" t="e">
        <f>IF(ISNA(O14),VLOOKUP($B14+6&amp;$C14,concat!$B$2:$C$200,2,0),O14)</f>
        <v>#N/A</v>
      </c>
      <c r="Q14" s="3" t="e">
        <f>IF(ISNA(P14),VLOOKUP($B14-7&amp;$C14,concat!$B$2:$C$200,2,0),P14)</f>
        <v>#N/A</v>
      </c>
      <c r="R14" s="3" t="e">
        <f>IF(ISNA(Q14),VLOOKUP($B14+7&amp;$C14,concat!$B$2:$C$200,2,0),Q14)</f>
        <v>#N/A</v>
      </c>
      <c r="S14" s="3" t="e">
        <f>IF(ISNA(R14),VLOOKUP($B14-8&amp;$C14,concat!$B$2:$C$200,2,0),R14)</f>
        <v>#N/A</v>
      </c>
      <c r="T14" s="3" t="e">
        <f>IF(ISNA(S14),VLOOKUP($B14+8&amp;$C14,concat!$B$2:$C$200,2,0),S14)</f>
        <v>#N/A</v>
      </c>
      <c r="U14" s="3" t="e">
        <f>IF(ISNA(T14),VLOOKUP($B14+9&amp;$C14,concat!$B$2:$C$200,2,0),T14)</f>
        <v>#N/A</v>
      </c>
      <c r="V14" s="3" t="e">
        <f>IF(ISNA(U14),VLOOKUP($B14-9&amp;$C14,concat!$B$2:$C$200,2,0),U14)</f>
        <v>#N/A</v>
      </c>
      <c r="W14" s="3" t="e">
        <f>IF(ISNA(V14),VLOOKUP($B14-10&amp;$C14,concat!$B$2:$C$200,2,0),V14)</f>
        <v>#N/A</v>
      </c>
      <c r="X14" s="7" t="e">
        <f>IF(ISNA(W14),VLOOKUP($B14+10&amp;$C14,concat!$B$2:$C$200,2,0),W14)</f>
        <v>#N/A</v>
      </c>
      <c r="Z14" s="6" t="str">
        <f t="shared" si="0"/>
        <v>Proxima Leitura</v>
      </c>
      <c r="AA14" s="17" t="e">
        <f t="shared" si="1"/>
        <v>#N/A</v>
      </c>
    </row>
    <row r="15" spans="1:30" ht="15.75" thickBot="1" x14ac:dyDescent="0.3">
      <c r="A15" s="20" t="s">
        <v>8</v>
      </c>
      <c r="B15" s="2">
        <v>319</v>
      </c>
      <c r="C15" s="7">
        <v>549</v>
      </c>
      <c r="D15" s="4" t="e">
        <f>VLOOKUP(B15&amp;C15,concat!$B$2:$C$200,2,0)</f>
        <v>#N/A</v>
      </c>
      <c r="E15" s="2" t="e">
        <f>IF(ISNA(D15),VLOOKUP($B15-1&amp;$C15,concat!$B$2:$C$200,2,0),D15)</f>
        <v>#N/A</v>
      </c>
      <c r="F15" s="3" t="e">
        <f>IF(ISNA(E15),VLOOKUP($B15+1&amp;$C15,concat!$B$2:$C$200,2,0),E15)</f>
        <v>#N/A</v>
      </c>
      <c r="G15" s="3" t="e">
        <f>IF(ISNA(F15),VLOOKUP($B15-2&amp;$C15,concat!$B$2:$C$200,2,0),F15)</f>
        <v>#N/A</v>
      </c>
      <c r="H15" s="3" t="e">
        <f>IF(ISNA(G15),VLOOKUP($B15+2&amp;$C15,concat!$B$2:$C$200,2,0),G15)</f>
        <v>#N/A</v>
      </c>
      <c r="I15" s="3" t="e">
        <f>IF(ISNA(H15),VLOOKUP($B15-3&amp;$C15,concat!$B$2:$C$200,2,0),H15)</f>
        <v>#N/A</v>
      </c>
      <c r="J15" s="3" t="e">
        <f>IF(ISNA(I15),VLOOKUP($B15+3&amp;$C15,concat!$B$2:$C$200,2,0),I15)</f>
        <v>#N/A</v>
      </c>
      <c r="K15" s="3" t="e">
        <f>IF(ISNA(J15),VLOOKUP($B15-4&amp;$C15,concat!$B$2:$C$200,2,0),J15)</f>
        <v>#N/A</v>
      </c>
      <c r="L15" s="3" t="e">
        <f>IF(ISNA(K15),VLOOKUP($B15+4&amp;$C15,concat!$B$2:$C$200,2,0),K15)</f>
        <v>#N/A</v>
      </c>
      <c r="M15" s="3" t="e">
        <f>IF(ISNA(L15),VLOOKUP($B15-5&amp;$C15,concat!$B$2:$C$200,2,0),L15)</f>
        <v>#N/A</v>
      </c>
      <c r="N15" s="3" t="e">
        <f>IF(ISNA(M15),VLOOKUP($B15+5&amp;$C15,concat!$B$2:$C$200,2,0),M15)</f>
        <v>#N/A</v>
      </c>
      <c r="O15" s="3" t="e">
        <f>IF(ISNA(N15),VLOOKUP($B15-6&amp;$C15,concat!$B$2:$C$200,2,0),N15)</f>
        <v>#N/A</v>
      </c>
      <c r="P15" s="3" t="e">
        <f>IF(ISNA(O15),VLOOKUP($B15+6&amp;$C15,concat!$B$2:$C$200,2,0),O15)</f>
        <v>#N/A</v>
      </c>
      <c r="Q15" s="3" t="e">
        <f>IF(ISNA(P15),VLOOKUP($B15-7&amp;$C15,concat!$B$2:$C$200,2,0),P15)</f>
        <v>#N/A</v>
      </c>
      <c r="R15" s="3" t="e">
        <f>IF(ISNA(Q15),VLOOKUP($B15+7&amp;$C15,concat!$B$2:$C$200,2,0),Q15)</f>
        <v>#N/A</v>
      </c>
      <c r="S15" s="3" t="e">
        <f>IF(ISNA(R15),VLOOKUP($B15-8&amp;$C15,concat!$B$2:$C$200,2,0),R15)</f>
        <v>#N/A</v>
      </c>
      <c r="T15" s="3" t="e">
        <f>IF(ISNA(S15),VLOOKUP($B15+8&amp;$C15,concat!$B$2:$C$200,2,0),S15)</f>
        <v>#N/A</v>
      </c>
      <c r="U15" s="3" t="e">
        <f>IF(ISNA(T15),VLOOKUP($B15+9&amp;$C15,concat!$B$2:$C$200,2,0),T15)</f>
        <v>#N/A</v>
      </c>
      <c r="V15" s="3" t="e">
        <f>IF(ISNA(U15),VLOOKUP($B15-9&amp;$C15,concat!$B$2:$C$200,2,0),U15)</f>
        <v>#N/A</v>
      </c>
      <c r="W15" s="3" t="e">
        <f>IF(ISNA(V15),VLOOKUP($B15-10&amp;$C15,concat!$B$2:$C$200,2,0),V15)</f>
        <v>#N/A</v>
      </c>
      <c r="X15" s="7" t="e">
        <f>IF(ISNA(W15),VLOOKUP($B15+10&amp;$C15,concat!$B$2:$C$200,2,0),W15)</f>
        <v>#N/A</v>
      </c>
      <c r="Z15" s="6" t="str">
        <f t="shared" si="0"/>
        <v>Bandeira</v>
      </c>
      <c r="AA15" s="17" t="e">
        <f t="shared" si="1"/>
        <v>#N/A</v>
      </c>
    </row>
    <row r="16" spans="1:30" s="31" customFormat="1" x14ac:dyDescent="0.25">
      <c r="A16" s="29" t="s">
        <v>49</v>
      </c>
      <c r="B16" s="15">
        <v>272</v>
      </c>
      <c r="C16" s="23">
        <v>510</v>
      </c>
      <c r="D16" s="14" t="e">
        <f>VLOOKUP(B16&amp;C16,concat!$B$2:$C$200,2,0)</f>
        <v>#N/A</v>
      </c>
      <c r="E16" s="15" t="e">
        <f>IF(ISNA(D16),VLOOKUP($B16-1&amp;$C16,concat!$B$2:$C$200,2,0),D16)</f>
        <v>#N/A</v>
      </c>
      <c r="F16" s="31" t="e">
        <f>IF(ISNA(E16),VLOOKUP($B16+1&amp;$C16,concat!$B$2:$C$200,2,0),E16)</f>
        <v>#N/A</v>
      </c>
      <c r="G16" s="31" t="e">
        <f>IF(ISNA(F16),VLOOKUP($B16-2&amp;$C16,concat!$B$2:$C$200,2,0),F16)</f>
        <v>#N/A</v>
      </c>
      <c r="H16" s="31" t="e">
        <f>IF(ISNA(G16),VLOOKUP($B16+2&amp;$C16,concat!$B$2:$C$200,2,0),G16)</f>
        <v>#N/A</v>
      </c>
      <c r="I16" s="31" t="e">
        <f>IF(ISNA(H16),VLOOKUP($B16-3&amp;$C16,concat!$B$2:$C$200,2,0),H16)</f>
        <v>#N/A</v>
      </c>
      <c r="J16" s="31" t="e">
        <f>IF(ISNA(I16),VLOOKUP($B16+3&amp;$C16,concat!$B$2:$C$200,2,0),I16)</f>
        <v>#N/A</v>
      </c>
      <c r="K16" s="31" t="e">
        <f>IF(ISNA(J16),VLOOKUP($B16-4&amp;$C16,concat!$B$2:$C$200,2,0),J16)</f>
        <v>#N/A</v>
      </c>
      <c r="L16" s="31" t="e">
        <f>IF(ISNA(K16),VLOOKUP($B16+4&amp;$C16,concat!$B$2:$C$200,2,0),K16)</f>
        <v>#N/A</v>
      </c>
      <c r="M16" s="31" t="e">
        <f>IF(ISNA(L16),VLOOKUP($B16-5&amp;$C16,concat!$B$2:$C$200,2,0),L16)</f>
        <v>#N/A</v>
      </c>
      <c r="N16" s="31" t="e">
        <f>IF(ISNA(M16),VLOOKUP($B16+5&amp;$C16,concat!$B$2:$C$200,2,0),M16)</f>
        <v>#N/A</v>
      </c>
      <c r="O16" s="31" t="e">
        <f>IF(ISNA(N16),VLOOKUP($B16-6&amp;$C16,concat!$B$2:$C$200,2,0),N16)</f>
        <v>#N/A</v>
      </c>
      <c r="P16" s="31" t="e">
        <f>IF(ISNA(O16),VLOOKUP($B16+6&amp;$C16,concat!$B$2:$C$200,2,0),O16)</f>
        <v>#N/A</v>
      </c>
      <c r="Q16" s="31" t="e">
        <f>IF(ISNA(P16),VLOOKUP($B16-7&amp;$C16,concat!$B$2:$C$200,2,0),P16)</f>
        <v>#N/A</v>
      </c>
      <c r="R16" s="31" t="e">
        <f>IF(ISNA(Q16),VLOOKUP($B16+7&amp;$C16,concat!$B$2:$C$200,2,0),Q16)</f>
        <v>#N/A</v>
      </c>
      <c r="S16" s="31" t="e">
        <f>IF(ISNA(R16),VLOOKUP($B16-8&amp;$C16,concat!$B$2:$C$200,2,0),R16)</f>
        <v>#N/A</v>
      </c>
      <c r="T16" s="31" t="e">
        <f>IF(ISNA(S16),VLOOKUP($B16+8&amp;$C16,concat!$B$2:$C$200,2,0),S16)</f>
        <v>#N/A</v>
      </c>
      <c r="U16" s="31" t="e">
        <f>IF(ISNA(T16),VLOOKUP($B16+9&amp;$C16,concat!$B$2:$C$200,2,0),T16)</f>
        <v>#N/A</v>
      </c>
      <c r="V16" s="31" t="e">
        <f>IF(ISNA(U16),VLOOKUP($B16-9&amp;$C16,concat!$B$2:$C$200,2,0),U16)</f>
        <v>#N/A</v>
      </c>
      <c r="W16" s="31" t="e">
        <f>IF(ISNA(V16),VLOOKUP($B16-10&amp;$C16,concat!$B$2:$C$200,2,0),V16)</f>
        <v>#N/A</v>
      </c>
      <c r="X16" s="23" t="e">
        <f>IF(ISNA(W16),VLOOKUP($B16+10&amp;$C16,concat!$B$2:$C$200,2,0),W16)</f>
        <v>#N/A</v>
      </c>
      <c r="Y16" s="14" t="e">
        <f>LEN(X16)</f>
        <v>#N/A</v>
      </c>
      <c r="Z16" s="37" t="str">
        <f t="shared" si="0"/>
        <v>CONSUMO</v>
      </c>
      <c r="AA16" s="57" t="s">
        <v>73</v>
      </c>
    </row>
    <row r="17" spans="1:27" x14ac:dyDescent="0.25">
      <c r="A17" s="20" t="s">
        <v>48</v>
      </c>
      <c r="Z17" s="6" t="str">
        <f t="shared" si="0"/>
        <v>Uso Sist. Distr. (TUSD)</v>
      </c>
      <c r="AA17" s="17" t="e">
        <f>LEFT(X16,Y16/2)</f>
        <v>#N/A</v>
      </c>
    </row>
    <row r="18" spans="1:27" x14ac:dyDescent="0.25">
      <c r="A18" s="20" t="s">
        <v>47</v>
      </c>
      <c r="Z18" s="6" t="str">
        <f t="shared" si="0"/>
        <v>Energia (TE)</v>
      </c>
      <c r="AA18" s="17" t="e">
        <f>RIGHT(X16,Y16/2)</f>
        <v>#N/A</v>
      </c>
    </row>
    <row r="19" spans="1:27" s="36" customFormat="1" x14ac:dyDescent="0.25">
      <c r="A19" s="28" t="s">
        <v>50</v>
      </c>
      <c r="B19" s="40">
        <v>347</v>
      </c>
      <c r="C19" s="41">
        <v>510</v>
      </c>
      <c r="D19" s="42" t="e">
        <f>VLOOKUP(B19&amp;C19,concat!$B$2:$C$200,2,0)</f>
        <v>#N/A</v>
      </c>
      <c r="E19" s="40" t="e">
        <f>IF(ISNA(D19),VLOOKUP($B19-1&amp;$C19,concat!$B$2:$C$200,2,0),D19)</f>
        <v>#N/A</v>
      </c>
      <c r="F19" s="36" t="e">
        <f>IF(ISNA(E19),VLOOKUP($B19+1&amp;$C19,concat!$B$2:$C$200,2,0),E19)</f>
        <v>#N/A</v>
      </c>
      <c r="G19" s="36" t="e">
        <f>IF(ISNA(F19),VLOOKUP($B19-2&amp;$C19,concat!$B$2:$C$200,2,0),F19)</f>
        <v>#N/A</v>
      </c>
      <c r="H19" s="36" t="e">
        <f>IF(ISNA(G19),VLOOKUP($B19+2&amp;$C19,concat!$B$2:$C$200,2,0),G19)</f>
        <v>#N/A</v>
      </c>
      <c r="I19" s="36" t="e">
        <f>IF(ISNA(H19),VLOOKUP($B19-3&amp;$C19,concat!$B$2:$C$200,2,0),H19)</f>
        <v>#N/A</v>
      </c>
      <c r="J19" s="36" t="e">
        <f>IF(ISNA(I19),VLOOKUP($B19+3&amp;$C19,concat!$B$2:$C$200,2,0),I19)</f>
        <v>#N/A</v>
      </c>
      <c r="K19" s="36" t="e">
        <f>IF(ISNA(J19),VLOOKUP($B19-4&amp;$C19,concat!$B$2:$C$200,2,0),J19)</f>
        <v>#N/A</v>
      </c>
      <c r="L19" s="36" t="e">
        <f>IF(ISNA(K19),VLOOKUP($B19+4&amp;$C19,concat!$B$2:$C$200,2,0),K19)</f>
        <v>#N/A</v>
      </c>
      <c r="M19" s="36" t="e">
        <f>IF(ISNA(L19),VLOOKUP($B19-5&amp;$C19,concat!$B$2:$C$200,2,0),L19)</f>
        <v>#N/A</v>
      </c>
      <c r="N19" s="36" t="e">
        <f>IF(ISNA(M19),VLOOKUP($B19+5&amp;$C19,concat!$B$2:$C$200,2,0),M19)</f>
        <v>#N/A</v>
      </c>
      <c r="O19" s="36" t="e">
        <f>IF(ISNA(N19),VLOOKUP($B19-6&amp;$C19,concat!$B$2:$C$200,2,0),N19)</f>
        <v>#N/A</v>
      </c>
      <c r="P19" s="36" t="e">
        <f>IF(ISNA(O19),VLOOKUP($B19+6&amp;$C19,concat!$B$2:$C$200,2,0),O19)</f>
        <v>#N/A</v>
      </c>
      <c r="Q19" s="36" t="e">
        <f>IF(ISNA(P19),VLOOKUP($B19-7&amp;$C19,concat!$B$2:$C$200,2,0),P19)</f>
        <v>#N/A</v>
      </c>
      <c r="R19" s="36" t="e">
        <f>IF(ISNA(Q19),VLOOKUP($B19+7&amp;$C19,concat!$B$2:$C$200,2,0),Q19)</f>
        <v>#N/A</v>
      </c>
      <c r="S19" s="36" t="e">
        <f>IF(ISNA(R19),VLOOKUP($B19-8&amp;$C19,concat!$B$2:$C$200,2,0),R19)</f>
        <v>#N/A</v>
      </c>
      <c r="T19" s="36" t="e">
        <f>IF(ISNA(S19),VLOOKUP($B19+8&amp;$C19,concat!$B$2:$C$200,2,0),S19)</f>
        <v>#N/A</v>
      </c>
      <c r="U19" s="36" t="e">
        <f>IF(ISNA(T19),VLOOKUP($B19+9&amp;$C19,concat!$B$2:$C$200,2,0),T19)</f>
        <v>#N/A</v>
      </c>
      <c r="V19" s="36" t="e">
        <f>IF(ISNA(U19),VLOOKUP($B19-9&amp;$C19,concat!$B$2:$C$200,2,0),U19)</f>
        <v>#N/A</v>
      </c>
      <c r="W19" s="36" t="e">
        <f>IF(ISNA(V19),VLOOKUP($B19-10&amp;$C19,concat!$B$2:$C$200,2,0),V19)</f>
        <v>#N/A</v>
      </c>
      <c r="X19" s="41" t="e">
        <f>IF(ISNA(W19),VLOOKUP($B19+10&amp;$C19,concat!$B$2:$C$200,2,0),W19)</f>
        <v>#N/A</v>
      </c>
      <c r="Y19" s="42" t="e">
        <f>LEN(X19)</f>
        <v>#N/A</v>
      </c>
      <c r="Z19" s="34" t="str">
        <f t="shared" si="0"/>
        <v>TARIFA</v>
      </c>
      <c r="AA19" s="35"/>
    </row>
    <row r="20" spans="1:27" x14ac:dyDescent="0.25">
      <c r="A20" s="20" t="s">
        <v>46</v>
      </c>
      <c r="Z20" s="6" t="str">
        <f t="shared" si="0"/>
        <v>Tarifa Uso Sist. Distr. (TUSD)</v>
      </c>
      <c r="AA20" s="17" t="e">
        <f>LEFT(X19,Y19/2)</f>
        <v>#N/A</v>
      </c>
    </row>
    <row r="21" spans="1:27" ht="15.75" thickBot="1" x14ac:dyDescent="0.3">
      <c r="A21" s="20" t="s">
        <v>45</v>
      </c>
      <c r="Z21" s="6" t="str">
        <f t="shared" si="0"/>
        <v>Tarifa Energia (TE)</v>
      </c>
      <c r="AA21" s="17" t="e">
        <f>RIGHT(X19,Y19/2)</f>
        <v>#N/A</v>
      </c>
    </row>
    <row r="22" spans="1:27" s="31" customFormat="1" x14ac:dyDescent="0.25">
      <c r="A22" s="29" t="s">
        <v>60</v>
      </c>
      <c r="B22" s="15">
        <v>391</v>
      </c>
      <c r="C22" s="23">
        <v>510</v>
      </c>
      <c r="D22" s="14" t="e">
        <f>VLOOKUP(B22&amp;C22,concat!$B$2:$C$200,2,0)</f>
        <v>#N/A</v>
      </c>
      <c r="E22" s="15" t="e">
        <f>IF(ISNA(D22),VLOOKUP($B22-1&amp;$C22,concat!$B$2:$C$200,2,0),D22)</f>
        <v>#N/A</v>
      </c>
      <c r="F22" s="31" t="e">
        <f>IF(ISNA(E22),VLOOKUP($B22+1&amp;$C22,concat!$B$2:$C$200,2,0),E22)</f>
        <v>#N/A</v>
      </c>
      <c r="G22" s="31" t="e">
        <f>IF(ISNA(F22),VLOOKUP($B22-2&amp;$C22,concat!$B$2:$C$200,2,0),F22)</f>
        <v>#N/A</v>
      </c>
      <c r="H22" s="31" t="e">
        <f>IF(ISNA(G22),VLOOKUP($B22+2&amp;$C22,concat!$B$2:$C$200,2,0),G22)</f>
        <v>#N/A</v>
      </c>
      <c r="I22" s="31" t="e">
        <f>IF(ISNA(H22),VLOOKUP($B22-3&amp;$C22,concat!$B$2:$C$200,2,0),H22)</f>
        <v>#N/A</v>
      </c>
      <c r="J22" s="31" t="e">
        <f>IF(ISNA(I22),VLOOKUP($B22+3&amp;$C22,concat!$B$2:$C$200,2,0),I22)</f>
        <v>#N/A</v>
      </c>
      <c r="K22" s="31" t="e">
        <f>IF(ISNA(J22),VLOOKUP($B22-4&amp;$C22,concat!$B$2:$C$200,2,0),J22)</f>
        <v>#N/A</v>
      </c>
      <c r="L22" s="31" t="e">
        <f>IF(ISNA(K22),VLOOKUP($B22+4&amp;$C22,concat!$B$2:$C$200,2,0),K22)</f>
        <v>#N/A</v>
      </c>
      <c r="M22" s="31" t="e">
        <f>IF(ISNA(L22),VLOOKUP($B22-5&amp;$C22,concat!$B$2:$C$200,2,0),L22)</f>
        <v>#N/A</v>
      </c>
      <c r="N22" s="31" t="e">
        <f>IF(ISNA(M22),VLOOKUP($B22+5&amp;$C22,concat!$B$2:$C$200,2,0),M22)</f>
        <v>#N/A</v>
      </c>
      <c r="O22" s="31" t="e">
        <f>IF(ISNA(N22),VLOOKUP($B22-6&amp;$C22,concat!$B$2:$C$200,2,0),N22)</f>
        <v>#N/A</v>
      </c>
      <c r="P22" s="31" t="e">
        <f>IF(ISNA(O22),VLOOKUP($B22+6&amp;$C22,concat!$B$2:$C$200,2,0),O22)</f>
        <v>#N/A</v>
      </c>
      <c r="Q22" s="31" t="e">
        <f>IF(ISNA(P22),VLOOKUP($B22-7&amp;$C22,concat!$B$2:$C$200,2,0),P22)</f>
        <v>#N/A</v>
      </c>
      <c r="R22" s="31" t="e">
        <f>IF(ISNA(Q22),VLOOKUP($B22+7&amp;$C22,concat!$B$2:$C$200,2,0),Q22)</f>
        <v>#N/A</v>
      </c>
      <c r="S22" s="31" t="e">
        <f>IF(ISNA(R22),VLOOKUP($B22-8&amp;$C22,concat!$B$2:$C$200,2,0),R22)</f>
        <v>#N/A</v>
      </c>
      <c r="T22" s="31" t="e">
        <f>IF(ISNA(S22),VLOOKUP($B22+8&amp;$C22,concat!$B$2:$C$200,2,0),S22)</f>
        <v>#N/A</v>
      </c>
      <c r="U22" s="31" t="e">
        <f>IF(ISNA(T22),VLOOKUP($B22+9&amp;$C22,concat!$B$2:$C$200,2,0),T22)</f>
        <v>#N/A</v>
      </c>
      <c r="V22" s="31" t="e">
        <f>IF(ISNA(U22),VLOOKUP($B22-9&amp;$C22,concat!$B$2:$C$200,2,0),U22)</f>
        <v>#N/A</v>
      </c>
      <c r="W22" s="31" t="e">
        <f>IF(ISNA(V22),VLOOKUP($B22-10&amp;$C22,concat!$B$2:$C$200,2,0),V22)</f>
        <v>#N/A</v>
      </c>
      <c r="X22" s="23" t="e">
        <f>IF(ISNA(W22),VLOOKUP($B22+10&amp;$C22,concat!$B$2:$C$200,2,0),W22)</f>
        <v>#N/A</v>
      </c>
      <c r="Y22" s="14" t="e">
        <f>LEN(X22)</f>
        <v>#N/A</v>
      </c>
      <c r="Z22" s="37" t="str">
        <f t="shared" ref="Z22:Z25" si="2">A22</f>
        <v>VALOR (Consumo x Tarifa)</v>
      </c>
      <c r="AA22" s="57" t="s">
        <v>73</v>
      </c>
    </row>
    <row r="23" spans="1:27" x14ac:dyDescent="0.25">
      <c r="A23" s="20" t="s">
        <v>46</v>
      </c>
      <c r="Z23" s="6" t="str">
        <f t="shared" si="2"/>
        <v>Tarifa Uso Sist. Distr. (TUSD)</v>
      </c>
      <c r="AA23" s="17" t="e">
        <f>LEFT(X22,Y22/2)</f>
        <v>#N/A</v>
      </c>
    </row>
    <row r="24" spans="1:27" s="9" customFormat="1" ht="15.75" thickBot="1" x14ac:dyDescent="0.3">
      <c r="A24" s="38" t="s">
        <v>45</v>
      </c>
      <c r="B24" s="8"/>
      <c r="C24" s="11"/>
      <c r="D24" s="13"/>
      <c r="E24" s="8"/>
      <c r="X24" s="11"/>
      <c r="Y24" s="13"/>
      <c r="Z24" s="10" t="str">
        <f t="shared" si="2"/>
        <v>Tarifa Energia (TE)</v>
      </c>
      <c r="AA24" s="26" t="e">
        <f>RIGHT(X22,Y22/2)</f>
        <v>#N/A</v>
      </c>
    </row>
    <row r="25" spans="1:27" x14ac:dyDescent="0.25">
      <c r="A25" s="28" t="s">
        <v>58</v>
      </c>
      <c r="B25" s="2">
        <v>394</v>
      </c>
      <c r="C25" s="7">
        <v>488</v>
      </c>
      <c r="D25" s="42" t="e">
        <f>VLOOKUP(B25&amp;C25,concat!$B$2:$C$200,2,0)</f>
        <v>#N/A</v>
      </c>
      <c r="E25" s="40" t="e">
        <f>IF(ISNA(D25),VLOOKUP($B25-1&amp;$C25,concat!$B$2:$C$200,2,0),D25)</f>
        <v>#N/A</v>
      </c>
      <c r="F25" s="36" t="e">
        <f>IF(ISNA(E25),VLOOKUP($B25+1&amp;$C25,concat!$B$2:$C$200,2,0),E25)</f>
        <v>#N/A</v>
      </c>
      <c r="G25" s="36" t="e">
        <f>IF(ISNA(F25),VLOOKUP($B25-2&amp;$C25,concat!$B$2:$C$200,2,0),F25)</f>
        <v>#N/A</v>
      </c>
      <c r="H25" s="36" t="e">
        <f>IF(ISNA(G25),VLOOKUP($B25+2&amp;$C25,concat!$B$2:$C$200,2,0),G25)</f>
        <v>#N/A</v>
      </c>
      <c r="I25" s="36" t="e">
        <f>IF(ISNA(H25),VLOOKUP($B25-3&amp;$C25,concat!$B$2:$C$200,2,0),H25)</f>
        <v>#N/A</v>
      </c>
      <c r="J25" s="36" t="e">
        <f>IF(ISNA(I25),VLOOKUP($B25+3&amp;$C25,concat!$B$2:$C$200,2,0),I25)</f>
        <v>#N/A</v>
      </c>
      <c r="K25" s="36" t="e">
        <f>IF(ISNA(J25),VLOOKUP($B25-4&amp;$C25,concat!$B$2:$C$200,2,0),J25)</f>
        <v>#N/A</v>
      </c>
      <c r="L25" s="36" t="e">
        <f>IF(ISNA(K25),VLOOKUP($B25+4&amp;$C25,concat!$B$2:$C$200,2,0),K25)</f>
        <v>#N/A</v>
      </c>
      <c r="M25" s="36" t="e">
        <f>IF(ISNA(L25),VLOOKUP($B25-5&amp;$C25,concat!$B$2:$C$200,2,0),L25)</f>
        <v>#N/A</v>
      </c>
      <c r="N25" s="36" t="e">
        <f>IF(ISNA(M25),VLOOKUP($B25+5&amp;$C25,concat!$B$2:$C$200,2,0),M25)</f>
        <v>#N/A</v>
      </c>
      <c r="O25" s="36" t="e">
        <f>IF(ISNA(N25),VLOOKUP($B25-6&amp;$C25,concat!$B$2:$C$200,2,0),N25)</f>
        <v>#N/A</v>
      </c>
      <c r="P25" s="36" t="e">
        <f>IF(ISNA(O25),VLOOKUP($B25+6&amp;$C25,concat!$B$2:$C$200,2,0),O25)</f>
        <v>#N/A</v>
      </c>
      <c r="Q25" s="36" t="e">
        <f>IF(ISNA(P25),VLOOKUP($B25-7&amp;$C25,concat!$B$2:$C$200,2,0),P25)</f>
        <v>#N/A</v>
      </c>
      <c r="R25" s="36" t="e">
        <f>IF(ISNA(Q25),VLOOKUP($B25+7&amp;$C25,concat!$B$2:$C$200,2,0),Q25)</f>
        <v>#N/A</v>
      </c>
      <c r="S25" s="36" t="e">
        <f>IF(ISNA(R25),VLOOKUP($B25-8&amp;$C25,concat!$B$2:$C$200,2,0),R25)</f>
        <v>#N/A</v>
      </c>
      <c r="T25" s="36" t="e">
        <f>IF(ISNA(S25),VLOOKUP($B25+8&amp;$C25,concat!$B$2:$C$200,2,0),S25)</f>
        <v>#N/A</v>
      </c>
      <c r="U25" s="36" t="e">
        <f>IF(ISNA(T25),VLOOKUP($B25+9&amp;$C25,concat!$B$2:$C$200,2,0),T25)</f>
        <v>#N/A</v>
      </c>
      <c r="V25" s="36" t="e">
        <f>IF(ISNA(U25),VLOOKUP($B25-9&amp;$C25,concat!$B$2:$C$200,2,0),U25)</f>
        <v>#N/A</v>
      </c>
      <c r="W25" s="36" t="e">
        <f>IF(ISNA(V25),VLOOKUP($B25-10&amp;$C25,concat!$B$2:$C$200,2,0),V25)</f>
        <v>#N/A</v>
      </c>
      <c r="X25" s="41" t="e">
        <f>IF(ISNA(W25),VLOOKUP($B25+10&amp;$C25,concat!$B$2:$C$200,2,0),W25)</f>
        <v>#N/A</v>
      </c>
      <c r="Y25" s="4" t="e">
        <f>SEARCH(",",X25)</f>
        <v>#N/A</v>
      </c>
      <c r="Z25" s="34" t="str">
        <f t="shared" si="2"/>
        <v>Impostos</v>
      </c>
      <c r="AA25" s="58" t="s">
        <v>73</v>
      </c>
    </row>
    <row r="26" spans="1:27" x14ac:dyDescent="0.25">
      <c r="A26" s="20" t="s">
        <v>61</v>
      </c>
      <c r="Z26" s="6" t="str">
        <f>A26</f>
        <v>PIS/PAESP</v>
      </c>
      <c r="AA26" s="17" t="e">
        <f>LEFT(X25,LEN(X25)-LEN(AA27))</f>
        <v>#N/A</v>
      </c>
    </row>
    <row r="27" spans="1:27" x14ac:dyDescent="0.25">
      <c r="A27" s="20" t="s">
        <v>62</v>
      </c>
      <c r="Z27" s="6" t="str">
        <f>A27</f>
        <v>COFINS</v>
      </c>
      <c r="AA27" s="17" t="e">
        <f>RIGHT(X25,LEN(X25)-Y25-2)</f>
        <v>#N/A</v>
      </c>
    </row>
    <row r="28" spans="1:27" s="9" customFormat="1" ht="15.75" thickBot="1" x14ac:dyDescent="0.3">
      <c r="A28" s="38" t="s">
        <v>57</v>
      </c>
      <c r="B28" s="8">
        <v>519</v>
      </c>
      <c r="C28" s="11">
        <v>474</v>
      </c>
      <c r="D28" s="43" t="e">
        <f>VLOOKUP(B28&amp;C28,concat!$B$2:$C$200,2,0)</f>
        <v>#N/A</v>
      </c>
      <c r="E28" s="44" t="e">
        <f>IF(ISNA(D28),VLOOKUP($B28-1&amp;$C28,concat!$B$2:$C$200,2,0),D28)</f>
        <v>#N/A</v>
      </c>
      <c r="F28" s="39" t="e">
        <f>IF(ISNA(E28),VLOOKUP($B28+1&amp;$C28,concat!$B$2:$C$200,2,0),E28)</f>
        <v>#N/A</v>
      </c>
      <c r="G28" s="39" t="e">
        <f>IF(ISNA(F28),VLOOKUP($B28-2&amp;$C28,concat!$B$2:$C$200,2,0),F28)</f>
        <v>#N/A</v>
      </c>
      <c r="H28" s="39" t="e">
        <f>IF(ISNA(G28),VLOOKUP($B28+2&amp;$C28,concat!$B$2:$C$200,2,0),G28)</f>
        <v>#N/A</v>
      </c>
      <c r="I28" s="39" t="e">
        <f>IF(ISNA(H28),VLOOKUP($B28-3&amp;$C28,concat!$B$2:$C$200,2,0),H28)</f>
        <v>#N/A</v>
      </c>
      <c r="J28" s="39" t="e">
        <f>IF(ISNA(I28),VLOOKUP($B28+3&amp;$C28,concat!$B$2:$C$200,2,0),I28)</f>
        <v>#N/A</v>
      </c>
      <c r="K28" s="39" t="e">
        <f>IF(ISNA(J28),VLOOKUP($B28-4&amp;$C28,concat!$B$2:$C$200,2,0),J28)</f>
        <v>#N/A</v>
      </c>
      <c r="L28" s="39" t="e">
        <f>IF(ISNA(K28),VLOOKUP($B28+4&amp;$C28,concat!$B$2:$C$200,2,0),K28)</f>
        <v>#N/A</v>
      </c>
      <c r="M28" s="39" t="e">
        <f>IF(ISNA(L28),VLOOKUP($B28-5&amp;$C28,concat!$B$2:$C$200,2,0),L28)</f>
        <v>#N/A</v>
      </c>
      <c r="N28" s="39" t="e">
        <f>IF(ISNA(M28),VLOOKUP($B28+5&amp;$C28,concat!$B$2:$C$200,2,0),M28)</f>
        <v>#N/A</v>
      </c>
      <c r="O28" s="39" t="e">
        <f>IF(ISNA(N28),VLOOKUP($B28-6&amp;$C28,concat!$B$2:$C$200,2,0),N28)</f>
        <v>#N/A</v>
      </c>
      <c r="P28" s="39" t="e">
        <f>IF(ISNA(O28),VLOOKUP($B28+6&amp;$C28,concat!$B$2:$C$200,2,0),O28)</f>
        <v>#N/A</v>
      </c>
      <c r="Q28" s="39" t="e">
        <f>IF(ISNA(P28),VLOOKUP($B28-7&amp;$C28,concat!$B$2:$C$200,2,0),P28)</f>
        <v>#N/A</v>
      </c>
      <c r="R28" s="39" t="e">
        <f>IF(ISNA(Q28),VLOOKUP($B28+7&amp;$C28,concat!$B$2:$C$200,2,0),Q28)</f>
        <v>#N/A</v>
      </c>
      <c r="S28" s="39" t="e">
        <f>IF(ISNA(R28),VLOOKUP($B28-8&amp;$C28,concat!$B$2:$C$200,2,0),R28)</f>
        <v>#N/A</v>
      </c>
      <c r="T28" s="39" t="e">
        <f>IF(ISNA(S28),VLOOKUP($B28+8&amp;$C28,concat!$B$2:$C$200,2,0),S28)</f>
        <v>#N/A</v>
      </c>
      <c r="U28" s="39" t="e">
        <f>IF(ISNA(T28),VLOOKUP($B28+9&amp;$C28,concat!$B$2:$C$200,2,0),T28)</f>
        <v>#N/A</v>
      </c>
      <c r="V28" s="39" t="e">
        <f>IF(ISNA(U28),VLOOKUP($B28-9&amp;$C28,concat!$B$2:$C$200,2,0),U28)</f>
        <v>#N/A</v>
      </c>
      <c r="W28" s="39" t="e">
        <f>IF(ISNA(V28),VLOOKUP($B28-10&amp;$C28,concat!$B$2:$C$200,2,0),V28)</f>
        <v>#N/A</v>
      </c>
      <c r="X28" s="45" t="e">
        <f>IF(ISNA(W28),VLOOKUP($B28+10&amp;$C28,concat!$B$2:$C$200,2,0),W28)</f>
        <v>#N/A</v>
      </c>
      <c r="Y28" s="13"/>
      <c r="Z28" s="10" t="str">
        <f>A28</f>
        <v xml:space="preserve">Custeio Ilum. Publ. </v>
      </c>
      <c r="AA28" s="26" t="e">
        <f>X28</f>
        <v>#N/A</v>
      </c>
    </row>
    <row r="30" spans="1:27" x14ac:dyDescent="0.25">
      <c r="AA30" s="17">
        <f t="shared" ref="AA30:AA90" si="3">D30</f>
        <v>0</v>
      </c>
    </row>
    <row r="31" spans="1:27" x14ac:dyDescent="0.25">
      <c r="AA31" s="17">
        <f t="shared" si="3"/>
        <v>0</v>
      </c>
    </row>
    <row r="32" spans="1:27" x14ac:dyDescent="0.25">
      <c r="AA32" s="17">
        <f t="shared" si="3"/>
        <v>0</v>
      </c>
    </row>
    <row r="33" spans="27:27" x14ac:dyDescent="0.25">
      <c r="AA33" s="17">
        <f t="shared" si="3"/>
        <v>0</v>
      </c>
    </row>
    <row r="34" spans="27:27" x14ac:dyDescent="0.25">
      <c r="AA34" s="17">
        <f t="shared" si="3"/>
        <v>0</v>
      </c>
    </row>
    <row r="35" spans="27:27" x14ac:dyDescent="0.25">
      <c r="AA35" s="17">
        <f t="shared" si="3"/>
        <v>0</v>
      </c>
    </row>
    <row r="36" spans="27:27" x14ac:dyDescent="0.25">
      <c r="AA36" s="17">
        <f t="shared" si="3"/>
        <v>0</v>
      </c>
    </row>
    <row r="37" spans="27:27" x14ac:dyDescent="0.25">
      <c r="AA37" s="17">
        <f t="shared" si="3"/>
        <v>0</v>
      </c>
    </row>
    <row r="38" spans="27:27" x14ac:dyDescent="0.25">
      <c r="AA38" s="17">
        <f t="shared" si="3"/>
        <v>0</v>
      </c>
    </row>
    <row r="39" spans="27:27" x14ac:dyDescent="0.25">
      <c r="AA39" s="17">
        <f t="shared" si="3"/>
        <v>0</v>
      </c>
    </row>
    <row r="40" spans="27:27" x14ac:dyDescent="0.25">
      <c r="AA40" s="17">
        <f t="shared" si="3"/>
        <v>0</v>
      </c>
    </row>
    <row r="41" spans="27:27" x14ac:dyDescent="0.25">
      <c r="AA41" s="17">
        <f t="shared" si="3"/>
        <v>0</v>
      </c>
    </row>
    <row r="42" spans="27:27" x14ac:dyDescent="0.25">
      <c r="AA42" s="17">
        <f t="shared" si="3"/>
        <v>0</v>
      </c>
    </row>
    <row r="43" spans="27:27" x14ac:dyDescent="0.25">
      <c r="AA43" s="17">
        <f t="shared" si="3"/>
        <v>0</v>
      </c>
    </row>
    <row r="44" spans="27:27" x14ac:dyDescent="0.25">
      <c r="AA44" s="17">
        <f t="shared" si="3"/>
        <v>0</v>
      </c>
    </row>
    <row r="45" spans="27:27" x14ac:dyDescent="0.25">
      <c r="AA45" s="17">
        <f t="shared" si="3"/>
        <v>0</v>
      </c>
    </row>
    <row r="46" spans="27:27" x14ac:dyDescent="0.25">
      <c r="AA46" s="17">
        <f t="shared" si="3"/>
        <v>0</v>
      </c>
    </row>
    <row r="47" spans="27:27" x14ac:dyDescent="0.25">
      <c r="AA47" s="17">
        <f t="shared" si="3"/>
        <v>0</v>
      </c>
    </row>
    <row r="48" spans="27:27" x14ac:dyDescent="0.25">
      <c r="AA48" s="17">
        <f t="shared" si="3"/>
        <v>0</v>
      </c>
    </row>
    <row r="49" spans="27:27" x14ac:dyDescent="0.25">
      <c r="AA49" s="17">
        <f t="shared" si="3"/>
        <v>0</v>
      </c>
    </row>
    <row r="50" spans="27:27" x14ac:dyDescent="0.25">
      <c r="AA50" s="17">
        <f t="shared" si="3"/>
        <v>0</v>
      </c>
    </row>
    <row r="51" spans="27:27" x14ac:dyDescent="0.25">
      <c r="AA51" s="17">
        <f t="shared" si="3"/>
        <v>0</v>
      </c>
    </row>
    <row r="52" spans="27:27" x14ac:dyDescent="0.25">
      <c r="AA52" s="17">
        <f t="shared" si="3"/>
        <v>0</v>
      </c>
    </row>
    <row r="53" spans="27:27" x14ac:dyDescent="0.25">
      <c r="AA53" s="17">
        <f t="shared" si="3"/>
        <v>0</v>
      </c>
    </row>
    <row r="54" spans="27:27" x14ac:dyDescent="0.25">
      <c r="AA54" s="17">
        <f t="shared" si="3"/>
        <v>0</v>
      </c>
    </row>
    <row r="55" spans="27:27" x14ac:dyDescent="0.25">
      <c r="AA55" s="17">
        <f t="shared" si="3"/>
        <v>0</v>
      </c>
    </row>
    <row r="56" spans="27:27" x14ac:dyDescent="0.25">
      <c r="AA56" s="17">
        <f t="shared" si="3"/>
        <v>0</v>
      </c>
    </row>
    <row r="57" spans="27:27" x14ac:dyDescent="0.25">
      <c r="AA57" s="17">
        <f t="shared" si="3"/>
        <v>0</v>
      </c>
    </row>
    <row r="58" spans="27:27" x14ac:dyDescent="0.25">
      <c r="AA58" s="17">
        <f t="shared" si="3"/>
        <v>0</v>
      </c>
    </row>
    <row r="59" spans="27:27" x14ac:dyDescent="0.25">
      <c r="AA59" s="17">
        <f t="shared" si="3"/>
        <v>0</v>
      </c>
    </row>
    <row r="60" spans="27:27" x14ac:dyDescent="0.25">
      <c r="AA60" s="17">
        <f t="shared" si="3"/>
        <v>0</v>
      </c>
    </row>
    <row r="61" spans="27:27" x14ac:dyDescent="0.25">
      <c r="AA61" s="17">
        <f t="shared" si="3"/>
        <v>0</v>
      </c>
    </row>
    <row r="62" spans="27:27" x14ac:dyDescent="0.25">
      <c r="AA62" s="17">
        <f t="shared" si="3"/>
        <v>0</v>
      </c>
    </row>
    <row r="63" spans="27:27" x14ac:dyDescent="0.25">
      <c r="AA63" s="17">
        <f t="shared" si="3"/>
        <v>0</v>
      </c>
    </row>
    <row r="64" spans="27:27" x14ac:dyDescent="0.25">
      <c r="AA64" s="17">
        <f t="shared" si="3"/>
        <v>0</v>
      </c>
    </row>
    <row r="65" spans="27:27" x14ac:dyDescent="0.25">
      <c r="AA65" s="17">
        <f t="shared" si="3"/>
        <v>0</v>
      </c>
    </row>
    <row r="66" spans="27:27" x14ac:dyDescent="0.25">
      <c r="AA66" s="17">
        <f t="shared" si="3"/>
        <v>0</v>
      </c>
    </row>
    <row r="67" spans="27:27" x14ac:dyDescent="0.25">
      <c r="AA67" s="17">
        <f t="shared" si="3"/>
        <v>0</v>
      </c>
    </row>
    <row r="68" spans="27:27" x14ac:dyDescent="0.25">
      <c r="AA68" s="17">
        <f t="shared" si="3"/>
        <v>0</v>
      </c>
    </row>
    <row r="69" spans="27:27" x14ac:dyDescent="0.25">
      <c r="AA69" s="17">
        <f t="shared" si="3"/>
        <v>0</v>
      </c>
    </row>
    <row r="70" spans="27:27" x14ac:dyDescent="0.25">
      <c r="AA70" s="17">
        <f t="shared" si="3"/>
        <v>0</v>
      </c>
    </row>
    <row r="71" spans="27:27" x14ac:dyDescent="0.25">
      <c r="AA71" s="17">
        <f t="shared" si="3"/>
        <v>0</v>
      </c>
    </row>
    <row r="72" spans="27:27" x14ac:dyDescent="0.25">
      <c r="AA72" s="17">
        <f t="shared" si="3"/>
        <v>0</v>
      </c>
    </row>
    <row r="73" spans="27:27" x14ac:dyDescent="0.25">
      <c r="AA73" s="17">
        <f t="shared" si="3"/>
        <v>0</v>
      </c>
    </row>
    <row r="74" spans="27:27" x14ac:dyDescent="0.25">
      <c r="AA74" s="17">
        <f t="shared" si="3"/>
        <v>0</v>
      </c>
    </row>
    <row r="75" spans="27:27" x14ac:dyDescent="0.25">
      <c r="AA75" s="17">
        <f t="shared" si="3"/>
        <v>0</v>
      </c>
    </row>
    <row r="76" spans="27:27" x14ac:dyDescent="0.25">
      <c r="AA76" s="17">
        <f t="shared" si="3"/>
        <v>0</v>
      </c>
    </row>
    <row r="77" spans="27:27" x14ac:dyDescent="0.25">
      <c r="AA77" s="17">
        <f t="shared" si="3"/>
        <v>0</v>
      </c>
    </row>
    <row r="78" spans="27:27" x14ac:dyDescent="0.25">
      <c r="AA78" s="17">
        <f t="shared" si="3"/>
        <v>0</v>
      </c>
    </row>
    <row r="79" spans="27:27" x14ac:dyDescent="0.25">
      <c r="AA79" s="17">
        <f t="shared" si="3"/>
        <v>0</v>
      </c>
    </row>
    <row r="80" spans="27:27" x14ac:dyDescent="0.25">
      <c r="AA80" s="17">
        <f t="shared" si="3"/>
        <v>0</v>
      </c>
    </row>
    <row r="81" spans="27:27" x14ac:dyDescent="0.25">
      <c r="AA81" s="17">
        <f t="shared" si="3"/>
        <v>0</v>
      </c>
    </row>
    <row r="82" spans="27:27" x14ac:dyDescent="0.25">
      <c r="AA82" s="17">
        <f t="shared" si="3"/>
        <v>0</v>
      </c>
    </row>
    <row r="83" spans="27:27" x14ac:dyDescent="0.25">
      <c r="AA83" s="17">
        <f t="shared" si="3"/>
        <v>0</v>
      </c>
    </row>
    <row r="84" spans="27:27" x14ac:dyDescent="0.25">
      <c r="AA84" s="17">
        <f t="shared" si="3"/>
        <v>0</v>
      </c>
    </row>
    <row r="85" spans="27:27" x14ac:dyDescent="0.25">
      <c r="AA85" s="17">
        <f t="shared" si="3"/>
        <v>0</v>
      </c>
    </row>
    <row r="86" spans="27:27" x14ac:dyDescent="0.25">
      <c r="AA86" s="17">
        <f t="shared" si="3"/>
        <v>0</v>
      </c>
    </row>
    <row r="87" spans="27:27" x14ac:dyDescent="0.25">
      <c r="AA87" s="17">
        <f t="shared" si="3"/>
        <v>0</v>
      </c>
    </row>
    <row r="88" spans="27:27" x14ac:dyDescent="0.25">
      <c r="AA88" s="17">
        <f t="shared" si="3"/>
        <v>0</v>
      </c>
    </row>
    <row r="89" spans="27:27" x14ac:dyDescent="0.25">
      <c r="AA89" s="17">
        <f t="shared" si="3"/>
        <v>0</v>
      </c>
    </row>
    <row r="90" spans="27:27" x14ac:dyDescent="0.25">
      <c r="AA90" s="17">
        <f t="shared" si="3"/>
        <v>0</v>
      </c>
    </row>
    <row r="91" spans="27:27" x14ac:dyDescent="0.25">
      <c r="AA91" s="17">
        <f t="shared" ref="AA91:AA154" si="4">D91</f>
        <v>0</v>
      </c>
    </row>
    <row r="92" spans="27:27" x14ac:dyDescent="0.25">
      <c r="AA92" s="17">
        <f t="shared" si="4"/>
        <v>0</v>
      </c>
    </row>
    <row r="93" spans="27:27" x14ac:dyDescent="0.25">
      <c r="AA93" s="17">
        <f t="shared" si="4"/>
        <v>0</v>
      </c>
    </row>
    <row r="94" spans="27:27" x14ac:dyDescent="0.25">
      <c r="AA94" s="17">
        <f t="shared" si="4"/>
        <v>0</v>
      </c>
    </row>
    <row r="95" spans="27:27" x14ac:dyDescent="0.25">
      <c r="AA95" s="17">
        <f t="shared" si="4"/>
        <v>0</v>
      </c>
    </row>
    <row r="96" spans="27:27" x14ac:dyDescent="0.25">
      <c r="AA96" s="17">
        <f t="shared" si="4"/>
        <v>0</v>
      </c>
    </row>
    <row r="97" spans="27:27" x14ac:dyDescent="0.25">
      <c r="AA97" s="17">
        <f t="shared" si="4"/>
        <v>0</v>
      </c>
    </row>
    <row r="98" spans="27:27" x14ac:dyDescent="0.25">
      <c r="AA98" s="17">
        <f t="shared" si="4"/>
        <v>0</v>
      </c>
    </row>
    <row r="99" spans="27:27" x14ac:dyDescent="0.25">
      <c r="AA99" s="17">
        <f t="shared" si="4"/>
        <v>0</v>
      </c>
    </row>
    <row r="100" spans="27:27" x14ac:dyDescent="0.25">
      <c r="AA100" s="17">
        <f t="shared" si="4"/>
        <v>0</v>
      </c>
    </row>
    <row r="101" spans="27:27" x14ac:dyDescent="0.25">
      <c r="AA101" s="17">
        <f t="shared" si="4"/>
        <v>0</v>
      </c>
    </row>
    <row r="102" spans="27:27" x14ac:dyDescent="0.25">
      <c r="AA102" s="17">
        <f t="shared" si="4"/>
        <v>0</v>
      </c>
    </row>
    <row r="103" spans="27:27" x14ac:dyDescent="0.25">
      <c r="AA103" s="17">
        <f t="shared" si="4"/>
        <v>0</v>
      </c>
    </row>
    <row r="104" spans="27:27" x14ac:dyDescent="0.25">
      <c r="AA104" s="17">
        <f t="shared" si="4"/>
        <v>0</v>
      </c>
    </row>
    <row r="105" spans="27:27" x14ac:dyDescent="0.25">
      <c r="AA105" s="17">
        <f t="shared" si="4"/>
        <v>0</v>
      </c>
    </row>
    <row r="106" spans="27:27" x14ac:dyDescent="0.25">
      <c r="AA106" s="17">
        <f t="shared" si="4"/>
        <v>0</v>
      </c>
    </row>
    <row r="107" spans="27:27" x14ac:dyDescent="0.25">
      <c r="AA107" s="17">
        <f t="shared" si="4"/>
        <v>0</v>
      </c>
    </row>
    <row r="108" spans="27:27" x14ac:dyDescent="0.25">
      <c r="AA108" s="17">
        <f t="shared" si="4"/>
        <v>0</v>
      </c>
    </row>
    <row r="109" spans="27:27" x14ac:dyDescent="0.25">
      <c r="AA109" s="17">
        <f t="shared" si="4"/>
        <v>0</v>
      </c>
    </row>
    <row r="110" spans="27:27" x14ac:dyDescent="0.25">
      <c r="AA110" s="17">
        <f t="shared" si="4"/>
        <v>0</v>
      </c>
    </row>
    <row r="111" spans="27:27" x14ac:dyDescent="0.25">
      <c r="AA111" s="17">
        <f t="shared" si="4"/>
        <v>0</v>
      </c>
    </row>
    <row r="112" spans="27:27" x14ac:dyDescent="0.25">
      <c r="AA112" s="17">
        <f t="shared" si="4"/>
        <v>0</v>
      </c>
    </row>
    <row r="113" spans="27:27" x14ac:dyDescent="0.25">
      <c r="AA113" s="17">
        <f t="shared" si="4"/>
        <v>0</v>
      </c>
    </row>
    <row r="114" spans="27:27" x14ac:dyDescent="0.25">
      <c r="AA114" s="17">
        <f t="shared" si="4"/>
        <v>0</v>
      </c>
    </row>
    <row r="115" spans="27:27" x14ac:dyDescent="0.25">
      <c r="AA115" s="17">
        <f t="shared" si="4"/>
        <v>0</v>
      </c>
    </row>
    <row r="116" spans="27:27" x14ac:dyDescent="0.25">
      <c r="AA116" s="17">
        <f t="shared" si="4"/>
        <v>0</v>
      </c>
    </row>
    <row r="117" spans="27:27" x14ac:dyDescent="0.25">
      <c r="AA117" s="17">
        <f t="shared" si="4"/>
        <v>0</v>
      </c>
    </row>
    <row r="118" spans="27:27" x14ac:dyDescent="0.25">
      <c r="AA118" s="17">
        <f t="shared" si="4"/>
        <v>0</v>
      </c>
    </row>
    <row r="119" spans="27:27" x14ac:dyDescent="0.25">
      <c r="AA119" s="17">
        <f t="shared" si="4"/>
        <v>0</v>
      </c>
    </row>
    <row r="120" spans="27:27" x14ac:dyDescent="0.25">
      <c r="AA120" s="17">
        <f t="shared" si="4"/>
        <v>0</v>
      </c>
    </row>
    <row r="121" spans="27:27" x14ac:dyDescent="0.25">
      <c r="AA121" s="17">
        <f t="shared" si="4"/>
        <v>0</v>
      </c>
    </row>
    <row r="122" spans="27:27" x14ac:dyDescent="0.25">
      <c r="AA122" s="17">
        <f t="shared" si="4"/>
        <v>0</v>
      </c>
    </row>
    <row r="123" spans="27:27" x14ac:dyDescent="0.25">
      <c r="AA123" s="17">
        <f t="shared" si="4"/>
        <v>0</v>
      </c>
    </row>
    <row r="124" spans="27:27" x14ac:dyDescent="0.25">
      <c r="AA124" s="17">
        <f t="shared" si="4"/>
        <v>0</v>
      </c>
    </row>
    <row r="125" spans="27:27" x14ac:dyDescent="0.25">
      <c r="AA125" s="17">
        <f t="shared" si="4"/>
        <v>0</v>
      </c>
    </row>
    <row r="126" spans="27:27" x14ac:dyDescent="0.25">
      <c r="AA126" s="17">
        <f t="shared" si="4"/>
        <v>0</v>
      </c>
    </row>
    <row r="127" spans="27:27" x14ac:dyDescent="0.25">
      <c r="AA127" s="17">
        <f t="shared" si="4"/>
        <v>0</v>
      </c>
    </row>
    <row r="128" spans="27:27" x14ac:dyDescent="0.25">
      <c r="AA128" s="17">
        <f t="shared" si="4"/>
        <v>0</v>
      </c>
    </row>
    <row r="129" spans="27:27" x14ac:dyDescent="0.25">
      <c r="AA129" s="17">
        <f t="shared" si="4"/>
        <v>0</v>
      </c>
    </row>
    <row r="130" spans="27:27" x14ac:dyDescent="0.25">
      <c r="AA130" s="17">
        <f t="shared" si="4"/>
        <v>0</v>
      </c>
    </row>
    <row r="131" spans="27:27" x14ac:dyDescent="0.25">
      <c r="AA131" s="17">
        <f t="shared" si="4"/>
        <v>0</v>
      </c>
    </row>
    <row r="132" spans="27:27" x14ac:dyDescent="0.25">
      <c r="AA132" s="17">
        <f t="shared" si="4"/>
        <v>0</v>
      </c>
    </row>
    <row r="133" spans="27:27" x14ac:dyDescent="0.25">
      <c r="AA133" s="17">
        <f t="shared" si="4"/>
        <v>0</v>
      </c>
    </row>
    <row r="134" spans="27:27" x14ac:dyDescent="0.25">
      <c r="AA134" s="17">
        <f t="shared" si="4"/>
        <v>0</v>
      </c>
    </row>
    <row r="135" spans="27:27" x14ac:dyDescent="0.25">
      <c r="AA135" s="17">
        <f t="shared" si="4"/>
        <v>0</v>
      </c>
    </row>
    <row r="136" spans="27:27" x14ac:dyDescent="0.25">
      <c r="AA136" s="17">
        <f t="shared" si="4"/>
        <v>0</v>
      </c>
    </row>
    <row r="137" spans="27:27" x14ac:dyDescent="0.25">
      <c r="AA137" s="17">
        <f t="shared" si="4"/>
        <v>0</v>
      </c>
    </row>
    <row r="138" spans="27:27" x14ac:dyDescent="0.25">
      <c r="AA138" s="17">
        <f t="shared" si="4"/>
        <v>0</v>
      </c>
    </row>
    <row r="139" spans="27:27" x14ac:dyDescent="0.25">
      <c r="AA139" s="17">
        <f t="shared" si="4"/>
        <v>0</v>
      </c>
    </row>
    <row r="140" spans="27:27" x14ac:dyDescent="0.25">
      <c r="AA140" s="17">
        <f t="shared" si="4"/>
        <v>0</v>
      </c>
    </row>
    <row r="141" spans="27:27" x14ac:dyDescent="0.25">
      <c r="AA141" s="17">
        <f t="shared" si="4"/>
        <v>0</v>
      </c>
    </row>
    <row r="142" spans="27:27" x14ac:dyDescent="0.25">
      <c r="AA142" s="17">
        <f t="shared" si="4"/>
        <v>0</v>
      </c>
    </row>
    <row r="143" spans="27:27" x14ac:dyDescent="0.25">
      <c r="AA143" s="17">
        <f t="shared" si="4"/>
        <v>0</v>
      </c>
    </row>
    <row r="144" spans="27:27" x14ac:dyDescent="0.25">
      <c r="AA144" s="17">
        <f t="shared" si="4"/>
        <v>0</v>
      </c>
    </row>
    <row r="145" spans="27:27" x14ac:dyDescent="0.25">
      <c r="AA145" s="17">
        <f t="shared" si="4"/>
        <v>0</v>
      </c>
    </row>
    <row r="146" spans="27:27" x14ac:dyDescent="0.25">
      <c r="AA146" s="17">
        <f t="shared" si="4"/>
        <v>0</v>
      </c>
    </row>
    <row r="147" spans="27:27" x14ac:dyDescent="0.25">
      <c r="AA147" s="17">
        <f t="shared" si="4"/>
        <v>0</v>
      </c>
    </row>
    <row r="148" spans="27:27" x14ac:dyDescent="0.25">
      <c r="AA148" s="17">
        <f t="shared" si="4"/>
        <v>0</v>
      </c>
    </row>
    <row r="149" spans="27:27" x14ac:dyDescent="0.25">
      <c r="AA149" s="17">
        <f t="shared" si="4"/>
        <v>0</v>
      </c>
    </row>
    <row r="150" spans="27:27" x14ac:dyDescent="0.25">
      <c r="AA150" s="17">
        <f t="shared" si="4"/>
        <v>0</v>
      </c>
    </row>
    <row r="151" spans="27:27" x14ac:dyDescent="0.25">
      <c r="AA151" s="17">
        <f t="shared" si="4"/>
        <v>0</v>
      </c>
    </row>
    <row r="152" spans="27:27" x14ac:dyDescent="0.25">
      <c r="AA152" s="17">
        <f t="shared" si="4"/>
        <v>0</v>
      </c>
    </row>
    <row r="153" spans="27:27" x14ac:dyDescent="0.25">
      <c r="AA153" s="17">
        <f t="shared" si="4"/>
        <v>0</v>
      </c>
    </row>
    <row r="154" spans="27:27" x14ac:dyDescent="0.25">
      <c r="AA154" s="17">
        <f t="shared" si="4"/>
        <v>0</v>
      </c>
    </row>
    <row r="155" spans="27:27" x14ac:dyDescent="0.25">
      <c r="AA155" s="17">
        <f t="shared" ref="AA155:AA218" si="5">D155</f>
        <v>0</v>
      </c>
    </row>
    <row r="156" spans="27:27" x14ac:dyDescent="0.25">
      <c r="AA156" s="17">
        <f t="shared" si="5"/>
        <v>0</v>
      </c>
    </row>
    <row r="157" spans="27:27" x14ac:dyDescent="0.25">
      <c r="AA157" s="17">
        <f t="shared" si="5"/>
        <v>0</v>
      </c>
    </row>
    <row r="158" spans="27:27" x14ac:dyDescent="0.25">
      <c r="AA158" s="17">
        <f t="shared" si="5"/>
        <v>0</v>
      </c>
    </row>
    <row r="159" spans="27:27" x14ac:dyDescent="0.25">
      <c r="AA159" s="17">
        <f t="shared" si="5"/>
        <v>0</v>
      </c>
    </row>
    <row r="160" spans="27:27" x14ac:dyDescent="0.25">
      <c r="AA160" s="17">
        <f t="shared" si="5"/>
        <v>0</v>
      </c>
    </row>
    <row r="161" spans="27:27" x14ac:dyDescent="0.25">
      <c r="AA161" s="17">
        <f t="shared" si="5"/>
        <v>0</v>
      </c>
    </row>
    <row r="162" spans="27:27" x14ac:dyDescent="0.25">
      <c r="AA162" s="17">
        <f t="shared" si="5"/>
        <v>0</v>
      </c>
    </row>
    <row r="163" spans="27:27" x14ac:dyDescent="0.25">
      <c r="AA163" s="17">
        <f t="shared" si="5"/>
        <v>0</v>
      </c>
    </row>
    <row r="164" spans="27:27" x14ac:dyDescent="0.25">
      <c r="AA164" s="17">
        <f t="shared" si="5"/>
        <v>0</v>
      </c>
    </row>
    <row r="165" spans="27:27" x14ac:dyDescent="0.25">
      <c r="AA165" s="17">
        <f t="shared" si="5"/>
        <v>0</v>
      </c>
    </row>
    <row r="166" spans="27:27" x14ac:dyDescent="0.25">
      <c r="AA166" s="17">
        <f t="shared" si="5"/>
        <v>0</v>
      </c>
    </row>
    <row r="167" spans="27:27" x14ac:dyDescent="0.25">
      <c r="AA167" s="17">
        <f t="shared" si="5"/>
        <v>0</v>
      </c>
    </row>
    <row r="168" spans="27:27" x14ac:dyDescent="0.25">
      <c r="AA168" s="17">
        <f t="shared" si="5"/>
        <v>0</v>
      </c>
    </row>
    <row r="169" spans="27:27" x14ac:dyDescent="0.25">
      <c r="AA169" s="17">
        <f t="shared" si="5"/>
        <v>0</v>
      </c>
    </row>
    <row r="170" spans="27:27" x14ac:dyDescent="0.25">
      <c r="AA170" s="17">
        <f t="shared" si="5"/>
        <v>0</v>
      </c>
    </row>
    <row r="171" spans="27:27" x14ac:dyDescent="0.25">
      <c r="AA171" s="17">
        <f t="shared" si="5"/>
        <v>0</v>
      </c>
    </row>
    <row r="172" spans="27:27" x14ac:dyDescent="0.25">
      <c r="AA172" s="17">
        <f t="shared" si="5"/>
        <v>0</v>
      </c>
    </row>
    <row r="173" spans="27:27" x14ac:dyDescent="0.25">
      <c r="AA173" s="17">
        <f t="shared" si="5"/>
        <v>0</v>
      </c>
    </row>
    <row r="174" spans="27:27" x14ac:dyDescent="0.25">
      <c r="AA174" s="17">
        <f t="shared" si="5"/>
        <v>0</v>
      </c>
    </row>
    <row r="175" spans="27:27" x14ac:dyDescent="0.25">
      <c r="AA175" s="17">
        <f t="shared" si="5"/>
        <v>0</v>
      </c>
    </row>
    <row r="176" spans="27:27" x14ac:dyDescent="0.25">
      <c r="AA176" s="17">
        <f t="shared" si="5"/>
        <v>0</v>
      </c>
    </row>
    <row r="177" spans="27:27" x14ac:dyDescent="0.25">
      <c r="AA177" s="17">
        <f t="shared" si="5"/>
        <v>0</v>
      </c>
    </row>
    <row r="178" spans="27:27" x14ac:dyDescent="0.25">
      <c r="AA178" s="17">
        <f t="shared" si="5"/>
        <v>0</v>
      </c>
    </row>
    <row r="179" spans="27:27" x14ac:dyDescent="0.25">
      <c r="AA179" s="17">
        <f t="shared" si="5"/>
        <v>0</v>
      </c>
    </row>
    <row r="180" spans="27:27" x14ac:dyDescent="0.25">
      <c r="AA180" s="17">
        <f t="shared" si="5"/>
        <v>0</v>
      </c>
    </row>
    <row r="181" spans="27:27" x14ac:dyDescent="0.25">
      <c r="AA181" s="17">
        <f t="shared" si="5"/>
        <v>0</v>
      </c>
    </row>
    <row r="182" spans="27:27" x14ac:dyDescent="0.25">
      <c r="AA182" s="17">
        <f t="shared" si="5"/>
        <v>0</v>
      </c>
    </row>
    <row r="183" spans="27:27" x14ac:dyDescent="0.25">
      <c r="AA183" s="17">
        <f t="shared" si="5"/>
        <v>0</v>
      </c>
    </row>
    <row r="184" spans="27:27" x14ac:dyDescent="0.25">
      <c r="AA184" s="17">
        <f t="shared" si="5"/>
        <v>0</v>
      </c>
    </row>
    <row r="185" spans="27:27" x14ac:dyDescent="0.25">
      <c r="AA185" s="17">
        <f t="shared" si="5"/>
        <v>0</v>
      </c>
    </row>
    <row r="186" spans="27:27" x14ac:dyDescent="0.25">
      <c r="AA186" s="17">
        <f t="shared" si="5"/>
        <v>0</v>
      </c>
    </row>
    <row r="187" spans="27:27" x14ac:dyDescent="0.25">
      <c r="AA187" s="17">
        <f t="shared" si="5"/>
        <v>0</v>
      </c>
    </row>
    <row r="188" spans="27:27" x14ac:dyDescent="0.25">
      <c r="AA188" s="17">
        <f t="shared" si="5"/>
        <v>0</v>
      </c>
    </row>
    <row r="189" spans="27:27" x14ac:dyDescent="0.25">
      <c r="AA189" s="17">
        <f t="shared" si="5"/>
        <v>0</v>
      </c>
    </row>
    <row r="190" spans="27:27" x14ac:dyDescent="0.25">
      <c r="AA190" s="17">
        <f t="shared" si="5"/>
        <v>0</v>
      </c>
    </row>
    <row r="191" spans="27:27" x14ac:dyDescent="0.25">
      <c r="AA191" s="17">
        <f t="shared" si="5"/>
        <v>0</v>
      </c>
    </row>
    <row r="192" spans="27:27" x14ac:dyDescent="0.25">
      <c r="AA192" s="17">
        <f t="shared" si="5"/>
        <v>0</v>
      </c>
    </row>
    <row r="193" spans="27:27" x14ac:dyDescent="0.25">
      <c r="AA193" s="17">
        <f t="shared" si="5"/>
        <v>0</v>
      </c>
    </row>
    <row r="194" spans="27:27" x14ac:dyDescent="0.25">
      <c r="AA194" s="17">
        <f t="shared" si="5"/>
        <v>0</v>
      </c>
    </row>
    <row r="195" spans="27:27" x14ac:dyDescent="0.25">
      <c r="AA195" s="17">
        <f t="shared" si="5"/>
        <v>0</v>
      </c>
    </row>
    <row r="196" spans="27:27" x14ac:dyDescent="0.25">
      <c r="AA196" s="17">
        <f t="shared" si="5"/>
        <v>0</v>
      </c>
    </row>
    <row r="197" spans="27:27" x14ac:dyDescent="0.25">
      <c r="AA197" s="17">
        <f t="shared" si="5"/>
        <v>0</v>
      </c>
    </row>
    <row r="198" spans="27:27" x14ac:dyDescent="0.25">
      <c r="AA198" s="17">
        <f t="shared" si="5"/>
        <v>0</v>
      </c>
    </row>
    <row r="199" spans="27:27" x14ac:dyDescent="0.25">
      <c r="AA199" s="17">
        <f t="shared" si="5"/>
        <v>0</v>
      </c>
    </row>
    <row r="200" spans="27:27" x14ac:dyDescent="0.25">
      <c r="AA200" s="17">
        <f t="shared" si="5"/>
        <v>0</v>
      </c>
    </row>
    <row r="201" spans="27:27" x14ac:dyDescent="0.25">
      <c r="AA201" s="17">
        <f t="shared" si="5"/>
        <v>0</v>
      </c>
    </row>
    <row r="202" spans="27:27" x14ac:dyDescent="0.25">
      <c r="AA202" s="17">
        <f t="shared" si="5"/>
        <v>0</v>
      </c>
    </row>
    <row r="203" spans="27:27" x14ac:dyDescent="0.25">
      <c r="AA203" s="17">
        <f t="shared" si="5"/>
        <v>0</v>
      </c>
    </row>
    <row r="204" spans="27:27" x14ac:dyDescent="0.25">
      <c r="AA204" s="17">
        <f t="shared" si="5"/>
        <v>0</v>
      </c>
    </row>
    <row r="205" spans="27:27" x14ac:dyDescent="0.25">
      <c r="AA205" s="17">
        <f t="shared" si="5"/>
        <v>0</v>
      </c>
    </row>
    <row r="206" spans="27:27" x14ac:dyDescent="0.25">
      <c r="AA206" s="17">
        <f t="shared" si="5"/>
        <v>0</v>
      </c>
    </row>
    <row r="207" spans="27:27" x14ac:dyDescent="0.25">
      <c r="AA207" s="17">
        <f t="shared" si="5"/>
        <v>0</v>
      </c>
    </row>
    <row r="208" spans="27:27" x14ac:dyDescent="0.25">
      <c r="AA208" s="17">
        <f t="shared" si="5"/>
        <v>0</v>
      </c>
    </row>
    <row r="209" spans="27:27" x14ac:dyDescent="0.25">
      <c r="AA209" s="17">
        <f t="shared" si="5"/>
        <v>0</v>
      </c>
    </row>
    <row r="210" spans="27:27" x14ac:dyDescent="0.25">
      <c r="AA210" s="17">
        <f t="shared" si="5"/>
        <v>0</v>
      </c>
    </row>
    <row r="211" spans="27:27" x14ac:dyDescent="0.25">
      <c r="AA211" s="17">
        <f t="shared" si="5"/>
        <v>0</v>
      </c>
    </row>
    <row r="212" spans="27:27" x14ac:dyDescent="0.25">
      <c r="AA212" s="17">
        <f t="shared" si="5"/>
        <v>0</v>
      </c>
    </row>
    <row r="213" spans="27:27" x14ac:dyDescent="0.25">
      <c r="AA213" s="17">
        <f t="shared" si="5"/>
        <v>0</v>
      </c>
    </row>
    <row r="214" spans="27:27" x14ac:dyDescent="0.25">
      <c r="AA214" s="17">
        <f t="shared" si="5"/>
        <v>0</v>
      </c>
    </row>
    <row r="215" spans="27:27" x14ac:dyDescent="0.25">
      <c r="AA215" s="17">
        <f t="shared" si="5"/>
        <v>0</v>
      </c>
    </row>
    <row r="216" spans="27:27" x14ac:dyDescent="0.25">
      <c r="AA216" s="17">
        <f t="shared" si="5"/>
        <v>0</v>
      </c>
    </row>
    <row r="217" spans="27:27" x14ac:dyDescent="0.25">
      <c r="AA217" s="17">
        <f t="shared" si="5"/>
        <v>0</v>
      </c>
    </row>
    <row r="218" spans="27:27" x14ac:dyDescent="0.25">
      <c r="AA218" s="17">
        <f t="shared" si="5"/>
        <v>0</v>
      </c>
    </row>
    <row r="219" spans="27:27" x14ac:dyDescent="0.25">
      <c r="AA219" s="17">
        <f t="shared" ref="AA219:AA262" si="6">D219</f>
        <v>0</v>
      </c>
    </row>
    <row r="220" spans="27:27" x14ac:dyDescent="0.25">
      <c r="AA220" s="17">
        <f t="shared" si="6"/>
        <v>0</v>
      </c>
    </row>
    <row r="221" spans="27:27" x14ac:dyDescent="0.25">
      <c r="AA221" s="17">
        <f t="shared" si="6"/>
        <v>0</v>
      </c>
    </row>
    <row r="222" spans="27:27" x14ac:dyDescent="0.25">
      <c r="AA222" s="17">
        <f t="shared" si="6"/>
        <v>0</v>
      </c>
    </row>
    <row r="223" spans="27:27" x14ac:dyDescent="0.25">
      <c r="AA223" s="17">
        <f t="shared" si="6"/>
        <v>0</v>
      </c>
    </row>
    <row r="224" spans="27:27" x14ac:dyDescent="0.25">
      <c r="AA224" s="17">
        <f t="shared" si="6"/>
        <v>0</v>
      </c>
    </row>
    <row r="225" spans="27:27" x14ac:dyDescent="0.25">
      <c r="AA225" s="17">
        <f t="shared" si="6"/>
        <v>0</v>
      </c>
    </row>
    <row r="226" spans="27:27" x14ac:dyDescent="0.25">
      <c r="AA226" s="17">
        <f t="shared" si="6"/>
        <v>0</v>
      </c>
    </row>
    <row r="227" spans="27:27" x14ac:dyDescent="0.25">
      <c r="AA227" s="17">
        <f t="shared" si="6"/>
        <v>0</v>
      </c>
    </row>
    <row r="228" spans="27:27" x14ac:dyDescent="0.25">
      <c r="AA228" s="17">
        <f t="shared" si="6"/>
        <v>0</v>
      </c>
    </row>
    <row r="229" spans="27:27" x14ac:dyDescent="0.25">
      <c r="AA229" s="17">
        <f t="shared" si="6"/>
        <v>0</v>
      </c>
    </row>
    <row r="230" spans="27:27" x14ac:dyDescent="0.25">
      <c r="AA230" s="17">
        <f t="shared" si="6"/>
        <v>0</v>
      </c>
    </row>
    <row r="231" spans="27:27" x14ac:dyDescent="0.25">
      <c r="AA231" s="17">
        <f t="shared" si="6"/>
        <v>0</v>
      </c>
    </row>
    <row r="232" spans="27:27" x14ac:dyDescent="0.25">
      <c r="AA232" s="17">
        <f t="shared" si="6"/>
        <v>0</v>
      </c>
    </row>
    <row r="233" spans="27:27" x14ac:dyDescent="0.25">
      <c r="AA233" s="17">
        <f t="shared" si="6"/>
        <v>0</v>
      </c>
    </row>
    <row r="234" spans="27:27" x14ac:dyDescent="0.25">
      <c r="AA234" s="17">
        <f t="shared" si="6"/>
        <v>0</v>
      </c>
    </row>
    <row r="235" spans="27:27" x14ac:dyDescent="0.25">
      <c r="AA235" s="17">
        <f t="shared" si="6"/>
        <v>0</v>
      </c>
    </row>
    <row r="236" spans="27:27" x14ac:dyDescent="0.25">
      <c r="AA236" s="17">
        <f t="shared" si="6"/>
        <v>0</v>
      </c>
    </row>
    <row r="237" spans="27:27" x14ac:dyDescent="0.25">
      <c r="AA237" s="17">
        <f t="shared" si="6"/>
        <v>0</v>
      </c>
    </row>
    <row r="238" spans="27:27" x14ac:dyDescent="0.25">
      <c r="AA238" s="17">
        <f t="shared" si="6"/>
        <v>0</v>
      </c>
    </row>
    <row r="239" spans="27:27" x14ac:dyDescent="0.25">
      <c r="AA239" s="17">
        <f t="shared" si="6"/>
        <v>0</v>
      </c>
    </row>
    <row r="240" spans="27:27" x14ac:dyDescent="0.25">
      <c r="AA240" s="17">
        <f t="shared" si="6"/>
        <v>0</v>
      </c>
    </row>
    <row r="241" spans="27:27" x14ac:dyDescent="0.25">
      <c r="AA241" s="17">
        <f t="shared" si="6"/>
        <v>0</v>
      </c>
    </row>
    <row r="242" spans="27:27" x14ac:dyDescent="0.25">
      <c r="AA242" s="17">
        <f t="shared" si="6"/>
        <v>0</v>
      </c>
    </row>
    <row r="243" spans="27:27" x14ac:dyDescent="0.25">
      <c r="AA243" s="17">
        <f t="shared" si="6"/>
        <v>0</v>
      </c>
    </row>
    <row r="244" spans="27:27" x14ac:dyDescent="0.25">
      <c r="AA244" s="17">
        <f t="shared" si="6"/>
        <v>0</v>
      </c>
    </row>
    <row r="245" spans="27:27" x14ac:dyDescent="0.25">
      <c r="AA245" s="17">
        <f t="shared" si="6"/>
        <v>0</v>
      </c>
    </row>
    <row r="246" spans="27:27" x14ac:dyDescent="0.25">
      <c r="AA246" s="17">
        <f t="shared" si="6"/>
        <v>0</v>
      </c>
    </row>
    <row r="247" spans="27:27" x14ac:dyDescent="0.25">
      <c r="AA247" s="17">
        <f t="shared" si="6"/>
        <v>0</v>
      </c>
    </row>
    <row r="248" spans="27:27" x14ac:dyDescent="0.25">
      <c r="AA248" s="17">
        <f t="shared" si="6"/>
        <v>0</v>
      </c>
    </row>
    <row r="249" spans="27:27" x14ac:dyDescent="0.25">
      <c r="AA249" s="17">
        <f t="shared" si="6"/>
        <v>0</v>
      </c>
    </row>
    <row r="250" spans="27:27" x14ac:dyDescent="0.25">
      <c r="AA250" s="17">
        <f t="shared" si="6"/>
        <v>0</v>
      </c>
    </row>
    <row r="251" spans="27:27" x14ac:dyDescent="0.25">
      <c r="AA251" s="17">
        <f t="shared" si="6"/>
        <v>0</v>
      </c>
    </row>
    <row r="252" spans="27:27" x14ac:dyDescent="0.25">
      <c r="AA252" s="17">
        <f t="shared" si="6"/>
        <v>0</v>
      </c>
    </row>
    <row r="253" spans="27:27" x14ac:dyDescent="0.25">
      <c r="AA253" s="17">
        <f t="shared" si="6"/>
        <v>0</v>
      </c>
    </row>
    <row r="254" spans="27:27" x14ac:dyDescent="0.25">
      <c r="AA254" s="17">
        <f t="shared" si="6"/>
        <v>0</v>
      </c>
    </row>
    <row r="255" spans="27:27" x14ac:dyDescent="0.25">
      <c r="AA255" s="17">
        <f t="shared" si="6"/>
        <v>0</v>
      </c>
    </row>
    <row r="256" spans="27:27" x14ac:dyDescent="0.25">
      <c r="AA256" s="17">
        <f t="shared" si="6"/>
        <v>0</v>
      </c>
    </row>
    <row r="257" spans="27:27" x14ac:dyDescent="0.25">
      <c r="AA257" s="17">
        <f t="shared" si="6"/>
        <v>0</v>
      </c>
    </row>
    <row r="258" spans="27:27" x14ac:dyDescent="0.25">
      <c r="AA258" s="17">
        <f t="shared" si="6"/>
        <v>0</v>
      </c>
    </row>
    <row r="259" spans="27:27" x14ac:dyDescent="0.25">
      <c r="AA259" s="17">
        <f t="shared" si="6"/>
        <v>0</v>
      </c>
    </row>
    <row r="260" spans="27:27" x14ac:dyDescent="0.25">
      <c r="AA260" s="17">
        <f t="shared" si="6"/>
        <v>0</v>
      </c>
    </row>
    <row r="261" spans="27:27" x14ac:dyDescent="0.25">
      <c r="AA261" s="17">
        <f t="shared" si="6"/>
        <v>0</v>
      </c>
    </row>
    <row r="262" spans="27:27" x14ac:dyDescent="0.25">
      <c r="AA262" s="17">
        <f t="shared" si="6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4057-3231-42AA-90FC-495939BB8C03}">
  <dimension ref="A1:AR291"/>
  <sheetViews>
    <sheetView tabSelected="1" workbookViewId="0">
      <pane xSplit="1" topLeftCell="U1" activePane="topRight" state="frozen"/>
      <selection activeCell="A7" sqref="A7"/>
      <selection pane="topRight" activeCell="AC15" sqref="AC15"/>
    </sheetView>
  </sheetViews>
  <sheetFormatPr defaultRowHeight="15" x14ac:dyDescent="0.25"/>
  <cols>
    <col min="1" max="1" width="42.42578125" style="17" bestFit="1" customWidth="1"/>
    <col min="2" max="2" width="4" style="2" customWidth="1"/>
    <col min="3" max="3" width="4" style="7" customWidth="1"/>
    <col min="4" max="4" width="32.7109375" style="3" customWidth="1"/>
    <col min="5" max="23" width="2.85546875" style="3" customWidth="1"/>
    <col min="24" max="24" width="25.5703125" style="3" bestFit="1" customWidth="1"/>
    <col min="25" max="25" width="11.85546875" style="3" customWidth="1"/>
    <col min="26" max="26" width="17.5703125" style="3" customWidth="1"/>
    <col min="27" max="27" width="42.42578125" style="17" bestFit="1" customWidth="1"/>
    <col min="28" max="28" width="33.28515625" style="17" bestFit="1" customWidth="1"/>
    <col min="29" max="29" width="22.7109375" style="3" customWidth="1"/>
    <col min="30" max="30" width="41" style="3" bestFit="1" customWidth="1"/>
    <col min="31" max="32" width="9.140625" style="3"/>
    <col min="33" max="33" width="9.5703125" style="3" bestFit="1" customWidth="1"/>
    <col min="34" max="34" width="9.140625" style="3"/>
    <col min="35" max="35" width="42.28515625" style="3" bestFit="1" customWidth="1"/>
    <col min="36" max="36" width="9.85546875" style="3" bestFit="1" customWidth="1"/>
    <col min="37" max="37" width="9.140625" style="3"/>
    <col min="38" max="38" width="34.28515625" style="3" bestFit="1" customWidth="1"/>
    <col min="39" max="16384" width="9.140625" style="3"/>
  </cols>
  <sheetData>
    <row r="1" spans="1:44" s="1" customFormat="1" ht="15.75" thickBot="1" x14ac:dyDescent="0.3">
      <c r="A1" s="30" t="s">
        <v>6</v>
      </c>
      <c r="B1" s="15" t="s">
        <v>52</v>
      </c>
      <c r="C1" s="23" t="s">
        <v>53</v>
      </c>
      <c r="D1" s="1" t="s">
        <v>12</v>
      </c>
      <c r="E1" s="1" t="s">
        <v>51</v>
      </c>
      <c r="Y1" s="1" t="s">
        <v>32</v>
      </c>
      <c r="Z1" s="1" t="s">
        <v>16</v>
      </c>
      <c r="AA1" s="17" t="str">
        <f t="shared" ref="AA1:AA54" si="0">A1</f>
        <v>Name</v>
      </c>
      <c r="AB1" s="30" t="s">
        <v>13</v>
      </c>
      <c r="AC1" s="31"/>
    </row>
    <row r="2" spans="1:44" s="56" customFormat="1" ht="15.75" thickBot="1" x14ac:dyDescent="0.3">
      <c r="A2" s="53" t="s">
        <v>11</v>
      </c>
      <c r="B2" s="54"/>
      <c r="C2" s="55"/>
      <c r="D2" s="56" t="str">
        <f>raw!B2</f>
        <v>2022-11-15</v>
      </c>
      <c r="AA2" s="53" t="str">
        <f t="shared" si="0"/>
        <v>Captura de dados</v>
      </c>
      <c r="AB2" s="53" t="str">
        <f>raw!D2</f>
        <v>23:16:03</v>
      </c>
    </row>
    <row r="3" spans="1:44" x14ac:dyDescent="0.25">
      <c r="A3" s="17" t="s">
        <v>74</v>
      </c>
      <c r="B3" s="2">
        <v>46</v>
      </c>
      <c r="C3" s="7">
        <v>674</v>
      </c>
      <c r="D3" s="3" t="e">
        <f>VLOOKUP($B3&amp;$C3,concat!$B$2:$C$200,2,0)</f>
        <v>#N/A</v>
      </c>
      <c r="E3" s="3" t="e">
        <f>IF(ISNA(D3),VLOOKUP($B3-1&amp;$C3,concat!$B$2:$C$200,2,0),D3)</f>
        <v>#N/A</v>
      </c>
      <c r="F3" s="3" t="e">
        <f>IF(ISNA(E3),VLOOKUP($B3+1&amp;$C3,concat!$B$2:$C$200,2,0),E3)</f>
        <v>#N/A</v>
      </c>
      <c r="G3" s="3" t="e">
        <f>IF(ISNA(F3),VLOOKUP($B3-2&amp;$C3,concat!$B$2:$C$200,2,0),F3)</f>
        <v>#N/A</v>
      </c>
      <c r="H3" s="3" t="e">
        <f>IF(ISNA(G3),VLOOKUP($B3+2&amp;$C3,concat!$B$2:$C$200,2,0),G3)</f>
        <v>#N/A</v>
      </c>
      <c r="I3" s="3" t="e">
        <f>IF(ISNA(H3),VLOOKUP($B3-3&amp;$C3,concat!$B$2:$C$200,2,0),H3)</f>
        <v>#N/A</v>
      </c>
      <c r="J3" s="3" t="e">
        <f>IF(ISNA(I3),VLOOKUP($B3+3&amp;$C3,concat!$B$2:$C$200,2,0),I3)</f>
        <v>#N/A</v>
      </c>
      <c r="K3" s="3" t="e">
        <f>IF(ISNA(J3),VLOOKUP($B3-4&amp;$C3,concat!$B$2:$C$200,2,0),J3)</f>
        <v>#N/A</v>
      </c>
      <c r="L3" s="3" t="e">
        <f>IF(ISNA(K3),VLOOKUP($B3+4&amp;$C3,concat!$B$2:$C$200,2,0),K3)</f>
        <v>#N/A</v>
      </c>
      <c r="M3" s="3" t="e">
        <f>IF(ISNA(L3),VLOOKUP($B3-5&amp;$C3,concat!$B$2:$C$200,2,0),L3)</f>
        <v>#N/A</v>
      </c>
      <c r="N3" s="3" t="e">
        <f>IF(ISNA(M3),VLOOKUP($B3+5&amp;$C3,concat!$B$2:$C$200,2,0),M3)</f>
        <v>#N/A</v>
      </c>
      <c r="O3" s="3" t="e">
        <f>IF(ISNA(N3),VLOOKUP($B3-6&amp;$C3,concat!$B$2:$C$200,2,0),N3)</f>
        <v>#N/A</v>
      </c>
      <c r="P3" s="3" t="e">
        <f>IF(ISNA(O3),VLOOKUP($B3+6&amp;$C3,concat!$B$2:$C$200,2,0),O3)</f>
        <v>#N/A</v>
      </c>
      <c r="Q3" s="3" t="e">
        <f>IF(ISNA(P3),VLOOKUP($B3-7&amp;$C3,concat!$B$2:$C$200,2,0),P3)</f>
        <v>#N/A</v>
      </c>
      <c r="R3" s="3" t="e">
        <f>IF(ISNA(Q3),VLOOKUP($B3+7&amp;$C3,concat!$B$2:$C$200,2,0),Q3)</f>
        <v>#N/A</v>
      </c>
      <c r="S3" s="3" t="e">
        <f>IF(ISNA(R3),VLOOKUP($B3-8&amp;$C3,concat!$B$2:$C$200,2,0),R3)</f>
        <v>#N/A</v>
      </c>
      <c r="T3" s="3" t="str">
        <f>IF(ISNA(S3),VLOOKUP($B3+8&amp;$C3,concat!$B$2:$C$200,2,0),S3)</f>
        <v>Agosto/2022</v>
      </c>
      <c r="U3" s="3" t="str">
        <f>IF(ISNA(T3),VLOOKUP($B3+9&amp;$C3,concat!$B$2:$C$200,2,0),T3)</f>
        <v>Agosto/2022</v>
      </c>
      <c r="V3" s="3" t="str">
        <f>IF(ISNA(U3),VLOOKUP($B3-9&amp;$C3,concat!$B$2:$C$200,2,0),U3)</f>
        <v>Agosto/2022</v>
      </c>
      <c r="W3" s="3" t="str">
        <f>IF(ISNA(V3),VLOOKUP($B3-10&amp;$C3,concat!$B$2:$C$200,2,0),V3)</f>
        <v>Agosto/2022</v>
      </c>
      <c r="X3" s="3" t="str">
        <f>IF(ISNA(W3),VLOOKUP($B3+10&amp;$C3,concat!$B$2:$C$200,2,0),W3)</f>
        <v>Agosto/2022</v>
      </c>
      <c r="AA3" s="17" t="str">
        <f t="shared" si="0"/>
        <v>Mes de Referencia</v>
      </c>
      <c r="AB3" s="17" t="str">
        <f t="shared" ref="AB3:AB9" si="1">X3</f>
        <v>Agosto/2022</v>
      </c>
    </row>
    <row r="4" spans="1:44" x14ac:dyDescent="0.25">
      <c r="A4" s="17" t="s">
        <v>5</v>
      </c>
      <c r="B4" s="2">
        <v>210</v>
      </c>
      <c r="C4" s="7">
        <v>388</v>
      </c>
      <c r="D4" s="3" t="str">
        <f>VLOOKUP($B4&amp;$C4,concat!$B$2:$C$200,2,0)</f>
        <v>14/09/2022</v>
      </c>
      <c r="E4" s="3" t="str">
        <f>IF(ISNA(D4),VLOOKUP($B4-1&amp;$C4,concat!$B$2:$C$200,2,0),D4)</f>
        <v>14/09/2022</v>
      </c>
      <c r="F4" s="3" t="str">
        <f>IF(ISNA(E4),VLOOKUP($B4+1&amp;$C4,concat!$B$2:$C$200,2,0),E4)</f>
        <v>14/09/2022</v>
      </c>
      <c r="G4" s="3" t="str">
        <f>IF(ISNA(F4),VLOOKUP($B4-2&amp;$C4,concat!$B$2:$C$200,2,0),F4)</f>
        <v>14/09/2022</v>
      </c>
      <c r="H4" s="3" t="str">
        <f>IF(ISNA(G4),VLOOKUP($B4+2&amp;$C4,concat!$B$2:$C$200,2,0),G4)</f>
        <v>14/09/2022</v>
      </c>
      <c r="I4" s="3" t="str">
        <f>IF(ISNA(H4),VLOOKUP($B4-3&amp;$C4,concat!$B$2:$C$200,2,0),H4)</f>
        <v>14/09/2022</v>
      </c>
      <c r="J4" s="3" t="str">
        <f>IF(ISNA(I4),VLOOKUP($B4+3&amp;$C4,concat!$B$2:$C$200,2,0),I4)</f>
        <v>14/09/2022</v>
      </c>
      <c r="K4" s="3" t="str">
        <f>IF(ISNA(J4),VLOOKUP($B4-4&amp;$C4,concat!$B$2:$C$200,2,0),J4)</f>
        <v>14/09/2022</v>
      </c>
      <c r="L4" s="3" t="str">
        <f>IF(ISNA(K4),VLOOKUP($B4+4&amp;$C4,concat!$B$2:$C$200,2,0),K4)</f>
        <v>14/09/2022</v>
      </c>
      <c r="M4" s="3" t="str">
        <f>IF(ISNA(L4),VLOOKUP($B4-5&amp;$C4,concat!$B$2:$C$200,2,0),L4)</f>
        <v>14/09/2022</v>
      </c>
      <c r="N4" s="3" t="str">
        <f>IF(ISNA(M4),VLOOKUP($B4+5&amp;$C4,concat!$B$2:$C$200,2,0),M4)</f>
        <v>14/09/2022</v>
      </c>
      <c r="O4" s="3" t="str">
        <f>IF(ISNA(N4),VLOOKUP($B4-6&amp;$C4,concat!$B$2:$C$200,2,0),N4)</f>
        <v>14/09/2022</v>
      </c>
      <c r="P4" s="3" t="str">
        <f>IF(ISNA(O4),VLOOKUP($B4+6&amp;$C4,concat!$B$2:$C$200,2,0),O4)</f>
        <v>14/09/2022</v>
      </c>
      <c r="Q4" s="3" t="str">
        <f>IF(ISNA(P4),VLOOKUP($B4-7&amp;$C4,concat!$B$2:$C$200,2,0),P4)</f>
        <v>14/09/2022</v>
      </c>
      <c r="R4" s="3" t="str">
        <f>IF(ISNA(Q4),VLOOKUP($B4+7&amp;$C4,concat!$B$2:$C$200,2,0),Q4)</f>
        <v>14/09/2022</v>
      </c>
      <c r="S4" s="3" t="str">
        <f>IF(ISNA(R4),VLOOKUP($B4-8&amp;$C4,concat!$B$2:$C$200,2,0),R4)</f>
        <v>14/09/2022</v>
      </c>
      <c r="T4" s="3" t="str">
        <f>IF(ISNA(S4),VLOOKUP($B4+8&amp;$C4,concat!$B$2:$C$200,2,0),S4)</f>
        <v>14/09/2022</v>
      </c>
      <c r="U4" s="3" t="str">
        <f>IF(ISNA(T4),VLOOKUP($B4+9&amp;$C4,concat!$B$2:$C$200,2,0),T4)</f>
        <v>14/09/2022</v>
      </c>
      <c r="V4" s="3" t="str">
        <f>IF(ISNA(U4),VLOOKUP($B4-9&amp;$C4,concat!$B$2:$C$200,2,0),U4)</f>
        <v>14/09/2022</v>
      </c>
      <c r="W4" s="3" t="str">
        <f>IF(ISNA(V4),VLOOKUP($B4-10&amp;$C4,concat!$B$2:$C$200,2,0),V4)</f>
        <v>14/09/2022</v>
      </c>
      <c r="X4" s="3" t="str">
        <f>IF(ISNA(W4),VLOOKUP($B4+10&amp;$C4,concat!$B$2:$C$200,2,0),W4)</f>
        <v>14/09/2022</v>
      </c>
      <c r="AA4" s="17" t="str">
        <f t="shared" si="0"/>
        <v>Vencimento</v>
      </c>
      <c r="AB4" s="17" t="str">
        <f t="shared" si="1"/>
        <v>14/09/2022</v>
      </c>
    </row>
    <row r="5" spans="1:44" ht="15.75" thickBot="1" x14ac:dyDescent="0.3">
      <c r="A5" s="17" t="s">
        <v>72</v>
      </c>
      <c r="B5" s="2">
        <v>189</v>
      </c>
      <c r="C5" s="7">
        <v>712</v>
      </c>
      <c r="D5" s="3" t="str">
        <f>VLOOKUP($B5&amp;$C5,concat!$B$2:$C$200,2,0)</f>
        <v>Emissão: 01/09/2022</v>
      </c>
      <c r="E5" s="3" t="str">
        <f>IF(ISNA(D5),VLOOKUP($B5-1&amp;$C5,concat!$B$2:$C$200,2,0),D5)</f>
        <v>Emissão: 01/09/2022</v>
      </c>
      <c r="F5" s="3" t="str">
        <f>IF(ISNA(E5),VLOOKUP($B5+1&amp;$C5,concat!$B$2:$C$200,2,0),E5)</f>
        <v>Emissão: 01/09/2022</v>
      </c>
      <c r="G5" s="3" t="str">
        <f>IF(ISNA(F5),VLOOKUP($B5-2&amp;$C5,concat!$B$2:$C$200,2,0),F5)</f>
        <v>Emissão: 01/09/2022</v>
      </c>
      <c r="H5" s="3" t="str">
        <f>IF(ISNA(G5),VLOOKUP($B5+2&amp;$C5,concat!$B$2:$C$200,2,0),G5)</f>
        <v>Emissão: 01/09/2022</v>
      </c>
      <c r="I5" s="3" t="str">
        <f>IF(ISNA(H5),VLOOKUP($B5-3&amp;$C5,concat!$B$2:$C$200,2,0),H5)</f>
        <v>Emissão: 01/09/2022</v>
      </c>
      <c r="J5" s="3" t="str">
        <f>IF(ISNA(I5),VLOOKUP($B5+3&amp;$C5,concat!$B$2:$C$200,2,0),I5)</f>
        <v>Emissão: 01/09/2022</v>
      </c>
      <c r="K5" s="3" t="str">
        <f>IF(ISNA(J5),VLOOKUP($B5-4&amp;$C5,concat!$B$2:$C$200,2,0),J5)</f>
        <v>Emissão: 01/09/2022</v>
      </c>
      <c r="L5" s="3" t="str">
        <f>IF(ISNA(K5),VLOOKUP($B5+4&amp;$C5,concat!$B$2:$C$200,2,0),K5)</f>
        <v>Emissão: 01/09/2022</v>
      </c>
      <c r="M5" s="3" t="str">
        <f>IF(ISNA(L5),VLOOKUP($B5-5&amp;$C5,concat!$B$2:$C$200,2,0),L5)</f>
        <v>Emissão: 01/09/2022</v>
      </c>
      <c r="N5" s="3" t="str">
        <f>IF(ISNA(M5),VLOOKUP($B5+5&amp;$C5,concat!$B$2:$C$200,2,0),M5)</f>
        <v>Emissão: 01/09/2022</v>
      </c>
      <c r="O5" s="3" t="str">
        <f>IF(ISNA(N5),VLOOKUP($B5-6&amp;$C5,concat!$B$2:$C$200,2,0),N5)</f>
        <v>Emissão: 01/09/2022</v>
      </c>
      <c r="P5" s="3" t="str">
        <f>IF(ISNA(O5),VLOOKUP($B5+6&amp;$C5,concat!$B$2:$C$200,2,0),O5)</f>
        <v>Emissão: 01/09/2022</v>
      </c>
      <c r="Q5" s="3" t="str">
        <f>IF(ISNA(P5),VLOOKUP($B5-7&amp;$C5,concat!$B$2:$C$200,2,0),P5)</f>
        <v>Emissão: 01/09/2022</v>
      </c>
      <c r="R5" s="3" t="str">
        <f>IF(ISNA(Q5),VLOOKUP($B5+7&amp;$C5,concat!$B$2:$C$200,2,0),Q5)</f>
        <v>Emissão: 01/09/2022</v>
      </c>
      <c r="S5" s="3" t="str">
        <f>IF(ISNA(R5),VLOOKUP($B5-8&amp;$C5,concat!$B$2:$C$200,2,0),R5)</f>
        <v>Emissão: 01/09/2022</v>
      </c>
      <c r="T5" s="3" t="str">
        <f>IF(ISNA(S5),VLOOKUP($B5+8&amp;$C5,concat!$B$2:$C$200,2,0),S5)</f>
        <v>Emissão: 01/09/2022</v>
      </c>
      <c r="U5" s="3" t="str">
        <f>IF(ISNA(T5),VLOOKUP($B5+9&amp;$C5,concat!$B$2:$C$200,2,0),T5)</f>
        <v>Emissão: 01/09/2022</v>
      </c>
      <c r="V5" s="3" t="str">
        <f>IF(ISNA(U5),VLOOKUP($B5-9&amp;$C5,concat!$B$2:$C$200,2,0),U5)</f>
        <v>Emissão: 01/09/2022</v>
      </c>
      <c r="W5" s="3" t="str">
        <f>IF(ISNA(V5),VLOOKUP($B5-10&amp;$C5,concat!$B$2:$C$200,2,0),V5)</f>
        <v>Emissão: 01/09/2022</v>
      </c>
      <c r="X5" s="3" t="str">
        <f>IF(ISNA(W5),VLOOKUP($B5+10&amp;$C5,concat!$B$2:$C$200,2,0),W5)</f>
        <v>Emissão: 01/09/2022</v>
      </c>
      <c r="Z5" s="3" t="str">
        <f>MID(X5,FIND(":",X5)+2,10)</f>
        <v>01/09/2022</v>
      </c>
      <c r="AA5" s="17" t="str">
        <f>A5</f>
        <v>Data de Emissao</v>
      </c>
      <c r="AB5" s="17" t="str">
        <f>Z5</f>
        <v>01/09/2022</v>
      </c>
    </row>
    <row r="6" spans="1:44" ht="15.75" thickBot="1" x14ac:dyDescent="0.3">
      <c r="A6" s="17" t="s">
        <v>7</v>
      </c>
      <c r="B6" s="2">
        <v>296</v>
      </c>
      <c r="C6" s="7">
        <v>431</v>
      </c>
      <c r="D6" s="3" t="str">
        <f>VLOOKUP($B6&amp;$C6,concat!$B$2:$C$200,2,0)</f>
        <v>17.349,82</v>
      </c>
      <c r="E6" s="3" t="str">
        <f>IF(ISNA(D6),VLOOKUP($B6-1&amp;$C6,concat!$B$2:$C$200,2,0),D6)</f>
        <v>17.349,82</v>
      </c>
      <c r="F6" s="3" t="str">
        <f>IF(ISNA(E6),VLOOKUP($B6+1&amp;$C6,concat!$B$2:$C$200,2,0),E6)</f>
        <v>17.349,82</v>
      </c>
      <c r="G6" s="3" t="str">
        <f>IF(ISNA(F6),VLOOKUP($B6-2&amp;$C6,concat!$B$2:$C$200,2,0),F6)</f>
        <v>17.349,82</v>
      </c>
      <c r="H6" s="3" t="str">
        <f>IF(ISNA(G6),VLOOKUP($B6+2&amp;$C6,concat!$B$2:$C$200,2,0),G6)</f>
        <v>17.349,82</v>
      </c>
      <c r="I6" s="3" t="str">
        <f>IF(ISNA(H6),VLOOKUP($B6-3&amp;$C6,concat!$B$2:$C$200,2,0),H6)</f>
        <v>17.349,82</v>
      </c>
      <c r="J6" s="3" t="str">
        <f>IF(ISNA(I6),VLOOKUP($B6+3&amp;$C6,concat!$B$2:$C$200,2,0),I6)</f>
        <v>17.349,82</v>
      </c>
      <c r="K6" s="3" t="str">
        <f>IF(ISNA(J6),VLOOKUP($B6-4&amp;$C6,concat!$B$2:$C$200,2,0),J6)</f>
        <v>17.349,82</v>
      </c>
      <c r="L6" s="3" t="str">
        <f>IF(ISNA(K6),VLOOKUP($B6+4&amp;$C6,concat!$B$2:$C$200,2,0),K6)</f>
        <v>17.349,82</v>
      </c>
      <c r="M6" s="3" t="str">
        <f>IF(ISNA(L6),VLOOKUP($B6-5&amp;$C6,concat!$B$2:$C$200,2,0),L6)</f>
        <v>17.349,82</v>
      </c>
      <c r="N6" s="3" t="str">
        <f>IF(ISNA(M6),VLOOKUP($B6+5&amp;$C6,concat!$B$2:$C$200,2,0),M6)</f>
        <v>17.349,82</v>
      </c>
      <c r="O6" s="3" t="str">
        <f>IF(ISNA(N6),VLOOKUP($B6-6&amp;$C6,concat!$B$2:$C$200,2,0),N6)</f>
        <v>17.349,82</v>
      </c>
      <c r="P6" s="3" t="str">
        <f>IF(ISNA(O6),VLOOKUP($B6+6&amp;$C6,concat!$B$2:$C$200,2,0),O6)</f>
        <v>17.349,82</v>
      </c>
      <c r="Q6" s="3" t="str">
        <f>IF(ISNA(P6),VLOOKUP($B6-7&amp;$C6,concat!$B$2:$C$200,2,0),P6)</f>
        <v>17.349,82</v>
      </c>
      <c r="R6" s="3" t="str">
        <f>IF(ISNA(Q6),VLOOKUP($B6+7&amp;$C6,concat!$B$2:$C$200,2,0),Q6)</f>
        <v>17.349,82</v>
      </c>
      <c r="S6" s="3" t="str">
        <f>IF(ISNA(R6),VLOOKUP($B6-8&amp;$C6,concat!$B$2:$C$200,2,0),R6)</f>
        <v>17.349,82</v>
      </c>
      <c r="T6" s="3" t="str">
        <f>IF(ISNA(S6),VLOOKUP($B6+8&amp;$C6,concat!$B$2:$C$200,2,0),S6)</f>
        <v>17.349,82</v>
      </c>
      <c r="U6" s="3" t="str">
        <f>IF(ISNA(T6),VLOOKUP($B6+9&amp;$C6,concat!$B$2:$C$200,2,0),T6)</f>
        <v>17.349,82</v>
      </c>
      <c r="V6" s="3" t="str">
        <f>IF(ISNA(U6),VLOOKUP($B6-9&amp;$C6,concat!$B$2:$C$200,2,0),U6)</f>
        <v>17.349,82</v>
      </c>
      <c r="W6" s="3" t="str">
        <f>IF(ISNA(V6),VLOOKUP($B6-10&amp;$C6,concat!$B$2:$C$200,2,0),V6)</f>
        <v>17.349,82</v>
      </c>
      <c r="X6" s="3" t="str">
        <f>IF(ISNA(W6),VLOOKUP($B6+10&amp;$C6,concat!$B$2:$C$200,2,0),W6)</f>
        <v>17.349,82</v>
      </c>
      <c r="AA6" s="17" t="str">
        <f t="shared" si="0"/>
        <v>Total a pagar</v>
      </c>
      <c r="AB6" s="17" t="str">
        <f t="shared" si="1"/>
        <v>17.349,82</v>
      </c>
      <c r="AE6" s="5"/>
    </row>
    <row r="7" spans="1:44" ht="15.75" thickBot="1" x14ac:dyDescent="0.3">
      <c r="A7" s="17" t="s">
        <v>3</v>
      </c>
      <c r="B7" s="2">
        <v>35</v>
      </c>
      <c r="C7" s="7">
        <v>490</v>
      </c>
      <c r="D7" s="3" t="str">
        <f>VLOOKUP($B7&amp;$C7,concat!$B$2:$C$200,2,0)</f>
        <v>Leitura Anterior:31/07/2022</v>
      </c>
      <c r="E7" s="3" t="str">
        <f>IF(ISNA(D7),VLOOKUP($B7-1&amp;$C7,concat!$B$2:$C$200,2,0),D7)</f>
        <v>Leitura Anterior:31/07/2022</v>
      </c>
      <c r="F7" s="3" t="str">
        <f>IF(ISNA(E7),VLOOKUP($B7+1&amp;$C7,concat!$B$2:$C$200,2,0),E7)</f>
        <v>Leitura Anterior:31/07/2022</v>
      </c>
      <c r="G7" s="3" t="str">
        <f>IF(ISNA(F7),VLOOKUP($B7-2&amp;$C7,concat!$B$2:$C$200,2,0),F7)</f>
        <v>Leitura Anterior:31/07/2022</v>
      </c>
      <c r="H7" s="3" t="str">
        <f>IF(ISNA(G7),VLOOKUP($B7+2&amp;$C7,concat!$B$2:$C$200,2,0),G7)</f>
        <v>Leitura Anterior:31/07/2022</v>
      </c>
      <c r="I7" s="3" t="str">
        <f>IF(ISNA(H7),VLOOKUP($B7-3&amp;$C7,concat!$B$2:$C$200,2,0),H7)</f>
        <v>Leitura Anterior:31/07/2022</v>
      </c>
      <c r="J7" s="3" t="str">
        <f>IF(ISNA(I7),VLOOKUP($B7+3&amp;$C7,concat!$B$2:$C$200,2,0),I7)</f>
        <v>Leitura Anterior:31/07/2022</v>
      </c>
      <c r="K7" s="3" t="str">
        <f>IF(ISNA(J7),VLOOKUP($B7-4&amp;$C7,concat!$B$2:$C$200,2,0),J7)</f>
        <v>Leitura Anterior:31/07/2022</v>
      </c>
      <c r="L7" s="3" t="str">
        <f>IF(ISNA(K7),VLOOKUP($B7+4&amp;$C7,concat!$B$2:$C$200,2,0),K7)</f>
        <v>Leitura Anterior:31/07/2022</v>
      </c>
      <c r="M7" s="3" t="str">
        <f>IF(ISNA(L7),VLOOKUP($B7-5&amp;$C7,concat!$B$2:$C$200,2,0),L7)</f>
        <v>Leitura Anterior:31/07/2022</v>
      </c>
      <c r="N7" s="3" t="str">
        <f>IF(ISNA(M7),VLOOKUP($B7+5&amp;$C7,concat!$B$2:$C$200,2,0),M7)</f>
        <v>Leitura Anterior:31/07/2022</v>
      </c>
      <c r="O7" s="3" t="str">
        <f>IF(ISNA(N7),VLOOKUP($B7-6&amp;$C7,concat!$B$2:$C$200,2,0),N7)</f>
        <v>Leitura Anterior:31/07/2022</v>
      </c>
      <c r="P7" s="3" t="str">
        <f>IF(ISNA(O7),VLOOKUP($B7+6&amp;$C7,concat!$B$2:$C$200,2,0),O7)</f>
        <v>Leitura Anterior:31/07/2022</v>
      </c>
      <c r="Q7" s="3" t="str">
        <f>IF(ISNA(P7),VLOOKUP($B7-7&amp;$C7,concat!$B$2:$C$200,2,0),P7)</f>
        <v>Leitura Anterior:31/07/2022</v>
      </c>
      <c r="R7" s="3" t="str">
        <f>IF(ISNA(Q7),VLOOKUP($B7+7&amp;$C7,concat!$B$2:$C$200,2,0),Q7)</f>
        <v>Leitura Anterior:31/07/2022</v>
      </c>
      <c r="S7" s="3" t="str">
        <f>IF(ISNA(R7),VLOOKUP($B7-8&amp;$C7,concat!$B$2:$C$200,2,0),R7)</f>
        <v>Leitura Anterior:31/07/2022</v>
      </c>
      <c r="T7" s="3" t="str">
        <f>IF(ISNA(S7),VLOOKUP($B7+8&amp;$C7,concat!$B$2:$C$200,2,0),S7)</f>
        <v>Leitura Anterior:31/07/2022</v>
      </c>
      <c r="U7" s="3" t="str">
        <f>IF(ISNA(T7),VLOOKUP($B7+9&amp;$C7,concat!$B$2:$C$200,2,0),T7)</f>
        <v>Leitura Anterior:31/07/2022</v>
      </c>
      <c r="V7" s="3" t="str">
        <f>IF(ISNA(U7),VLOOKUP($B7-9&amp;$C7,concat!$B$2:$C$200,2,0),U7)</f>
        <v>Leitura Anterior:31/07/2022</v>
      </c>
      <c r="W7" s="3" t="str">
        <f>IF(ISNA(V7),VLOOKUP($B7-10&amp;$C7,concat!$B$2:$C$200,2,0),V7)</f>
        <v>Leitura Anterior:31/07/2022</v>
      </c>
      <c r="X7" s="3" t="str">
        <f>IF(ISNA(W7),VLOOKUP($B7+10&amp;$C7,concat!$B$2:$C$200,2,0),W7)</f>
        <v>Leitura Anterior:31/07/2022</v>
      </c>
      <c r="Z7" s="3" t="str">
        <f>MID(X7,FIND(":",X7)+1,10)</f>
        <v>31/07/2022</v>
      </c>
      <c r="AA7" s="17" t="str">
        <f t="shared" si="0"/>
        <v>Leitura Anterior</v>
      </c>
      <c r="AB7" s="17" t="str">
        <f>Z7</f>
        <v>31/07/2022</v>
      </c>
    </row>
    <row r="8" spans="1:44" x14ac:dyDescent="0.25">
      <c r="A8" s="17" t="s">
        <v>2</v>
      </c>
      <c r="B8" s="2">
        <v>113</v>
      </c>
      <c r="C8" s="7">
        <v>490</v>
      </c>
      <c r="D8" s="3" t="str">
        <f>VLOOKUP($B8&amp;$C8,concat!$B$2:$C$200,2,0)</f>
        <v>Leitura Atual:31/08/2022</v>
      </c>
      <c r="E8" s="3" t="str">
        <f>IF(ISNA(D8),VLOOKUP($B8-1&amp;$C8,concat!$B$2:$C$200,2,0),D8)</f>
        <v>Leitura Atual:31/08/2022</v>
      </c>
      <c r="F8" s="3" t="str">
        <f>IF(ISNA(E8),VLOOKUP($B8+1&amp;$C8,concat!$B$2:$C$200,2,0),E8)</f>
        <v>Leitura Atual:31/08/2022</v>
      </c>
      <c r="G8" s="3" t="str">
        <f>IF(ISNA(F8),VLOOKUP($B8-2&amp;$C8,concat!$B$2:$C$200,2,0),F8)</f>
        <v>Leitura Atual:31/08/2022</v>
      </c>
      <c r="H8" s="3" t="str">
        <f>IF(ISNA(G8),VLOOKUP($B8+2&amp;$C8,concat!$B$2:$C$200,2,0),G8)</f>
        <v>Leitura Atual:31/08/2022</v>
      </c>
      <c r="I8" s="3" t="str">
        <f>IF(ISNA(H8),VLOOKUP($B8-3&amp;$C8,concat!$B$2:$C$200,2,0),H8)</f>
        <v>Leitura Atual:31/08/2022</v>
      </c>
      <c r="J8" s="3" t="str">
        <f>IF(ISNA(I8),VLOOKUP($B8+3&amp;$C8,concat!$B$2:$C$200,2,0),I8)</f>
        <v>Leitura Atual:31/08/2022</v>
      </c>
      <c r="K8" s="3" t="str">
        <f>IF(ISNA(J8),VLOOKUP($B8-4&amp;$C8,concat!$B$2:$C$200,2,0),J8)</f>
        <v>Leitura Atual:31/08/2022</v>
      </c>
      <c r="L8" s="3" t="str">
        <f>IF(ISNA(K8),VLOOKUP($B8+4&amp;$C8,concat!$B$2:$C$200,2,0),K8)</f>
        <v>Leitura Atual:31/08/2022</v>
      </c>
      <c r="M8" s="3" t="str">
        <f>IF(ISNA(L8),VLOOKUP($B8-5&amp;$C8,concat!$B$2:$C$200,2,0),L8)</f>
        <v>Leitura Atual:31/08/2022</v>
      </c>
      <c r="N8" s="3" t="str">
        <f>IF(ISNA(M8),VLOOKUP($B8+5&amp;$C8,concat!$B$2:$C$200,2,0),M8)</f>
        <v>Leitura Atual:31/08/2022</v>
      </c>
      <c r="O8" s="3" t="str">
        <f>IF(ISNA(N8),VLOOKUP($B8-6&amp;$C8,concat!$B$2:$C$200,2,0),N8)</f>
        <v>Leitura Atual:31/08/2022</v>
      </c>
      <c r="P8" s="3" t="str">
        <f>IF(ISNA(O8),VLOOKUP($B8+6&amp;$C8,concat!$B$2:$C$200,2,0),O8)</f>
        <v>Leitura Atual:31/08/2022</v>
      </c>
      <c r="Q8" s="3" t="str">
        <f>IF(ISNA(P8),VLOOKUP($B8-7&amp;$C8,concat!$B$2:$C$200,2,0),P8)</f>
        <v>Leitura Atual:31/08/2022</v>
      </c>
      <c r="R8" s="3" t="str">
        <f>IF(ISNA(Q8),VLOOKUP($B8+7&amp;$C8,concat!$B$2:$C$200,2,0),Q8)</f>
        <v>Leitura Atual:31/08/2022</v>
      </c>
      <c r="S8" s="3" t="str">
        <f>IF(ISNA(R8),VLOOKUP($B8-8&amp;$C8,concat!$B$2:$C$200,2,0),R8)</f>
        <v>Leitura Atual:31/08/2022</v>
      </c>
      <c r="T8" s="3" t="str">
        <f>IF(ISNA(S8),VLOOKUP($B8+8&amp;$C8,concat!$B$2:$C$200,2,0),S8)</f>
        <v>Leitura Atual:31/08/2022</v>
      </c>
      <c r="U8" s="3" t="str">
        <f>IF(ISNA(T8),VLOOKUP($B8+9&amp;$C8,concat!$B$2:$C$200,2,0),T8)</f>
        <v>Leitura Atual:31/08/2022</v>
      </c>
      <c r="V8" s="3" t="str">
        <f>IF(ISNA(U8),VLOOKUP($B8-9&amp;$C8,concat!$B$2:$C$200,2,0),U8)</f>
        <v>Leitura Atual:31/08/2022</v>
      </c>
      <c r="W8" s="3" t="str">
        <f>IF(ISNA(V8),VLOOKUP($B8-10&amp;$C8,concat!$B$2:$C$200,2,0),V8)</f>
        <v>Leitura Atual:31/08/2022</v>
      </c>
      <c r="X8" s="3" t="str">
        <f>IF(ISNA(W8),VLOOKUP($B8+10&amp;$C8,concat!$B$2:$C$200,2,0),W8)</f>
        <v>Leitura Atual:31/08/2022</v>
      </c>
      <c r="Z8" s="3" t="str">
        <f>MID(X8,FIND(":",X8)+1,10)</f>
        <v>31/08/2022</v>
      </c>
      <c r="AA8" s="17" t="str">
        <f t="shared" si="0"/>
        <v>Leitura Atual</v>
      </c>
      <c r="AB8" s="17" t="str">
        <f>Z8</f>
        <v>31/08/2022</v>
      </c>
      <c r="AD8" s="15" t="s">
        <v>25</v>
      </c>
      <c r="AE8" s="1" t="s">
        <v>17</v>
      </c>
      <c r="AF8" s="1" t="s">
        <v>18</v>
      </c>
      <c r="AG8" s="1" t="s">
        <v>21</v>
      </c>
      <c r="AH8" s="1" t="s">
        <v>20</v>
      </c>
      <c r="AI8" s="1" t="s">
        <v>19</v>
      </c>
      <c r="AJ8" s="12" t="s">
        <v>26</v>
      </c>
      <c r="AL8" s="101" t="s">
        <v>95</v>
      </c>
      <c r="AM8" s="77" t="s">
        <v>17</v>
      </c>
      <c r="AN8" s="77" t="s">
        <v>18</v>
      </c>
      <c r="AO8" s="77" t="s">
        <v>21</v>
      </c>
      <c r="AP8" s="77" t="s">
        <v>20</v>
      </c>
      <c r="AQ8" s="77" t="s">
        <v>19</v>
      </c>
      <c r="AR8" s="78" t="s">
        <v>26</v>
      </c>
    </row>
    <row r="9" spans="1:44" ht="15.75" thickBot="1" x14ac:dyDescent="0.3">
      <c r="A9" s="17" t="s">
        <v>4</v>
      </c>
      <c r="B9" s="2">
        <v>312</v>
      </c>
      <c r="C9" s="7">
        <v>674</v>
      </c>
      <c r="D9" s="3" t="str">
        <f>VLOOKUP($B9&amp;$C9,concat!$B$2:$C$200,2,0)</f>
        <v>30/09/2022</v>
      </c>
      <c r="E9" s="3" t="str">
        <f>IF(ISNA(D9),VLOOKUP($B9-1&amp;$C9,concat!$B$2:$C$200,2,0),D9)</f>
        <v>30/09/2022</v>
      </c>
      <c r="F9" s="3" t="str">
        <f>IF(ISNA(E9),VLOOKUP($B9+1&amp;$C9,concat!$B$2:$C$200,2,0),E9)</f>
        <v>30/09/2022</v>
      </c>
      <c r="G9" s="3" t="str">
        <f>IF(ISNA(F9),VLOOKUP($B9-2&amp;$C9,concat!$B$2:$C$200,2,0),F9)</f>
        <v>30/09/2022</v>
      </c>
      <c r="H9" s="3" t="str">
        <f>IF(ISNA(G9),VLOOKUP($B9+2&amp;$C9,concat!$B$2:$C$200,2,0),G9)</f>
        <v>30/09/2022</v>
      </c>
      <c r="I9" s="3" t="str">
        <f>IF(ISNA(H9),VLOOKUP($B9-3&amp;$C9,concat!$B$2:$C$200,2,0),H9)</f>
        <v>30/09/2022</v>
      </c>
      <c r="J9" s="3" t="str">
        <f>IF(ISNA(I9),VLOOKUP($B9+3&amp;$C9,concat!$B$2:$C$200,2,0),I9)</f>
        <v>30/09/2022</v>
      </c>
      <c r="K9" s="3" t="str">
        <f>IF(ISNA(J9),VLOOKUP($B9-4&amp;$C9,concat!$B$2:$C$200,2,0),J9)</f>
        <v>30/09/2022</v>
      </c>
      <c r="L9" s="3" t="str">
        <f>IF(ISNA(K9),VLOOKUP($B9+4&amp;$C9,concat!$B$2:$C$200,2,0),K9)</f>
        <v>30/09/2022</v>
      </c>
      <c r="M9" s="3" t="str">
        <f>IF(ISNA(L9),VLOOKUP($B9-5&amp;$C9,concat!$B$2:$C$200,2,0),L9)</f>
        <v>30/09/2022</v>
      </c>
      <c r="N9" s="3" t="str">
        <f>IF(ISNA(M9),VLOOKUP($B9+5&amp;$C9,concat!$B$2:$C$200,2,0),M9)</f>
        <v>30/09/2022</v>
      </c>
      <c r="O9" s="3" t="str">
        <f>IF(ISNA(N9),VLOOKUP($B9-6&amp;$C9,concat!$B$2:$C$200,2,0),N9)</f>
        <v>30/09/2022</v>
      </c>
      <c r="P9" s="3" t="str">
        <f>IF(ISNA(O9),VLOOKUP($B9+6&amp;$C9,concat!$B$2:$C$200,2,0),O9)</f>
        <v>30/09/2022</v>
      </c>
      <c r="Q9" s="3" t="str">
        <f>IF(ISNA(P9),VLOOKUP($B9-7&amp;$C9,concat!$B$2:$C$200,2,0),P9)</f>
        <v>30/09/2022</v>
      </c>
      <c r="R9" s="3" t="str">
        <f>IF(ISNA(Q9),VLOOKUP($B9+7&amp;$C9,concat!$B$2:$C$200,2,0),Q9)</f>
        <v>30/09/2022</v>
      </c>
      <c r="S9" s="3" t="str">
        <f>IF(ISNA(R9),VLOOKUP($B9-8&amp;$C9,concat!$B$2:$C$200,2,0),R9)</f>
        <v>30/09/2022</v>
      </c>
      <c r="T9" s="3" t="str">
        <f>IF(ISNA(S9),VLOOKUP($B9+8&amp;$C9,concat!$B$2:$C$200,2,0),S9)</f>
        <v>30/09/2022</v>
      </c>
      <c r="U9" s="3" t="str">
        <f>IF(ISNA(T9),VLOOKUP($B9+9&amp;$C9,concat!$B$2:$C$200,2,0),T9)</f>
        <v>30/09/2022</v>
      </c>
      <c r="V9" s="3" t="str">
        <f>IF(ISNA(U9),VLOOKUP($B9-9&amp;$C9,concat!$B$2:$C$200,2,0),U9)</f>
        <v>30/09/2022</v>
      </c>
      <c r="W9" s="3" t="str">
        <f>IF(ISNA(V9),VLOOKUP($B9-10&amp;$C9,concat!$B$2:$C$200,2,0),V9)</f>
        <v>30/09/2022</v>
      </c>
      <c r="X9" s="3" t="str">
        <f>IF(ISNA(W9),VLOOKUP($B9+10&amp;$C9,concat!$B$2:$C$200,2,0),W9)</f>
        <v>30/09/2022</v>
      </c>
      <c r="AA9" s="17" t="str">
        <f t="shared" si="0"/>
        <v>Proxima Leitura</v>
      </c>
      <c r="AB9" s="17" t="str">
        <f t="shared" si="1"/>
        <v>30/09/2022</v>
      </c>
      <c r="AD9" s="2"/>
      <c r="AI9" s="3" t="str">
        <f>Z10</f>
        <v>128,10128,101.489,951.489,9514,70200,558,40824,10</v>
      </c>
      <c r="AJ9" s="7">
        <f>LEN(AI9)</f>
        <v>49</v>
      </c>
      <c r="AL9" s="65"/>
      <c r="AM9" s="62"/>
      <c r="AN9" s="62"/>
      <c r="AO9" s="62"/>
      <c r="AP9" s="62"/>
      <c r="AQ9" s="62" t="e">
        <f>Z19</f>
        <v>#N/A</v>
      </c>
      <c r="AR9" s="63" t="e">
        <f>LEN(AQ9)</f>
        <v>#N/A</v>
      </c>
    </row>
    <row r="10" spans="1:44" x14ac:dyDescent="0.25">
      <c r="A10" s="30" t="s">
        <v>94</v>
      </c>
      <c r="B10" s="15">
        <v>176</v>
      </c>
      <c r="C10" s="23">
        <v>568</v>
      </c>
      <c r="D10" s="1" t="str">
        <f>VLOOKUP($B10&amp;$C10,concat!$B$2:$C$200,2,0)</f>
        <v>Quantidade128,10128,101.489,951.489,9514,70200,558,40824,10</v>
      </c>
      <c r="E10" s="1" t="str">
        <f>IF(ISNA(D10),VLOOKUP($B10-1&amp;$C10,concat!$B$2:$C$200,2,0),D10)</f>
        <v>Quantidade128,10128,101.489,951.489,9514,70200,558,40824,10</v>
      </c>
      <c r="F10" s="1" t="str">
        <f>IF(ISNA(E10),VLOOKUP($B10+1&amp;$C10,concat!$B$2:$C$200,2,0),E10)</f>
        <v>Quantidade128,10128,101.489,951.489,9514,70200,558,40824,10</v>
      </c>
      <c r="G10" s="1" t="str">
        <f>IF(ISNA(F10),VLOOKUP($B10-2&amp;$C10,concat!$B$2:$C$200,2,0),F10)</f>
        <v>Quantidade128,10128,101.489,951.489,9514,70200,558,40824,10</v>
      </c>
      <c r="H10" s="1" t="str">
        <f>IF(ISNA(G10),VLOOKUP($B10+2&amp;$C10,concat!$B$2:$C$200,2,0),G10)</f>
        <v>Quantidade128,10128,101.489,951.489,9514,70200,558,40824,10</v>
      </c>
      <c r="I10" s="1" t="str">
        <f>IF(ISNA(H10),VLOOKUP($B10-3&amp;$C10,concat!$B$2:$C$200,2,0),H10)</f>
        <v>Quantidade128,10128,101.489,951.489,9514,70200,558,40824,10</v>
      </c>
      <c r="J10" s="1" t="str">
        <f>IF(ISNA(I10),VLOOKUP($B10+3&amp;$C10,concat!$B$2:$C$200,2,0),I10)</f>
        <v>Quantidade128,10128,101.489,951.489,9514,70200,558,40824,10</v>
      </c>
      <c r="K10" s="1" t="str">
        <f>IF(ISNA(J10),VLOOKUP($B10-4&amp;$C10,concat!$B$2:$C$200,2,0),J10)</f>
        <v>Quantidade128,10128,101.489,951.489,9514,70200,558,40824,10</v>
      </c>
      <c r="L10" s="1" t="str">
        <f>IF(ISNA(K10),VLOOKUP($B10+4&amp;$C10,concat!$B$2:$C$200,2,0),K10)</f>
        <v>Quantidade128,10128,101.489,951.489,9514,70200,558,40824,10</v>
      </c>
      <c r="M10" s="1" t="str">
        <f>IF(ISNA(L10),VLOOKUP($B10-5&amp;$C10,concat!$B$2:$C$200,2,0),L10)</f>
        <v>Quantidade128,10128,101.489,951.489,9514,70200,558,40824,10</v>
      </c>
      <c r="N10" s="1" t="str">
        <f>IF(ISNA(M10),VLOOKUP($B10+5&amp;$C10,concat!$B$2:$C$200,2,0),M10)</f>
        <v>Quantidade128,10128,101.489,951.489,9514,70200,558,40824,10</v>
      </c>
      <c r="O10" s="1" t="str">
        <f>IF(ISNA(N10),VLOOKUP($B10-6&amp;$C10,concat!$B$2:$C$200,2,0),N10)</f>
        <v>Quantidade128,10128,101.489,951.489,9514,70200,558,40824,10</v>
      </c>
      <c r="P10" s="1" t="str">
        <f>IF(ISNA(O10),VLOOKUP($B10+6&amp;$C10,concat!$B$2:$C$200,2,0),O10)</f>
        <v>Quantidade128,10128,101.489,951.489,9514,70200,558,40824,10</v>
      </c>
      <c r="Q10" s="1" t="str">
        <f>IF(ISNA(P10),VLOOKUP($B10-7&amp;$C10,concat!$B$2:$C$200,2,0),P10)</f>
        <v>Quantidade128,10128,101.489,951.489,9514,70200,558,40824,10</v>
      </c>
      <c r="R10" s="1" t="str">
        <f>IF(ISNA(Q10),VLOOKUP($B10+7&amp;$C10,concat!$B$2:$C$200,2,0),Q10)</f>
        <v>Quantidade128,10128,101.489,951.489,9514,70200,558,40824,10</v>
      </c>
      <c r="S10" s="1" t="str">
        <f>IF(ISNA(R10),VLOOKUP($B10-8&amp;$C10,concat!$B$2:$C$200,2,0),R10)</f>
        <v>Quantidade128,10128,101.489,951.489,9514,70200,558,40824,10</v>
      </c>
      <c r="T10" s="1" t="str">
        <f>IF(ISNA(S10),VLOOKUP($B10+8&amp;$C10,concat!$B$2:$C$200,2,0),S10)</f>
        <v>Quantidade128,10128,101.489,951.489,9514,70200,558,40824,10</v>
      </c>
      <c r="U10" s="1" t="str">
        <f>IF(ISNA(T10),VLOOKUP($B10+9&amp;$C10,concat!$B$2:$C$200,2,0),T10)</f>
        <v>Quantidade128,10128,101.489,951.489,9514,70200,558,40824,10</v>
      </c>
      <c r="V10" s="1" t="str">
        <f>IF(ISNA(U10),VLOOKUP($B10-9&amp;$C10,concat!$B$2:$C$200,2,0),U10)</f>
        <v>Quantidade128,10128,101.489,951.489,9514,70200,558,40824,10</v>
      </c>
      <c r="W10" s="1" t="str">
        <f>IF(ISNA(V10),VLOOKUP($B10-10&amp;$C10,concat!$B$2:$C$200,2,0),V10)</f>
        <v>Quantidade128,10128,101.489,951.489,9514,70200,558,40824,10</v>
      </c>
      <c r="X10" s="1" t="str">
        <f>IF(ISNA(W10),VLOOKUP($B10+10&amp;$C10,concat!$B$2:$C$200,2,0),W10)</f>
        <v>Quantidade128,10128,101.489,951.489,9514,70200,558,40824,10</v>
      </c>
      <c r="Y10" s="1">
        <f>LEN(X10)</f>
        <v>59</v>
      </c>
      <c r="Z10" s="12" t="str">
        <f>RIGHT(X10,Y10-10)</f>
        <v>128,10128,101.489,951.489,9514,70200,558,40824,10</v>
      </c>
      <c r="AA10" s="30" t="str">
        <f t="shared" si="0"/>
        <v>CONSUMO MENSAL (grande consumidor)</v>
      </c>
      <c r="AB10" s="27" t="s">
        <v>73</v>
      </c>
      <c r="AD10" s="2"/>
      <c r="AJ10" s="7"/>
      <c r="AL10" s="65"/>
      <c r="AM10" s="62"/>
      <c r="AN10" s="62"/>
      <c r="AO10" s="62"/>
      <c r="AP10" s="62"/>
      <c r="AQ10" s="62"/>
      <c r="AR10" s="63"/>
    </row>
    <row r="11" spans="1:44" x14ac:dyDescent="0.25">
      <c r="A11" s="17" t="s">
        <v>14</v>
      </c>
      <c r="AA11" s="17" t="str">
        <f t="shared" si="0"/>
        <v>Consumo do Mês (P)</v>
      </c>
      <c r="AB11" s="105" t="str">
        <f t="shared" ref="AB11:AB18" si="2">IF(ISNA(AG11),"Pequeno consumidor ver abaixo \|/",AG11)</f>
        <v>128,10</v>
      </c>
      <c r="AD11" s="2" t="s">
        <v>14</v>
      </c>
      <c r="AE11" s="3" t="str">
        <f>LEFT(AI9,FIND(",",AI9,1)-1)</f>
        <v>128</v>
      </c>
      <c r="AF11" s="3" t="str">
        <f>MID(AI9,SEARCH(",",AI9),3)</f>
        <v>,10</v>
      </c>
      <c r="AG11" s="6" t="str">
        <f t="shared" ref="AG11:AG18" si="3">_xlfn.CONCAT(AE11,AF11)</f>
        <v>128,10</v>
      </c>
      <c r="AH11" s="3">
        <f t="shared" ref="AH11:AH18" si="4">LEN(AG11)</f>
        <v>6</v>
      </c>
      <c r="AI11" s="3" t="str">
        <f>RIGHT(AI9,AJ9-AH11)</f>
        <v>128,101.489,951.489,9514,70200,558,40824,10</v>
      </c>
      <c r="AJ11" s="7">
        <f t="shared" ref="AJ11:AJ18" si="5">LEN(AI11)</f>
        <v>43</v>
      </c>
      <c r="AL11" s="65" t="s">
        <v>22</v>
      </c>
      <c r="AM11" s="62" t="e">
        <f>LEFT(AQ9,FIND(",",AQ9,1)-1)</f>
        <v>#N/A</v>
      </c>
      <c r="AN11" s="62" t="e">
        <f>MID(AQ9,SEARCH(",",AQ9),3)</f>
        <v>#N/A</v>
      </c>
      <c r="AO11" s="66" t="e">
        <f>_xlfn.CONCAT(AM11,AN11)</f>
        <v>#N/A</v>
      </c>
      <c r="AP11" s="62" t="e">
        <f>LEN(AO11)</f>
        <v>#N/A</v>
      </c>
      <c r="AQ11" s="62" t="e">
        <f>RIGHT(AQ9,AR9-AP11)</f>
        <v>#N/A</v>
      </c>
      <c r="AR11" s="63" t="e">
        <f>LEN(AQ11)</f>
        <v>#N/A</v>
      </c>
    </row>
    <row r="12" spans="1:44" x14ac:dyDescent="0.25">
      <c r="A12" s="17" t="s">
        <v>33</v>
      </c>
      <c r="B12" s="24"/>
      <c r="C12" s="25"/>
      <c r="AA12" s="17" t="str">
        <f t="shared" si="0"/>
        <v>Energia Ativa Injetada (P)</v>
      </c>
      <c r="AB12" s="105" t="str">
        <f t="shared" si="2"/>
        <v>128,10</v>
      </c>
      <c r="AD12" s="2" t="s">
        <v>33</v>
      </c>
      <c r="AE12" s="3" t="str">
        <f>LEFT(AI11,FIND(",",AI11,1)-1)</f>
        <v>128</v>
      </c>
      <c r="AF12" s="3" t="str">
        <f>MID(AI11,SEARCH(",",AI11),3)</f>
        <v>,10</v>
      </c>
      <c r="AG12" s="6" t="str">
        <f t="shared" si="3"/>
        <v>128,10</v>
      </c>
      <c r="AH12" s="3">
        <f t="shared" si="4"/>
        <v>6</v>
      </c>
      <c r="AI12" s="3" t="str">
        <f>RIGHT(AI11,AJ11-AH12)</f>
        <v>1.489,951.489,9514,70200,558,40824,10</v>
      </c>
      <c r="AJ12" s="7">
        <f t="shared" si="5"/>
        <v>37</v>
      </c>
      <c r="AL12" s="65" t="s">
        <v>23</v>
      </c>
      <c r="AM12" s="62" t="e">
        <f>LEFT(AQ11,FIND(",",AQ11,1)-1)</f>
        <v>#N/A</v>
      </c>
      <c r="AN12" s="62" t="e">
        <f>MID(AQ11,SEARCH(",",AQ11),3)</f>
        <v>#N/A</v>
      </c>
      <c r="AO12" s="66" t="e">
        <f>_xlfn.CONCAT(AM12,AN12)</f>
        <v>#N/A</v>
      </c>
      <c r="AP12" s="62" t="e">
        <f>LEN(AO12)</f>
        <v>#N/A</v>
      </c>
      <c r="AQ12" s="62" t="e">
        <f>RIGHT(AQ11,AR11-AP12)</f>
        <v>#N/A</v>
      </c>
      <c r="AR12" s="63" t="e">
        <f>LEN(AQ12)</f>
        <v>#N/A</v>
      </c>
    </row>
    <row r="13" spans="1:44" ht="15.75" thickBot="1" x14ac:dyDescent="0.3">
      <c r="A13" s="17" t="s">
        <v>15</v>
      </c>
      <c r="AA13" s="17" t="str">
        <f t="shared" si="0"/>
        <v>Consumo do Mês (FP)</v>
      </c>
      <c r="AB13" s="105" t="str">
        <f t="shared" si="2"/>
        <v>1.489,95</v>
      </c>
      <c r="AD13" s="2" t="s">
        <v>15</v>
      </c>
      <c r="AE13" s="3" t="str">
        <f>LEFT(AI12,FIND(",",AI12,1)-1)</f>
        <v>1.489</v>
      </c>
      <c r="AF13" s="3" t="str">
        <f>MID(AI12,SEARCH(",",AI12),3)</f>
        <v>,95</v>
      </c>
      <c r="AG13" s="6" t="str">
        <f t="shared" si="3"/>
        <v>1.489,95</v>
      </c>
      <c r="AH13" s="3">
        <f t="shared" si="4"/>
        <v>8</v>
      </c>
      <c r="AI13" s="3" t="str">
        <f>RIGHT(AI12,AJ12-AH13)</f>
        <v>1.489,9514,70200,558,40824,10</v>
      </c>
      <c r="AJ13" s="7">
        <f t="shared" si="5"/>
        <v>29</v>
      </c>
      <c r="AL13" s="70" t="s">
        <v>24</v>
      </c>
      <c r="AM13" s="71" t="e">
        <f>LEFT(AQ12,FIND(",",AQ12,1)-1)</f>
        <v>#N/A</v>
      </c>
      <c r="AN13" s="71" t="e">
        <f>MID(AQ12,SEARCH(",",AQ12),3)</f>
        <v>#N/A</v>
      </c>
      <c r="AO13" s="72" t="e">
        <f>_xlfn.CONCAT(AM13,AN13)</f>
        <v>#N/A</v>
      </c>
      <c r="AP13" s="71" t="e">
        <f>LEN(AO13)</f>
        <v>#N/A</v>
      </c>
      <c r="AQ13" s="71" t="e">
        <f>RIGHT(AQ12,AR12-AP13)</f>
        <v>#N/A</v>
      </c>
      <c r="AR13" s="73" t="e">
        <f>LEN(AQ13)</f>
        <v>#N/A</v>
      </c>
    </row>
    <row r="14" spans="1:44" x14ac:dyDescent="0.25">
      <c r="A14" s="17" t="s">
        <v>34</v>
      </c>
      <c r="AA14" s="17" t="str">
        <f t="shared" si="0"/>
        <v>Energia Ativa Injetada (FP)</v>
      </c>
      <c r="AB14" s="105" t="str">
        <f t="shared" si="2"/>
        <v>1.489,95</v>
      </c>
      <c r="AD14" s="2" t="s">
        <v>34</v>
      </c>
      <c r="AE14" s="3" t="str">
        <f>LEFT(AI13,FIND(",",AI13,1)-1)</f>
        <v>1.489</v>
      </c>
      <c r="AF14" s="3" t="str">
        <f>MID(AI12,SEARCH(",",AI12),3)</f>
        <v>,95</v>
      </c>
      <c r="AG14" s="6" t="str">
        <f t="shared" si="3"/>
        <v>1.489,95</v>
      </c>
      <c r="AH14" s="3">
        <f t="shared" si="4"/>
        <v>8</v>
      </c>
      <c r="AI14" s="3" t="str">
        <f>RIGHT(AI13,AJ13-AH14)</f>
        <v>14,70200,558,40824,10</v>
      </c>
      <c r="AJ14" s="7">
        <f t="shared" si="5"/>
        <v>21</v>
      </c>
    </row>
    <row r="15" spans="1:44" x14ac:dyDescent="0.25">
      <c r="A15" s="17" t="s">
        <v>27</v>
      </c>
      <c r="AA15" s="17" t="str">
        <f t="shared" si="0"/>
        <v>Energia Reativa Exced (P)</v>
      </c>
      <c r="AB15" s="105" t="str">
        <f t="shared" si="2"/>
        <v>14,70</v>
      </c>
      <c r="AD15" s="2" t="s">
        <v>27</v>
      </c>
      <c r="AE15" s="3" t="str">
        <f>LEFT(AI14,FIND(",",AI14,1)-1)</f>
        <v>14</v>
      </c>
      <c r="AF15" s="3" t="str">
        <f>MID(AI14,SEARCH(",",AI14),3)</f>
        <v>,70</v>
      </c>
      <c r="AG15" s="6" t="str">
        <f t="shared" si="3"/>
        <v>14,70</v>
      </c>
      <c r="AH15" s="3">
        <f t="shared" si="4"/>
        <v>5</v>
      </c>
      <c r="AI15" s="3" t="str">
        <f>RIGHT(AI14,AJ14-AH15)</f>
        <v>200,558,40824,10</v>
      </c>
      <c r="AJ15" s="7">
        <f t="shared" si="5"/>
        <v>16</v>
      </c>
    </row>
    <row r="16" spans="1:44" x14ac:dyDescent="0.25">
      <c r="A16" s="17" t="s">
        <v>28</v>
      </c>
      <c r="AA16" s="17" t="str">
        <f t="shared" si="0"/>
        <v>Energia Reativa Exced (FP)</v>
      </c>
      <c r="AB16" s="105" t="str">
        <f t="shared" si="2"/>
        <v>200,55</v>
      </c>
      <c r="AD16" s="2" t="s">
        <v>28</v>
      </c>
      <c r="AE16" s="3" t="str">
        <f>LEFT(AI15,FIND(",",AI15,1)-1)</f>
        <v>200</v>
      </c>
      <c r="AF16" s="3" t="str">
        <f>MID(AI15,SEARCH(",",AI15),3)</f>
        <v>,55</v>
      </c>
      <c r="AG16" s="6" t="str">
        <f t="shared" si="3"/>
        <v>200,55</v>
      </c>
      <c r="AH16" s="3">
        <f t="shared" si="4"/>
        <v>6</v>
      </c>
      <c r="AI16" s="3" t="str">
        <f>RIGHT(AI15,AJ15-AH16)</f>
        <v>8,40824,10</v>
      </c>
      <c r="AJ16" s="7">
        <f t="shared" si="5"/>
        <v>10</v>
      </c>
    </row>
    <row r="17" spans="1:44" x14ac:dyDescent="0.25">
      <c r="A17" s="17" t="s">
        <v>29</v>
      </c>
      <c r="AA17" s="17" t="str">
        <f t="shared" si="0"/>
        <v>Demanda de Potência Medida (FP)</v>
      </c>
      <c r="AB17" s="105" t="str">
        <f t="shared" si="2"/>
        <v>8,40</v>
      </c>
      <c r="AD17" s="2" t="s">
        <v>29</v>
      </c>
      <c r="AE17" s="3" t="str">
        <f t="shared" ref="AE17" si="6">LEFT(AI16,FIND(",",AI16,1)-1)</f>
        <v>8</v>
      </c>
      <c r="AF17" s="3" t="str">
        <f t="shared" ref="AF17" si="7">MID(AI16,SEARCH(",",AI16),3)</f>
        <v>,40</v>
      </c>
      <c r="AG17" s="6" t="str">
        <f t="shared" si="3"/>
        <v>8,40</v>
      </c>
      <c r="AH17" s="3">
        <f t="shared" si="4"/>
        <v>4</v>
      </c>
      <c r="AI17" s="3" t="str">
        <f t="shared" ref="AI17" si="8">RIGHT(AI16,AJ16-AH17)</f>
        <v>824,10</v>
      </c>
      <c r="AJ17" s="7">
        <f t="shared" si="5"/>
        <v>6</v>
      </c>
    </row>
    <row r="18" spans="1:44" ht="15.75" thickBot="1" x14ac:dyDescent="0.3">
      <c r="A18" s="26" t="s">
        <v>30</v>
      </c>
      <c r="B18" s="8"/>
      <c r="C18" s="11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26" t="str">
        <f t="shared" si="0"/>
        <v>Demanda Potência Não Consumida (FP)</v>
      </c>
      <c r="AB18" s="106" t="str">
        <f t="shared" si="2"/>
        <v>824,10</v>
      </c>
      <c r="AD18" s="8" t="s">
        <v>30</v>
      </c>
      <c r="AE18" s="9" t="str">
        <f>LEFT(AI17,FIND(",",AI17,1)-1)</f>
        <v>824</v>
      </c>
      <c r="AF18" s="9" t="str">
        <f>MID(AI17,SEARCH(",",AI17),3)</f>
        <v>,10</v>
      </c>
      <c r="AG18" s="10" t="str">
        <f t="shared" si="3"/>
        <v>824,10</v>
      </c>
      <c r="AH18" s="9">
        <f t="shared" si="4"/>
        <v>6</v>
      </c>
      <c r="AI18" s="9" t="str">
        <f>RIGHT(AI17,AJ17-AH18)</f>
        <v/>
      </c>
      <c r="AJ18" s="11">
        <f t="shared" si="5"/>
        <v>0</v>
      </c>
    </row>
    <row r="19" spans="1:44" x14ac:dyDescent="0.25">
      <c r="A19" s="103" t="s">
        <v>75</v>
      </c>
      <c r="B19" s="60">
        <v>176</v>
      </c>
      <c r="C19" s="61">
        <v>608</v>
      </c>
      <c r="D19" s="3" t="e">
        <f>VLOOKUP($B19&amp;$C19,concat!$B$2:$C$200,2,0)</f>
        <v>#N/A</v>
      </c>
      <c r="E19" s="3" t="e">
        <f>IF(ISNA(D19),VLOOKUP($B19-1&amp;$C19,concat!$B$2:$C$200,2,0),D19)</f>
        <v>#N/A</v>
      </c>
      <c r="F19" s="3" t="e">
        <f>IF(ISNA(E19),VLOOKUP($B19+1&amp;$C19,concat!$B$2:$C$200,2,0),E19)</f>
        <v>#N/A</v>
      </c>
      <c r="G19" s="3" t="e">
        <f>IF(ISNA(F19),VLOOKUP($B19-2&amp;$C19,concat!$B$2:$C$200,2,0),F19)</f>
        <v>#N/A</v>
      </c>
      <c r="H19" s="3" t="e">
        <f>IF(ISNA(G19),VLOOKUP($B19+2&amp;$C19,concat!$B$2:$C$200,2,0),G19)</f>
        <v>#N/A</v>
      </c>
      <c r="I19" s="3" t="e">
        <f>IF(ISNA(H19),VLOOKUP($B19-3&amp;$C19,concat!$B$2:$C$200,2,0),H19)</f>
        <v>#N/A</v>
      </c>
      <c r="J19" s="3" t="e">
        <f>IF(ISNA(I19),VLOOKUP($B19+3&amp;$C19,concat!$B$2:$C$200,2,0),I19)</f>
        <v>#N/A</v>
      </c>
      <c r="K19" s="3" t="e">
        <f>IF(ISNA(J19),VLOOKUP($B19-4&amp;$C19,concat!$B$2:$C$200,2,0),J19)</f>
        <v>#N/A</v>
      </c>
      <c r="L19" s="3" t="e">
        <f>IF(ISNA(K19),VLOOKUP($B19+4&amp;$C19,concat!$B$2:$C$200,2,0),K19)</f>
        <v>#N/A</v>
      </c>
      <c r="M19" s="3" t="e">
        <f>IF(ISNA(L19),VLOOKUP($B19-5&amp;$C19,concat!$B$2:$C$200,2,0),L19)</f>
        <v>#N/A</v>
      </c>
      <c r="N19" s="3" t="e">
        <f>IF(ISNA(M19),VLOOKUP($B19+5&amp;$C19,concat!$B$2:$C$200,2,0),M19)</f>
        <v>#N/A</v>
      </c>
      <c r="O19" s="3" t="e">
        <f>IF(ISNA(N19),VLOOKUP($B19-6&amp;$C19,concat!$B$2:$C$200,2,0),N19)</f>
        <v>#N/A</v>
      </c>
      <c r="P19" s="3" t="e">
        <f>IF(ISNA(O19),VLOOKUP($B19+6&amp;$C19,concat!$B$2:$C$200,2,0),O19)</f>
        <v>#N/A</v>
      </c>
      <c r="Q19" s="3" t="e">
        <f>IF(ISNA(P19),VLOOKUP($B19-7&amp;$C19,concat!$B$2:$C$200,2,0),P19)</f>
        <v>#N/A</v>
      </c>
      <c r="R19" s="3" t="e">
        <f>IF(ISNA(Q19),VLOOKUP($B19+7&amp;$C19,concat!$B$2:$C$200,2,0),Q19)</f>
        <v>#N/A</v>
      </c>
      <c r="S19" s="3" t="e">
        <f>IF(ISNA(R19),VLOOKUP($B19-8&amp;$C19,concat!$B$2:$C$200,2,0),R19)</f>
        <v>#N/A</v>
      </c>
      <c r="T19" s="3" t="e">
        <f>IF(ISNA(S19),VLOOKUP($B19+8&amp;$C19,concat!$B$2:$C$200,2,0),S19)</f>
        <v>#N/A</v>
      </c>
      <c r="U19" s="3" t="e">
        <f>IF(ISNA(T19),VLOOKUP($B19+9&amp;$C19,concat!$B$2:$C$200,2,0),T19)</f>
        <v>#N/A</v>
      </c>
      <c r="V19" s="3" t="e">
        <f>IF(ISNA(U19),VLOOKUP($B19-9&amp;$C19,concat!$B$2:$C$200,2,0),U19)</f>
        <v>#N/A</v>
      </c>
      <c r="W19" s="3" t="e">
        <f>IF(ISNA(V19),VLOOKUP($B19-10&amp;$C19,concat!$B$2:$C$200,2,0),V19)</f>
        <v>#N/A</v>
      </c>
      <c r="X19" s="3" t="e">
        <f>IF(ISNA(W19),VLOOKUP($B19+10&amp;$C19,concat!$B$2:$C$200,2,0),W19)</f>
        <v>#N/A</v>
      </c>
      <c r="Y19" s="81" t="e">
        <f>LEN(X19)</f>
        <v>#N/A</v>
      </c>
      <c r="Z19" s="63" t="e">
        <f>RIGHT(X19,Y19-10)</f>
        <v>#N/A</v>
      </c>
      <c r="AA19" s="103" t="str">
        <f t="shared" si="0"/>
        <v>CONSUMO MENSAL (pequeno consumidor)</v>
      </c>
      <c r="AB19" s="104" t="s">
        <v>73</v>
      </c>
    </row>
    <row r="20" spans="1:44" ht="15.75" thickBot="1" x14ac:dyDescent="0.3">
      <c r="A20" s="59" t="s">
        <v>76</v>
      </c>
      <c r="B20" s="69"/>
      <c r="C20" s="69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59" t="str">
        <f t="shared" si="0"/>
        <v>Consumo em kWh</v>
      </c>
      <c r="AB20" s="64" t="str">
        <f>IF(ISNA(AO11),"Grande consumidor ver acima /|\",AO11)</f>
        <v>Grande consumidor ver acima /|\</v>
      </c>
    </row>
    <row r="21" spans="1:44" x14ac:dyDescent="0.25">
      <c r="A21" s="59" t="s">
        <v>77</v>
      </c>
      <c r="B21" s="69"/>
      <c r="C21" s="69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59" t="str">
        <f t="shared" si="0"/>
        <v>Energia Atv Injetada</v>
      </c>
      <c r="AB21" s="64" t="str">
        <f>IF(ISNA(AO12),"Grande consumidor ver acima /|\",AO12)</f>
        <v>Grande consumidor ver acima /|\</v>
      </c>
      <c r="AD21" s="15" t="s">
        <v>31</v>
      </c>
      <c r="AE21" s="1" t="s">
        <v>17</v>
      </c>
      <c r="AF21" s="1" t="s">
        <v>18</v>
      </c>
      <c r="AG21" s="1" t="s">
        <v>21</v>
      </c>
      <c r="AH21" s="1" t="s">
        <v>20</v>
      </c>
      <c r="AI21" s="1" t="s">
        <v>19</v>
      </c>
      <c r="AJ21" s="12" t="s">
        <v>26</v>
      </c>
      <c r="AL21" s="101" t="s">
        <v>96</v>
      </c>
      <c r="AM21" s="77" t="s">
        <v>17</v>
      </c>
      <c r="AN21" s="77" t="s">
        <v>18</v>
      </c>
      <c r="AO21" s="77" t="s">
        <v>21</v>
      </c>
      <c r="AP21" s="77" t="s">
        <v>20</v>
      </c>
      <c r="AQ21" s="77" t="s">
        <v>19</v>
      </c>
      <c r="AR21" s="78" t="s">
        <v>26</v>
      </c>
    </row>
    <row r="22" spans="1:44" ht="15.75" thickBot="1" x14ac:dyDescent="0.3">
      <c r="A22" s="59" t="s">
        <v>78</v>
      </c>
      <c r="B22" s="69"/>
      <c r="C22" s="69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59" t="str">
        <f t="shared" si="0"/>
        <v>Dif. Custo Disp. Res.</v>
      </c>
      <c r="AB22" s="64" t="str">
        <f>IF(ISNA(AO13),"Grande consumidor ver acima /|\",AO13)</f>
        <v>Grande consumidor ver acima /|\</v>
      </c>
      <c r="AD22" s="2"/>
      <c r="AI22" s="3" t="str">
        <f>Z23</f>
        <v>1,6162401,6162400,4498400,4498400,3402200,34022020,18491020,184910</v>
      </c>
      <c r="AJ22" s="7">
        <f>LEN(AI22)</f>
        <v>66</v>
      </c>
      <c r="AL22" s="65"/>
      <c r="AM22" s="62"/>
      <c r="AN22" s="62"/>
      <c r="AO22" s="62"/>
      <c r="AP22" s="62"/>
      <c r="AQ22" s="62" t="e">
        <f>Z32</f>
        <v>#N/A</v>
      </c>
      <c r="AR22" s="63" t="e">
        <f>LEN(AQ22)</f>
        <v>#N/A</v>
      </c>
    </row>
    <row r="23" spans="1:44" x14ac:dyDescent="0.25">
      <c r="A23" s="30" t="s">
        <v>93</v>
      </c>
      <c r="B23" s="15">
        <v>254</v>
      </c>
      <c r="C23" s="23">
        <v>568</v>
      </c>
      <c r="D23" s="1" t="str">
        <f>VLOOKUP($B23&amp;$C23,concat!$B$2:$C$200,2,0)</f>
        <v>Tarifa c/Tributos1,6162401,6162400,4498400,4498400,3402200,34022020,18491020,184910</v>
      </c>
      <c r="E23" s="1" t="str">
        <f>IF(ISNA(D23),VLOOKUP($B23-1&amp;$C23,concat!$B$2:$C$200,2,0),D23)</f>
        <v>Tarifa c/Tributos1,6162401,6162400,4498400,4498400,3402200,34022020,18491020,184910</v>
      </c>
      <c r="F23" s="1" t="str">
        <f>IF(ISNA(E23),VLOOKUP($B23+1&amp;$C23,concat!$B$2:$C$200,2,0),E23)</f>
        <v>Tarifa c/Tributos1,6162401,6162400,4498400,4498400,3402200,34022020,18491020,184910</v>
      </c>
      <c r="G23" s="1" t="str">
        <f>IF(ISNA(F23),VLOOKUP($B23-2&amp;$C23,concat!$B$2:$C$200,2,0),F23)</f>
        <v>Tarifa c/Tributos1,6162401,6162400,4498400,4498400,3402200,34022020,18491020,184910</v>
      </c>
      <c r="H23" s="1" t="str">
        <f>IF(ISNA(G23),VLOOKUP($B23+2&amp;$C23,concat!$B$2:$C$200,2,0),G23)</f>
        <v>Tarifa c/Tributos1,6162401,6162400,4498400,4498400,3402200,34022020,18491020,184910</v>
      </c>
      <c r="I23" s="1" t="str">
        <f>IF(ISNA(H23),VLOOKUP($B23-3&amp;$C23,concat!$B$2:$C$200,2,0),H23)</f>
        <v>Tarifa c/Tributos1,6162401,6162400,4498400,4498400,3402200,34022020,18491020,184910</v>
      </c>
      <c r="J23" s="1" t="str">
        <f>IF(ISNA(I23),VLOOKUP($B23+3&amp;$C23,concat!$B$2:$C$200,2,0),I23)</f>
        <v>Tarifa c/Tributos1,6162401,6162400,4498400,4498400,3402200,34022020,18491020,184910</v>
      </c>
      <c r="K23" s="1" t="str">
        <f>IF(ISNA(J23),VLOOKUP($B23-4&amp;$C23,concat!$B$2:$C$200,2,0),J23)</f>
        <v>Tarifa c/Tributos1,6162401,6162400,4498400,4498400,3402200,34022020,18491020,184910</v>
      </c>
      <c r="L23" s="1" t="str">
        <f>IF(ISNA(K23),VLOOKUP($B23+4&amp;$C23,concat!$B$2:$C$200,2,0),K23)</f>
        <v>Tarifa c/Tributos1,6162401,6162400,4498400,4498400,3402200,34022020,18491020,184910</v>
      </c>
      <c r="M23" s="1" t="str">
        <f>IF(ISNA(L23),VLOOKUP($B23-5&amp;$C23,concat!$B$2:$C$200,2,0),L23)</f>
        <v>Tarifa c/Tributos1,6162401,6162400,4498400,4498400,3402200,34022020,18491020,184910</v>
      </c>
      <c r="N23" s="1" t="str">
        <f>IF(ISNA(M23),VLOOKUP($B23+5&amp;$C23,concat!$B$2:$C$200,2,0),M23)</f>
        <v>Tarifa c/Tributos1,6162401,6162400,4498400,4498400,3402200,34022020,18491020,184910</v>
      </c>
      <c r="O23" s="1" t="str">
        <f>IF(ISNA(N23),VLOOKUP($B23-6&amp;$C23,concat!$B$2:$C$200,2,0),N23)</f>
        <v>Tarifa c/Tributos1,6162401,6162400,4498400,4498400,3402200,34022020,18491020,184910</v>
      </c>
      <c r="P23" s="1" t="str">
        <f>IF(ISNA(O23),VLOOKUP($B23+6&amp;$C23,concat!$B$2:$C$200,2,0),O23)</f>
        <v>Tarifa c/Tributos1,6162401,6162400,4498400,4498400,3402200,34022020,18491020,184910</v>
      </c>
      <c r="Q23" s="1" t="str">
        <f>IF(ISNA(P23),VLOOKUP($B23-7&amp;$C23,concat!$B$2:$C$200,2,0),P23)</f>
        <v>Tarifa c/Tributos1,6162401,6162400,4498400,4498400,3402200,34022020,18491020,184910</v>
      </c>
      <c r="R23" s="1" t="str">
        <f>IF(ISNA(Q23),VLOOKUP($B23+7&amp;$C23,concat!$B$2:$C$200,2,0),Q23)</f>
        <v>Tarifa c/Tributos1,6162401,6162400,4498400,4498400,3402200,34022020,18491020,184910</v>
      </c>
      <c r="S23" s="1" t="str">
        <f>IF(ISNA(R23),VLOOKUP($B23-8&amp;$C23,concat!$B$2:$C$200,2,0),R23)</f>
        <v>Tarifa c/Tributos1,6162401,6162400,4498400,4498400,3402200,34022020,18491020,184910</v>
      </c>
      <c r="T23" s="1" t="str">
        <f>IF(ISNA(S23),VLOOKUP($B23+8&amp;$C23,concat!$B$2:$C$200,2,0),S23)</f>
        <v>Tarifa c/Tributos1,6162401,6162400,4498400,4498400,3402200,34022020,18491020,184910</v>
      </c>
      <c r="U23" s="1" t="str">
        <f>IF(ISNA(T23),VLOOKUP($B23+9&amp;$C23,concat!$B$2:$C$200,2,0),T23)</f>
        <v>Tarifa c/Tributos1,6162401,6162400,4498400,4498400,3402200,34022020,18491020,184910</v>
      </c>
      <c r="V23" s="1" t="str">
        <f>IF(ISNA(U23),VLOOKUP($B23-9&amp;$C23,concat!$B$2:$C$200,2,0),U23)</f>
        <v>Tarifa c/Tributos1,6162401,6162400,4498400,4498400,3402200,34022020,18491020,184910</v>
      </c>
      <c r="W23" s="1" t="str">
        <f>IF(ISNA(V23),VLOOKUP($B23-10&amp;$C23,concat!$B$2:$C$200,2,0),V23)</f>
        <v>Tarifa c/Tributos1,6162401,6162400,4498400,4498400,3402200,34022020,18491020,184910</v>
      </c>
      <c r="X23" s="1" t="str">
        <f>IF(ISNA(W23),VLOOKUP($B23+10&amp;$C23,concat!$B$2:$C$200,2,0),W23)</f>
        <v>Tarifa c/Tributos1,6162401,6162400,4498400,4498400,3402200,34022020,18491020,184910</v>
      </c>
      <c r="Y23" s="1">
        <f>LEN(X23)</f>
        <v>83</v>
      </c>
      <c r="Z23" s="12" t="str">
        <f>RIGHT(X23,Y23-17)</f>
        <v>1,6162401,6162400,4498400,4498400,3402200,34022020,18491020,184910</v>
      </c>
      <c r="AA23" s="30" t="str">
        <f t="shared" si="0"/>
        <v>TARIFA CONSUMO c/ TRIBUTOS (grande consumidor)</v>
      </c>
      <c r="AB23" s="27" t="s">
        <v>73</v>
      </c>
      <c r="AD23" s="2"/>
      <c r="AJ23" s="7"/>
      <c r="AL23" s="65"/>
      <c r="AM23" s="62"/>
      <c r="AN23" s="62"/>
      <c r="AO23" s="62"/>
      <c r="AP23" s="62"/>
      <c r="AQ23" s="62"/>
      <c r="AR23" s="63"/>
    </row>
    <row r="24" spans="1:44" x14ac:dyDescent="0.25">
      <c r="A24" s="17" t="s">
        <v>35</v>
      </c>
      <c r="AA24" s="17" t="str">
        <f t="shared" si="0"/>
        <v>Tarifa Consumo do Mês (P)</v>
      </c>
      <c r="AB24" s="64" t="str">
        <f>IF(ISNA(AG24),"Pequeno consumidor ver abaixo \|/",AG24)</f>
        <v>1,616240</v>
      </c>
      <c r="AD24" s="2" t="s">
        <v>35</v>
      </c>
      <c r="AE24" s="3" t="str">
        <f>LEFT(AI22,FIND(",",AI22,1)-1)</f>
        <v>1</v>
      </c>
      <c r="AF24" s="3" t="str">
        <f>MID(AI22,SEARCH(",",AI22),7)</f>
        <v>,616240</v>
      </c>
      <c r="AG24" s="6" t="str">
        <f t="shared" ref="AG24:AG31" si="9">_xlfn.CONCAT(AE24,AF24)</f>
        <v>1,616240</v>
      </c>
      <c r="AH24" s="3">
        <f t="shared" ref="AH24:AH31" si="10">LEN(AG24)</f>
        <v>8</v>
      </c>
      <c r="AI24" s="3" t="str">
        <f>RIGHT(AI22,AJ22-AH24)</f>
        <v>1,6162400,4498400,4498400,3402200,34022020,18491020,184910</v>
      </c>
      <c r="AJ24" s="7">
        <f t="shared" ref="AJ24:AJ31" si="11">LEN(AI24)</f>
        <v>58</v>
      </c>
      <c r="AL24" s="65" t="s">
        <v>97</v>
      </c>
      <c r="AM24" s="62" t="e">
        <f>LEFT(AQ22,FIND(",",AQ22,1)-1)</f>
        <v>#N/A</v>
      </c>
      <c r="AN24" s="62" t="e">
        <f>MID(AQ22,SEARCH(",",AQ22),7)</f>
        <v>#N/A</v>
      </c>
      <c r="AO24" s="66" t="e">
        <f>_xlfn.CONCAT(AM24,AN24)</f>
        <v>#N/A</v>
      </c>
      <c r="AP24" s="62" t="e">
        <f>LEN(AO24)</f>
        <v>#N/A</v>
      </c>
      <c r="AQ24" s="62" t="e">
        <f>RIGHT(AQ22,AR22-AP24)</f>
        <v>#N/A</v>
      </c>
      <c r="AR24" s="63" t="e">
        <f>LEN(AQ24)</f>
        <v>#N/A</v>
      </c>
    </row>
    <row r="25" spans="1:44" x14ac:dyDescent="0.25">
      <c r="A25" s="17" t="s">
        <v>36</v>
      </c>
      <c r="B25" s="24"/>
      <c r="C25" s="25"/>
      <c r="AA25" s="17" t="str">
        <f t="shared" si="0"/>
        <v>Tarifa Energia Ativa Injetada (P)</v>
      </c>
      <c r="AB25" s="64" t="str">
        <f t="shared" ref="AB25:AB31" si="12">IF(ISNA(AG25),"Pequeno consumidor ver abaixo \|/",AG25)</f>
        <v>1,616240</v>
      </c>
      <c r="AD25" s="2" t="s">
        <v>36</v>
      </c>
      <c r="AE25" s="3" t="str">
        <f>LEFT(AI24,FIND(",",AI24,1)-1)</f>
        <v>1</v>
      </c>
      <c r="AF25" s="3" t="str">
        <f>MID(AI24,SEARCH(",",AI24),7)</f>
        <v>,616240</v>
      </c>
      <c r="AG25" s="6" t="str">
        <f t="shared" si="9"/>
        <v>1,616240</v>
      </c>
      <c r="AH25" s="3">
        <f t="shared" si="10"/>
        <v>8</v>
      </c>
      <c r="AI25" s="3" t="str">
        <f>RIGHT(AI24,AJ24-AH25)</f>
        <v>0,4498400,4498400,3402200,34022020,18491020,184910</v>
      </c>
      <c r="AJ25" s="7">
        <f t="shared" si="11"/>
        <v>50</v>
      </c>
      <c r="AL25" s="65" t="s">
        <v>98</v>
      </c>
      <c r="AM25" s="62" t="e">
        <f>LEFT(AQ24,FIND(",",AQ24,1)-1)</f>
        <v>#N/A</v>
      </c>
      <c r="AN25" s="62" t="e">
        <f>MID(AQ24,SEARCH(",",AQ24),7)</f>
        <v>#N/A</v>
      </c>
      <c r="AO25" s="66" t="e">
        <f>_xlfn.CONCAT(AM25,AN25)</f>
        <v>#N/A</v>
      </c>
      <c r="AP25" s="62" t="e">
        <f>LEN(AO25)</f>
        <v>#N/A</v>
      </c>
      <c r="AQ25" s="62" t="e">
        <f>RIGHT(AQ24,AR24-AP25)</f>
        <v>#N/A</v>
      </c>
      <c r="AR25" s="63" t="e">
        <f>LEN(AQ25)</f>
        <v>#N/A</v>
      </c>
    </row>
    <row r="26" spans="1:44" ht="15.75" thickBot="1" x14ac:dyDescent="0.3">
      <c r="A26" s="17" t="s">
        <v>37</v>
      </c>
      <c r="AA26" s="17" t="str">
        <f t="shared" si="0"/>
        <v>Tarifa Consumo do Mês (FP)</v>
      </c>
      <c r="AB26" s="64" t="str">
        <f t="shared" si="12"/>
        <v>0,449840</v>
      </c>
      <c r="AD26" s="2" t="s">
        <v>37</v>
      </c>
      <c r="AE26" s="3" t="str">
        <f>LEFT(AI25,FIND(",",AI25,1)-1)</f>
        <v>0</v>
      </c>
      <c r="AF26" s="3" t="str">
        <f>MID(AI25,SEARCH(",",AI25),7)</f>
        <v>,449840</v>
      </c>
      <c r="AG26" s="6" t="str">
        <f t="shared" si="9"/>
        <v>0,449840</v>
      </c>
      <c r="AH26" s="3">
        <f t="shared" si="10"/>
        <v>8</v>
      </c>
      <c r="AI26" s="3" t="str">
        <f>RIGHT(AI25,AJ25-AH26)</f>
        <v>0,4498400,3402200,34022020,18491020,184910</v>
      </c>
      <c r="AJ26" s="7">
        <f t="shared" si="11"/>
        <v>42</v>
      </c>
      <c r="AL26" s="70" t="s">
        <v>99</v>
      </c>
      <c r="AM26" s="71" t="e">
        <f>LEFT(AQ25,FIND(",",AQ25,1)-1)</f>
        <v>#N/A</v>
      </c>
      <c r="AN26" s="71" t="e">
        <f>MID(AQ25,SEARCH(",",AQ25),7)</f>
        <v>#N/A</v>
      </c>
      <c r="AO26" s="72" t="e">
        <f>_xlfn.CONCAT(AM26,AN26)</f>
        <v>#N/A</v>
      </c>
      <c r="AP26" s="71" t="e">
        <f>LEN(AO26)</f>
        <v>#N/A</v>
      </c>
      <c r="AQ26" s="71" t="e">
        <f>RIGHT(AQ25,AR25-AP26)</f>
        <v>#N/A</v>
      </c>
      <c r="AR26" s="73" t="e">
        <f>LEN(AQ26)</f>
        <v>#N/A</v>
      </c>
    </row>
    <row r="27" spans="1:44" x14ac:dyDescent="0.25">
      <c r="A27" s="17" t="s">
        <v>38</v>
      </c>
      <c r="AA27" s="17" t="str">
        <f t="shared" si="0"/>
        <v>Tarifa Energia Ativa Injetada (FP)</v>
      </c>
      <c r="AB27" s="64" t="str">
        <f t="shared" si="12"/>
        <v>0,449840</v>
      </c>
      <c r="AD27" s="2" t="s">
        <v>38</v>
      </c>
      <c r="AE27" s="3" t="str">
        <f>LEFT(AI26,FIND(",",AI26,1)-1)</f>
        <v>0</v>
      </c>
      <c r="AF27" s="3" t="str">
        <f>MID(AI25,SEARCH(",",AI25),7)</f>
        <v>,449840</v>
      </c>
      <c r="AG27" s="6" t="str">
        <f t="shared" si="9"/>
        <v>0,449840</v>
      </c>
      <c r="AH27" s="3">
        <f t="shared" si="10"/>
        <v>8</v>
      </c>
      <c r="AI27" s="3" t="str">
        <f>RIGHT(AI26,AJ26-AH27)</f>
        <v>0,3402200,34022020,18491020,184910</v>
      </c>
      <c r="AJ27" s="7">
        <f t="shared" si="11"/>
        <v>34</v>
      </c>
    </row>
    <row r="28" spans="1:44" x14ac:dyDescent="0.25">
      <c r="A28" s="17" t="s">
        <v>39</v>
      </c>
      <c r="AA28" s="17" t="str">
        <f t="shared" si="0"/>
        <v>Tarifa Energia Reativa Exced (P)</v>
      </c>
      <c r="AB28" s="64" t="str">
        <f t="shared" si="12"/>
        <v>0,340220</v>
      </c>
      <c r="AD28" s="2" t="s">
        <v>39</v>
      </c>
      <c r="AE28" s="3" t="str">
        <f>LEFT(AI27,FIND(",",AI27,1)-1)</f>
        <v>0</v>
      </c>
      <c r="AF28" s="3" t="str">
        <f>MID(AI27,SEARCH(",",AI27),7)</f>
        <v>,340220</v>
      </c>
      <c r="AG28" s="6" t="str">
        <f t="shared" si="9"/>
        <v>0,340220</v>
      </c>
      <c r="AH28" s="3">
        <f t="shared" si="10"/>
        <v>8</v>
      </c>
      <c r="AI28" s="3" t="str">
        <f>RIGHT(AI27,AJ27-AH28)</f>
        <v>0,34022020,18491020,184910</v>
      </c>
      <c r="AJ28" s="7">
        <f t="shared" si="11"/>
        <v>26</v>
      </c>
    </row>
    <row r="29" spans="1:44" x14ac:dyDescent="0.25">
      <c r="A29" s="17" t="s">
        <v>40</v>
      </c>
      <c r="AA29" s="17" t="str">
        <f t="shared" si="0"/>
        <v>Tarifa Energia Reativa Exced (FP)</v>
      </c>
      <c r="AB29" s="64" t="str">
        <f t="shared" si="12"/>
        <v>0,340220</v>
      </c>
      <c r="AD29" s="2" t="s">
        <v>40</v>
      </c>
      <c r="AE29" s="3" t="str">
        <f>LEFT(AI28,FIND(",",AI28,1)-1)</f>
        <v>0</v>
      </c>
      <c r="AF29" s="3" t="str">
        <f>MID(AI28,SEARCH(",",AI28),7)</f>
        <v>,340220</v>
      </c>
      <c r="AG29" s="6" t="str">
        <f t="shared" si="9"/>
        <v>0,340220</v>
      </c>
      <c r="AH29" s="3">
        <f t="shared" si="10"/>
        <v>8</v>
      </c>
      <c r="AI29" s="3" t="str">
        <f>RIGHT(AI28,AJ28-AH29)</f>
        <v>20,18491020,184910</v>
      </c>
      <c r="AJ29" s="7">
        <f t="shared" si="11"/>
        <v>18</v>
      </c>
    </row>
    <row r="30" spans="1:44" x14ac:dyDescent="0.25">
      <c r="A30" s="17" t="s">
        <v>41</v>
      </c>
      <c r="AA30" s="17" t="str">
        <f t="shared" si="0"/>
        <v>Tarifa Demanda de Potência Medida (FP)</v>
      </c>
      <c r="AB30" s="64" t="str">
        <f t="shared" si="12"/>
        <v>20,184910</v>
      </c>
      <c r="AD30" s="2" t="s">
        <v>41</v>
      </c>
      <c r="AE30" s="3" t="str">
        <f t="shared" ref="AE30:AE31" si="13">LEFT(AI29,FIND(",",AI29,1)-1)</f>
        <v>20</v>
      </c>
      <c r="AF30" s="3" t="str">
        <f>MID(AI29,SEARCH(",",AI29),7)</f>
        <v>,184910</v>
      </c>
      <c r="AG30" s="6" t="str">
        <f t="shared" si="9"/>
        <v>20,184910</v>
      </c>
      <c r="AH30" s="3">
        <f t="shared" si="10"/>
        <v>9</v>
      </c>
      <c r="AI30" s="3" t="str">
        <f t="shared" ref="AI30:AI31" si="14">RIGHT(AI29,AJ29-AH30)</f>
        <v>20,184910</v>
      </c>
      <c r="AJ30" s="7">
        <f t="shared" si="11"/>
        <v>9</v>
      </c>
    </row>
    <row r="31" spans="1:44" ht="15.75" thickBot="1" x14ac:dyDescent="0.3">
      <c r="A31" s="17" t="s">
        <v>42</v>
      </c>
      <c r="AA31" s="17" t="str">
        <f t="shared" si="0"/>
        <v>Tarifa Demanda Potência Não Consumida (FP)</v>
      </c>
      <c r="AB31" s="82" t="str">
        <f t="shared" si="12"/>
        <v>20,184910</v>
      </c>
      <c r="AD31" s="8" t="s">
        <v>42</v>
      </c>
      <c r="AE31" s="9" t="str">
        <f t="shared" si="13"/>
        <v>20</v>
      </c>
      <c r="AF31" s="9" t="str">
        <f>MID(AI30,SEARCH(",",AI30),7)</f>
        <v>,184910</v>
      </c>
      <c r="AG31" s="10" t="str">
        <f t="shared" si="9"/>
        <v>20,184910</v>
      </c>
      <c r="AH31" s="9">
        <f t="shared" si="10"/>
        <v>9</v>
      </c>
      <c r="AI31" s="9" t="str">
        <f t="shared" si="14"/>
        <v/>
      </c>
      <c r="AJ31" s="11">
        <f t="shared" si="11"/>
        <v>0</v>
      </c>
    </row>
    <row r="32" spans="1:44" x14ac:dyDescent="0.25">
      <c r="A32" s="83" t="s">
        <v>89</v>
      </c>
      <c r="B32" s="84">
        <v>257</v>
      </c>
      <c r="C32" s="85">
        <v>608</v>
      </c>
      <c r="D32" s="1" t="e">
        <f>VLOOKUP($B32&amp;$C32,concat!$B$2:$C$200,2,0)</f>
        <v>#N/A</v>
      </c>
      <c r="E32" s="1" t="e">
        <f>IF(ISNA(D32),VLOOKUP($B32-1&amp;$C32,concat!$B$2:$C$200,2,0),D32)</f>
        <v>#N/A</v>
      </c>
      <c r="F32" s="1" t="e">
        <f>IF(ISNA(E32),VLOOKUP($B32+1&amp;$C32,concat!$B$2:$C$200,2,0),E32)</f>
        <v>#N/A</v>
      </c>
      <c r="G32" s="1" t="e">
        <f>IF(ISNA(F32),VLOOKUP($B32-2&amp;$C32,concat!$B$2:$C$200,2,0),F32)</f>
        <v>#N/A</v>
      </c>
      <c r="H32" s="1" t="e">
        <f>IF(ISNA(G32),VLOOKUP($B32+2&amp;$C32,concat!$B$2:$C$200,2,0),G32)</f>
        <v>#N/A</v>
      </c>
      <c r="I32" s="1" t="e">
        <f>IF(ISNA(H32),VLOOKUP($B32-3&amp;$C32,concat!$B$2:$C$200,2,0),H32)</f>
        <v>#N/A</v>
      </c>
      <c r="J32" s="1" t="e">
        <f>IF(ISNA(I32),VLOOKUP($B32+3&amp;$C32,concat!$B$2:$C$200,2,0),I32)</f>
        <v>#N/A</v>
      </c>
      <c r="K32" s="1" t="e">
        <f>IF(ISNA(J32),VLOOKUP($B32-4&amp;$C32,concat!$B$2:$C$200,2,0),J32)</f>
        <v>#N/A</v>
      </c>
      <c r="L32" s="1" t="e">
        <f>IF(ISNA(K32),VLOOKUP($B32+4&amp;$C32,concat!$B$2:$C$200,2,0),K32)</f>
        <v>#N/A</v>
      </c>
      <c r="M32" s="1" t="e">
        <f>IF(ISNA(L32),VLOOKUP($B32-5&amp;$C32,concat!$B$2:$C$200,2,0),L32)</f>
        <v>#N/A</v>
      </c>
      <c r="N32" s="1" t="e">
        <f>IF(ISNA(M32),VLOOKUP($B32+5&amp;$C32,concat!$B$2:$C$200,2,0),M32)</f>
        <v>#N/A</v>
      </c>
      <c r="O32" s="1" t="e">
        <f>IF(ISNA(N32),VLOOKUP($B32-6&amp;$C32,concat!$B$2:$C$200,2,0),N32)</f>
        <v>#N/A</v>
      </c>
      <c r="P32" s="1" t="e">
        <f>IF(ISNA(O32),VLOOKUP($B32+6&amp;$C32,concat!$B$2:$C$200,2,0),O32)</f>
        <v>#N/A</v>
      </c>
      <c r="Q32" s="1" t="e">
        <f>IF(ISNA(P32),VLOOKUP($B32-7&amp;$C32,concat!$B$2:$C$200,2,0),P32)</f>
        <v>#N/A</v>
      </c>
      <c r="R32" s="1" t="e">
        <f>IF(ISNA(Q32),VLOOKUP($B32+7&amp;$C32,concat!$B$2:$C$200,2,0),Q32)</f>
        <v>#N/A</v>
      </c>
      <c r="S32" s="1" t="e">
        <f>IF(ISNA(R32),VLOOKUP($B32-8&amp;$C32,concat!$B$2:$C$200,2,0),R32)</f>
        <v>#N/A</v>
      </c>
      <c r="T32" s="1" t="e">
        <f>IF(ISNA(S32),VLOOKUP($B32+8&amp;$C32,concat!$B$2:$C$200,2,0),S32)</f>
        <v>#N/A</v>
      </c>
      <c r="U32" s="1" t="e">
        <f>IF(ISNA(T32),VLOOKUP($B32+9&amp;$C32,concat!$B$2:$C$200,2,0),T32)</f>
        <v>#N/A</v>
      </c>
      <c r="V32" s="1" t="e">
        <f>IF(ISNA(U32),VLOOKUP($B32-9&amp;$C32,concat!$B$2:$C$200,2,0),U32)</f>
        <v>#N/A</v>
      </c>
      <c r="W32" s="1" t="e">
        <f>IF(ISNA(V32),VLOOKUP($B32-10&amp;$C32,concat!$B$2:$C$200,2,0),V32)</f>
        <v>#N/A</v>
      </c>
      <c r="X32" s="1" t="e">
        <f>IF(ISNA(W32),VLOOKUP($B32+10&amp;$C32,concat!$B$2:$C$200,2,0),W32)</f>
        <v>#N/A</v>
      </c>
      <c r="Y32" s="86" t="e">
        <f>LEN(X32)</f>
        <v>#N/A</v>
      </c>
      <c r="Z32" s="87" t="e">
        <f>RIGHT(X32,Y32-17)</f>
        <v>#N/A</v>
      </c>
      <c r="AA32" s="88" t="str">
        <f t="shared" si="0"/>
        <v>Tarifa CONSUMO MENSAL c/ tributos (pequeno consumidor)</v>
      </c>
      <c r="AB32" s="89" t="s">
        <v>73</v>
      </c>
    </row>
    <row r="33" spans="1:44" ht="15.75" thickBot="1" x14ac:dyDescent="0.3">
      <c r="A33" s="90" t="s">
        <v>90</v>
      </c>
      <c r="B33" s="93"/>
      <c r="C33" s="93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59" t="str">
        <f t="shared" si="0"/>
        <v>Tarifa Consumo em kWh</v>
      </c>
      <c r="AB33" s="105" t="str">
        <f>IF(ISNA(AO24),"Grande consumidor ver acima /|\",AO24)</f>
        <v>Grande consumidor ver acima /|\</v>
      </c>
    </row>
    <row r="34" spans="1:44" x14ac:dyDescent="0.25">
      <c r="A34" s="90" t="s">
        <v>91</v>
      </c>
      <c r="B34" s="93"/>
      <c r="C34" s="93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59" t="str">
        <f t="shared" si="0"/>
        <v>Tarifa Energia Atv Injetada</v>
      </c>
      <c r="AB34" s="105" t="str">
        <f>IF(ISNA(AO25),"Grande consumidor ver acima /|\",AO25)</f>
        <v>Grande consumidor ver acima /|\</v>
      </c>
      <c r="AD34" s="15" t="s">
        <v>63</v>
      </c>
      <c r="AE34" s="1" t="s">
        <v>17</v>
      </c>
      <c r="AF34" s="1" t="s">
        <v>18</v>
      </c>
      <c r="AG34" s="1" t="s">
        <v>21</v>
      </c>
      <c r="AH34" s="1" t="s">
        <v>20</v>
      </c>
      <c r="AI34" s="12" t="s">
        <v>19</v>
      </c>
      <c r="AJ34" s="12" t="s">
        <v>26</v>
      </c>
      <c r="AL34" s="101" t="s">
        <v>100</v>
      </c>
      <c r="AM34" s="77" t="s">
        <v>17</v>
      </c>
      <c r="AN34" s="77" t="s">
        <v>18</v>
      </c>
      <c r="AO34" s="77" t="s">
        <v>21</v>
      </c>
      <c r="AP34" s="77" t="s">
        <v>20</v>
      </c>
      <c r="AQ34" s="77" t="s">
        <v>19</v>
      </c>
      <c r="AR34" s="78" t="s">
        <v>26</v>
      </c>
    </row>
    <row r="35" spans="1:44" ht="15.75" thickBot="1" x14ac:dyDescent="0.3">
      <c r="A35" s="94" t="s">
        <v>92</v>
      </c>
      <c r="B35" s="95"/>
      <c r="C35" s="95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7" t="str">
        <f t="shared" si="0"/>
        <v>Tarifa Dif. Custo Disp. Res.</v>
      </c>
      <c r="AB35" s="106" t="str">
        <f>IF(ISNA(AO26),"Grande consumidor ver acima /|\",AO26)</f>
        <v>Grande consumidor ver acima /|\</v>
      </c>
      <c r="AD35" s="2"/>
      <c r="AI35" s="7" t="str">
        <f>Z36</f>
        <v>207,04-207,04670,26-670,265,0068,23169,5516.634,38</v>
      </c>
      <c r="AJ35" s="7">
        <f>LEN(AI35)</f>
        <v>50</v>
      </c>
      <c r="AL35" s="65"/>
      <c r="AM35" s="62"/>
      <c r="AN35" s="62"/>
      <c r="AO35" s="62"/>
      <c r="AP35" s="62"/>
      <c r="AQ35" s="62" t="e">
        <f>Z45</f>
        <v>#N/A</v>
      </c>
      <c r="AR35" s="63" t="e">
        <f>LEN(AQ35)</f>
        <v>#N/A</v>
      </c>
    </row>
    <row r="36" spans="1:44" x14ac:dyDescent="0.25">
      <c r="A36" s="30" t="s">
        <v>88</v>
      </c>
      <c r="B36" s="15">
        <v>293</v>
      </c>
      <c r="C36" s="23">
        <v>568</v>
      </c>
      <c r="D36" s="1" t="str">
        <f>VLOOKUP($B36&amp;$C36,concat!$B$2:$C$200,2,0)</f>
        <v>Valor Total(R$)207,04-207,04670,26-670,265,0068,23169,5516.634,38</v>
      </c>
      <c r="E36" s="1" t="str">
        <f>IF(ISNA(D36),VLOOKUP($B36-1&amp;$C36,concat!$B$2:$C$200,2,0),D36)</f>
        <v>Valor Total(R$)207,04-207,04670,26-670,265,0068,23169,5516.634,38</v>
      </c>
      <c r="F36" s="1" t="str">
        <f>IF(ISNA(E36),VLOOKUP($B36+1&amp;$C36,concat!$B$2:$C$200,2,0),E36)</f>
        <v>Valor Total(R$)207,04-207,04670,26-670,265,0068,23169,5516.634,38</v>
      </c>
      <c r="G36" s="1" t="str">
        <f>IF(ISNA(F36),VLOOKUP($B36-2&amp;$C36,concat!$B$2:$C$200,2,0),F36)</f>
        <v>Valor Total(R$)207,04-207,04670,26-670,265,0068,23169,5516.634,38</v>
      </c>
      <c r="H36" s="1" t="str">
        <f>IF(ISNA(G36),VLOOKUP($B36+2&amp;$C36,concat!$B$2:$C$200,2,0),G36)</f>
        <v>Valor Total(R$)207,04-207,04670,26-670,265,0068,23169,5516.634,38</v>
      </c>
      <c r="I36" s="1" t="str">
        <f>IF(ISNA(H36),VLOOKUP($B36-3&amp;$C36,concat!$B$2:$C$200,2,0),H36)</f>
        <v>Valor Total(R$)207,04-207,04670,26-670,265,0068,23169,5516.634,38</v>
      </c>
      <c r="J36" s="1" t="str">
        <f>IF(ISNA(I36),VLOOKUP($B36+3&amp;$C36,concat!$B$2:$C$200,2,0),I36)</f>
        <v>Valor Total(R$)207,04-207,04670,26-670,265,0068,23169,5516.634,38</v>
      </c>
      <c r="K36" s="1" t="str">
        <f>IF(ISNA(J36),VLOOKUP($B36-4&amp;$C36,concat!$B$2:$C$200,2,0),J36)</f>
        <v>Valor Total(R$)207,04-207,04670,26-670,265,0068,23169,5516.634,38</v>
      </c>
      <c r="L36" s="1" t="str">
        <f>IF(ISNA(K36),VLOOKUP($B36+4&amp;$C36,concat!$B$2:$C$200,2,0),K36)</f>
        <v>Valor Total(R$)207,04-207,04670,26-670,265,0068,23169,5516.634,38</v>
      </c>
      <c r="M36" s="1" t="str">
        <f>IF(ISNA(L36),VLOOKUP($B36-5&amp;$C36,concat!$B$2:$C$200,2,0),L36)</f>
        <v>Valor Total(R$)207,04-207,04670,26-670,265,0068,23169,5516.634,38</v>
      </c>
      <c r="N36" s="1" t="str">
        <f>IF(ISNA(M36),VLOOKUP($B36+5&amp;$C36,concat!$B$2:$C$200,2,0),M36)</f>
        <v>Valor Total(R$)207,04-207,04670,26-670,265,0068,23169,5516.634,38</v>
      </c>
      <c r="O36" s="1" t="str">
        <f>IF(ISNA(N36),VLOOKUP($B36-6&amp;$C36,concat!$B$2:$C$200,2,0),N36)</f>
        <v>Valor Total(R$)207,04-207,04670,26-670,265,0068,23169,5516.634,38</v>
      </c>
      <c r="P36" s="1" t="str">
        <f>IF(ISNA(O36),VLOOKUP($B36+6&amp;$C36,concat!$B$2:$C$200,2,0),O36)</f>
        <v>Valor Total(R$)207,04-207,04670,26-670,265,0068,23169,5516.634,38</v>
      </c>
      <c r="Q36" s="1" t="str">
        <f>IF(ISNA(P36),VLOOKUP($B36-7&amp;$C36,concat!$B$2:$C$200,2,0),P36)</f>
        <v>Valor Total(R$)207,04-207,04670,26-670,265,0068,23169,5516.634,38</v>
      </c>
      <c r="R36" s="1" t="str">
        <f>IF(ISNA(Q36),VLOOKUP($B36+7&amp;$C36,concat!$B$2:$C$200,2,0),Q36)</f>
        <v>Valor Total(R$)207,04-207,04670,26-670,265,0068,23169,5516.634,38</v>
      </c>
      <c r="S36" s="1" t="str">
        <f>IF(ISNA(R36),VLOOKUP($B36-8&amp;$C36,concat!$B$2:$C$200,2,0),R36)</f>
        <v>Valor Total(R$)207,04-207,04670,26-670,265,0068,23169,5516.634,38</v>
      </c>
      <c r="T36" s="1" t="str">
        <f>IF(ISNA(S36),VLOOKUP($B36+8&amp;$C36,concat!$B$2:$C$200,2,0),S36)</f>
        <v>Valor Total(R$)207,04-207,04670,26-670,265,0068,23169,5516.634,38</v>
      </c>
      <c r="U36" s="1" t="str">
        <f>IF(ISNA(T36),VLOOKUP($B36+9&amp;$C36,concat!$B$2:$C$200,2,0),T36)</f>
        <v>Valor Total(R$)207,04-207,04670,26-670,265,0068,23169,5516.634,38</v>
      </c>
      <c r="V36" s="1" t="str">
        <f>IF(ISNA(U36),VLOOKUP($B36-9&amp;$C36,concat!$B$2:$C$200,2,0),U36)</f>
        <v>Valor Total(R$)207,04-207,04670,26-670,265,0068,23169,5516.634,38</v>
      </c>
      <c r="W36" s="1" t="str">
        <f>IF(ISNA(V36),VLOOKUP($B36-10&amp;$C36,concat!$B$2:$C$200,2,0),V36)</f>
        <v>Valor Total(R$)207,04-207,04670,26-670,265,0068,23169,5516.634,38</v>
      </c>
      <c r="X36" s="1" t="str">
        <f>IF(ISNA(W36),VLOOKUP($B36+10&amp;$C36,concat!$B$2:$C$200,2,0),W36)</f>
        <v>Valor Total(R$)207,04-207,04670,26-670,265,0068,23169,5516.634,38</v>
      </c>
      <c r="Y36" s="1">
        <f>LEN(X36)</f>
        <v>65</v>
      </c>
      <c r="Z36" s="12" t="str">
        <f>RIGHT(X36,Y36-15)</f>
        <v>207,04-207,04670,26-670,265,0068,23169,5516.634,38</v>
      </c>
      <c r="AA36" s="30" t="str">
        <f t="shared" ref="AA36:AA53" si="15">A36</f>
        <v>VALOR (Consumo x Tarifa) (grande consumidor)</v>
      </c>
      <c r="AB36" s="27" t="s">
        <v>73</v>
      </c>
      <c r="AD36" s="2"/>
      <c r="AI36" s="7"/>
      <c r="AJ36" s="7"/>
      <c r="AL36" s="65"/>
      <c r="AM36" s="62"/>
      <c r="AN36" s="62"/>
      <c r="AO36" s="62"/>
      <c r="AP36" s="62"/>
      <c r="AQ36" s="62"/>
      <c r="AR36" s="63"/>
    </row>
    <row r="37" spans="1:44" x14ac:dyDescent="0.25">
      <c r="A37" s="17" t="s">
        <v>64</v>
      </c>
      <c r="AA37" s="17" t="str">
        <f t="shared" si="15"/>
        <v>Valor Consumo do Mês (P)</v>
      </c>
      <c r="AB37" s="64" t="str">
        <f>IF(ISNA(AG37),"Pequeno consumidor ver abaixo \|/",AG37)</f>
        <v>207,04</v>
      </c>
      <c r="AD37" s="2" t="s">
        <v>64</v>
      </c>
      <c r="AE37" s="3" t="str">
        <f>LEFT(AI35,FIND(",",AI35,1)-1)</f>
        <v>207</v>
      </c>
      <c r="AF37" s="3" t="str">
        <f>MID(AI35,SEARCH(",",AI35),3)</f>
        <v>,04</v>
      </c>
      <c r="AG37" s="6" t="str">
        <f t="shared" ref="AG37:AG44" si="16">_xlfn.CONCAT(AE37,AF37)</f>
        <v>207,04</v>
      </c>
      <c r="AH37" s="3">
        <f t="shared" ref="AH37:AH44" si="17">LEN(AG37)</f>
        <v>6</v>
      </c>
      <c r="AI37" s="7" t="str">
        <f>RIGHT(AI35,AJ35-AH37)</f>
        <v>-207,04670,26-670,265,0068,23169,5516.634,38</v>
      </c>
      <c r="AJ37" s="7">
        <f t="shared" ref="AJ37:AJ44" si="18">LEN(AI37)</f>
        <v>44</v>
      </c>
      <c r="AL37" s="65" t="s">
        <v>22</v>
      </c>
      <c r="AM37" s="62" t="e">
        <f>LEFT(AQ35,FIND(",",AQ35,1)-1)</f>
        <v>#N/A</v>
      </c>
      <c r="AN37" s="62" t="e">
        <f>MID(AQ35,SEARCH(",",AQ35),3)</f>
        <v>#N/A</v>
      </c>
      <c r="AO37" s="66" t="e">
        <f>_xlfn.CONCAT(AM37,AN37)</f>
        <v>#N/A</v>
      </c>
      <c r="AP37" s="62" t="e">
        <f>LEN(AO37)</f>
        <v>#N/A</v>
      </c>
      <c r="AQ37" s="62" t="e">
        <f>RIGHT(AQ35,AR35-AP37)</f>
        <v>#N/A</v>
      </c>
      <c r="AR37" s="63" t="e">
        <f>LEN(AQ37)</f>
        <v>#N/A</v>
      </c>
    </row>
    <row r="38" spans="1:44" x14ac:dyDescent="0.25">
      <c r="A38" s="17" t="s">
        <v>65</v>
      </c>
      <c r="B38" s="24"/>
      <c r="C38" s="25"/>
      <c r="AA38" s="17" t="str">
        <f t="shared" si="15"/>
        <v>Valor Energia Ativa Injetada (P)</v>
      </c>
      <c r="AB38" s="64" t="str">
        <f t="shared" ref="AB38:AB44" si="19">IF(ISNA(AG38),"Pequeno consumidor ver abaixo \|/",AG38)</f>
        <v>-207,04</v>
      </c>
      <c r="AD38" s="2" t="s">
        <v>65</v>
      </c>
      <c r="AE38" s="3" t="str">
        <f>LEFT(AI37,FIND(",",AI37,1)-1)</f>
        <v>-207</v>
      </c>
      <c r="AF38" s="3" t="str">
        <f>MID(AI37,SEARCH(",",AI37),3)</f>
        <v>,04</v>
      </c>
      <c r="AG38" s="6" t="str">
        <f t="shared" si="16"/>
        <v>-207,04</v>
      </c>
      <c r="AH38" s="3">
        <f t="shared" si="17"/>
        <v>7</v>
      </c>
      <c r="AI38" s="7" t="str">
        <f>RIGHT(AI37,AJ37-AH38)</f>
        <v>670,26-670,265,0068,23169,5516.634,38</v>
      </c>
      <c r="AJ38" s="7">
        <f t="shared" si="18"/>
        <v>37</v>
      </c>
      <c r="AL38" s="65" t="s">
        <v>23</v>
      </c>
      <c r="AM38" s="62" t="e">
        <f>LEFT(AQ37,FIND(",",AQ37,1)-1)</f>
        <v>#N/A</v>
      </c>
      <c r="AN38" s="62" t="e">
        <f>MID(AQ37,SEARCH(",",AQ37),3)</f>
        <v>#N/A</v>
      </c>
      <c r="AO38" s="66" t="e">
        <f>_xlfn.CONCAT(AM38,AN38)</f>
        <v>#N/A</v>
      </c>
      <c r="AP38" s="62" t="e">
        <f>LEN(AO38)</f>
        <v>#N/A</v>
      </c>
      <c r="AQ38" s="62" t="e">
        <f>RIGHT(AQ37,AR37-AP38)</f>
        <v>#N/A</v>
      </c>
      <c r="AR38" s="63" t="e">
        <f>LEN(AQ38)</f>
        <v>#N/A</v>
      </c>
    </row>
    <row r="39" spans="1:44" ht="15.75" thickBot="1" x14ac:dyDescent="0.3">
      <c r="A39" s="17" t="s">
        <v>66</v>
      </c>
      <c r="AA39" s="17" t="str">
        <f t="shared" si="15"/>
        <v>Valor Consumo do Mês (FP)</v>
      </c>
      <c r="AB39" s="64" t="str">
        <f t="shared" si="19"/>
        <v>670,26</v>
      </c>
      <c r="AD39" s="2" t="s">
        <v>66</v>
      </c>
      <c r="AE39" s="3" t="str">
        <f>LEFT(AI38,FIND(",",AI38,1)-1)</f>
        <v>670</v>
      </c>
      <c r="AF39" s="3" t="str">
        <f>MID(AI38,SEARCH(",",AI38),3)</f>
        <v>,26</v>
      </c>
      <c r="AG39" s="6" t="str">
        <f t="shared" si="16"/>
        <v>670,26</v>
      </c>
      <c r="AH39" s="3">
        <f t="shared" si="17"/>
        <v>6</v>
      </c>
      <c r="AI39" s="7" t="str">
        <f>RIGHT(AI38,AJ38-AH39)</f>
        <v>-670,265,0068,23169,5516.634,38</v>
      </c>
      <c r="AJ39" s="7">
        <f t="shared" si="18"/>
        <v>31</v>
      </c>
      <c r="AL39" s="70" t="s">
        <v>24</v>
      </c>
      <c r="AM39" s="71" t="e">
        <f>LEFT(AQ38,FIND(",",AQ38,1)-1)</f>
        <v>#N/A</v>
      </c>
      <c r="AN39" s="71" t="e">
        <f>MID(AQ38,SEARCH(",",AQ38),3)</f>
        <v>#N/A</v>
      </c>
      <c r="AO39" s="72" t="e">
        <f>_xlfn.CONCAT(AM39,AN39)</f>
        <v>#N/A</v>
      </c>
      <c r="AP39" s="71" t="e">
        <f>LEN(AO39)</f>
        <v>#N/A</v>
      </c>
      <c r="AQ39" s="71" t="e">
        <f>RIGHT(AQ38,AR38-AP39)</f>
        <v>#N/A</v>
      </c>
      <c r="AR39" s="73" t="e">
        <f>LEN(AQ39)</f>
        <v>#N/A</v>
      </c>
    </row>
    <row r="40" spans="1:44" x14ac:dyDescent="0.25">
      <c r="A40" s="17" t="s">
        <v>67</v>
      </c>
      <c r="AA40" s="17" t="str">
        <f t="shared" si="15"/>
        <v>Valor Energia Ativa Injetada (FP)</v>
      </c>
      <c r="AB40" s="64" t="str">
        <f t="shared" si="19"/>
        <v>-670,26</v>
      </c>
      <c r="AD40" s="2" t="s">
        <v>67</v>
      </c>
      <c r="AE40" s="3" t="str">
        <f>LEFT(AI39,FIND(",",AI39,1)-1)</f>
        <v>-670</v>
      </c>
      <c r="AF40" s="3" t="str">
        <f>MID(AI38,SEARCH(",",AI38),3)</f>
        <v>,26</v>
      </c>
      <c r="AG40" s="6" t="str">
        <f t="shared" si="16"/>
        <v>-670,26</v>
      </c>
      <c r="AH40" s="3">
        <f t="shared" si="17"/>
        <v>7</v>
      </c>
      <c r="AI40" s="7" t="str">
        <f>RIGHT(AI39,AJ39-AH40)</f>
        <v>5,0068,23169,5516.634,38</v>
      </c>
      <c r="AJ40" s="7">
        <f t="shared" si="18"/>
        <v>24</v>
      </c>
    </row>
    <row r="41" spans="1:44" x14ac:dyDescent="0.25">
      <c r="A41" s="17" t="s">
        <v>68</v>
      </c>
      <c r="AA41" s="17" t="str">
        <f t="shared" si="15"/>
        <v>Valor Energia Reativa Exced (P)</v>
      </c>
      <c r="AB41" s="64" t="str">
        <f t="shared" si="19"/>
        <v>5,00</v>
      </c>
      <c r="AD41" s="2" t="s">
        <v>68</v>
      </c>
      <c r="AE41" s="3" t="str">
        <f>LEFT(AI40,FIND(",",AI40,1)-1)</f>
        <v>5</v>
      </c>
      <c r="AF41" s="3" t="str">
        <f>MID(AI40,SEARCH(",",AI40),3)</f>
        <v>,00</v>
      </c>
      <c r="AG41" s="6" t="str">
        <f t="shared" si="16"/>
        <v>5,00</v>
      </c>
      <c r="AH41" s="3">
        <f t="shared" si="17"/>
        <v>4</v>
      </c>
      <c r="AI41" s="7" t="str">
        <f>RIGHT(AI40,AJ40-AH41)</f>
        <v>68,23169,5516.634,38</v>
      </c>
      <c r="AJ41" s="7">
        <f t="shared" si="18"/>
        <v>20</v>
      </c>
    </row>
    <row r="42" spans="1:44" x14ac:dyDescent="0.25">
      <c r="A42" s="17" t="s">
        <v>69</v>
      </c>
      <c r="AA42" s="17" t="str">
        <f t="shared" si="15"/>
        <v>Valor Energia Reativa Exced (FP)</v>
      </c>
      <c r="AB42" s="64" t="str">
        <f t="shared" si="19"/>
        <v>68,23</v>
      </c>
      <c r="AD42" s="2" t="s">
        <v>69</v>
      </c>
      <c r="AE42" s="3" t="str">
        <f>LEFT(AI41,FIND(",",AI41,1)-1)</f>
        <v>68</v>
      </c>
      <c r="AF42" s="3" t="str">
        <f>MID(AI41,SEARCH(",",AI41),3)</f>
        <v>,23</v>
      </c>
      <c r="AG42" s="6" t="str">
        <f t="shared" si="16"/>
        <v>68,23</v>
      </c>
      <c r="AH42" s="3">
        <f t="shared" si="17"/>
        <v>5</v>
      </c>
      <c r="AI42" s="7" t="str">
        <f>RIGHT(AI41,AJ41-AH42)</f>
        <v>169,5516.634,38</v>
      </c>
      <c r="AJ42" s="7">
        <f t="shared" si="18"/>
        <v>15</v>
      </c>
    </row>
    <row r="43" spans="1:44" x14ac:dyDescent="0.25">
      <c r="A43" s="17" t="s">
        <v>70</v>
      </c>
      <c r="AA43" s="17" t="str">
        <f t="shared" si="15"/>
        <v>Valor Demanda de Potência Medida (FP)</v>
      </c>
      <c r="AB43" s="64" t="str">
        <f t="shared" si="19"/>
        <v>169,55</v>
      </c>
      <c r="AD43" s="2" t="s">
        <v>70</v>
      </c>
      <c r="AE43" s="3" t="str">
        <f t="shared" ref="AE43:AE44" si="20">LEFT(AI42,FIND(",",AI42,1)-1)</f>
        <v>169</v>
      </c>
      <c r="AF43" s="3" t="str">
        <f>MID(AI42,SEARCH(",",AI42),3)</f>
        <v>,55</v>
      </c>
      <c r="AG43" s="6" t="str">
        <f t="shared" si="16"/>
        <v>169,55</v>
      </c>
      <c r="AH43" s="3">
        <f t="shared" si="17"/>
        <v>6</v>
      </c>
      <c r="AI43" s="7" t="str">
        <f t="shared" ref="AI43:AI44" si="21">RIGHT(AI42,AJ42-AH43)</f>
        <v>16.634,38</v>
      </c>
      <c r="AJ43" s="7">
        <f t="shared" si="18"/>
        <v>9</v>
      </c>
    </row>
    <row r="44" spans="1:44" ht="15.75" thickBot="1" x14ac:dyDescent="0.3">
      <c r="A44" s="26" t="s">
        <v>71</v>
      </c>
      <c r="B44" s="8"/>
      <c r="C44" s="11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26" t="str">
        <f t="shared" si="15"/>
        <v>Valor Demanda Potência Não Consumida (FP)</v>
      </c>
      <c r="AB44" s="64" t="str">
        <f t="shared" si="19"/>
        <v>16.634,38</v>
      </c>
      <c r="AD44" s="8" t="s">
        <v>71</v>
      </c>
      <c r="AE44" s="9" t="str">
        <f t="shared" si="20"/>
        <v>16.634</v>
      </c>
      <c r="AF44" s="9" t="str">
        <f>MID(AI43,SEARCH(",",AI43),3)</f>
        <v>,38</v>
      </c>
      <c r="AG44" s="10" t="str">
        <f t="shared" si="16"/>
        <v>16.634,38</v>
      </c>
      <c r="AH44" s="9">
        <f t="shared" si="17"/>
        <v>9</v>
      </c>
      <c r="AI44" s="11" t="str">
        <f t="shared" si="21"/>
        <v/>
      </c>
      <c r="AJ44" s="11">
        <f t="shared" si="18"/>
        <v>0</v>
      </c>
    </row>
    <row r="45" spans="1:44" x14ac:dyDescent="0.25">
      <c r="A45" s="74" t="s">
        <v>84</v>
      </c>
      <c r="B45" s="75">
        <v>293</v>
      </c>
      <c r="C45" s="76">
        <v>608</v>
      </c>
      <c r="D45" s="1" t="e">
        <f>VLOOKUP($B45&amp;$C45,concat!$B$2:$C$200,2,0)</f>
        <v>#N/A</v>
      </c>
      <c r="E45" s="1" t="e">
        <f>IF(ISNA(D45),VLOOKUP($B45-1&amp;$C45,concat!$B$2:$C$200,2,0),D45)</f>
        <v>#N/A</v>
      </c>
      <c r="F45" s="1" t="e">
        <f>IF(ISNA(E45),VLOOKUP($B45+1&amp;$C45,concat!$B$2:$C$200,2,0),E45)</f>
        <v>#N/A</v>
      </c>
      <c r="G45" s="1" t="e">
        <f>IF(ISNA(F45),VLOOKUP($B45-2&amp;$C45,concat!$B$2:$C$200,2,0),F45)</f>
        <v>#N/A</v>
      </c>
      <c r="H45" s="1" t="e">
        <f>IF(ISNA(G45),VLOOKUP($B45+2&amp;$C45,concat!$B$2:$C$200,2,0),G45)</f>
        <v>#N/A</v>
      </c>
      <c r="I45" s="1" t="e">
        <f>IF(ISNA(H45),VLOOKUP($B45-3&amp;$C45,concat!$B$2:$C$200,2,0),H45)</f>
        <v>#N/A</v>
      </c>
      <c r="J45" s="1" t="e">
        <f>IF(ISNA(I45),VLOOKUP($B45+3&amp;$C45,concat!$B$2:$C$200,2,0),I45)</f>
        <v>#N/A</v>
      </c>
      <c r="K45" s="1" t="e">
        <f>IF(ISNA(J45),VLOOKUP($B45-4&amp;$C45,concat!$B$2:$C$200,2,0),J45)</f>
        <v>#N/A</v>
      </c>
      <c r="L45" s="1" t="e">
        <f>IF(ISNA(K45),VLOOKUP($B45+4&amp;$C45,concat!$B$2:$C$200,2,0),K45)</f>
        <v>#N/A</v>
      </c>
      <c r="M45" s="1" t="e">
        <f>IF(ISNA(L45),VLOOKUP($B45-5&amp;$C45,concat!$B$2:$C$200,2,0),L45)</f>
        <v>#N/A</v>
      </c>
      <c r="N45" s="1" t="e">
        <f>IF(ISNA(M45),VLOOKUP($B45+5&amp;$C45,concat!$B$2:$C$200,2,0),M45)</f>
        <v>#N/A</v>
      </c>
      <c r="O45" s="1" t="e">
        <f>IF(ISNA(N45),VLOOKUP($B45-6&amp;$C45,concat!$B$2:$C$200,2,0),N45)</f>
        <v>#N/A</v>
      </c>
      <c r="P45" s="1" t="e">
        <f>IF(ISNA(O45),VLOOKUP($B45+6&amp;$C45,concat!$B$2:$C$200,2,0),O45)</f>
        <v>#N/A</v>
      </c>
      <c r="Q45" s="1" t="e">
        <f>IF(ISNA(P45),VLOOKUP($B45-7&amp;$C45,concat!$B$2:$C$200,2,0),P45)</f>
        <v>#N/A</v>
      </c>
      <c r="R45" s="1" t="e">
        <f>IF(ISNA(Q45),VLOOKUP($B45+7&amp;$C45,concat!$B$2:$C$200,2,0),Q45)</f>
        <v>#N/A</v>
      </c>
      <c r="S45" s="1" t="e">
        <f>IF(ISNA(R45),VLOOKUP($B45-8&amp;$C45,concat!$B$2:$C$200,2,0),R45)</f>
        <v>#N/A</v>
      </c>
      <c r="T45" s="1" t="e">
        <f>IF(ISNA(S45),VLOOKUP($B45+8&amp;$C45,concat!$B$2:$C$200,2,0),S45)</f>
        <v>#N/A</v>
      </c>
      <c r="U45" s="1" t="e">
        <f>IF(ISNA(T45),VLOOKUP($B45+9&amp;$C45,concat!$B$2:$C$200,2,0),T45)</f>
        <v>#N/A</v>
      </c>
      <c r="V45" s="1" t="e">
        <f>IF(ISNA(U45),VLOOKUP($B45-9&amp;$C45,concat!$B$2:$C$200,2,0),U45)</f>
        <v>#N/A</v>
      </c>
      <c r="W45" s="1" t="e">
        <f>IF(ISNA(V45),VLOOKUP($B45-10&amp;$C45,concat!$B$2:$C$200,2,0),V45)</f>
        <v>#N/A</v>
      </c>
      <c r="X45" s="1" t="e">
        <f>IF(ISNA(W45),VLOOKUP($B45+10&amp;$C45,concat!$B$2:$C$200,2,0),W45)</f>
        <v>#N/A</v>
      </c>
      <c r="Y45" s="77" t="e">
        <f>LEN(X45)</f>
        <v>#N/A</v>
      </c>
      <c r="Z45" s="78" t="e">
        <f>RIGHT(X45,Y45-15)</f>
        <v>#N/A</v>
      </c>
      <c r="AA45" s="74" t="str">
        <f t="shared" si="15"/>
        <v>VALOR (Consumo x Tarifa) (pequeno consumidor)</v>
      </c>
      <c r="AB45" s="79" t="s">
        <v>73</v>
      </c>
    </row>
    <row r="46" spans="1:44" ht="15.75" thickBot="1" x14ac:dyDescent="0.3">
      <c r="A46" s="59" t="s">
        <v>85</v>
      </c>
      <c r="B46" s="69"/>
      <c r="C46" s="69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59" t="str">
        <f t="shared" si="15"/>
        <v>Valor Consumo em kWh</v>
      </c>
      <c r="AB46" s="64" t="str">
        <f>IF(ISNA(AO37),"Grande consumidor ver acima /|\",AO37)</f>
        <v>Grande consumidor ver acima /|\</v>
      </c>
    </row>
    <row r="47" spans="1:44" x14ac:dyDescent="0.25">
      <c r="A47" s="59" t="s">
        <v>86</v>
      </c>
      <c r="B47" s="69"/>
      <c r="C47" s="69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59" t="str">
        <f t="shared" si="15"/>
        <v>Valor Energia Atv Injetada</v>
      </c>
      <c r="AB47" s="64" t="str">
        <f>IF(ISNA(AO38),"Grande consumidor ver acima /|\",AO38)</f>
        <v>Grande consumidor ver acima /|\</v>
      </c>
      <c r="AD47" s="101" t="s">
        <v>101</v>
      </c>
      <c r="AE47" s="77" t="s">
        <v>17</v>
      </c>
      <c r="AF47" s="77" t="s">
        <v>18</v>
      </c>
      <c r="AG47" s="77" t="s">
        <v>21</v>
      </c>
      <c r="AH47" s="77" t="s">
        <v>20</v>
      </c>
      <c r="AI47" s="77" t="s">
        <v>19</v>
      </c>
      <c r="AJ47" s="78" t="s">
        <v>26</v>
      </c>
    </row>
    <row r="48" spans="1:44" ht="15.75" thickBot="1" x14ac:dyDescent="0.3">
      <c r="A48" s="80" t="s">
        <v>87</v>
      </c>
      <c r="B48" s="67"/>
      <c r="C48" s="68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0" t="str">
        <f t="shared" si="15"/>
        <v>Valor Dif. Custo Disp. Res.</v>
      </c>
      <c r="AB48" s="82" t="str">
        <f>IF(ISNA(AO39),"Grande consumidor ver acima /|\",AO39)</f>
        <v>Grande consumidor ver acima /|\</v>
      </c>
      <c r="AD48" s="65"/>
      <c r="AE48" s="62"/>
      <c r="AF48" s="62"/>
      <c r="AG48" s="62"/>
      <c r="AH48" s="62"/>
      <c r="AI48" s="62" t="str">
        <f>Z49</f>
        <v>46,1764,16320,8241,51</v>
      </c>
      <c r="AJ48" s="63">
        <f>LEN(AI48)</f>
        <v>21</v>
      </c>
    </row>
    <row r="49" spans="1:36" x14ac:dyDescent="0.25">
      <c r="A49" s="83" t="s">
        <v>79</v>
      </c>
      <c r="B49" s="84">
        <v>304</v>
      </c>
      <c r="C49" s="85">
        <v>528</v>
      </c>
      <c r="D49" s="1" t="str">
        <f>VLOOKUP($B49&amp;$C49,concat!$B$2:$C$200,2,0)</f>
        <v>46,1764,16320,8241,51</v>
      </c>
      <c r="E49" s="1" t="str">
        <f>IF(ISNA(D49),VLOOKUP($B49-1&amp;$C49,concat!$B$2:$C$200,2,0),D49)</f>
        <v>46,1764,16320,8241,51</v>
      </c>
      <c r="F49" s="1" t="str">
        <f>IF(ISNA(E49),VLOOKUP($B49+1&amp;$C49,concat!$B$2:$C$200,2,0),E49)</f>
        <v>46,1764,16320,8241,51</v>
      </c>
      <c r="G49" s="1" t="str">
        <f>IF(ISNA(F49),VLOOKUP($B49-2&amp;$C49,concat!$B$2:$C$200,2,0),F49)</f>
        <v>46,1764,16320,8241,51</v>
      </c>
      <c r="H49" s="1" t="str">
        <f>IF(ISNA(G49),VLOOKUP($B49+2&amp;$C49,concat!$B$2:$C$200,2,0),G49)</f>
        <v>46,1764,16320,8241,51</v>
      </c>
      <c r="I49" s="1" t="str">
        <f>IF(ISNA(H49),VLOOKUP($B49-3&amp;$C49,concat!$B$2:$C$200,2,0),H49)</f>
        <v>46,1764,16320,8241,51</v>
      </c>
      <c r="J49" s="1" t="str">
        <f>IF(ISNA(I49),VLOOKUP($B49+3&amp;$C49,concat!$B$2:$C$200,2,0),I49)</f>
        <v>46,1764,16320,8241,51</v>
      </c>
      <c r="K49" s="1" t="str">
        <f>IF(ISNA(J49),VLOOKUP($B49-4&amp;$C49,concat!$B$2:$C$200,2,0),J49)</f>
        <v>46,1764,16320,8241,51</v>
      </c>
      <c r="L49" s="1" t="str">
        <f>IF(ISNA(K49),VLOOKUP($B49+4&amp;$C49,concat!$B$2:$C$200,2,0),K49)</f>
        <v>46,1764,16320,8241,51</v>
      </c>
      <c r="M49" s="1" t="str">
        <f>IF(ISNA(L49),VLOOKUP($B49-5&amp;$C49,concat!$B$2:$C$200,2,0),L49)</f>
        <v>46,1764,16320,8241,51</v>
      </c>
      <c r="N49" s="1" t="str">
        <f>IF(ISNA(M49),VLOOKUP($B49+5&amp;$C49,concat!$B$2:$C$200,2,0),M49)</f>
        <v>46,1764,16320,8241,51</v>
      </c>
      <c r="O49" s="1" t="str">
        <f>IF(ISNA(N49),VLOOKUP($B49-6&amp;$C49,concat!$B$2:$C$200,2,0),N49)</f>
        <v>46,1764,16320,8241,51</v>
      </c>
      <c r="P49" s="1" t="str">
        <f>IF(ISNA(O49),VLOOKUP($B49+6&amp;$C49,concat!$B$2:$C$200,2,0),O49)</f>
        <v>46,1764,16320,8241,51</v>
      </c>
      <c r="Q49" s="1" t="str">
        <f>IF(ISNA(P49),VLOOKUP($B49-7&amp;$C49,concat!$B$2:$C$200,2,0),P49)</f>
        <v>46,1764,16320,8241,51</v>
      </c>
      <c r="R49" s="1" t="str">
        <f>IF(ISNA(Q49),VLOOKUP($B49+7&amp;$C49,concat!$B$2:$C$200,2,0),Q49)</f>
        <v>46,1764,16320,8241,51</v>
      </c>
      <c r="S49" s="1" t="str">
        <f>IF(ISNA(R49),VLOOKUP($B49-8&amp;$C49,concat!$B$2:$C$200,2,0),R49)</f>
        <v>46,1764,16320,8241,51</v>
      </c>
      <c r="T49" s="1" t="str">
        <f>IF(ISNA(S49),VLOOKUP($B49+8&amp;$C49,concat!$B$2:$C$200,2,0),S49)</f>
        <v>46,1764,16320,8241,51</v>
      </c>
      <c r="U49" s="1" t="str">
        <f>IF(ISNA(T49),VLOOKUP($B49+9&amp;$C49,concat!$B$2:$C$200,2,0),T49)</f>
        <v>46,1764,16320,8241,51</v>
      </c>
      <c r="V49" s="1" t="str">
        <f>IF(ISNA(U49),VLOOKUP($B49-9&amp;$C49,concat!$B$2:$C$200,2,0),U49)</f>
        <v>46,1764,16320,8241,51</v>
      </c>
      <c r="W49" s="1" t="str">
        <f>IF(ISNA(V49),VLOOKUP($B49-10&amp;$C49,concat!$B$2:$C$200,2,0),V49)</f>
        <v>46,1764,16320,8241,51</v>
      </c>
      <c r="X49" s="1" t="str">
        <f>IF(ISNA(W49),VLOOKUP($B49+10&amp;$C49,concat!$B$2:$C$200,2,0),W49)</f>
        <v>46,1764,16320,8241,51</v>
      </c>
      <c r="Y49" s="86">
        <f>LEN(X49)</f>
        <v>21</v>
      </c>
      <c r="Z49" s="87" t="str">
        <f>X49</f>
        <v>46,1764,16320,8241,51</v>
      </c>
      <c r="AA49" s="88" t="str">
        <f t="shared" si="15"/>
        <v>Extras (grande consumidor)</v>
      </c>
      <c r="AB49" s="89" t="s">
        <v>73</v>
      </c>
      <c r="AD49" s="65"/>
      <c r="AE49" s="62"/>
      <c r="AF49" s="62"/>
      <c r="AG49" s="62"/>
      <c r="AH49" s="62"/>
      <c r="AI49" s="62"/>
      <c r="AJ49" s="63"/>
    </row>
    <row r="50" spans="1:36" x14ac:dyDescent="0.25">
      <c r="A50" s="90" t="s">
        <v>80</v>
      </c>
      <c r="B50" s="67"/>
      <c r="C50" s="68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 t="str">
        <f>IF(ISNA(Z49),VLOOKUP(308&amp;552,concat!B:C,2,0),AG50)</f>
        <v>46,17</v>
      </c>
      <c r="AA50" s="59" t="str">
        <f t="shared" si="15"/>
        <v>Contrib. Ilum. Publ.</v>
      </c>
      <c r="AB50" s="92" t="str">
        <f>IF(ISNA(Z50),0,Z50)</f>
        <v>46,17</v>
      </c>
      <c r="AD50" s="65" t="s">
        <v>80</v>
      </c>
      <c r="AE50" s="62" t="str">
        <f>LEFT(AI48,FIND(",",AI48,1)-1)</f>
        <v>46</v>
      </c>
      <c r="AF50" s="62" t="str">
        <f>MID(AI48,SEARCH(",",AI48),3)</f>
        <v>,17</v>
      </c>
      <c r="AG50" s="66" t="str">
        <f>_xlfn.CONCAT(AE50,AF50)</f>
        <v>46,17</v>
      </c>
      <c r="AH50" s="62">
        <f>LEN(AG50)</f>
        <v>5</v>
      </c>
      <c r="AI50" s="62" t="str">
        <f>RIGHT(AI48,AJ48-AH50)</f>
        <v>64,16320,8241,51</v>
      </c>
      <c r="AJ50" s="63">
        <f>LEN(AI50)</f>
        <v>16</v>
      </c>
    </row>
    <row r="51" spans="1:36" x14ac:dyDescent="0.25">
      <c r="A51" s="90" t="s">
        <v>81</v>
      </c>
      <c r="B51" s="93"/>
      <c r="C51" s="93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59" t="str">
        <f t="shared" si="15"/>
        <v>JUROS MORA</v>
      </c>
      <c r="AB51" s="92" t="str">
        <f>IF(ISNA(AG51),0,AG51)</f>
        <v>64,16</v>
      </c>
      <c r="AD51" s="65" t="s">
        <v>81</v>
      </c>
      <c r="AE51" s="62" t="str">
        <f>LEFT(AI50,FIND(",",AI50,1)-1)</f>
        <v>64</v>
      </c>
      <c r="AF51" s="62" t="str">
        <f>MID(AI50,SEARCH(",",AI50),3)</f>
        <v>,16</v>
      </c>
      <c r="AG51" s="66" t="str">
        <f>_xlfn.CONCAT(AE51,AF51)</f>
        <v>64,16</v>
      </c>
      <c r="AH51" s="62">
        <f>LEN(AG51)</f>
        <v>5</v>
      </c>
      <c r="AI51" s="62" t="str">
        <f>RIGHT(AI50,AJ50-AH51)</f>
        <v>320,8241,51</v>
      </c>
      <c r="AJ51" s="63">
        <f>LEN(AI51)</f>
        <v>11</v>
      </c>
    </row>
    <row r="52" spans="1:36" x14ac:dyDescent="0.25">
      <c r="A52" s="90" t="s">
        <v>82</v>
      </c>
      <c r="B52" s="93"/>
      <c r="C52" s="93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59" t="str">
        <f t="shared" si="15"/>
        <v>MULTA</v>
      </c>
      <c r="AB52" s="92" t="str">
        <f>IF(ISNA(AG52),0,AG52)</f>
        <v>320,82</v>
      </c>
      <c r="AD52" s="65" t="s">
        <v>82</v>
      </c>
      <c r="AE52" s="62" t="str">
        <f>LEFT(AI51,FIND(",",AI51,1)-1)</f>
        <v>320</v>
      </c>
      <c r="AF52" s="62" t="str">
        <f>MID(AI51,SEARCH(",",AI51),3)</f>
        <v>,82</v>
      </c>
      <c r="AG52" s="66" t="str">
        <f>_xlfn.CONCAT(AE52,AF52)</f>
        <v>320,82</v>
      </c>
      <c r="AH52" s="62">
        <f>LEN(AG52)</f>
        <v>6</v>
      </c>
      <c r="AI52" s="62" t="str">
        <f>RIGHT(AI51,AJ51-AH52)</f>
        <v>41,51</v>
      </c>
      <c r="AJ52" s="63">
        <f>LEN(AI52)</f>
        <v>5</v>
      </c>
    </row>
    <row r="53" spans="1:36" ht="15.75" thickBot="1" x14ac:dyDescent="0.3">
      <c r="A53" s="94" t="s">
        <v>83</v>
      </c>
      <c r="B53" s="95"/>
      <c r="C53" s="95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7" t="str">
        <f t="shared" si="15"/>
        <v>ATUALIZACAO MONETARIA</v>
      </c>
      <c r="AB53" s="98" t="str">
        <f>IF(ISNA(AG53),0,AG53)</f>
        <v>41,51</v>
      </c>
      <c r="AD53" s="70" t="s">
        <v>83</v>
      </c>
      <c r="AE53" s="71" t="str">
        <f>LEFT(AI52,FIND(",",AI52,1)-1)</f>
        <v>41</v>
      </c>
      <c r="AF53" s="71" t="str">
        <f>MID(AI52,SEARCH(",",AI52),3)</f>
        <v>,51</v>
      </c>
      <c r="AG53" s="72" t="str">
        <f>_xlfn.CONCAT(AE53,AF53)</f>
        <v>41,51</v>
      </c>
      <c r="AH53" s="102">
        <f>LEN(AG53)</f>
        <v>5</v>
      </c>
      <c r="AI53" s="71" t="str">
        <f>RIGHT(AI52,AJ52-AH53)</f>
        <v/>
      </c>
      <c r="AJ53" s="73">
        <f>LEN(AI53)</f>
        <v>0</v>
      </c>
    </row>
    <row r="54" spans="1:36" x14ac:dyDescent="0.25">
      <c r="A54" s="99" t="s">
        <v>55</v>
      </c>
      <c r="B54" s="100">
        <v>373</v>
      </c>
      <c r="C54" s="12">
        <v>84</v>
      </c>
      <c r="D54" s="1" t="str">
        <f>VLOOKUP($B54&amp;$C54,concat!$B$2:$C$200,2,0)</f>
        <v>CPF/CNPJ41.628.717/0001-60</v>
      </c>
      <c r="E54" s="1" t="str">
        <f>IF(ISNA(D54),VLOOKUP($B54-1&amp;$C54,concat!$B$2:$C$200,2,0),D54)</f>
        <v>CPF/CNPJ41.628.717/0001-60</v>
      </c>
      <c r="F54" s="1" t="str">
        <f>IF(ISNA(E54),VLOOKUP($B54+1&amp;$C54,concat!$B$2:$C$200,2,0),E54)</f>
        <v>CPF/CNPJ41.628.717/0001-60</v>
      </c>
      <c r="G54" s="1" t="str">
        <f>IF(ISNA(F54),VLOOKUP($B54-2&amp;$C54,concat!$B$2:$C$200,2,0),F54)</f>
        <v>CPF/CNPJ41.628.717/0001-60</v>
      </c>
      <c r="H54" s="1" t="str">
        <f>IF(ISNA(G54),VLOOKUP($B54+2&amp;$C54,concat!$B$2:$C$200,2,0),G54)</f>
        <v>CPF/CNPJ41.628.717/0001-60</v>
      </c>
      <c r="I54" s="1" t="str">
        <f>IF(ISNA(H54),VLOOKUP($B54-3&amp;$C54,concat!$B$2:$C$200,2,0),H54)</f>
        <v>CPF/CNPJ41.628.717/0001-60</v>
      </c>
      <c r="J54" s="1" t="str">
        <f>IF(ISNA(I54),VLOOKUP($B54+3&amp;$C54,concat!$B$2:$C$200,2,0),I54)</f>
        <v>CPF/CNPJ41.628.717/0001-60</v>
      </c>
      <c r="K54" s="1" t="str">
        <f>IF(ISNA(J54),VLOOKUP($B54-4&amp;$C54,concat!$B$2:$C$200,2,0),J54)</f>
        <v>CPF/CNPJ41.628.717/0001-60</v>
      </c>
      <c r="L54" s="1" t="str">
        <f>IF(ISNA(K54),VLOOKUP($B54+4&amp;$C54,concat!$B$2:$C$200,2,0),K54)</f>
        <v>CPF/CNPJ41.628.717/0001-60</v>
      </c>
      <c r="M54" s="1" t="str">
        <f>IF(ISNA(L54),VLOOKUP($B54-5&amp;$C54,concat!$B$2:$C$200,2,0),L54)</f>
        <v>CPF/CNPJ41.628.717/0001-60</v>
      </c>
      <c r="N54" s="1" t="str">
        <f>IF(ISNA(M54),VLOOKUP($B54+5&amp;$C54,concat!$B$2:$C$200,2,0),M54)</f>
        <v>CPF/CNPJ41.628.717/0001-60</v>
      </c>
      <c r="O54" s="1" t="str">
        <f>IF(ISNA(N54),VLOOKUP($B54-6&amp;$C54,concat!$B$2:$C$200,2,0),N54)</f>
        <v>CPF/CNPJ41.628.717/0001-60</v>
      </c>
      <c r="P54" s="1" t="str">
        <f>IF(ISNA(O54),VLOOKUP($B54+6&amp;$C54,concat!$B$2:$C$200,2,0),O54)</f>
        <v>CPF/CNPJ41.628.717/0001-60</v>
      </c>
      <c r="Q54" s="1" t="str">
        <f>IF(ISNA(P54),VLOOKUP($B54-7&amp;$C54,concat!$B$2:$C$200,2,0),P54)</f>
        <v>CPF/CNPJ41.628.717/0001-60</v>
      </c>
      <c r="R54" s="1" t="str">
        <f>IF(ISNA(Q54),VLOOKUP($B54+7&amp;$C54,concat!$B$2:$C$200,2,0),Q54)</f>
        <v>CPF/CNPJ41.628.717/0001-60</v>
      </c>
      <c r="S54" s="1" t="str">
        <f>IF(ISNA(R54),VLOOKUP($B54-8&amp;$C54,concat!$B$2:$C$200,2,0),R54)</f>
        <v>CPF/CNPJ41.628.717/0001-60</v>
      </c>
      <c r="T54" s="1" t="str">
        <f>IF(ISNA(S54),VLOOKUP($B54+8&amp;$C54,concat!$B$2:$C$200,2,0),S54)</f>
        <v>CPF/CNPJ41.628.717/0001-60</v>
      </c>
      <c r="U54" s="1" t="str">
        <f>IF(ISNA(T54),VLOOKUP($B54+9&amp;$C54,concat!$B$2:$C$200,2,0),T54)</f>
        <v>CPF/CNPJ41.628.717/0001-60</v>
      </c>
      <c r="V54" s="1" t="str">
        <f>IF(ISNA(U54),VLOOKUP($B54-9&amp;$C54,concat!$B$2:$C$200,2,0),U54)</f>
        <v>CPF/CNPJ41.628.717/0001-60</v>
      </c>
      <c r="W54" s="1" t="str">
        <f>IF(ISNA(V54),VLOOKUP($B54-10&amp;$C54,concat!$B$2:$C$200,2,0),V54)</f>
        <v>CPF/CNPJ41.628.717/0001-60</v>
      </c>
      <c r="X54" s="1" t="str">
        <f>IF(ISNA(W54),VLOOKUP($B54+10&amp;$C54,concat!$B$2:$C$200,2,0),W54)</f>
        <v>CPF/CNPJ41.628.717/0001-60</v>
      </c>
      <c r="Y54" s="1">
        <f>LEN(X54)</f>
        <v>26</v>
      </c>
      <c r="Z54" s="1" t="str">
        <f>RIGHT(X54,Y54-8)</f>
        <v>41.628.717/0001-60</v>
      </c>
      <c r="AA54" s="99" t="str">
        <f t="shared" si="0"/>
        <v>CPF/CNPJ</v>
      </c>
      <c r="AB54" s="99" t="str">
        <f>Z54</f>
        <v>41.628.717/0001-60</v>
      </c>
    </row>
    <row r="55" spans="1:36" ht="15.75" thickBot="1" x14ac:dyDescent="0.3">
      <c r="A55" s="26" t="s">
        <v>10</v>
      </c>
      <c r="B55" s="8">
        <v>435</v>
      </c>
      <c r="C55" s="11">
        <v>673</v>
      </c>
      <c r="D55" s="9" t="str">
        <f>VLOOKUP($B55&amp;$C55,concat!$B$2:$C$200,2,0)</f>
        <v>9/2598964-1</v>
      </c>
      <c r="E55" s="9" t="str">
        <f>IF(ISNA(D55),VLOOKUP($B55-1&amp;$C55,concat!$B$2:$C$200,2,0),D55)</f>
        <v>9/2598964-1</v>
      </c>
      <c r="F55" s="9" t="str">
        <f>IF(ISNA(E55),VLOOKUP($B55+1&amp;$C55,concat!$B$2:$C$200,2,0),E55)</f>
        <v>9/2598964-1</v>
      </c>
      <c r="G55" s="9" t="str">
        <f>IF(ISNA(F55),VLOOKUP($B55-2&amp;$C55,concat!$B$2:$C$200,2,0),F55)</f>
        <v>9/2598964-1</v>
      </c>
      <c r="H55" s="9" t="str">
        <f>IF(ISNA(G55),VLOOKUP($B55+2&amp;$C55,concat!$B$2:$C$200,2,0),G55)</f>
        <v>9/2598964-1</v>
      </c>
      <c r="I55" s="9" t="str">
        <f>IF(ISNA(H55),VLOOKUP($B55-3&amp;$C55,concat!$B$2:$C$200,2,0),H55)</f>
        <v>9/2598964-1</v>
      </c>
      <c r="J55" s="9" t="str">
        <f>IF(ISNA(I55),VLOOKUP($B55+3&amp;$C55,concat!$B$2:$C$200,2,0),I55)</f>
        <v>9/2598964-1</v>
      </c>
      <c r="K55" s="9" t="str">
        <f>IF(ISNA(J55),VLOOKUP($B55-4&amp;$C55,concat!$B$2:$C$200,2,0),J55)</f>
        <v>9/2598964-1</v>
      </c>
      <c r="L55" s="9" t="str">
        <f>IF(ISNA(K55),VLOOKUP($B55+4&amp;$C55,concat!$B$2:$C$200,2,0),K55)</f>
        <v>9/2598964-1</v>
      </c>
      <c r="M55" s="9" t="str">
        <f>IF(ISNA(L55),VLOOKUP($B55-5&amp;$C55,concat!$B$2:$C$200,2,0),L55)</f>
        <v>9/2598964-1</v>
      </c>
      <c r="N55" s="9" t="str">
        <f>IF(ISNA(M55),VLOOKUP($B55+5&amp;$C55,concat!$B$2:$C$200,2,0),M55)</f>
        <v>9/2598964-1</v>
      </c>
      <c r="O55" s="9" t="str">
        <f>IF(ISNA(N55),VLOOKUP($B55-6&amp;$C55,concat!$B$2:$C$200,2,0),N55)</f>
        <v>9/2598964-1</v>
      </c>
      <c r="P55" s="9" t="str">
        <f>IF(ISNA(O55),VLOOKUP($B55+6&amp;$C55,concat!$B$2:$C$200,2,0),O55)</f>
        <v>9/2598964-1</v>
      </c>
      <c r="Q55" s="9" t="str">
        <f>IF(ISNA(P55),VLOOKUP($B55-7&amp;$C55,concat!$B$2:$C$200,2,0),P55)</f>
        <v>9/2598964-1</v>
      </c>
      <c r="R55" s="9" t="str">
        <f>IF(ISNA(Q55),VLOOKUP($B55+7&amp;$C55,concat!$B$2:$C$200,2,0),Q55)</f>
        <v>9/2598964-1</v>
      </c>
      <c r="S55" s="9" t="str">
        <f>IF(ISNA(R55),VLOOKUP($B55-8&amp;$C55,concat!$B$2:$C$200,2,0),R55)</f>
        <v>9/2598964-1</v>
      </c>
      <c r="T55" s="9" t="str">
        <f>IF(ISNA(S55),VLOOKUP($B55+8&amp;$C55,concat!$B$2:$C$200,2,0),S55)</f>
        <v>9/2598964-1</v>
      </c>
      <c r="U55" s="9" t="str">
        <f>IF(ISNA(T55),VLOOKUP($B55+9&amp;$C55,concat!$B$2:$C$200,2,0),T55)</f>
        <v>9/2598964-1</v>
      </c>
      <c r="V55" s="9" t="str">
        <f>IF(ISNA(U55),VLOOKUP($B55-9&amp;$C55,concat!$B$2:$C$200,2,0),U55)</f>
        <v>9/2598964-1</v>
      </c>
      <c r="W55" s="9" t="str">
        <f>IF(ISNA(V55),VLOOKUP($B55-10&amp;$C55,concat!$B$2:$C$200,2,0),V55)</f>
        <v>9/2598964-1</v>
      </c>
      <c r="X55" s="9" t="str">
        <f>IF(ISNA(W55),VLOOKUP($B55+10&amp;$C55,concat!$B$2:$C$200,2,0),W55)</f>
        <v>9/2598964-1</v>
      </c>
      <c r="Y55" s="9"/>
      <c r="Z55" s="9"/>
      <c r="AA55" s="26" t="str">
        <f>A55</f>
        <v>UC/UG</v>
      </c>
      <c r="AB55" s="26" t="str">
        <f>X55</f>
        <v>9/2598964-1</v>
      </c>
    </row>
    <row r="56" spans="1:36" x14ac:dyDescent="0.25">
      <c r="AB56" s="17">
        <f t="shared" ref="AB56:AB87" si="22">D56</f>
        <v>0</v>
      </c>
    </row>
    <row r="57" spans="1:36" x14ac:dyDescent="0.25">
      <c r="AB57" s="17">
        <f t="shared" si="22"/>
        <v>0</v>
      </c>
    </row>
    <row r="58" spans="1:36" x14ac:dyDescent="0.25">
      <c r="AB58" s="17">
        <f t="shared" si="22"/>
        <v>0</v>
      </c>
    </row>
    <row r="59" spans="1:36" x14ac:dyDescent="0.25">
      <c r="AB59" s="17">
        <f t="shared" si="22"/>
        <v>0</v>
      </c>
    </row>
    <row r="60" spans="1:36" x14ac:dyDescent="0.25">
      <c r="AB60" s="17">
        <f t="shared" si="22"/>
        <v>0</v>
      </c>
    </row>
    <row r="61" spans="1:36" x14ac:dyDescent="0.25">
      <c r="AB61" s="17">
        <f t="shared" si="22"/>
        <v>0</v>
      </c>
    </row>
    <row r="62" spans="1:36" x14ac:dyDescent="0.25">
      <c r="AB62" s="17">
        <f t="shared" si="22"/>
        <v>0</v>
      </c>
    </row>
    <row r="63" spans="1:36" x14ac:dyDescent="0.25">
      <c r="AB63" s="17">
        <f t="shared" si="22"/>
        <v>0</v>
      </c>
    </row>
    <row r="64" spans="1:36" x14ac:dyDescent="0.25">
      <c r="AB64" s="17">
        <f t="shared" si="22"/>
        <v>0</v>
      </c>
    </row>
    <row r="65" spans="28:28" x14ac:dyDescent="0.25">
      <c r="AB65" s="17">
        <f t="shared" si="22"/>
        <v>0</v>
      </c>
    </row>
    <row r="66" spans="28:28" x14ac:dyDescent="0.25">
      <c r="AB66" s="17">
        <f t="shared" si="22"/>
        <v>0</v>
      </c>
    </row>
    <row r="67" spans="28:28" x14ac:dyDescent="0.25">
      <c r="AB67" s="17">
        <f t="shared" si="22"/>
        <v>0</v>
      </c>
    </row>
    <row r="68" spans="28:28" x14ac:dyDescent="0.25">
      <c r="AB68" s="17">
        <f t="shared" si="22"/>
        <v>0</v>
      </c>
    </row>
    <row r="69" spans="28:28" x14ac:dyDescent="0.25">
      <c r="AB69" s="17">
        <f t="shared" si="22"/>
        <v>0</v>
      </c>
    </row>
    <row r="70" spans="28:28" x14ac:dyDescent="0.25">
      <c r="AB70" s="17">
        <f t="shared" si="22"/>
        <v>0</v>
      </c>
    </row>
    <row r="71" spans="28:28" x14ac:dyDescent="0.25">
      <c r="AB71" s="17">
        <f t="shared" si="22"/>
        <v>0</v>
      </c>
    </row>
    <row r="72" spans="28:28" x14ac:dyDescent="0.25">
      <c r="AB72" s="17">
        <f t="shared" si="22"/>
        <v>0</v>
      </c>
    </row>
    <row r="73" spans="28:28" x14ac:dyDescent="0.25">
      <c r="AB73" s="17">
        <f t="shared" si="22"/>
        <v>0</v>
      </c>
    </row>
    <row r="74" spans="28:28" x14ac:dyDescent="0.25">
      <c r="AB74" s="17">
        <f t="shared" si="22"/>
        <v>0</v>
      </c>
    </row>
    <row r="75" spans="28:28" x14ac:dyDescent="0.25">
      <c r="AB75" s="17">
        <f t="shared" si="22"/>
        <v>0</v>
      </c>
    </row>
    <row r="76" spans="28:28" x14ac:dyDescent="0.25">
      <c r="AB76" s="17">
        <f t="shared" si="22"/>
        <v>0</v>
      </c>
    </row>
    <row r="77" spans="28:28" x14ac:dyDescent="0.25">
      <c r="AB77" s="17">
        <f t="shared" si="22"/>
        <v>0</v>
      </c>
    </row>
    <row r="78" spans="28:28" x14ac:dyDescent="0.25">
      <c r="AB78" s="17">
        <f t="shared" si="22"/>
        <v>0</v>
      </c>
    </row>
    <row r="79" spans="28:28" x14ac:dyDescent="0.25">
      <c r="AB79" s="17">
        <f t="shared" si="22"/>
        <v>0</v>
      </c>
    </row>
    <row r="80" spans="28:28" x14ac:dyDescent="0.25">
      <c r="AB80" s="17">
        <f t="shared" si="22"/>
        <v>0</v>
      </c>
    </row>
    <row r="81" spans="28:28" x14ac:dyDescent="0.25">
      <c r="AB81" s="17">
        <f t="shared" si="22"/>
        <v>0</v>
      </c>
    </row>
    <row r="82" spans="28:28" x14ac:dyDescent="0.25">
      <c r="AB82" s="17">
        <f t="shared" si="22"/>
        <v>0</v>
      </c>
    </row>
    <row r="83" spans="28:28" x14ac:dyDescent="0.25">
      <c r="AB83" s="17">
        <f t="shared" si="22"/>
        <v>0</v>
      </c>
    </row>
    <row r="84" spans="28:28" x14ac:dyDescent="0.25">
      <c r="AB84" s="17">
        <f t="shared" si="22"/>
        <v>0</v>
      </c>
    </row>
    <row r="85" spans="28:28" x14ac:dyDescent="0.25">
      <c r="AB85" s="17">
        <f t="shared" si="22"/>
        <v>0</v>
      </c>
    </row>
    <row r="86" spans="28:28" x14ac:dyDescent="0.25">
      <c r="AB86" s="17">
        <f t="shared" si="22"/>
        <v>0</v>
      </c>
    </row>
    <row r="87" spans="28:28" x14ac:dyDescent="0.25">
      <c r="AB87" s="17">
        <f t="shared" si="22"/>
        <v>0</v>
      </c>
    </row>
    <row r="88" spans="28:28" x14ac:dyDescent="0.25">
      <c r="AB88" s="17">
        <f t="shared" ref="AB88:AB115" si="23">D88</f>
        <v>0</v>
      </c>
    </row>
    <row r="89" spans="28:28" x14ac:dyDescent="0.25">
      <c r="AB89" s="17">
        <f t="shared" si="23"/>
        <v>0</v>
      </c>
    </row>
    <row r="90" spans="28:28" x14ac:dyDescent="0.25">
      <c r="AB90" s="17">
        <f t="shared" si="23"/>
        <v>0</v>
      </c>
    </row>
    <row r="91" spans="28:28" x14ac:dyDescent="0.25">
      <c r="AB91" s="17">
        <f t="shared" si="23"/>
        <v>0</v>
      </c>
    </row>
    <row r="92" spans="28:28" x14ac:dyDescent="0.25">
      <c r="AB92" s="17">
        <f t="shared" si="23"/>
        <v>0</v>
      </c>
    </row>
    <row r="93" spans="28:28" x14ac:dyDescent="0.25">
      <c r="AB93" s="17">
        <f t="shared" si="23"/>
        <v>0</v>
      </c>
    </row>
    <row r="94" spans="28:28" x14ac:dyDescent="0.25">
      <c r="AB94" s="17">
        <f t="shared" si="23"/>
        <v>0</v>
      </c>
    </row>
    <row r="95" spans="28:28" x14ac:dyDescent="0.25">
      <c r="AB95" s="17">
        <f t="shared" si="23"/>
        <v>0</v>
      </c>
    </row>
    <row r="96" spans="28:28" x14ac:dyDescent="0.25">
      <c r="AB96" s="17">
        <f t="shared" si="23"/>
        <v>0</v>
      </c>
    </row>
    <row r="97" spans="28:28" x14ac:dyDescent="0.25">
      <c r="AB97" s="17">
        <f t="shared" si="23"/>
        <v>0</v>
      </c>
    </row>
    <row r="98" spans="28:28" x14ac:dyDescent="0.25">
      <c r="AB98" s="17">
        <f t="shared" si="23"/>
        <v>0</v>
      </c>
    </row>
    <row r="99" spans="28:28" x14ac:dyDescent="0.25">
      <c r="AB99" s="17">
        <f t="shared" si="23"/>
        <v>0</v>
      </c>
    </row>
    <row r="100" spans="28:28" x14ac:dyDescent="0.25">
      <c r="AB100" s="17">
        <f t="shared" si="23"/>
        <v>0</v>
      </c>
    </row>
    <row r="101" spans="28:28" x14ac:dyDescent="0.25">
      <c r="AB101" s="17">
        <f t="shared" si="23"/>
        <v>0</v>
      </c>
    </row>
    <row r="102" spans="28:28" x14ac:dyDescent="0.25">
      <c r="AB102" s="17">
        <f t="shared" si="23"/>
        <v>0</v>
      </c>
    </row>
    <row r="103" spans="28:28" x14ac:dyDescent="0.25">
      <c r="AB103" s="17">
        <f t="shared" si="23"/>
        <v>0</v>
      </c>
    </row>
    <row r="104" spans="28:28" x14ac:dyDescent="0.25">
      <c r="AB104" s="17">
        <f t="shared" si="23"/>
        <v>0</v>
      </c>
    </row>
    <row r="105" spans="28:28" x14ac:dyDescent="0.25">
      <c r="AB105" s="17">
        <f t="shared" si="23"/>
        <v>0</v>
      </c>
    </row>
    <row r="106" spans="28:28" x14ac:dyDescent="0.25">
      <c r="AB106" s="17">
        <f t="shared" si="23"/>
        <v>0</v>
      </c>
    </row>
    <row r="107" spans="28:28" x14ac:dyDescent="0.25">
      <c r="AB107" s="17">
        <f t="shared" si="23"/>
        <v>0</v>
      </c>
    </row>
    <row r="108" spans="28:28" x14ac:dyDescent="0.25">
      <c r="AB108" s="17">
        <f t="shared" si="23"/>
        <v>0</v>
      </c>
    </row>
    <row r="109" spans="28:28" x14ac:dyDescent="0.25">
      <c r="AB109" s="17">
        <f t="shared" si="23"/>
        <v>0</v>
      </c>
    </row>
    <row r="110" spans="28:28" x14ac:dyDescent="0.25">
      <c r="AB110" s="17">
        <f t="shared" si="23"/>
        <v>0</v>
      </c>
    </row>
    <row r="111" spans="28:28" x14ac:dyDescent="0.25">
      <c r="AB111" s="17">
        <f t="shared" si="23"/>
        <v>0</v>
      </c>
    </row>
    <row r="112" spans="28:28" x14ac:dyDescent="0.25">
      <c r="AB112" s="17">
        <f t="shared" si="23"/>
        <v>0</v>
      </c>
    </row>
    <row r="113" spans="28:28" x14ac:dyDescent="0.25">
      <c r="AB113" s="17">
        <f t="shared" si="23"/>
        <v>0</v>
      </c>
    </row>
    <row r="114" spans="28:28" x14ac:dyDescent="0.25">
      <c r="AB114" s="17">
        <f t="shared" si="23"/>
        <v>0</v>
      </c>
    </row>
    <row r="115" spans="28:28" x14ac:dyDescent="0.25">
      <c r="AB115" s="17">
        <f t="shared" si="23"/>
        <v>0</v>
      </c>
    </row>
    <row r="116" spans="28:28" x14ac:dyDescent="0.25">
      <c r="AB116" s="17">
        <f t="shared" ref="AB116:AB179" si="24">D116</f>
        <v>0</v>
      </c>
    </row>
    <row r="117" spans="28:28" x14ac:dyDescent="0.25">
      <c r="AB117" s="17">
        <f t="shared" si="24"/>
        <v>0</v>
      </c>
    </row>
    <row r="118" spans="28:28" x14ac:dyDescent="0.25">
      <c r="AB118" s="17">
        <f t="shared" si="24"/>
        <v>0</v>
      </c>
    </row>
    <row r="119" spans="28:28" x14ac:dyDescent="0.25">
      <c r="AB119" s="17">
        <f t="shared" si="24"/>
        <v>0</v>
      </c>
    </row>
    <row r="120" spans="28:28" x14ac:dyDescent="0.25">
      <c r="AB120" s="17">
        <f t="shared" si="24"/>
        <v>0</v>
      </c>
    </row>
    <row r="121" spans="28:28" x14ac:dyDescent="0.25">
      <c r="AB121" s="17">
        <f t="shared" si="24"/>
        <v>0</v>
      </c>
    </row>
    <row r="122" spans="28:28" x14ac:dyDescent="0.25">
      <c r="AB122" s="17">
        <f t="shared" si="24"/>
        <v>0</v>
      </c>
    </row>
    <row r="123" spans="28:28" x14ac:dyDescent="0.25">
      <c r="AB123" s="17">
        <f t="shared" si="24"/>
        <v>0</v>
      </c>
    </row>
    <row r="124" spans="28:28" x14ac:dyDescent="0.25">
      <c r="AB124" s="17">
        <f t="shared" si="24"/>
        <v>0</v>
      </c>
    </row>
    <row r="125" spans="28:28" x14ac:dyDescent="0.25">
      <c r="AB125" s="17">
        <f t="shared" si="24"/>
        <v>0</v>
      </c>
    </row>
    <row r="126" spans="28:28" x14ac:dyDescent="0.25">
      <c r="AB126" s="17">
        <f t="shared" si="24"/>
        <v>0</v>
      </c>
    </row>
    <row r="127" spans="28:28" x14ac:dyDescent="0.25">
      <c r="AB127" s="17">
        <f t="shared" si="24"/>
        <v>0</v>
      </c>
    </row>
    <row r="128" spans="28:28" x14ac:dyDescent="0.25">
      <c r="AB128" s="17">
        <f t="shared" si="24"/>
        <v>0</v>
      </c>
    </row>
    <row r="129" spans="28:28" x14ac:dyDescent="0.25">
      <c r="AB129" s="17">
        <f t="shared" si="24"/>
        <v>0</v>
      </c>
    </row>
    <row r="130" spans="28:28" x14ac:dyDescent="0.25">
      <c r="AB130" s="17">
        <f t="shared" si="24"/>
        <v>0</v>
      </c>
    </row>
    <row r="131" spans="28:28" x14ac:dyDescent="0.25">
      <c r="AB131" s="17">
        <f t="shared" si="24"/>
        <v>0</v>
      </c>
    </row>
    <row r="132" spans="28:28" x14ac:dyDescent="0.25">
      <c r="AB132" s="17">
        <f t="shared" si="24"/>
        <v>0</v>
      </c>
    </row>
    <row r="133" spans="28:28" x14ac:dyDescent="0.25">
      <c r="AB133" s="17">
        <f t="shared" si="24"/>
        <v>0</v>
      </c>
    </row>
    <row r="134" spans="28:28" x14ac:dyDescent="0.25">
      <c r="AB134" s="17">
        <f t="shared" si="24"/>
        <v>0</v>
      </c>
    </row>
    <row r="135" spans="28:28" x14ac:dyDescent="0.25">
      <c r="AB135" s="17">
        <f t="shared" si="24"/>
        <v>0</v>
      </c>
    </row>
    <row r="136" spans="28:28" x14ac:dyDescent="0.25">
      <c r="AB136" s="17">
        <f t="shared" si="24"/>
        <v>0</v>
      </c>
    </row>
    <row r="137" spans="28:28" x14ac:dyDescent="0.25">
      <c r="AB137" s="17">
        <f t="shared" si="24"/>
        <v>0</v>
      </c>
    </row>
    <row r="138" spans="28:28" x14ac:dyDescent="0.25">
      <c r="AB138" s="17">
        <f t="shared" si="24"/>
        <v>0</v>
      </c>
    </row>
    <row r="139" spans="28:28" x14ac:dyDescent="0.25">
      <c r="AB139" s="17">
        <f t="shared" si="24"/>
        <v>0</v>
      </c>
    </row>
    <row r="140" spans="28:28" x14ac:dyDescent="0.25">
      <c r="AB140" s="17">
        <f t="shared" si="24"/>
        <v>0</v>
      </c>
    </row>
    <row r="141" spans="28:28" x14ac:dyDescent="0.25">
      <c r="AB141" s="17">
        <f t="shared" si="24"/>
        <v>0</v>
      </c>
    </row>
    <row r="142" spans="28:28" x14ac:dyDescent="0.25">
      <c r="AB142" s="17">
        <f t="shared" si="24"/>
        <v>0</v>
      </c>
    </row>
    <row r="143" spans="28:28" x14ac:dyDescent="0.25">
      <c r="AB143" s="17">
        <f t="shared" si="24"/>
        <v>0</v>
      </c>
    </row>
    <row r="144" spans="28:28" x14ac:dyDescent="0.25">
      <c r="AB144" s="17">
        <f t="shared" si="24"/>
        <v>0</v>
      </c>
    </row>
    <row r="145" spans="28:28" x14ac:dyDescent="0.25">
      <c r="AB145" s="17">
        <f t="shared" si="24"/>
        <v>0</v>
      </c>
    </row>
    <row r="146" spans="28:28" x14ac:dyDescent="0.25">
      <c r="AB146" s="17">
        <f t="shared" si="24"/>
        <v>0</v>
      </c>
    </row>
    <row r="147" spans="28:28" x14ac:dyDescent="0.25">
      <c r="AB147" s="17">
        <f t="shared" si="24"/>
        <v>0</v>
      </c>
    </row>
    <row r="148" spans="28:28" x14ac:dyDescent="0.25">
      <c r="AB148" s="17">
        <f t="shared" si="24"/>
        <v>0</v>
      </c>
    </row>
    <row r="149" spans="28:28" x14ac:dyDescent="0.25">
      <c r="AB149" s="17">
        <f t="shared" si="24"/>
        <v>0</v>
      </c>
    </row>
    <row r="150" spans="28:28" x14ac:dyDescent="0.25">
      <c r="AB150" s="17">
        <f t="shared" si="24"/>
        <v>0</v>
      </c>
    </row>
    <row r="151" spans="28:28" x14ac:dyDescent="0.25">
      <c r="AB151" s="17">
        <f t="shared" si="24"/>
        <v>0</v>
      </c>
    </row>
    <row r="152" spans="28:28" x14ac:dyDescent="0.25">
      <c r="AB152" s="17">
        <f t="shared" si="24"/>
        <v>0</v>
      </c>
    </row>
    <row r="153" spans="28:28" x14ac:dyDescent="0.25">
      <c r="AB153" s="17">
        <f t="shared" si="24"/>
        <v>0</v>
      </c>
    </row>
    <row r="154" spans="28:28" x14ac:dyDescent="0.25">
      <c r="AB154" s="17">
        <f t="shared" si="24"/>
        <v>0</v>
      </c>
    </row>
    <row r="155" spans="28:28" x14ac:dyDescent="0.25">
      <c r="AB155" s="17">
        <f t="shared" si="24"/>
        <v>0</v>
      </c>
    </row>
    <row r="156" spans="28:28" x14ac:dyDescent="0.25">
      <c r="AB156" s="17">
        <f t="shared" si="24"/>
        <v>0</v>
      </c>
    </row>
    <row r="157" spans="28:28" x14ac:dyDescent="0.25">
      <c r="AB157" s="17">
        <f t="shared" si="24"/>
        <v>0</v>
      </c>
    </row>
    <row r="158" spans="28:28" x14ac:dyDescent="0.25">
      <c r="AB158" s="17">
        <f t="shared" si="24"/>
        <v>0</v>
      </c>
    </row>
    <row r="159" spans="28:28" x14ac:dyDescent="0.25">
      <c r="AB159" s="17">
        <f t="shared" si="24"/>
        <v>0</v>
      </c>
    </row>
    <row r="160" spans="28:28" x14ac:dyDescent="0.25">
      <c r="AB160" s="17">
        <f t="shared" si="24"/>
        <v>0</v>
      </c>
    </row>
    <row r="161" spans="28:28" x14ac:dyDescent="0.25">
      <c r="AB161" s="17">
        <f t="shared" si="24"/>
        <v>0</v>
      </c>
    </row>
    <row r="162" spans="28:28" x14ac:dyDescent="0.25">
      <c r="AB162" s="17">
        <f t="shared" si="24"/>
        <v>0</v>
      </c>
    </row>
    <row r="163" spans="28:28" x14ac:dyDescent="0.25">
      <c r="AB163" s="17">
        <f t="shared" si="24"/>
        <v>0</v>
      </c>
    </row>
    <row r="164" spans="28:28" x14ac:dyDescent="0.25">
      <c r="AB164" s="17">
        <f t="shared" si="24"/>
        <v>0</v>
      </c>
    </row>
    <row r="165" spans="28:28" x14ac:dyDescent="0.25">
      <c r="AB165" s="17">
        <f t="shared" si="24"/>
        <v>0</v>
      </c>
    </row>
    <row r="166" spans="28:28" x14ac:dyDescent="0.25">
      <c r="AB166" s="17">
        <f t="shared" si="24"/>
        <v>0</v>
      </c>
    </row>
    <row r="167" spans="28:28" x14ac:dyDescent="0.25">
      <c r="AB167" s="17">
        <f t="shared" si="24"/>
        <v>0</v>
      </c>
    </row>
    <row r="168" spans="28:28" x14ac:dyDescent="0.25">
      <c r="AB168" s="17">
        <f t="shared" si="24"/>
        <v>0</v>
      </c>
    </row>
    <row r="169" spans="28:28" x14ac:dyDescent="0.25">
      <c r="AB169" s="17">
        <f t="shared" si="24"/>
        <v>0</v>
      </c>
    </row>
    <row r="170" spans="28:28" x14ac:dyDescent="0.25">
      <c r="AB170" s="17">
        <f t="shared" si="24"/>
        <v>0</v>
      </c>
    </row>
    <row r="171" spans="28:28" x14ac:dyDescent="0.25">
      <c r="AB171" s="17">
        <f t="shared" si="24"/>
        <v>0</v>
      </c>
    </row>
    <row r="172" spans="28:28" x14ac:dyDescent="0.25">
      <c r="AB172" s="17">
        <f t="shared" si="24"/>
        <v>0</v>
      </c>
    </row>
    <row r="173" spans="28:28" x14ac:dyDescent="0.25">
      <c r="AB173" s="17">
        <f t="shared" si="24"/>
        <v>0</v>
      </c>
    </row>
    <row r="174" spans="28:28" x14ac:dyDescent="0.25">
      <c r="AB174" s="17">
        <f t="shared" si="24"/>
        <v>0</v>
      </c>
    </row>
    <row r="175" spans="28:28" x14ac:dyDescent="0.25">
      <c r="AB175" s="17">
        <f t="shared" si="24"/>
        <v>0</v>
      </c>
    </row>
    <row r="176" spans="28:28" x14ac:dyDescent="0.25">
      <c r="AB176" s="17">
        <f t="shared" si="24"/>
        <v>0</v>
      </c>
    </row>
    <row r="177" spans="28:28" x14ac:dyDescent="0.25">
      <c r="AB177" s="17">
        <f t="shared" si="24"/>
        <v>0</v>
      </c>
    </row>
    <row r="178" spans="28:28" x14ac:dyDescent="0.25">
      <c r="AB178" s="17">
        <f t="shared" si="24"/>
        <v>0</v>
      </c>
    </row>
    <row r="179" spans="28:28" x14ac:dyDescent="0.25">
      <c r="AB179" s="17">
        <f t="shared" si="24"/>
        <v>0</v>
      </c>
    </row>
    <row r="180" spans="28:28" x14ac:dyDescent="0.25">
      <c r="AB180" s="17">
        <f t="shared" ref="AB180:AB243" si="25">D180</f>
        <v>0</v>
      </c>
    </row>
    <row r="181" spans="28:28" x14ac:dyDescent="0.25">
      <c r="AB181" s="17">
        <f t="shared" si="25"/>
        <v>0</v>
      </c>
    </row>
    <row r="182" spans="28:28" x14ac:dyDescent="0.25">
      <c r="AB182" s="17">
        <f t="shared" si="25"/>
        <v>0</v>
      </c>
    </row>
    <row r="183" spans="28:28" x14ac:dyDescent="0.25">
      <c r="AB183" s="17">
        <f t="shared" si="25"/>
        <v>0</v>
      </c>
    </row>
    <row r="184" spans="28:28" x14ac:dyDescent="0.25">
      <c r="AB184" s="17">
        <f t="shared" si="25"/>
        <v>0</v>
      </c>
    </row>
    <row r="185" spans="28:28" x14ac:dyDescent="0.25">
      <c r="AB185" s="17">
        <f t="shared" si="25"/>
        <v>0</v>
      </c>
    </row>
    <row r="186" spans="28:28" x14ac:dyDescent="0.25">
      <c r="AB186" s="17">
        <f t="shared" si="25"/>
        <v>0</v>
      </c>
    </row>
    <row r="187" spans="28:28" x14ac:dyDescent="0.25">
      <c r="AB187" s="17">
        <f t="shared" si="25"/>
        <v>0</v>
      </c>
    </row>
    <row r="188" spans="28:28" x14ac:dyDescent="0.25">
      <c r="AB188" s="17">
        <f t="shared" si="25"/>
        <v>0</v>
      </c>
    </row>
    <row r="189" spans="28:28" x14ac:dyDescent="0.25">
      <c r="AB189" s="17">
        <f t="shared" si="25"/>
        <v>0</v>
      </c>
    </row>
    <row r="190" spans="28:28" x14ac:dyDescent="0.25">
      <c r="AB190" s="17">
        <f t="shared" si="25"/>
        <v>0</v>
      </c>
    </row>
    <row r="191" spans="28:28" x14ac:dyDescent="0.25">
      <c r="AB191" s="17">
        <f t="shared" si="25"/>
        <v>0</v>
      </c>
    </row>
    <row r="192" spans="28:28" x14ac:dyDescent="0.25">
      <c r="AB192" s="17">
        <f t="shared" si="25"/>
        <v>0</v>
      </c>
    </row>
    <row r="193" spans="28:28" x14ac:dyDescent="0.25">
      <c r="AB193" s="17">
        <f t="shared" si="25"/>
        <v>0</v>
      </c>
    </row>
    <row r="194" spans="28:28" x14ac:dyDescent="0.25">
      <c r="AB194" s="17">
        <f t="shared" si="25"/>
        <v>0</v>
      </c>
    </row>
    <row r="195" spans="28:28" x14ac:dyDescent="0.25">
      <c r="AB195" s="17">
        <f t="shared" si="25"/>
        <v>0</v>
      </c>
    </row>
    <row r="196" spans="28:28" x14ac:dyDescent="0.25">
      <c r="AB196" s="17">
        <f t="shared" si="25"/>
        <v>0</v>
      </c>
    </row>
    <row r="197" spans="28:28" x14ac:dyDescent="0.25">
      <c r="AB197" s="17">
        <f t="shared" si="25"/>
        <v>0</v>
      </c>
    </row>
    <row r="198" spans="28:28" x14ac:dyDescent="0.25">
      <c r="AB198" s="17">
        <f t="shared" si="25"/>
        <v>0</v>
      </c>
    </row>
    <row r="199" spans="28:28" x14ac:dyDescent="0.25">
      <c r="AB199" s="17">
        <f t="shared" si="25"/>
        <v>0</v>
      </c>
    </row>
    <row r="200" spans="28:28" x14ac:dyDescent="0.25">
      <c r="AB200" s="17">
        <f t="shared" si="25"/>
        <v>0</v>
      </c>
    </row>
    <row r="201" spans="28:28" x14ac:dyDescent="0.25">
      <c r="AB201" s="17">
        <f t="shared" si="25"/>
        <v>0</v>
      </c>
    </row>
    <row r="202" spans="28:28" x14ac:dyDescent="0.25">
      <c r="AB202" s="17">
        <f t="shared" si="25"/>
        <v>0</v>
      </c>
    </row>
    <row r="203" spans="28:28" x14ac:dyDescent="0.25">
      <c r="AB203" s="17">
        <f t="shared" si="25"/>
        <v>0</v>
      </c>
    </row>
    <row r="204" spans="28:28" x14ac:dyDescent="0.25">
      <c r="AB204" s="17">
        <f t="shared" si="25"/>
        <v>0</v>
      </c>
    </row>
    <row r="205" spans="28:28" x14ac:dyDescent="0.25">
      <c r="AB205" s="17">
        <f t="shared" si="25"/>
        <v>0</v>
      </c>
    </row>
    <row r="206" spans="28:28" x14ac:dyDescent="0.25">
      <c r="AB206" s="17">
        <f t="shared" si="25"/>
        <v>0</v>
      </c>
    </row>
    <row r="207" spans="28:28" x14ac:dyDescent="0.25">
      <c r="AB207" s="17">
        <f t="shared" si="25"/>
        <v>0</v>
      </c>
    </row>
    <row r="208" spans="28:28" x14ac:dyDescent="0.25">
      <c r="AB208" s="17">
        <f t="shared" si="25"/>
        <v>0</v>
      </c>
    </row>
    <row r="209" spans="28:28" x14ac:dyDescent="0.25">
      <c r="AB209" s="17">
        <f t="shared" si="25"/>
        <v>0</v>
      </c>
    </row>
    <row r="210" spans="28:28" x14ac:dyDescent="0.25">
      <c r="AB210" s="17">
        <f t="shared" si="25"/>
        <v>0</v>
      </c>
    </row>
    <row r="211" spans="28:28" x14ac:dyDescent="0.25">
      <c r="AB211" s="17">
        <f t="shared" si="25"/>
        <v>0</v>
      </c>
    </row>
    <row r="212" spans="28:28" x14ac:dyDescent="0.25">
      <c r="AB212" s="17">
        <f t="shared" si="25"/>
        <v>0</v>
      </c>
    </row>
    <row r="213" spans="28:28" x14ac:dyDescent="0.25">
      <c r="AB213" s="17">
        <f t="shared" si="25"/>
        <v>0</v>
      </c>
    </row>
    <row r="214" spans="28:28" x14ac:dyDescent="0.25">
      <c r="AB214" s="17">
        <f t="shared" si="25"/>
        <v>0</v>
      </c>
    </row>
    <row r="215" spans="28:28" x14ac:dyDescent="0.25">
      <c r="AB215" s="17">
        <f t="shared" si="25"/>
        <v>0</v>
      </c>
    </row>
    <row r="216" spans="28:28" x14ac:dyDescent="0.25">
      <c r="AB216" s="17">
        <f t="shared" si="25"/>
        <v>0</v>
      </c>
    </row>
    <row r="217" spans="28:28" x14ac:dyDescent="0.25">
      <c r="AB217" s="17">
        <f t="shared" si="25"/>
        <v>0</v>
      </c>
    </row>
    <row r="218" spans="28:28" x14ac:dyDescent="0.25">
      <c r="AB218" s="17">
        <f t="shared" si="25"/>
        <v>0</v>
      </c>
    </row>
    <row r="219" spans="28:28" x14ac:dyDescent="0.25">
      <c r="AB219" s="17">
        <f t="shared" si="25"/>
        <v>0</v>
      </c>
    </row>
    <row r="220" spans="28:28" x14ac:dyDescent="0.25">
      <c r="AB220" s="17">
        <f t="shared" si="25"/>
        <v>0</v>
      </c>
    </row>
    <row r="221" spans="28:28" x14ac:dyDescent="0.25">
      <c r="AB221" s="17">
        <f t="shared" si="25"/>
        <v>0</v>
      </c>
    </row>
    <row r="222" spans="28:28" x14ac:dyDescent="0.25">
      <c r="AB222" s="17">
        <f t="shared" si="25"/>
        <v>0</v>
      </c>
    </row>
    <row r="223" spans="28:28" x14ac:dyDescent="0.25">
      <c r="AB223" s="17">
        <f t="shared" si="25"/>
        <v>0</v>
      </c>
    </row>
    <row r="224" spans="28:28" x14ac:dyDescent="0.25">
      <c r="AB224" s="17">
        <f t="shared" si="25"/>
        <v>0</v>
      </c>
    </row>
    <row r="225" spans="28:28" x14ac:dyDescent="0.25">
      <c r="AB225" s="17">
        <f t="shared" si="25"/>
        <v>0</v>
      </c>
    </row>
    <row r="226" spans="28:28" x14ac:dyDescent="0.25">
      <c r="AB226" s="17">
        <f t="shared" si="25"/>
        <v>0</v>
      </c>
    </row>
    <row r="227" spans="28:28" x14ac:dyDescent="0.25">
      <c r="AB227" s="17">
        <f t="shared" si="25"/>
        <v>0</v>
      </c>
    </row>
    <row r="228" spans="28:28" x14ac:dyDescent="0.25">
      <c r="AB228" s="17">
        <f t="shared" si="25"/>
        <v>0</v>
      </c>
    </row>
    <row r="229" spans="28:28" x14ac:dyDescent="0.25">
      <c r="AB229" s="17">
        <f t="shared" si="25"/>
        <v>0</v>
      </c>
    </row>
    <row r="230" spans="28:28" x14ac:dyDescent="0.25">
      <c r="AB230" s="17">
        <f t="shared" si="25"/>
        <v>0</v>
      </c>
    </row>
    <row r="231" spans="28:28" x14ac:dyDescent="0.25">
      <c r="AB231" s="17">
        <f t="shared" si="25"/>
        <v>0</v>
      </c>
    </row>
    <row r="232" spans="28:28" x14ac:dyDescent="0.25">
      <c r="AB232" s="17">
        <f t="shared" si="25"/>
        <v>0</v>
      </c>
    </row>
    <row r="233" spans="28:28" x14ac:dyDescent="0.25">
      <c r="AB233" s="17">
        <f t="shared" si="25"/>
        <v>0</v>
      </c>
    </row>
    <row r="234" spans="28:28" x14ac:dyDescent="0.25">
      <c r="AB234" s="17">
        <f t="shared" si="25"/>
        <v>0</v>
      </c>
    </row>
    <row r="235" spans="28:28" x14ac:dyDescent="0.25">
      <c r="AB235" s="17">
        <f t="shared" si="25"/>
        <v>0</v>
      </c>
    </row>
    <row r="236" spans="28:28" x14ac:dyDescent="0.25">
      <c r="AB236" s="17">
        <f t="shared" si="25"/>
        <v>0</v>
      </c>
    </row>
    <row r="237" spans="28:28" x14ac:dyDescent="0.25">
      <c r="AB237" s="17">
        <f t="shared" si="25"/>
        <v>0</v>
      </c>
    </row>
    <row r="238" spans="28:28" x14ac:dyDescent="0.25">
      <c r="AB238" s="17">
        <f t="shared" si="25"/>
        <v>0</v>
      </c>
    </row>
    <row r="239" spans="28:28" x14ac:dyDescent="0.25">
      <c r="AB239" s="17">
        <f t="shared" si="25"/>
        <v>0</v>
      </c>
    </row>
    <row r="240" spans="28:28" x14ac:dyDescent="0.25">
      <c r="AB240" s="17">
        <f t="shared" si="25"/>
        <v>0</v>
      </c>
    </row>
    <row r="241" spans="28:28" x14ac:dyDescent="0.25">
      <c r="AB241" s="17">
        <f t="shared" si="25"/>
        <v>0</v>
      </c>
    </row>
    <row r="242" spans="28:28" x14ac:dyDescent="0.25">
      <c r="AB242" s="17">
        <f t="shared" si="25"/>
        <v>0</v>
      </c>
    </row>
    <row r="243" spans="28:28" x14ac:dyDescent="0.25">
      <c r="AB243" s="17">
        <f t="shared" si="25"/>
        <v>0</v>
      </c>
    </row>
    <row r="244" spans="28:28" x14ac:dyDescent="0.25">
      <c r="AB244" s="17">
        <f t="shared" ref="AB244:AB291" si="26">D244</f>
        <v>0</v>
      </c>
    </row>
    <row r="245" spans="28:28" x14ac:dyDescent="0.25">
      <c r="AB245" s="17">
        <f t="shared" si="26"/>
        <v>0</v>
      </c>
    </row>
    <row r="246" spans="28:28" x14ac:dyDescent="0.25">
      <c r="AB246" s="17">
        <f t="shared" si="26"/>
        <v>0</v>
      </c>
    </row>
    <row r="247" spans="28:28" x14ac:dyDescent="0.25">
      <c r="AB247" s="17">
        <f t="shared" si="26"/>
        <v>0</v>
      </c>
    </row>
    <row r="248" spans="28:28" x14ac:dyDescent="0.25">
      <c r="AB248" s="17">
        <f t="shared" si="26"/>
        <v>0</v>
      </c>
    </row>
    <row r="249" spans="28:28" x14ac:dyDescent="0.25">
      <c r="AB249" s="17">
        <f t="shared" si="26"/>
        <v>0</v>
      </c>
    </row>
    <row r="250" spans="28:28" x14ac:dyDescent="0.25">
      <c r="AB250" s="17">
        <f t="shared" si="26"/>
        <v>0</v>
      </c>
    </row>
    <row r="251" spans="28:28" x14ac:dyDescent="0.25">
      <c r="AB251" s="17">
        <f t="shared" si="26"/>
        <v>0</v>
      </c>
    </row>
    <row r="252" spans="28:28" x14ac:dyDescent="0.25">
      <c r="AB252" s="17">
        <f t="shared" si="26"/>
        <v>0</v>
      </c>
    </row>
    <row r="253" spans="28:28" x14ac:dyDescent="0.25">
      <c r="AB253" s="17">
        <f t="shared" si="26"/>
        <v>0</v>
      </c>
    </row>
    <row r="254" spans="28:28" x14ac:dyDescent="0.25">
      <c r="AB254" s="17">
        <f t="shared" si="26"/>
        <v>0</v>
      </c>
    </row>
    <row r="255" spans="28:28" x14ac:dyDescent="0.25">
      <c r="AB255" s="17">
        <f t="shared" si="26"/>
        <v>0</v>
      </c>
    </row>
    <row r="256" spans="28:28" x14ac:dyDescent="0.25">
      <c r="AB256" s="17">
        <f t="shared" si="26"/>
        <v>0</v>
      </c>
    </row>
    <row r="257" spans="28:28" x14ac:dyDescent="0.25">
      <c r="AB257" s="17">
        <f t="shared" si="26"/>
        <v>0</v>
      </c>
    </row>
    <row r="258" spans="28:28" x14ac:dyDescent="0.25">
      <c r="AB258" s="17">
        <f t="shared" si="26"/>
        <v>0</v>
      </c>
    </row>
    <row r="259" spans="28:28" x14ac:dyDescent="0.25">
      <c r="AB259" s="17">
        <f t="shared" si="26"/>
        <v>0</v>
      </c>
    </row>
    <row r="260" spans="28:28" x14ac:dyDescent="0.25">
      <c r="AB260" s="17">
        <f t="shared" si="26"/>
        <v>0</v>
      </c>
    </row>
    <row r="261" spans="28:28" x14ac:dyDescent="0.25">
      <c r="AB261" s="17">
        <f t="shared" si="26"/>
        <v>0</v>
      </c>
    </row>
    <row r="262" spans="28:28" x14ac:dyDescent="0.25">
      <c r="AB262" s="17">
        <f t="shared" si="26"/>
        <v>0</v>
      </c>
    </row>
    <row r="263" spans="28:28" x14ac:dyDescent="0.25">
      <c r="AB263" s="17">
        <f t="shared" si="26"/>
        <v>0</v>
      </c>
    </row>
    <row r="264" spans="28:28" x14ac:dyDescent="0.25">
      <c r="AB264" s="17">
        <f t="shared" si="26"/>
        <v>0</v>
      </c>
    </row>
    <row r="265" spans="28:28" x14ac:dyDescent="0.25">
      <c r="AB265" s="17">
        <f t="shared" si="26"/>
        <v>0</v>
      </c>
    </row>
    <row r="266" spans="28:28" x14ac:dyDescent="0.25">
      <c r="AB266" s="17">
        <f t="shared" si="26"/>
        <v>0</v>
      </c>
    </row>
    <row r="267" spans="28:28" x14ac:dyDescent="0.25">
      <c r="AB267" s="17">
        <f t="shared" si="26"/>
        <v>0</v>
      </c>
    </row>
    <row r="268" spans="28:28" x14ac:dyDescent="0.25">
      <c r="AB268" s="17">
        <f t="shared" si="26"/>
        <v>0</v>
      </c>
    </row>
    <row r="269" spans="28:28" x14ac:dyDescent="0.25">
      <c r="AB269" s="17">
        <f t="shared" si="26"/>
        <v>0</v>
      </c>
    </row>
    <row r="270" spans="28:28" x14ac:dyDescent="0.25">
      <c r="AB270" s="17">
        <f t="shared" si="26"/>
        <v>0</v>
      </c>
    </row>
    <row r="271" spans="28:28" x14ac:dyDescent="0.25">
      <c r="AB271" s="17">
        <f t="shared" si="26"/>
        <v>0</v>
      </c>
    </row>
    <row r="272" spans="28:28" x14ac:dyDescent="0.25">
      <c r="AB272" s="17">
        <f t="shared" si="26"/>
        <v>0</v>
      </c>
    </row>
    <row r="273" spans="28:28" x14ac:dyDescent="0.25">
      <c r="AB273" s="17">
        <f t="shared" si="26"/>
        <v>0</v>
      </c>
    </row>
    <row r="274" spans="28:28" x14ac:dyDescent="0.25">
      <c r="AB274" s="17">
        <f t="shared" si="26"/>
        <v>0</v>
      </c>
    </row>
    <row r="275" spans="28:28" x14ac:dyDescent="0.25">
      <c r="AB275" s="17">
        <f t="shared" si="26"/>
        <v>0</v>
      </c>
    </row>
    <row r="276" spans="28:28" x14ac:dyDescent="0.25">
      <c r="AB276" s="17">
        <f t="shared" si="26"/>
        <v>0</v>
      </c>
    </row>
    <row r="277" spans="28:28" x14ac:dyDescent="0.25">
      <c r="AB277" s="17">
        <f t="shared" si="26"/>
        <v>0</v>
      </c>
    </row>
    <row r="278" spans="28:28" x14ac:dyDescent="0.25">
      <c r="AB278" s="17">
        <f t="shared" si="26"/>
        <v>0</v>
      </c>
    </row>
    <row r="279" spans="28:28" x14ac:dyDescent="0.25">
      <c r="AB279" s="17">
        <f t="shared" si="26"/>
        <v>0</v>
      </c>
    </row>
    <row r="280" spans="28:28" x14ac:dyDescent="0.25">
      <c r="AB280" s="17">
        <f t="shared" si="26"/>
        <v>0</v>
      </c>
    </row>
    <row r="281" spans="28:28" x14ac:dyDescent="0.25">
      <c r="AB281" s="17">
        <f t="shared" si="26"/>
        <v>0</v>
      </c>
    </row>
    <row r="282" spans="28:28" x14ac:dyDescent="0.25">
      <c r="AB282" s="17">
        <f t="shared" si="26"/>
        <v>0</v>
      </c>
    </row>
    <row r="283" spans="28:28" x14ac:dyDescent="0.25">
      <c r="AB283" s="17">
        <f t="shared" si="26"/>
        <v>0</v>
      </c>
    </row>
    <row r="284" spans="28:28" x14ac:dyDescent="0.25">
      <c r="AB284" s="17">
        <f t="shared" si="26"/>
        <v>0</v>
      </c>
    </row>
    <row r="285" spans="28:28" x14ac:dyDescent="0.25">
      <c r="AB285" s="17">
        <f t="shared" si="26"/>
        <v>0</v>
      </c>
    </row>
    <row r="286" spans="28:28" x14ac:dyDescent="0.25">
      <c r="AB286" s="17">
        <f t="shared" si="26"/>
        <v>0</v>
      </c>
    </row>
    <row r="287" spans="28:28" x14ac:dyDescent="0.25">
      <c r="AB287" s="17">
        <f t="shared" si="26"/>
        <v>0</v>
      </c>
    </row>
    <row r="288" spans="28:28" x14ac:dyDescent="0.25">
      <c r="AB288" s="17">
        <f t="shared" si="26"/>
        <v>0</v>
      </c>
    </row>
    <row r="289" spans="28:28" x14ac:dyDescent="0.25">
      <c r="AB289" s="17">
        <f t="shared" si="26"/>
        <v>0</v>
      </c>
    </row>
    <row r="290" spans="28:28" x14ac:dyDescent="0.25">
      <c r="AB290" s="17">
        <f t="shared" si="26"/>
        <v>0</v>
      </c>
    </row>
    <row r="291" spans="28:28" x14ac:dyDescent="0.25">
      <c r="AB291" s="17">
        <f t="shared" si="26"/>
        <v>0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concat</vt:lpstr>
      <vt:lpstr>ENEL</vt:lpstr>
      <vt:lpstr>Energisa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2022-11-16T02:19:53Z</dcterms:modified>
</cp:coreProperties>
</file>