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62F9E958-00F4-224C-1CEB-3A4BEE276A5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sistemaseb-my.sharepoint.com/personal/andreh_silva_sebsa_com_br/Documents/Documentos/Controle_Digitais_Andre/Meus Produtos/loja/script_arquivos/"/>
    </mc:Choice>
  </mc:AlternateContent>
  <xr:revisionPtr revIDLastSave="1494" documentId="8_{31EFB13B-01AA-4699-A066-5A5F5DA16BCD}" xr6:coauthVersionLast="47" xr6:coauthVersionMax="47" xr10:uidLastSave="{67AC4E01-844D-4EB1-A025-C09E96372557}"/>
  <bookViews>
    <workbookView minimized="1" xWindow="-105" yWindow="5460" windowWidth="18765" windowHeight="10125" tabRatio="922" activeTab="10" xr2:uid="{00000000-000D-0000-FFFF-FFFF00000000}"/>
  </bookViews>
  <sheets>
    <sheet name="Formulário Anual 2024" sheetId="8" r:id="rId1"/>
    <sheet name="Formulário 1º Bim" sheetId="30" r:id="rId2"/>
    <sheet name="Formulário 2º Bim" sheetId="40" r:id="rId3"/>
    <sheet name="Formulário 3º Bim" sheetId="34" r:id="rId4"/>
    <sheet name="Formulário 4º Bim" sheetId="35" r:id="rId5"/>
    <sheet name="Tabela de Produtos Anual" sheetId="28" state="hidden" r:id="rId6"/>
    <sheet name="Tabela de Produtos Bimestral" sheetId="31" state="hidden" r:id="rId7"/>
    <sheet name="Check Anual x Bimestral" sheetId="22" r:id="rId8"/>
    <sheet name="Tab_Aux" sheetId="41" state="hidden" r:id="rId9"/>
    <sheet name="cálculos Anual" sheetId="29" r:id="rId10"/>
    <sheet name="cálculos 1º Bim" sheetId="32" r:id="rId11"/>
    <sheet name="cálculos 2º Bim" sheetId="36" r:id="rId12"/>
    <sheet name="cálculos 3º Bim" sheetId="37" r:id="rId13"/>
    <sheet name="cálculos 4º Bim" sheetId="38" r:id="rId1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8" i="36" l="1"/>
  <c r="Z9" i="36"/>
  <c r="Z10" i="36"/>
  <c r="Z11" i="36"/>
  <c r="Z7" i="36"/>
  <c r="X8" i="36"/>
  <c r="X9" i="36"/>
  <c r="X10" i="36"/>
  <c r="X11" i="36"/>
  <c r="X7" i="36"/>
  <c r="L25" i="22"/>
  <c r="Q94" i="35"/>
  <c r="O94" i="35"/>
  <c r="O80" i="35"/>
  <c r="U63" i="35"/>
  <c r="S63" i="35"/>
  <c r="Q63" i="35"/>
  <c r="AA43" i="35"/>
  <c r="Y43" i="35"/>
  <c r="W43" i="35"/>
  <c r="U43" i="35"/>
  <c r="S22" i="35"/>
  <c r="Q94" i="34"/>
  <c r="O94" i="34"/>
  <c r="O80" i="34"/>
  <c r="U63" i="34"/>
  <c r="S63" i="34"/>
  <c r="Q63" i="34"/>
  <c r="AB3" i="31"/>
  <c r="AB4" i="31"/>
  <c r="AB5" i="31"/>
  <c r="AB6" i="31"/>
  <c r="AB7" i="31"/>
  <c r="AB8" i="31"/>
  <c r="AB9" i="31"/>
  <c r="AB10" i="31"/>
  <c r="AB11" i="31"/>
  <c r="AB12" i="31"/>
  <c r="AB13" i="31"/>
  <c r="AB14" i="31"/>
  <c r="AB15" i="31"/>
  <c r="AB16" i="31"/>
  <c r="AB17" i="31"/>
  <c r="AB18" i="31"/>
  <c r="AB19" i="31"/>
  <c r="AB20" i="31"/>
  <c r="AB2" i="31"/>
  <c r="AW20" i="36"/>
  <c r="AV20" i="36"/>
  <c r="J20" i="36"/>
  <c r="C20" i="36"/>
  <c r="AW19" i="36"/>
  <c r="AV19" i="36"/>
  <c r="AG19" i="36"/>
  <c r="AF19" i="36"/>
  <c r="AE19" i="36"/>
  <c r="AD19" i="36"/>
  <c r="X19" i="36"/>
  <c r="R19" i="36"/>
  <c r="J19" i="36"/>
  <c r="H19" i="36"/>
  <c r="D19" i="36"/>
  <c r="C19" i="36"/>
  <c r="AW18" i="36"/>
  <c r="AV18" i="36"/>
  <c r="AL18" i="36"/>
  <c r="AH18" i="36"/>
  <c r="AF18" i="36"/>
  <c r="AE18" i="36"/>
  <c r="AD18" i="36"/>
  <c r="X18" i="36"/>
  <c r="Q18" i="36"/>
  <c r="P18" i="36"/>
  <c r="AW17" i="36"/>
  <c r="AV17" i="36"/>
  <c r="AL17" i="36"/>
  <c r="AH17" i="36"/>
  <c r="AF17" i="36"/>
  <c r="AE17" i="36"/>
  <c r="AD17" i="36"/>
  <c r="X17" i="36"/>
  <c r="AW16" i="36"/>
  <c r="AV16" i="36"/>
  <c r="AL16" i="36"/>
  <c r="AH16" i="36"/>
  <c r="AF16" i="36"/>
  <c r="AE16" i="36"/>
  <c r="AD16" i="36"/>
  <c r="X16" i="36"/>
  <c r="AW15" i="36"/>
  <c r="AV15" i="36"/>
  <c r="AL15" i="36"/>
  <c r="AH15" i="36"/>
  <c r="AF15" i="36"/>
  <c r="AE15" i="36"/>
  <c r="AD15" i="36"/>
  <c r="AC15" i="36"/>
  <c r="X15" i="36"/>
  <c r="P15" i="36"/>
  <c r="AX14" i="36"/>
  <c r="AW14" i="36"/>
  <c r="AV14" i="36"/>
  <c r="AL14" i="36"/>
  <c r="AH14" i="36"/>
  <c r="AF14" i="36"/>
  <c r="AE14" i="36"/>
  <c r="AD14" i="36"/>
  <c r="AC14" i="36"/>
  <c r="X14" i="36"/>
  <c r="P14" i="36"/>
  <c r="AW13" i="36"/>
  <c r="AV13" i="36"/>
  <c r="AL13" i="36"/>
  <c r="AH13" i="36"/>
  <c r="AF13" i="36"/>
  <c r="AE13" i="36"/>
  <c r="AD13" i="36"/>
  <c r="AC13" i="36"/>
  <c r="X13" i="36"/>
  <c r="P13" i="36"/>
  <c r="AW12" i="36"/>
  <c r="AV12" i="36"/>
  <c r="AL12" i="36"/>
  <c r="AH12" i="36"/>
  <c r="AF12" i="36"/>
  <c r="AE12" i="36"/>
  <c r="AD12" i="36"/>
  <c r="AC12" i="36"/>
  <c r="X12" i="36"/>
  <c r="P12" i="36"/>
  <c r="AW11" i="36"/>
  <c r="AV11" i="36"/>
  <c r="AL11" i="36"/>
  <c r="AH11" i="36"/>
  <c r="AF11" i="36"/>
  <c r="AE11" i="36"/>
  <c r="AD11" i="36"/>
  <c r="AC11" i="36"/>
  <c r="AX10" i="36"/>
  <c r="AW10" i="36"/>
  <c r="AV10" i="36"/>
  <c r="AL10" i="36"/>
  <c r="AH10" i="36"/>
  <c r="AF10" i="36"/>
  <c r="AE10" i="36"/>
  <c r="AD10" i="36"/>
  <c r="AC10" i="36"/>
  <c r="AW9" i="36"/>
  <c r="AV9" i="36"/>
  <c r="AL9" i="36"/>
  <c r="AH9" i="36"/>
  <c r="AF9" i="36"/>
  <c r="AE9" i="36"/>
  <c r="AD9" i="36"/>
  <c r="AC9" i="36"/>
  <c r="AW8" i="36"/>
  <c r="AV8" i="36"/>
  <c r="AL8" i="36"/>
  <c r="AH8" i="36"/>
  <c r="AF8" i="36"/>
  <c r="AE8" i="36"/>
  <c r="AD8" i="36"/>
  <c r="AC8" i="36"/>
  <c r="AX7" i="36"/>
  <c r="AW7" i="36"/>
  <c r="AV7" i="36"/>
  <c r="AL7" i="36"/>
  <c r="AH7" i="36"/>
  <c r="AF7" i="36"/>
  <c r="AE7" i="36"/>
  <c r="AD7" i="36"/>
  <c r="AC7" i="36"/>
  <c r="AX6" i="36"/>
  <c r="AW6" i="36"/>
  <c r="AV6" i="36"/>
  <c r="AL6" i="36"/>
  <c r="AF6" i="36"/>
  <c r="AE6" i="36"/>
  <c r="AD6" i="36"/>
  <c r="Y6" i="36"/>
  <c r="S6" i="36"/>
  <c r="AW5" i="36"/>
  <c r="AV5" i="36"/>
  <c r="AL5" i="36"/>
  <c r="AF5" i="36"/>
  <c r="AE5" i="36"/>
  <c r="AD5" i="36"/>
  <c r="Y5" i="36"/>
  <c r="S5" i="36"/>
  <c r="AW4" i="36"/>
  <c r="AV4" i="36"/>
  <c r="AL4" i="36"/>
  <c r="AF4" i="36"/>
  <c r="AE4" i="36"/>
  <c r="AD4" i="36"/>
  <c r="Y4" i="36"/>
  <c r="S4" i="36"/>
  <c r="AX3" i="36"/>
  <c r="AW3" i="36"/>
  <c r="AV3" i="36"/>
  <c r="AL3" i="36"/>
  <c r="AW2" i="36"/>
  <c r="AV2" i="36"/>
  <c r="AL2" i="36"/>
  <c r="H150" i="40"/>
  <c r="AP19" i="36" s="1"/>
  <c r="H145" i="40"/>
  <c r="H144" i="40"/>
  <c r="H143" i="40"/>
  <c r="H142" i="40"/>
  <c r="H141" i="40"/>
  <c r="H140" i="40"/>
  <c r="H139" i="40"/>
  <c r="H138" i="40"/>
  <c r="H137" i="40"/>
  <c r="H136" i="40"/>
  <c r="H135" i="40"/>
  <c r="H134" i="40"/>
  <c r="H128" i="40"/>
  <c r="D128" i="40"/>
  <c r="D127" i="40"/>
  <c r="H127" i="40"/>
  <c r="D126" i="40"/>
  <c r="H126" i="40"/>
  <c r="H125" i="40"/>
  <c r="D125" i="40"/>
  <c r="D124" i="40"/>
  <c r="H124" i="40"/>
  <c r="D123" i="40"/>
  <c r="H123" i="40"/>
  <c r="D122" i="40"/>
  <c r="H122" i="40"/>
  <c r="H121" i="40"/>
  <c r="D121" i="40"/>
  <c r="M108" i="40"/>
  <c r="I107" i="40"/>
  <c r="C107" i="40"/>
  <c r="B107" i="40"/>
  <c r="J107" i="40" s="1"/>
  <c r="U106" i="40"/>
  <c r="S106" i="40"/>
  <c r="Q106" i="40"/>
  <c r="O106" i="40"/>
  <c r="M106" i="40"/>
  <c r="I106" i="40"/>
  <c r="H106" i="40"/>
  <c r="G106" i="40"/>
  <c r="E106" i="40"/>
  <c r="C106" i="40"/>
  <c r="B106" i="40"/>
  <c r="T106" i="40" s="1"/>
  <c r="U105" i="40"/>
  <c r="S105" i="40"/>
  <c r="Q105" i="40"/>
  <c r="O105" i="40"/>
  <c r="M105" i="40"/>
  <c r="Q94" i="40"/>
  <c r="AA93" i="40"/>
  <c r="Y93" i="40"/>
  <c r="W93" i="40"/>
  <c r="U93" i="40"/>
  <c r="S93" i="40"/>
  <c r="Q93" i="40"/>
  <c r="O93" i="40"/>
  <c r="I93" i="40"/>
  <c r="G93" i="40"/>
  <c r="E93" i="40"/>
  <c r="C93" i="40"/>
  <c r="B93" i="40"/>
  <c r="AB93" i="40" s="1"/>
  <c r="AA92" i="40"/>
  <c r="Y92" i="40"/>
  <c r="W92" i="40"/>
  <c r="U92" i="40"/>
  <c r="S92" i="40"/>
  <c r="Q92" i="40"/>
  <c r="O92" i="40"/>
  <c r="O94" i="40" s="1"/>
  <c r="Y79" i="40"/>
  <c r="W79" i="40"/>
  <c r="U79" i="40"/>
  <c r="S79" i="40"/>
  <c r="Q79" i="40"/>
  <c r="O79" i="40"/>
  <c r="M79" i="40"/>
  <c r="N79" i="40" s="1"/>
  <c r="Q17" i="36" s="1"/>
  <c r="G79" i="40"/>
  <c r="E79" i="40"/>
  <c r="C79" i="40"/>
  <c r="B79" i="40"/>
  <c r="T79" i="40" s="1"/>
  <c r="Y78" i="40"/>
  <c r="W78" i="40"/>
  <c r="U78" i="40"/>
  <c r="S78" i="40"/>
  <c r="Q78" i="40"/>
  <c r="O78" i="40"/>
  <c r="M78" i="40"/>
  <c r="G78" i="40"/>
  <c r="E78" i="40"/>
  <c r="C78" i="40"/>
  <c r="B78" i="40"/>
  <c r="T78" i="40" s="1"/>
  <c r="Y77" i="40"/>
  <c r="W77" i="40"/>
  <c r="U77" i="40"/>
  <c r="S77" i="40"/>
  <c r="Q77" i="40"/>
  <c r="O77" i="40"/>
  <c r="O80" i="40" s="1"/>
  <c r="M77" i="40"/>
  <c r="M80" i="40" s="1"/>
  <c r="AE62" i="40"/>
  <c r="AC62" i="40"/>
  <c r="AA62" i="40"/>
  <c r="Y62" i="40"/>
  <c r="W62" i="40"/>
  <c r="U62" i="40"/>
  <c r="W15" i="36" s="1"/>
  <c r="S62" i="40"/>
  <c r="Q62" i="40"/>
  <c r="G62" i="40"/>
  <c r="E62" i="40"/>
  <c r="C62" i="40"/>
  <c r="B62" i="40"/>
  <c r="AE61" i="40"/>
  <c r="AC61" i="40"/>
  <c r="AA61" i="40"/>
  <c r="Y61" i="40"/>
  <c r="W61" i="40"/>
  <c r="U61" i="40"/>
  <c r="W14" i="36" s="1"/>
  <c r="S61" i="40"/>
  <c r="Q61" i="40"/>
  <c r="G61" i="40"/>
  <c r="E61" i="40"/>
  <c r="C61" i="40"/>
  <c r="B61" i="40"/>
  <c r="AD61" i="40" s="1"/>
  <c r="AG14" i="36" s="1"/>
  <c r="AE60" i="40"/>
  <c r="AC60" i="40"/>
  <c r="AA60" i="40"/>
  <c r="Y60" i="40"/>
  <c r="X60" i="40"/>
  <c r="W60" i="40"/>
  <c r="U60" i="40"/>
  <c r="S60" i="40"/>
  <c r="Q60" i="40"/>
  <c r="G60" i="40"/>
  <c r="E60" i="40"/>
  <c r="C60" i="40"/>
  <c r="B60" i="40"/>
  <c r="AE59" i="40"/>
  <c r="AC59" i="40"/>
  <c r="AA59" i="40"/>
  <c r="Y59" i="40"/>
  <c r="W59" i="40"/>
  <c r="U59" i="40"/>
  <c r="S59" i="40"/>
  <c r="Q59" i="40"/>
  <c r="H59" i="40"/>
  <c r="G59" i="40"/>
  <c r="E59" i="40"/>
  <c r="C59" i="40"/>
  <c r="B59" i="40"/>
  <c r="AD59" i="40" s="1"/>
  <c r="AG12" i="36" s="1"/>
  <c r="AE58" i="40"/>
  <c r="AC58" i="40"/>
  <c r="AA58" i="40"/>
  <c r="Y58" i="40"/>
  <c r="W58" i="40"/>
  <c r="U58" i="40"/>
  <c r="U63" i="40" s="1"/>
  <c r="S58" i="40"/>
  <c r="S63" i="40" s="1"/>
  <c r="Q58" i="40"/>
  <c r="Q63" i="40" s="1"/>
  <c r="Y43" i="40"/>
  <c r="W43" i="40"/>
  <c r="AK42" i="40"/>
  <c r="AI42" i="40"/>
  <c r="AG42" i="40"/>
  <c r="AF42" i="40"/>
  <c r="AE42" i="40"/>
  <c r="AC42" i="40"/>
  <c r="AA42" i="40"/>
  <c r="Y42" i="40"/>
  <c r="W42" i="40"/>
  <c r="M42" i="40"/>
  <c r="I42" i="40"/>
  <c r="C42" i="40"/>
  <c r="B42" i="40"/>
  <c r="AL42" i="40" s="1"/>
  <c r="AK41" i="40"/>
  <c r="AI41" i="40"/>
  <c r="AG41" i="40"/>
  <c r="AE41" i="40"/>
  <c r="AC41" i="40"/>
  <c r="AA41" i="40"/>
  <c r="Y41" i="40"/>
  <c r="W41" i="40"/>
  <c r="M41" i="40"/>
  <c r="D41" i="40"/>
  <c r="C41" i="40"/>
  <c r="B41" i="40"/>
  <c r="AF41" i="40" s="1"/>
  <c r="AK40" i="40"/>
  <c r="AI40" i="40"/>
  <c r="AG40" i="40"/>
  <c r="AE40" i="40"/>
  <c r="AC40" i="40"/>
  <c r="AA40" i="40"/>
  <c r="Y40" i="40"/>
  <c r="W40" i="40"/>
  <c r="M40" i="40"/>
  <c r="C40" i="40"/>
  <c r="B40" i="40"/>
  <c r="AF40" i="40" s="1"/>
  <c r="AK39" i="40"/>
  <c r="AI39" i="40"/>
  <c r="AG39" i="40"/>
  <c r="AE39" i="40"/>
  <c r="AC39" i="40"/>
  <c r="AA39" i="40"/>
  <c r="Y39" i="40"/>
  <c r="W39" i="40"/>
  <c r="M39" i="40"/>
  <c r="C39" i="40"/>
  <c r="B39" i="40"/>
  <c r="AF39" i="40" s="1"/>
  <c r="AK38" i="40"/>
  <c r="AI38" i="40"/>
  <c r="AG38" i="40"/>
  <c r="AE38" i="40"/>
  <c r="AC38" i="40"/>
  <c r="AA38" i="40"/>
  <c r="Y38" i="40"/>
  <c r="W38" i="40"/>
  <c r="M38" i="40"/>
  <c r="C38" i="40"/>
  <c r="B38" i="40"/>
  <c r="AF38" i="40" s="1"/>
  <c r="AK37" i="40"/>
  <c r="AI37" i="40"/>
  <c r="AG37" i="40"/>
  <c r="AE37" i="40"/>
  <c r="AC37" i="40"/>
  <c r="AA37" i="40"/>
  <c r="AA43" i="40" s="1"/>
  <c r="Y37" i="40"/>
  <c r="W37" i="40"/>
  <c r="U37" i="40"/>
  <c r="U43" i="40" s="1"/>
  <c r="M37" i="40"/>
  <c r="AA8" i="36" s="1"/>
  <c r="AA21" i="40"/>
  <c r="Y21" i="40"/>
  <c r="W21" i="40"/>
  <c r="V21" i="40"/>
  <c r="U21" i="40"/>
  <c r="S21" i="40"/>
  <c r="Q21" i="40"/>
  <c r="C21" i="40"/>
  <c r="B21" i="40"/>
  <c r="Z21" i="40" s="1"/>
  <c r="AA20" i="40"/>
  <c r="Y20" i="40"/>
  <c r="W20" i="40"/>
  <c r="U20" i="40"/>
  <c r="S20" i="40"/>
  <c r="Q20" i="40"/>
  <c r="C20" i="40"/>
  <c r="B20" i="40"/>
  <c r="AB20" i="40" s="1"/>
  <c r="AG5" i="36" s="1"/>
  <c r="AA19" i="40"/>
  <c r="Y19" i="40"/>
  <c r="W19" i="40"/>
  <c r="U19" i="40"/>
  <c r="S19" i="40"/>
  <c r="Q19" i="40"/>
  <c r="C19" i="40"/>
  <c r="B19" i="40"/>
  <c r="V19" i="40" s="1"/>
  <c r="AA18" i="40"/>
  <c r="Q18" i="40"/>
  <c r="C18" i="40"/>
  <c r="B18" i="40"/>
  <c r="AR3" i="36" s="1"/>
  <c r="AA17" i="40"/>
  <c r="Q17" i="40"/>
  <c r="B17" i="40"/>
  <c r="AB17" i="40" s="1"/>
  <c r="AG2" i="36" s="1"/>
  <c r="AA16" i="40"/>
  <c r="Y16" i="40"/>
  <c r="W16" i="40"/>
  <c r="U16" i="40"/>
  <c r="S16" i="40"/>
  <c r="S22" i="40" s="1"/>
  <c r="Q16" i="40"/>
  <c r="AY18" i="36"/>
  <c r="C10" i="40"/>
  <c r="AX19" i="36" s="1"/>
  <c r="W9" i="40"/>
  <c r="M9" i="40"/>
  <c r="C9" i="40"/>
  <c r="AU16" i="36" s="1"/>
  <c r="W8" i="40"/>
  <c r="M8" i="40"/>
  <c r="C8" i="40"/>
  <c r="AT6" i="36" s="1"/>
  <c r="O80" i="30"/>
  <c r="X3" i="31"/>
  <c r="Y3" i="31"/>
  <c r="Z3" i="31"/>
  <c r="AA3" i="31"/>
  <c r="AC3" i="31"/>
  <c r="AD3" i="31"/>
  <c r="AE3" i="31"/>
  <c r="AF3" i="31"/>
  <c r="AG3" i="31"/>
  <c r="X4" i="31"/>
  <c r="Y4" i="31"/>
  <c r="Z4" i="31"/>
  <c r="AA4" i="31"/>
  <c r="AC4" i="31"/>
  <c r="AD4" i="31"/>
  <c r="AE4" i="31"/>
  <c r="AF4" i="31"/>
  <c r="AG4" i="31"/>
  <c r="X5" i="31"/>
  <c r="Y5" i="31"/>
  <c r="Z5" i="31"/>
  <c r="AA5" i="31"/>
  <c r="AC5" i="31"/>
  <c r="AD5" i="31"/>
  <c r="AE5" i="31"/>
  <c r="AF5" i="31"/>
  <c r="AG5" i="31"/>
  <c r="X6" i="31"/>
  <c r="Y6" i="31"/>
  <c r="Z6" i="31"/>
  <c r="AA6" i="31"/>
  <c r="AC6" i="31"/>
  <c r="AD6" i="31"/>
  <c r="AE6" i="31"/>
  <c r="AF6" i="31"/>
  <c r="AG6" i="31"/>
  <c r="X7" i="31"/>
  <c r="Y7" i="31"/>
  <c r="Z7" i="31"/>
  <c r="AA7" i="31"/>
  <c r="AC7" i="31"/>
  <c r="AD7" i="31"/>
  <c r="AE7" i="31"/>
  <c r="AF7" i="31"/>
  <c r="AG7" i="31"/>
  <c r="X8" i="31"/>
  <c r="Y8" i="31"/>
  <c r="Z8" i="31"/>
  <c r="AA8" i="31"/>
  <c r="AC8" i="31"/>
  <c r="AD8" i="31"/>
  <c r="AE8" i="31"/>
  <c r="AF8" i="31"/>
  <c r="AG8" i="31"/>
  <c r="X9" i="31"/>
  <c r="Y9" i="31"/>
  <c r="Z9" i="31"/>
  <c r="AA9" i="31"/>
  <c r="AC9" i="31"/>
  <c r="AD9" i="31"/>
  <c r="AE9" i="31"/>
  <c r="AF9" i="31"/>
  <c r="AG9" i="31"/>
  <c r="X10" i="31"/>
  <c r="Y10" i="31"/>
  <c r="Z10" i="31"/>
  <c r="AA10" i="31"/>
  <c r="AC10" i="31"/>
  <c r="AD10" i="31"/>
  <c r="AE10" i="31"/>
  <c r="AF10" i="31"/>
  <c r="AG10" i="31"/>
  <c r="X11" i="31"/>
  <c r="Y11" i="31"/>
  <c r="Z11" i="31"/>
  <c r="AA11" i="31"/>
  <c r="AC11" i="31"/>
  <c r="AD11" i="31"/>
  <c r="AE11" i="31"/>
  <c r="AF11" i="31"/>
  <c r="AG11" i="31"/>
  <c r="X12" i="31"/>
  <c r="Y12" i="31"/>
  <c r="Z12" i="31"/>
  <c r="AA12" i="31"/>
  <c r="AC12" i="31"/>
  <c r="AD12" i="31"/>
  <c r="AE12" i="31"/>
  <c r="AF12" i="31"/>
  <c r="AG12" i="31"/>
  <c r="X13" i="31"/>
  <c r="Y13" i="31"/>
  <c r="Z13" i="31"/>
  <c r="AA13" i="31"/>
  <c r="AC13" i="31"/>
  <c r="AD13" i="31"/>
  <c r="AE13" i="31"/>
  <c r="AF13" i="31"/>
  <c r="AG13" i="31"/>
  <c r="X14" i="31"/>
  <c r="Y14" i="31"/>
  <c r="Z14" i="31"/>
  <c r="AA14" i="31"/>
  <c r="AC14" i="31"/>
  <c r="AD14" i="31"/>
  <c r="AE14" i="31"/>
  <c r="AF14" i="31"/>
  <c r="AG14" i="31"/>
  <c r="X15" i="31"/>
  <c r="Y15" i="31"/>
  <c r="Z15" i="31"/>
  <c r="AA15" i="31"/>
  <c r="AC15" i="31"/>
  <c r="AD15" i="31"/>
  <c r="AE15" i="31"/>
  <c r="AF15" i="31"/>
  <c r="AG15" i="31"/>
  <c r="X16" i="31"/>
  <c r="Y16" i="31"/>
  <c r="Z16" i="31"/>
  <c r="AA16" i="31"/>
  <c r="AC16" i="31"/>
  <c r="AD16" i="31"/>
  <c r="AE16" i="31"/>
  <c r="AF16" i="31"/>
  <c r="AG16" i="31"/>
  <c r="X17" i="31"/>
  <c r="Y17" i="31"/>
  <c r="Z17" i="31"/>
  <c r="AA17" i="31"/>
  <c r="AC17" i="31"/>
  <c r="AD17" i="31"/>
  <c r="AE17" i="31"/>
  <c r="AF17" i="31"/>
  <c r="AG17" i="31"/>
  <c r="X18" i="31"/>
  <c r="Y18" i="31"/>
  <c r="Z18" i="31"/>
  <c r="AA18" i="31"/>
  <c r="AC18" i="31"/>
  <c r="AD18" i="31"/>
  <c r="AE18" i="31"/>
  <c r="AF18" i="31"/>
  <c r="AG18" i="31"/>
  <c r="X19" i="31"/>
  <c r="Y19" i="31"/>
  <c r="Z19" i="31"/>
  <c r="AA19" i="31"/>
  <c r="AC19" i="31"/>
  <c r="AD19" i="31"/>
  <c r="AE19" i="31"/>
  <c r="AF19" i="31"/>
  <c r="AG19" i="31"/>
  <c r="X20" i="31"/>
  <c r="Y20" i="31"/>
  <c r="Z20" i="31"/>
  <c r="AA20" i="31"/>
  <c r="AC20" i="31"/>
  <c r="AD20" i="31"/>
  <c r="AE20" i="31"/>
  <c r="AF20" i="31"/>
  <c r="AG20" i="31"/>
  <c r="Y2" i="31"/>
  <c r="Z2" i="31"/>
  <c r="AA2" i="31"/>
  <c r="AC2" i="31"/>
  <c r="AD2" i="31"/>
  <c r="AE2" i="31"/>
  <c r="AF2" i="31"/>
  <c r="AG2" i="31"/>
  <c r="X2" i="31"/>
  <c r="B18" i="30"/>
  <c r="B93" i="35"/>
  <c r="C93" i="35"/>
  <c r="I93" i="35"/>
  <c r="E2" i="31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" i="3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" i="31"/>
  <c r="L3" i="31"/>
  <c r="L4" i="31"/>
  <c r="L5" i="31"/>
  <c r="L6" i="31"/>
  <c r="L7" i="31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" i="31"/>
  <c r="I3" i="31"/>
  <c r="I4" i="31"/>
  <c r="I5" i="31"/>
  <c r="I6" i="31"/>
  <c r="I7" i="31"/>
  <c r="I8" i="31"/>
  <c r="I9" i="31"/>
  <c r="I10" i="31"/>
  <c r="I11" i="31"/>
  <c r="I12" i="31"/>
  <c r="I13" i="31"/>
  <c r="I14" i="31"/>
  <c r="I15" i="31"/>
  <c r="I16" i="31"/>
  <c r="I17" i="31"/>
  <c r="I18" i="31"/>
  <c r="I19" i="31"/>
  <c r="I20" i="31"/>
  <c r="I2" i="31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" i="31"/>
  <c r="J3" i="31"/>
  <c r="J4" i="31"/>
  <c r="J5" i="31"/>
  <c r="J6" i="31"/>
  <c r="J7" i="31"/>
  <c r="J8" i="31"/>
  <c r="J9" i="31"/>
  <c r="J10" i="31"/>
  <c r="J11" i="31"/>
  <c r="J12" i="31"/>
  <c r="J13" i="31"/>
  <c r="J14" i="31"/>
  <c r="J15" i="31"/>
  <c r="J16" i="31"/>
  <c r="J17" i="31"/>
  <c r="J18" i="31"/>
  <c r="J19" i="31"/>
  <c r="J20" i="31"/>
  <c r="J2" i="31"/>
  <c r="AY7" i="36" l="1"/>
  <c r="AY12" i="36"/>
  <c r="AY8" i="36"/>
  <c r="AY20" i="36"/>
  <c r="AY3" i="36"/>
  <c r="AY9" i="36"/>
  <c r="AY15" i="36"/>
  <c r="AY16" i="36"/>
  <c r="AY13" i="36"/>
  <c r="AY5" i="36"/>
  <c r="AY10" i="36"/>
  <c r="AY17" i="36"/>
  <c r="AY19" i="36"/>
  <c r="AY4" i="36"/>
  <c r="AY2" i="36"/>
  <c r="AY11" i="36"/>
  <c r="AY6" i="36"/>
  <c r="AY14" i="36"/>
  <c r="F31" i="40"/>
  <c r="F27" i="40"/>
  <c r="F50" i="40"/>
  <c r="F87" i="40"/>
  <c r="F71" i="40"/>
  <c r="F52" i="40"/>
  <c r="F53" i="40"/>
  <c r="F115" i="40"/>
  <c r="AP11" i="36"/>
  <c r="AP13" i="36"/>
  <c r="AP5" i="36"/>
  <c r="AP8" i="36"/>
  <c r="AP15" i="36"/>
  <c r="F28" i="40"/>
  <c r="F100" i="40"/>
  <c r="AP6" i="36"/>
  <c r="AP9" i="36"/>
  <c r="AP16" i="36"/>
  <c r="AP18" i="36"/>
  <c r="F29" i="40"/>
  <c r="F69" i="40"/>
  <c r="F30" i="40"/>
  <c r="F49" i="40"/>
  <c r="F70" i="40"/>
  <c r="F86" i="40"/>
  <c r="AP3" i="36"/>
  <c r="AP12" i="36"/>
  <c r="AP14" i="36"/>
  <c r="AP10" i="36"/>
  <c r="AP17" i="36"/>
  <c r="AP20" i="36"/>
  <c r="F51" i="40"/>
  <c r="F72" i="40"/>
  <c r="AP7" i="36"/>
  <c r="F114" i="40"/>
  <c r="AP2" i="36"/>
  <c r="AP4" i="36"/>
  <c r="R106" i="40"/>
  <c r="P17" i="36"/>
  <c r="AD60" i="40"/>
  <c r="AG13" i="36" s="1"/>
  <c r="AD62" i="40"/>
  <c r="AG15" i="36" s="1"/>
  <c r="H60" i="40"/>
  <c r="AF62" i="40"/>
  <c r="AR12" i="36"/>
  <c r="U9" i="36"/>
  <c r="U8" i="36"/>
  <c r="AA11" i="36"/>
  <c r="U7" i="36"/>
  <c r="AA10" i="36"/>
  <c r="M43" i="40"/>
  <c r="U11" i="36"/>
  <c r="AA9" i="36"/>
  <c r="U10" i="36"/>
  <c r="Z41" i="40"/>
  <c r="AJ41" i="40"/>
  <c r="AG10" i="36" s="1"/>
  <c r="AJ40" i="40"/>
  <c r="AG9" i="36" s="1"/>
  <c r="Z40" i="40"/>
  <c r="AH40" i="40"/>
  <c r="AH38" i="40"/>
  <c r="AR5" i="36"/>
  <c r="AB18" i="40"/>
  <c r="AG3" i="36" s="1"/>
  <c r="AX9" i="36"/>
  <c r="AX18" i="36"/>
  <c r="AX15" i="36"/>
  <c r="AX17" i="36"/>
  <c r="AX2" i="36"/>
  <c r="AX5" i="36"/>
  <c r="AX13" i="36"/>
  <c r="AX8" i="36"/>
  <c r="AX12" i="36"/>
  <c r="AX4" i="36"/>
  <c r="AX11" i="36"/>
  <c r="AX16" i="36"/>
  <c r="AX20" i="36"/>
  <c r="AU5" i="36"/>
  <c r="AU13" i="36"/>
  <c r="AU14" i="36"/>
  <c r="AU15" i="36"/>
  <c r="AU7" i="36"/>
  <c r="AU9" i="36"/>
  <c r="AU11" i="36"/>
  <c r="AU12" i="36"/>
  <c r="AU4" i="36"/>
  <c r="AU18" i="36"/>
  <c r="AU19" i="36"/>
  <c r="AU20" i="36"/>
  <c r="AU17" i="36"/>
  <c r="AU10" i="36"/>
  <c r="AU2" i="36"/>
  <c r="AU3" i="36"/>
  <c r="AU6" i="36"/>
  <c r="AU8" i="36"/>
  <c r="AT18" i="36"/>
  <c r="AT19" i="36"/>
  <c r="AT4" i="36"/>
  <c r="AT14" i="36"/>
  <c r="AT16" i="36"/>
  <c r="AT20" i="36"/>
  <c r="AT5" i="36"/>
  <c r="AT8" i="36"/>
  <c r="AT13" i="36"/>
  <c r="AT2" i="36"/>
  <c r="AT10" i="36"/>
  <c r="AT15" i="36"/>
  <c r="AT7" i="36"/>
  <c r="AT3" i="36"/>
  <c r="AT11" i="36"/>
  <c r="AT12" i="36"/>
  <c r="AT9" i="36"/>
  <c r="AT17" i="36"/>
  <c r="D107" i="40"/>
  <c r="B115" i="40" s="1"/>
  <c r="AR20" i="36"/>
  <c r="V106" i="40"/>
  <c r="N106" i="40"/>
  <c r="AR19" i="36"/>
  <c r="D106" i="40"/>
  <c r="P93" i="40"/>
  <c r="F93" i="40"/>
  <c r="X93" i="40"/>
  <c r="AR18" i="36"/>
  <c r="D79" i="40"/>
  <c r="R79" i="40"/>
  <c r="H79" i="40"/>
  <c r="V79" i="40"/>
  <c r="AR17" i="36"/>
  <c r="Z79" i="40"/>
  <c r="R78" i="40"/>
  <c r="AR16" i="36"/>
  <c r="D78" i="40"/>
  <c r="N78" i="40"/>
  <c r="Q16" i="36" s="1"/>
  <c r="H78" i="40"/>
  <c r="V78" i="40"/>
  <c r="Z78" i="40"/>
  <c r="AR15" i="36"/>
  <c r="X62" i="40"/>
  <c r="H62" i="40"/>
  <c r="AF61" i="40"/>
  <c r="X61" i="40"/>
  <c r="AR14" i="36"/>
  <c r="H61" i="40"/>
  <c r="AF60" i="40"/>
  <c r="AR13" i="36"/>
  <c r="AF59" i="40"/>
  <c r="X59" i="40"/>
  <c r="D42" i="40"/>
  <c r="AR11" i="36"/>
  <c r="J42" i="40"/>
  <c r="X42" i="40"/>
  <c r="AH42" i="40"/>
  <c r="Z42" i="40"/>
  <c r="AB41" i="40"/>
  <c r="AR10" i="36"/>
  <c r="AH41" i="40"/>
  <c r="AB40" i="40"/>
  <c r="D40" i="40"/>
  <c r="AR9" i="36"/>
  <c r="AR8" i="36"/>
  <c r="Z39" i="40"/>
  <c r="AJ39" i="40"/>
  <c r="AG8" i="36" s="1"/>
  <c r="AH39" i="40"/>
  <c r="AB39" i="40"/>
  <c r="D39" i="40"/>
  <c r="Z38" i="40"/>
  <c r="AJ38" i="40"/>
  <c r="AG7" i="36" s="1"/>
  <c r="AR7" i="36"/>
  <c r="AB38" i="40"/>
  <c r="AR6" i="36"/>
  <c r="V20" i="40"/>
  <c r="Z20" i="40"/>
  <c r="D20" i="40"/>
  <c r="R20" i="40"/>
  <c r="X5" i="36" s="1"/>
  <c r="T19" i="40"/>
  <c r="AR4" i="36"/>
  <c r="Z19" i="40"/>
  <c r="D19" i="40"/>
  <c r="X19" i="40"/>
  <c r="R19" i="40"/>
  <c r="AB19" i="40"/>
  <c r="AG4" i="36" s="1"/>
  <c r="AR2" i="36"/>
  <c r="H129" i="40"/>
  <c r="H146" i="40"/>
  <c r="W107" i="40"/>
  <c r="AL20" i="36" s="1"/>
  <c r="D18" i="40"/>
  <c r="R18" i="40"/>
  <c r="X20" i="40"/>
  <c r="D21" i="40"/>
  <c r="T21" i="40"/>
  <c r="AB21" i="40"/>
  <c r="AG6" i="36" s="1"/>
  <c r="F78" i="40"/>
  <c r="P78" i="40"/>
  <c r="X78" i="40"/>
  <c r="AG16" i="36" s="1"/>
  <c r="F79" i="40"/>
  <c r="P79" i="40"/>
  <c r="X79" i="40"/>
  <c r="AG17" i="36" s="1"/>
  <c r="D93" i="40"/>
  <c r="V93" i="40"/>
  <c r="F106" i="40"/>
  <c r="B114" i="40" s="1"/>
  <c r="P106" i="40"/>
  <c r="R59" i="40"/>
  <c r="Q12" i="36" s="1"/>
  <c r="Z59" i="40"/>
  <c r="R60" i="40"/>
  <c r="Q13" i="36" s="1"/>
  <c r="Z60" i="40"/>
  <c r="R61" i="40"/>
  <c r="Q14" i="36" s="1"/>
  <c r="Z61" i="40"/>
  <c r="R62" i="40"/>
  <c r="Z62" i="40"/>
  <c r="R17" i="40"/>
  <c r="R2" i="36" s="1"/>
  <c r="C149" i="40"/>
  <c r="N38" i="40"/>
  <c r="AA7" i="36" s="1"/>
  <c r="AD38" i="40"/>
  <c r="AL38" i="40"/>
  <c r="N39" i="40"/>
  <c r="AD39" i="40"/>
  <c r="AL39" i="40"/>
  <c r="N40" i="40"/>
  <c r="AD40" i="40"/>
  <c r="AL40" i="40"/>
  <c r="N41" i="40"/>
  <c r="AD41" i="40"/>
  <c r="AL41" i="40"/>
  <c r="AB42" i="40"/>
  <c r="AJ42" i="40"/>
  <c r="AG11" i="36" s="1"/>
  <c r="D59" i="40"/>
  <c r="T59" i="40"/>
  <c r="AB59" i="40"/>
  <c r="D60" i="40"/>
  <c r="T60" i="40"/>
  <c r="AB60" i="40"/>
  <c r="D61" i="40"/>
  <c r="T61" i="40"/>
  <c r="AB61" i="40"/>
  <c r="D62" i="40"/>
  <c r="T62" i="40"/>
  <c r="AB62" i="40"/>
  <c r="Q22" i="40"/>
  <c r="T20" i="40"/>
  <c r="X21" i="40"/>
  <c r="B27" i="40"/>
  <c r="H93" i="40"/>
  <c r="R93" i="40"/>
  <c r="Z93" i="40"/>
  <c r="AG18" i="36" s="1"/>
  <c r="J106" i="40"/>
  <c r="D38" i="40"/>
  <c r="X38" i="40"/>
  <c r="X39" i="40"/>
  <c r="X40" i="40"/>
  <c r="X41" i="40"/>
  <c r="N42" i="40"/>
  <c r="AD42" i="40"/>
  <c r="F59" i="40"/>
  <c r="V59" i="40"/>
  <c r="F60" i="40"/>
  <c r="V60" i="40"/>
  <c r="F61" i="40"/>
  <c r="V61" i="40"/>
  <c r="F62" i="40"/>
  <c r="V62" i="40"/>
  <c r="R21" i="40"/>
  <c r="X6" i="36" s="1"/>
  <c r="J93" i="40"/>
  <c r="T93" i="40"/>
  <c r="J93" i="35"/>
  <c r="I25" i="22"/>
  <c r="H25" i="22"/>
  <c r="B21" i="35"/>
  <c r="B20" i="35"/>
  <c r="AR5" i="38" s="1"/>
  <c r="B19" i="35"/>
  <c r="B18" i="35"/>
  <c r="AR3" i="38" s="1"/>
  <c r="B17" i="35"/>
  <c r="AR2" i="38" s="1"/>
  <c r="B42" i="35"/>
  <c r="AR11" i="38" s="1"/>
  <c r="B41" i="35"/>
  <c r="B40" i="35"/>
  <c r="AR9" i="38" s="1"/>
  <c r="B39" i="35"/>
  <c r="B38" i="35"/>
  <c r="AR7" i="38" s="1"/>
  <c r="B62" i="35"/>
  <c r="AR15" i="38" s="1"/>
  <c r="B61" i="35"/>
  <c r="AR14" i="38" s="1"/>
  <c r="B60" i="35"/>
  <c r="AR13" i="38" s="1"/>
  <c r="B59" i="35"/>
  <c r="AR12" i="38" s="1"/>
  <c r="B79" i="35"/>
  <c r="AR17" i="38" s="1"/>
  <c r="B78" i="35"/>
  <c r="AR16" i="38" s="1"/>
  <c r="B107" i="35"/>
  <c r="B106" i="35"/>
  <c r="P106" i="35" s="1"/>
  <c r="B21" i="34"/>
  <c r="AR6" i="37" s="1"/>
  <c r="B20" i="34"/>
  <c r="AR5" i="37" s="1"/>
  <c r="B19" i="34"/>
  <c r="AR4" i="37" s="1"/>
  <c r="B18" i="34"/>
  <c r="AR3" i="37" s="1"/>
  <c r="B17" i="34"/>
  <c r="B42" i="34"/>
  <c r="AR11" i="37" s="1"/>
  <c r="B41" i="34"/>
  <c r="AR10" i="37" s="1"/>
  <c r="B40" i="34"/>
  <c r="AR9" i="37" s="1"/>
  <c r="B39" i="34"/>
  <c r="AR8" i="37" s="1"/>
  <c r="B38" i="34"/>
  <c r="AR7" i="37" s="1"/>
  <c r="B62" i="34"/>
  <c r="AR15" i="37" s="1"/>
  <c r="B61" i="34"/>
  <c r="AR14" i="37" s="1"/>
  <c r="B60" i="34"/>
  <c r="AR13" i="37" s="1"/>
  <c r="B59" i="34"/>
  <c r="AR12" i="37" s="1"/>
  <c r="B79" i="34"/>
  <c r="B78" i="34"/>
  <c r="B93" i="34"/>
  <c r="B106" i="34"/>
  <c r="AR19" i="37" s="1"/>
  <c r="B107" i="34"/>
  <c r="AR20" i="37" s="1"/>
  <c r="B107" i="30"/>
  <c r="AR20" i="32" s="1"/>
  <c r="B106" i="30"/>
  <c r="AR19" i="32" s="1"/>
  <c r="B93" i="30"/>
  <c r="B79" i="30"/>
  <c r="B78" i="30"/>
  <c r="AR16" i="32" s="1"/>
  <c r="B60" i="30"/>
  <c r="B61" i="30"/>
  <c r="B62" i="30"/>
  <c r="B59" i="30"/>
  <c r="AR12" i="32" s="1"/>
  <c r="B39" i="30"/>
  <c r="AR8" i="32" s="1"/>
  <c r="B40" i="30"/>
  <c r="B41" i="30"/>
  <c r="AR10" i="32" s="1"/>
  <c r="B42" i="30"/>
  <c r="AR11" i="32" s="1"/>
  <c r="B38" i="30"/>
  <c r="AR3" i="32"/>
  <c r="B19" i="30"/>
  <c r="AR4" i="32" s="1"/>
  <c r="B20" i="30"/>
  <c r="AR5" i="32" s="1"/>
  <c r="B21" i="30"/>
  <c r="AR6" i="32" s="1"/>
  <c r="B17" i="30"/>
  <c r="AR2" i="32" s="1"/>
  <c r="AR18" i="38"/>
  <c r="AM2" i="38"/>
  <c r="H27" i="35" s="1"/>
  <c r="AM2" i="37"/>
  <c r="H27" i="34" s="1"/>
  <c r="AM2" i="36"/>
  <c r="H27" i="40" s="1"/>
  <c r="H150" i="35"/>
  <c r="AP10" i="38" s="1"/>
  <c r="B145" i="35"/>
  <c r="H145" i="35" s="1"/>
  <c r="B144" i="35"/>
  <c r="H144" i="35" s="1"/>
  <c r="B143" i="35"/>
  <c r="H143" i="35" s="1"/>
  <c r="B142" i="35"/>
  <c r="H142" i="35" s="1"/>
  <c r="B141" i="35"/>
  <c r="H141" i="35" s="1"/>
  <c r="B140" i="35"/>
  <c r="H140" i="35" s="1"/>
  <c r="B139" i="35"/>
  <c r="H139" i="35" s="1"/>
  <c r="B138" i="35"/>
  <c r="H138" i="35" s="1"/>
  <c r="B137" i="35"/>
  <c r="H137" i="35" s="1"/>
  <c r="B136" i="35"/>
  <c r="H136" i="35" s="1"/>
  <c r="B135" i="35"/>
  <c r="H135" i="35" s="1"/>
  <c r="B134" i="35"/>
  <c r="H134" i="35" s="1"/>
  <c r="D128" i="35"/>
  <c r="B128" i="35"/>
  <c r="H128" i="35" s="1"/>
  <c r="D127" i="35"/>
  <c r="B127" i="35"/>
  <c r="H127" i="35" s="1"/>
  <c r="D126" i="35"/>
  <c r="B126" i="35"/>
  <c r="H126" i="35" s="1"/>
  <c r="D125" i="35"/>
  <c r="B125" i="35"/>
  <c r="D124" i="35"/>
  <c r="B124" i="35"/>
  <c r="H124" i="35" s="1"/>
  <c r="D123" i="35"/>
  <c r="B123" i="35"/>
  <c r="H123" i="35" s="1"/>
  <c r="D122" i="35"/>
  <c r="B122" i="35"/>
  <c r="H122" i="35" s="1"/>
  <c r="D121" i="35"/>
  <c r="B121" i="35"/>
  <c r="I107" i="35"/>
  <c r="J20" i="38" s="1"/>
  <c r="C107" i="35"/>
  <c r="C20" i="38" s="1"/>
  <c r="U106" i="35"/>
  <c r="AG19" i="38" s="1"/>
  <c r="S106" i="35"/>
  <c r="Q106" i="35"/>
  <c r="AE19" i="38" s="1"/>
  <c r="O106" i="35"/>
  <c r="AD19" i="38" s="1"/>
  <c r="M106" i="35"/>
  <c r="M108" i="35" s="1"/>
  <c r="K106" i="35"/>
  <c r="I106" i="35"/>
  <c r="J19" i="38" s="1"/>
  <c r="G106" i="35"/>
  <c r="H19" i="38" s="1"/>
  <c r="E106" i="35"/>
  <c r="D19" i="38" s="1"/>
  <c r="C106" i="35"/>
  <c r="U105" i="35"/>
  <c r="S105" i="35"/>
  <c r="Q105" i="35"/>
  <c r="O105" i="35"/>
  <c r="M105" i="35"/>
  <c r="X19" i="38" s="1"/>
  <c r="AA93" i="35"/>
  <c r="AB93" i="35" s="1"/>
  <c r="Y93" i="35"/>
  <c r="Z93" i="35" s="1"/>
  <c r="W93" i="35"/>
  <c r="X93" i="35" s="1"/>
  <c r="U93" i="35"/>
  <c r="V93" i="35" s="1"/>
  <c r="S93" i="35"/>
  <c r="Q93" i="35"/>
  <c r="O93" i="35"/>
  <c r="P93" i="35" s="1"/>
  <c r="K93" i="35"/>
  <c r="L93" i="35" s="1"/>
  <c r="G93" i="35"/>
  <c r="H93" i="35" s="1"/>
  <c r="E93" i="35"/>
  <c r="F93" i="35" s="1"/>
  <c r="D93" i="35"/>
  <c r="AA92" i="35"/>
  <c r="Y92" i="35"/>
  <c r="W92" i="35"/>
  <c r="U92" i="35"/>
  <c r="S92" i="35"/>
  <c r="Q92" i="35"/>
  <c r="O92" i="35"/>
  <c r="Y79" i="35"/>
  <c r="AH17" i="38" s="1"/>
  <c r="W79" i="35"/>
  <c r="U79" i="35"/>
  <c r="AF17" i="38" s="1"/>
  <c r="S79" i="35"/>
  <c r="AE17" i="38" s="1"/>
  <c r="Q79" i="35"/>
  <c r="AD17" i="38" s="1"/>
  <c r="O79" i="35"/>
  <c r="M79" i="35"/>
  <c r="I79" i="35"/>
  <c r="G79" i="35"/>
  <c r="E79" i="35"/>
  <c r="C79" i="35"/>
  <c r="Y78" i="35"/>
  <c r="W78" i="35"/>
  <c r="U78" i="35"/>
  <c r="S78" i="35"/>
  <c r="Q78" i="35"/>
  <c r="AD16" i="38" s="1"/>
  <c r="O78" i="35"/>
  <c r="M78" i="35"/>
  <c r="I78" i="35"/>
  <c r="G78" i="35"/>
  <c r="E78" i="35"/>
  <c r="C78" i="35"/>
  <c r="Y77" i="35"/>
  <c r="W77" i="35"/>
  <c r="U77" i="35"/>
  <c r="S77" i="35"/>
  <c r="Q77" i="35"/>
  <c r="O77" i="35"/>
  <c r="M77" i="35"/>
  <c r="M80" i="35" s="1"/>
  <c r="AE62" i="35"/>
  <c r="AC62" i="35"/>
  <c r="AA62" i="35"/>
  <c r="AF15" i="38" s="1"/>
  <c r="Y62" i="35"/>
  <c r="W62" i="35"/>
  <c r="U62" i="35"/>
  <c r="S62" i="35"/>
  <c r="Q62" i="35"/>
  <c r="G62" i="35"/>
  <c r="E62" i="35"/>
  <c r="C62" i="35"/>
  <c r="AE61" i="35"/>
  <c r="AH14" i="38" s="1"/>
  <c r="AC61" i="35"/>
  <c r="AA61" i="35"/>
  <c r="Y61" i="35"/>
  <c r="AE14" i="38" s="1"/>
  <c r="W61" i="35"/>
  <c r="AD14" i="38" s="1"/>
  <c r="U61" i="35"/>
  <c r="S61" i="35"/>
  <c r="Q61" i="35"/>
  <c r="G61" i="35"/>
  <c r="E61" i="35"/>
  <c r="C61" i="35"/>
  <c r="AE60" i="35"/>
  <c r="AH13" i="38" s="1"/>
  <c r="AC60" i="35"/>
  <c r="AA60" i="35"/>
  <c r="AF13" i="38" s="1"/>
  <c r="Y60" i="35"/>
  <c r="AE13" i="38" s="1"/>
  <c r="W60" i="35"/>
  <c r="AD13" i="38" s="1"/>
  <c r="U60" i="35"/>
  <c r="S60" i="35"/>
  <c r="Q60" i="35"/>
  <c r="G60" i="35"/>
  <c r="E60" i="35"/>
  <c r="C60" i="35"/>
  <c r="AE59" i="35"/>
  <c r="AH12" i="38" s="1"/>
  <c r="AC59" i="35"/>
  <c r="AA59" i="35"/>
  <c r="Y59" i="35"/>
  <c r="Z59" i="35" s="1"/>
  <c r="W59" i="35"/>
  <c r="X59" i="35" s="1"/>
  <c r="U59" i="35"/>
  <c r="S59" i="35"/>
  <c r="Q59" i="35"/>
  <c r="G59" i="35"/>
  <c r="E59" i="35"/>
  <c r="C59" i="35"/>
  <c r="AE58" i="35"/>
  <c r="AC58" i="35"/>
  <c r="AA58" i="35"/>
  <c r="Y58" i="35"/>
  <c r="W58" i="35"/>
  <c r="U58" i="35"/>
  <c r="S58" i="35"/>
  <c r="Q58" i="35"/>
  <c r="AK42" i="35"/>
  <c r="AL42" i="35" s="1"/>
  <c r="AI42" i="35"/>
  <c r="AJ42" i="35" s="1"/>
  <c r="AG42" i="35"/>
  <c r="AH42" i="35" s="1"/>
  <c r="AE42" i="35"/>
  <c r="AC42" i="35"/>
  <c r="AD42" i="35" s="1"/>
  <c r="AA42" i="35"/>
  <c r="M42" i="35"/>
  <c r="N42" i="35" s="1"/>
  <c r="Y42" i="35"/>
  <c r="W42" i="35"/>
  <c r="I42" i="35"/>
  <c r="J42" i="35" s="1"/>
  <c r="C42" i="35"/>
  <c r="AK41" i="35"/>
  <c r="AH10" i="38" s="1"/>
  <c r="AI41" i="35"/>
  <c r="AG41" i="35"/>
  <c r="AF10" i="38" s="1"/>
  <c r="AE41" i="35"/>
  <c r="AE10" i="38" s="1"/>
  <c r="AC41" i="35"/>
  <c r="AD10" i="38" s="1"/>
  <c r="AA41" i="35"/>
  <c r="M41" i="35"/>
  <c r="Y41" i="35"/>
  <c r="W41" i="35"/>
  <c r="C41" i="35"/>
  <c r="AK40" i="35"/>
  <c r="AI40" i="35"/>
  <c r="AG40" i="35"/>
  <c r="AE40" i="35"/>
  <c r="AC40" i="35"/>
  <c r="AA40" i="35"/>
  <c r="M40" i="35"/>
  <c r="Y40" i="35"/>
  <c r="W40" i="35"/>
  <c r="C40" i="35"/>
  <c r="AK39" i="35"/>
  <c r="AH8" i="38" s="1"/>
  <c r="AI39" i="35"/>
  <c r="AG39" i="35"/>
  <c r="AF8" i="38" s="1"/>
  <c r="AE39" i="35"/>
  <c r="AE8" i="38" s="1"/>
  <c r="AC39" i="35"/>
  <c r="AD8" i="38" s="1"/>
  <c r="AA39" i="35"/>
  <c r="M39" i="35"/>
  <c r="Y39" i="35"/>
  <c r="W39" i="35"/>
  <c r="C39" i="35"/>
  <c r="AK38" i="35"/>
  <c r="AI38" i="35"/>
  <c r="AG38" i="35"/>
  <c r="AE38" i="35"/>
  <c r="AC38" i="35"/>
  <c r="AA38" i="35"/>
  <c r="M38" i="35"/>
  <c r="Y38" i="35"/>
  <c r="W38" i="35"/>
  <c r="C38" i="35"/>
  <c r="AK37" i="35"/>
  <c r="AI37" i="35"/>
  <c r="AG37" i="35"/>
  <c r="AE37" i="35"/>
  <c r="AC37" i="35"/>
  <c r="AA37" i="35"/>
  <c r="U37" i="35"/>
  <c r="M37" i="35"/>
  <c r="M43" i="35" s="1"/>
  <c r="Y37" i="35"/>
  <c r="Z11" i="38" s="1"/>
  <c r="W37" i="35"/>
  <c r="AA21" i="35"/>
  <c r="Y21" i="35"/>
  <c r="AF6" i="38" s="1"/>
  <c r="W21" i="35"/>
  <c r="AE6" i="38" s="1"/>
  <c r="U21" i="35"/>
  <c r="AD6" i="38" s="1"/>
  <c r="S21" i="35"/>
  <c r="Q21" i="35"/>
  <c r="C21" i="35"/>
  <c r="AA20" i="35"/>
  <c r="Y20" i="35"/>
  <c r="W20" i="35"/>
  <c r="U20" i="35"/>
  <c r="S20" i="35"/>
  <c r="Q20" i="35"/>
  <c r="C20" i="35"/>
  <c r="AA19" i="35"/>
  <c r="Y19" i="35"/>
  <c r="AF4" i="38" s="1"/>
  <c r="W19" i="35"/>
  <c r="AE4" i="38" s="1"/>
  <c r="U19" i="35"/>
  <c r="AD4" i="38" s="1"/>
  <c r="S19" i="35"/>
  <c r="Q19" i="35"/>
  <c r="C19" i="35"/>
  <c r="AA18" i="35"/>
  <c r="AB18" i="35" s="1"/>
  <c r="Q18" i="35"/>
  <c r="C18" i="35"/>
  <c r="AA17" i="35"/>
  <c r="Q17" i="35"/>
  <c r="AA16" i="35"/>
  <c r="Y16" i="35"/>
  <c r="W16" i="35"/>
  <c r="U16" i="35"/>
  <c r="S16" i="35"/>
  <c r="Q16" i="35"/>
  <c r="Q22" i="35" s="1"/>
  <c r="AY20" i="38"/>
  <c r="C10" i="35"/>
  <c r="AX16" i="38" s="1"/>
  <c r="W9" i="35"/>
  <c r="AW10" i="38" s="1"/>
  <c r="M9" i="35"/>
  <c r="C9" i="35"/>
  <c r="AU7" i="38" s="1"/>
  <c r="W8" i="35"/>
  <c r="AV7" i="38" s="1"/>
  <c r="M8" i="35"/>
  <c r="C8" i="35"/>
  <c r="H150" i="34"/>
  <c r="AP19" i="37" s="1"/>
  <c r="B145" i="34"/>
  <c r="H145" i="34" s="1"/>
  <c r="B144" i="34"/>
  <c r="H144" i="34" s="1"/>
  <c r="B143" i="34"/>
  <c r="H143" i="34" s="1"/>
  <c r="B142" i="34"/>
  <c r="H142" i="34" s="1"/>
  <c r="B141" i="34"/>
  <c r="H141" i="34" s="1"/>
  <c r="B140" i="34"/>
  <c r="H140" i="34" s="1"/>
  <c r="B139" i="34"/>
  <c r="H139" i="34" s="1"/>
  <c r="B138" i="34"/>
  <c r="H138" i="34" s="1"/>
  <c r="B137" i="34"/>
  <c r="H137" i="34" s="1"/>
  <c r="B136" i="34"/>
  <c r="H136" i="34" s="1"/>
  <c r="B135" i="34"/>
  <c r="H135" i="34" s="1"/>
  <c r="B134" i="34"/>
  <c r="H134" i="34" s="1"/>
  <c r="D128" i="34"/>
  <c r="B128" i="34"/>
  <c r="H128" i="34" s="1"/>
  <c r="D127" i="34"/>
  <c r="B127" i="34"/>
  <c r="D126" i="34"/>
  <c r="B126" i="34"/>
  <c r="H126" i="34" s="1"/>
  <c r="D125" i="34"/>
  <c r="B125" i="34"/>
  <c r="D124" i="34"/>
  <c r="B124" i="34"/>
  <c r="H124" i="34" s="1"/>
  <c r="D123" i="34"/>
  <c r="B123" i="34"/>
  <c r="H123" i="34" s="1"/>
  <c r="D122" i="34"/>
  <c r="B122" i="34"/>
  <c r="H122" i="34" s="1"/>
  <c r="D121" i="34"/>
  <c r="B121" i="34"/>
  <c r="I107" i="34"/>
  <c r="J20" i="37" s="1"/>
  <c r="C107" i="34"/>
  <c r="C20" i="37" s="1"/>
  <c r="U106" i="34"/>
  <c r="S106" i="34"/>
  <c r="T106" i="34" s="1"/>
  <c r="Q106" i="34"/>
  <c r="R106" i="34" s="1"/>
  <c r="O106" i="34"/>
  <c r="AD19" i="37" s="1"/>
  <c r="M106" i="34"/>
  <c r="M108" i="34" s="1"/>
  <c r="I106" i="34"/>
  <c r="J106" i="34" s="1"/>
  <c r="H106" i="34"/>
  <c r="G106" i="34"/>
  <c r="H19" i="37" s="1"/>
  <c r="E106" i="34"/>
  <c r="F106" i="34" s="1"/>
  <c r="C106" i="34"/>
  <c r="D106" i="34" s="1"/>
  <c r="U105" i="34"/>
  <c r="S105" i="34"/>
  <c r="Q105" i="34"/>
  <c r="O105" i="34"/>
  <c r="M105" i="34"/>
  <c r="X19" i="37" s="1"/>
  <c r="AA93" i="34"/>
  <c r="Y93" i="34"/>
  <c r="W93" i="34"/>
  <c r="AF18" i="37" s="1"/>
  <c r="U93" i="34"/>
  <c r="AE18" i="37" s="1"/>
  <c r="S93" i="34"/>
  <c r="Q93" i="34"/>
  <c r="O93" i="34"/>
  <c r="M93" i="34"/>
  <c r="I93" i="34"/>
  <c r="G93" i="34"/>
  <c r="E93" i="34"/>
  <c r="C93" i="34"/>
  <c r="AA92" i="34"/>
  <c r="Y92" i="34"/>
  <c r="W92" i="34"/>
  <c r="U92" i="34"/>
  <c r="S92" i="34"/>
  <c r="Q92" i="34"/>
  <c r="X18" i="37" s="1"/>
  <c r="O92" i="34"/>
  <c r="Y79" i="34"/>
  <c r="W79" i="34"/>
  <c r="U79" i="34"/>
  <c r="AF17" i="37" s="1"/>
  <c r="S79" i="34"/>
  <c r="AE17" i="37" s="1"/>
  <c r="Q79" i="34"/>
  <c r="O79" i="34"/>
  <c r="M79" i="34"/>
  <c r="K79" i="34"/>
  <c r="G79" i="34"/>
  <c r="E79" i="34"/>
  <c r="C79" i="34"/>
  <c r="Y78" i="34"/>
  <c r="AH16" i="37" s="1"/>
  <c r="W78" i="34"/>
  <c r="U78" i="34"/>
  <c r="S78" i="34"/>
  <c r="Q78" i="34"/>
  <c r="AD16" i="37" s="1"/>
  <c r="O78" i="34"/>
  <c r="M78" i="34"/>
  <c r="K78" i="34"/>
  <c r="G78" i="34"/>
  <c r="E78" i="34"/>
  <c r="C78" i="34"/>
  <c r="Y77" i="34"/>
  <c r="W77" i="34"/>
  <c r="U77" i="34"/>
  <c r="S77" i="34"/>
  <c r="Q77" i="34"/>
  <c r="O77" i="34"/>
  <c r="X16" i="37" s="1"/>
  <c r="M77" i="34"/>
  <c r="M80" i="34" s="1"/>
  <c r="AE62" i="34"/>
  <c r="AC62" i="34"/>
  <c r="AA62" i="34"/>
  <c r="Y62" i="34"/>
  <c r="W62" i="34"/>
  <c r="AD15" i="37" s="1"/>
  <c r="U62" i="34"/>
  <c r="S62" i="34"/>
  <c r="Q62" i="34"/>
  <c r="G62" i="34"/>
  <c r="E62" i="34"/>
  <c r="C62" i="34"/>
  <c r="AE61" i="34"/>
  <c r="AC61" i="34"/>
  <c r="AA61" i="34"/>
  <c r="AF14" i="37" s="1"/>
  <c r="Y61" i="34"/>
  <c r="W61" i="34"/>
  <c r="U61" i="34"/>
  <c r="V61" i="34" s="1"/>
  <c r="S61" i="34"/>
  <c r="Q61" i="34"/>
  <c r="G61" i="34"/>
  <c r="E61" i="34"/>
  <c r="F61" i="34" s="1"/>
  <c r="C61" i="34"/>
  <c r="AE60" i="34"/>
  <c r="AC60" i="34"/>
  <c r="AD60" i="34" s="1"/>
  <c r="AA60" i="34"/>
  <c r="Y60" i="34"/>
  <c r="W60" i="34"/>
  <c r="X60" i="34" s="1"/>
  <c r="U60" i="34"/>
  <c r="S60" i="34"/>
  <c r="Q60" i="34"/>
  <c r="G60" i="34"/>
  <c r="E60" i="34"/>
  <c r="C60" i="34"/>
  <c r="AE59" i="34"/>
  <c r="AC59" i="34"/>
  <c r="AA59" i="34"/>
  <c r="Y59" i="34"/>
  <c r="AE12" i="37" s="1"/>
  <c r="W59" i="34"/>
  <c r="U59" i="34"/>
  <c r="S59" i="34"/>
  <c r="Q59" i="34"/>
  <c r="G59" i="34"/>
  <c r="E59" i="34"/>
  <c r="C59" i="34"/>
  <c r="AE58" i="34"/>
  <c r="AC58" i="34"/>
  <c r="AA58" i="34"/>
  <c r="Y58" i="34"/>
  <c r="W58" i="34"/>
  <c r="U58" i="34"/>
  <c r="S58" i="34"/>
  <c r="Q58" i="34"/>
  <c r="AK42" i="34"/>
  <c r="AI42" i="34"/>
  <c r="AG42" i="34"/>
  <c r="AE42" i="34"/>
  <c r="AC42" i="34"/>
  <c r="AA42" i="34"/>
  <c r="M42" i="34"/>
  <c r="Y42" i="34"/>
  <c r="W42" i="34"/>
  <c r="I42" i="34"/>
  <c r="C42" i="34"/>
  <c r="AK41" i="34"/>
  <c r="AI41" i="34"/>
  <c r="AG41" i="34"/>
  <c r="AE41" i="34"/>
  <c r="AC41" i="34"/>
  <c r="AA41" i="34"/>
  <c r="M41" i="34"/>
  <c r="Y41" i="34"/>
  <c r="W41" i="34"/>
  <c r="C41" i="34"/>
  <c r="AK40" i="34"/>
  <c r="AI40" i="34"/>
  <c r="AG40" i="34"/>
  <c r="AE40" i="34"/>
  <c r="AC40" i="34"/>
  <c r="AA40" i="34"/>
  <c r="M40" i="34"/>
  <c r="Y40" i="34"/>
  <c r="W40" i="34"/>
  <c r="C40" i="34"/>
  <c r="AK39" i="34"/>
  <c r="AI39" i="34"/>
  <c r="AG39" i="34"/>
  <c r="AE39" i="34"/>
  <c r="AE8" i="37" s="1"/>
  <c r="AC39" i="34"/>
  <c r="AA39" i="34"/>
  <c r="M39" i="34"/>
  <c r="Y39" i="34"/>
  <c r="W39" i="34"/>
  <c r="C39" i="34"/>
  <c r="AK38" i="34"/>
  <c r="AH7" i="37" s="1"/>
  <c r="AI38" i="34"/>
  <c r="AG38" i="34"/>
  <c r="AE38" i="34"/>
  <c r="AC38" i="34"/>
  <c r="AA38" i="34"/>
  <c r="M38" i="34"/>
  <c r="Y38" i="34"/>
  <c r="W38" i="34"/>
  <c r="C38" i="34"/>
  <c r="AK37" i="34"/>
  <c r="AI37" i="34"/>
  <c r="AG37" i="34"/>
  <c r="AE37" i="34"/>
  <c r="AC37" i="34"/>
  <c r="AA37" i="34"/>
  <c r="AA43" i="34" s="1"/>
  <c r="U37" i="34"/>
  <c r="U43" i="34" s="1"/>
  <c r="M37" i="34"/>
  <c r="M43" i="34" s="1"/>
  <c r="Y37" i="34"/>
  <c r="Y43" i="34" s="1"/>
  <c r="W37" i="34"/>
  <c r="W43" i="34" s="1"/>
  <c r="AA21" i="34"/>
  <c r="Y21" i="34"/>
  <c r="W21" i="34"/>
  <c r="AE6" i="37" s="1"/>
  <c r="U21" i="34"/>
  <c r="S21" i="34"/>
  <c r="Q21" i="34"/>
  <c r="C21" i="34"/>
  <c r="AA20" i="34"/>
  <c r="Y20" i="34"/>
  <c r="Z20" i="34" s="1"/>
  <c r="W20" i="34"/>
  <c r="AE5" i="37" s="1"/>
  <c r="U20" i="34"/>
  <c r="S20" i="34"/>
  <c r="Q20" i="34"/>
  <c r="C20" i="34"/>
  <c r="D20" i="34" s="1"/>
  <c r="AA19" i="34"/>
  <c r="Y19" i="34"/>
  <c r="W19" i="34"/>
  <c r="U19" i="34"/>
  <c r="AD4" i="37" s="1"/>
  <c r="S19" i="34"/>
  <c r="Q19" i="34"/>
  <c r="C19" i="34"/>
  <c r="AA18" i="34"/>
  <c r="Q18" i="34"/>
  <c r="C18" i="34"/>
  <c r="AA17" i="34"/>
  <c r="Q17" i="34"/>
  <c r="AA16" i="34"/>
  <c r="Y16" i="34"/>
  <c r="W16" i="34"/>
  <c r="U16" i="34"/>
  <c r="S16" i="34"/>
  <c r="S22" i="34" s="1"/>
  <c r="Q16" i="34"/>
  <c r="Q22" i="34" s="1"/>
  <c r="AY8" i="37"/>
  <c r="C10" i="34"/>
  <c r="AX20" i="37" s="1"/>
  <c r="W9" i="34"/>
  <c r="AW20" i="37" s="1"/>
  <c r="M9" i="34"/>
  <c r="C9" i="34"/>
  <c r="AU18" i="37" s="1"/>
  <c r="W8" i="34"/>
  <c r="AV13" i="37" s="1"/>
  <c r="M8" i="34"/>
  <c r="C8" i="34"/>
  <c r="AT17" i="37" s="1"/>
  <c r="H150" i="30"/>
  <c r="AP20" i="32" s="1"/>
  <c r="B135" i="30"/>
  <c r="H135" i="30" s="1"/>
  <c r="B136" i="30"/>
  <c r="H136" i="30" s="1"/>
  <c r="B137" i="30"/>
  <c r="H137" i="30" s="1"/>
  <c r="B138" i="30"/>
  <c r="H138" i="30" s="1"/>
  <c r="B139" i="30"/>
  <c r="H139" i="30" s="1"/>
  <c r="B140" i="30"/>
  <c r="H140" i="30" s="1"/>
  <c r="B141" i="30"/>
  <c r="H141" i="30" s="1"/>
  <c r="B142" i="30"/>
  <c r="H142" i="30" s="1"/>
  <c r="B143" i="30"/>
  <c r="H143" i="30" s="1"/>
  <c r="B144" i="30"/>
  <c r="H144" i="30" s="1"/>
  <c r="B145" i="30"/>
  <c r="H145" i="30" s="1"/>
  <c r="B134" i="30"/>
  <c r="H134" i="30" s="1"/>
  <c r="B122" i="30"/>
  <c r="B123" i="30"/>
  <c r="B124" i="30"/>
  <c r="B125" i="30"/>
  <c r="B126" i="30"/>
  <c r="B127" i="30"/>
  <c r="B128" i="30"/>
  <c r="B121" i="30"/>
  <c r="AI3" i="31"/>
  <c r="AJ3" i="31"/>
  <c r="AI4" i="31"/>
  <c r="AJ4" i="31"/>
  <c r="AI5" i="31"/>
  <c r="AJ5" i="31"/>
  <c r="AI6" i="31"/>
  <c r="AJ6" i="31"/>
  <c r="AI7" i="31"/>
  <c r="AJ7" i="31"/>
  <c r="AI8" i="31"/>
  <c r="AJ8" i="31"/>
  <c r="AI9" i="31"/>
  <c r="AJ9" i="31"/>
  <c r="AI10" i="31"/>
  <c r="AJ10" i="31"/>
  <c r="AI11" i="31"/>
  <c r="AJ11" i="31"/>
  <c r="AI12" i="31"/>
  <c r="AJ12" i="31"/>
  <c r="AI13" i="31"/>
  <c r="AJ13" i="31"/>
  <c r="AI14" i="31"/>
  <c r="AJ14" i="31"/>
  <c r="AI15" i="31"/>
  <c r="AJ15" i="31"/>
  <c r="AI16" i="31"/>
  <c r="AJ16" i="31"/>
  <c r="AI17" i="31"/>
  <c r="AJ17" i="31"/>
  <c r="AI18" i="31"/>
  <c r="AJ18" i="31"/>
  <c r="AI19" i="31"/>
  <c r="AJ19" i="31"/>
  <c r="AI20" i="31"/>
  <c r="AJ20" i="31"/>
  <c r="AJ2" i="31"/>
  <c r="AI2" i="31"/>
  <c r="AK3" i="31"/>
  <c r="AK4" i="31"/>
  <c r="AK5" i="31"/>
  <c r="AK6" i="31"/>
  <c r="AK7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" i="31"/>
  <c r="W9" i="30"/>
  <c r="AW16" i="32" s="1"/>
  <c r="AY14" i="32"/>
  <c r="W8" i="30"/>
  <c r="AV20" i="32" s="1"/>
  <c r="M9" i="30"/>
  <c r="M8" i="30"/>
  <c r="C10" i="30"/>
  <c r="AX14" i="32" s="1"/>
  <c r="C9" i="30"/>
  <c r="AU9" i="32" s="1"/>
  <c r="C8" i="30"/>
  <c r="AT10" i="32" s="1"/>
  <c r="AR17" i="32"/>
  <c r="AR13" i="32"/>
  <c r="AR7" i="32"/>
  <c r="AM2" i="32"/>
  <c r="H27" i="30" s="1"/>
  <c r="V20" i="31"/>
  <c r="V19" i="31"/>
  <c r="V18" i="31"/>
  <c r="V17" i="31"/>
  <c r="V16" i="31"/>
  <c r="V15" i="31"/>
  <c r="V14" i="31"/>
  <c r="V13" i="31"/>
  <c r="V12" i="31"/>
  <c r="V11" i="31"/>
  <c r="V10" i="31"/>
  <c r="V9" i="31"/>
  <c r="V8" i="31"/>
  <c r="V7" i="31"/>
  <c r="V6" i="31"/>
  <c r="V5" i="31"/>
  <c r="V4" i="31"/>
  <c r="V3" i="31"/>
  <c r="V2" i="31"/>
  <c r="O20" i="31"/>
  <c r="N20" i="31"/>
  <c r="M20" i="31"/>
  <c r="O19" i="31"/>
  <c r="N19" i="31"/>
  <c r="M19" i="31"/>
  <c r="O18" i="31"/>
  <c r="N18" i="31"/>
  <c r="M18" i="31"/>
  <c r="O17" i="31"/>
  <c r="N17" i="31"/>
  <c r="M17" i="31"/>
  <c r="O16" i="31"/>
  <c r="N16" i="31"/>
  <c r="M16" i="31"/>
  <c r="O15" i="31"/>
  <c r="N15" i="31"/>
  <c r="M15" i="31"/>
  <c r="O14" i="31"/>
  <c r="N14" i="31"/>
  <c r="M14" i="31"/>
  <c r="O13" i="31"/>
  <c r="N13" i="31"/>
  <c r="M13" i="31"/>
  <c r="O12" i="31"/>
  <c r="N12" i="31"/>
  <c r="M12" i="31"/>
  <c r="O11" i="31"/>
  <c r="N11" i="31"/>
  <c r="M11" i="31"/>
  <c r="O10" i="31"/>
  <c r="N10" i="31"/>
  <c r="M10" i="31"/>
  <c r="O9" i="31"/>
  <c r="N9" i="31"/>
  <c r="M9" i="31"/>
  <c r="O8" i="31"/>
  <c r="N8" i="31"/>
  <c r="M8" i="31"/>
  <c r="O7" i="31"/>
  <c r="N7" i="31"/>
  <c r="M7" i="31"/>
  <c r="O6" i="31"/>
  <c r="N6" i="31"/>
  <c r="M6" i="31"/>
  <c r="O5" i="31"/>
  <c r="N5" i="31"/>
  <c r="M5" i="31"/>
  <c r="O4" i="31"/>
  <c r="N4" i="31"/>
  <c r="M4" i="31"/>
  <c r="O3" i="31"/>
  <c r="N3" i="31"/>
  <c r="M3" i="31"/>
  <c r="O2" i="31"/>
  <c r="N2" i="31"/>
  <c r="M2" i="31"/>
  <c r="O92" i="30"/>
  <c r="O94" i="30" s="1"/>
  <c r="M77" i="30"/>
  <c r="M80" i="30" s="1"/>
  <c r="Q58" i="30"/>
  <c r="Q63" i="30" s="1"/>
  <c r="Q16" i="30"/>
  <c r="Q22" i="30" s="1"/>
  <c r="S16" i="30"/>
  <c r="S22" i="30" s="1"/>
  <c r="U16" i="30"/>
  <c r="W16" i="30"/>
  <c r="Y16" i="30"/>
  <c r="AA16" i="30"/>
  <c r="AK37" i="30"/>
  <c r="AI37" i="30"/>
  <c r="AG37" i="30"/>
  <c r="AE37" i="30"/>
  <c r="AC37" i="30"/>
  <c r="AA37" i="30"/>
  <c r="U37" i="30"/>
  <c r="M37" i="30"/>
  <c r="M43" i="30" s="1"/>
  <c r="Y37" i="30"/>
  <c r="W37" i="30"/>
  <c r="W43" i="30" s="1"/>
  <c r="AE58" i="30"/>
  <c r="AC58" i="30"/>
  <c r="AA58" i="30"/>
  <c r="Y58" i="30"/>
  <c r="W58" i="30"/>
  <c r="U58" i="30"/>
  <c r="U63" i="30" s="1"/>
  <c r="S58" i="30"/>
  <c r="S63" i="30" s="1"/>
  <c r="O77" i="30"/>
  <c r="Q77" i="30"/>
  <c r="S77" i="30"/>
  <c r="U77" i="30"/>
  <c r="W77" i="30"/>
  <c r="Y77" i="30"/>
  <c r="AA92" i="30"/>
  <c r="Y92" i="30"/>
  <c r="W92" i="30"/>
  <c r="U92" i="30"/>
  <c r="S92" i="30"/>
  <c r="Q92" i="30"/>
  <c r="X18" i="32" s="1"/>
  <c r="M105" i="30"/>
  <c r="X19" i="32" s="1"/>
  <c r="O105" i="30"/>
  <c r="Q105" i="30"/>
  <c r="S105" i="30"/>
  <c r="U105" i="30"/>
  <c r="U106" i="30"/>
  <c r="AG19" i="32" s="1"/>
  <c r="S106" i="30"/>
  <c r="AF19" i="32" s="1"/>
  <c r="Q106" i="30"/>
  <c r="O106" i="30"/>
  <c r="AD19" i="32" s="1"/>
  <c r="M106" i="30"/>
  <c r="M108" i="30" s="1"/>
  <c r="I107" i="30"/>
  <c r="J20" i="32" s="1"/>
  <c r="I106" i="30"/>
  <c r="J19" i="32" s="1"/>
  <c r="G106" i="30"/>
  <c r="E106" i="30"/>
  <c r="C107" i="30"/>
  <c r="C20" i="32" s="1"/>
  <c r="C106" i="30"/>
  <c r="C93" i="30"/>
  <c r="E93" i="30"/>
  <c r="G93" i="30"/>
  <c r="I93" i="30"/>
  <c r="M93" i="30"/>
  <c r="O93" i="30"/>
  <c r="Q93" i="30"/>
  <c r="S93" i="30"/>
  <c r="AD18" i="32" s="1"/>
  <c r="U93" i="30"/>
  <c r="AE18" i="32" s="1"/>
  <c r="W93" i="30"/>
  <c r="Y93" i="30"/>
  <c r="AA93" i="30"/>
  <c r="AH18" i="32" s="1"/>
  <c r="Y79" i="30"/>
  <c r="Z79" i="30" s="1"/>
  <c r="Y78" i="30"/>
  <c r="AH16" i="32" s="1"/>
  <c r="W79" i="30"/>
  <c r="W78" i="30"/>
  <c r="U79" i="30"/>
  <c r="AF17" i="32" s="1"/>
  <c r="U78" i="30"/>
  <c r="S79" i="30"/>
  <c r="AE17" i="32" s="1"/>
  <c r="S78" i="30"/>
  <c r="AE16" i="32" s="1"/>
  <c r="Q79" i="30"/>
  <c r="R79" i="30" s="1"/>
  <c r="Q78" i="30"/>
  <c r="AD16" i="32" s="1"/>
  <c r="O79" i="30"/>
  <c r="O78" i="30"/>
  <c r="M79" i="30"/>
  <c r="M78" i="30"/>
  <c r="K79" i="30"/>
  <c r="L79" i="30" s="1"/>
  <c r="K78" i="30"/>
  <c r="G79" i="30"/>
  <c r="H79" i="30" s="1"/>
  <c r="G78" i="30"/>
  <c r="E79" i="30"/>
  <c r="E78" i="30"/>
  <c r="C79" i="30"/>
  <c r="D79" i="30" s="1"/>
  <c r="C78" i="30"/>
  <c r="I62" i="30"/>
  <c r="I61" i="30"/>
  <c r="I60" i="30"/>
  <c r="I59" i="30"/>
  <c r="AE62" i="30"/>
  <c r="AE61" i="30"/>
  <c r="AH14" i="32" s="1"/>
  <c r="AE60" i="30"/>
  <c r="AH13" i="32" s="1"/>
  <c r="AE59" i="30"/>
  <c r="AC62" i="30"/>
  <c r="AC61" i="30"/>
  <c r="AC60" i="30"/>
  <c r="AC59" i="30"/>
  <c r="AA62" i="30"/>
  <c r="AF15" i="32" s="1"/>
  <c r="AA61" i="30"/>
  <c r="AF14" i="32" s="1"/>
  <c r="AA60" i="30"/>
  <c r="AF13" i="32" s="1"/>
  <c r="AA59" i="30"/>
  <c r="AF12" i="32" s="1"/>
  <c r="Y62" i="30"/>
  <c r="Y61" i="30"/>
  <c r="AE14" i="32" s="1"/>
  <c r="Y60" i="30"/>
  <c r="AE13" i="32" s="1"/>
  <c r="Y59" i="30"/>
  <c r="AE12" i="32" s="1"/>
  <c r="W62" i="30"/>
  <c r="AD15" i="32" s="1"/>
  <c r="W61" i="30"/>
  <c r="AD14" i="32" s="1"/>
  <c r="W60" i="30"/>
  <c r="W59" i="30"/>
  <c r="AD12" i="32" s="1"/>
  <c r="U62" i="30"/>
  <c r="U61" i="30"/>
  <c r="U60" i="30"/>
  <c r="U59" i="30"/>
  <c r="S62" i="30"/>
  <c r="S61" i="30"/>
  <c r="S60" i="30"/>
  <c r="S59" i="30"/>
  <c r="Q62" i="30"/>
  <c r="Q61" i="30"/>
  <c r="Q60" i="30"/>
  <c r="Q59" i="30"/>
  <c r="O62" i="30"/>
  <c r="O15" i="32" s="1"/>
  <c r="O61" i="30"/>
  <c r="O14" i="32" s="1"/>
  <c r="O60" i="30"/>
  <c r="O59" i="30"/>
  <c r="O12" i="32" s="1"/>
  <c r="M62" i="30"/>
  <c r="N15" i="32" s="1"/>
  <c r="M61" i="30"/>
  <c r="N14" i="32" s="1"/>
  <c r="M60" i="30"/>
  <c r="M59" i="30"/>
  <c r="N12" i="32" s="1"/>
  <c r="K62" i="30"/>
  <c r="K61" i="30"/>
  <c r="K60" i="30"/>
  <c r="K59" i="30"/>
  <c r="G62" i="30"/>
  <c r="G61" i="30"/>
  <c r="G60" i="30"/>
  <c r="G59" i="30"/>
  <c r="E62" i="30"/>
  <c r="E61" i="30"/>
  <c r="E60" i="30"/>
  <c r="E59" i="30"/>
  <c r="C62" i="30"/>
  <c r="C61" i="30"/>
  <c r="C60" i="30"/>
  <c r="C59" i="30"/>
  <c r="K42" i="30"/>
  <c r="K41" i="30"/>
  <c r="K40" i="30"/>
  <c r="K39" i="30"/>
  <c r="K38" i="30"/>
  <c r="AK42" i="30"/>
  <c r="AH11" i="32" s="1"/>
  <c r="AK41" i="30"/>
  <c r="AH10" i="32" s="1"/>
  <c r="AK40" i="30"/>
  <c r="AH9" i="32" s="1"/>
  <c r="AK39" i="30"/>
  <c r="AH8" i="32" s="1"/>
  <c r="AK38" i="30"/>
  <c r="AH7" i="32" s="1"/>
  <c r="AI42" i="30"/>
  <c r="AI41" i="30"/>
  <c r="AJ41" i="30" s="1"/>
  <c r="AI40" i="30"/>
  <c r="AI39" i="30"/>
  <c r="AI38" i="30"/>
  <c r="AG42" i="30"/>
  <c r="AG41" i="30"/>
  <c r="AG40" i="30"/>
  <c r="AF9" i="32" s="1"/>
  <c r="AG39" i="30"/>
  <c r="AF8" i="32" s="1"/>
  <c r="AG38" i="30"/>
  <c r="AE42" i="30"/>
  <c r="AE41" i="30"/>
  <c r="AE40" i="30"/>
  <c r="AE39" i="30"/>
  <c r="AE38" i="30"/>
  <c r="AE7" i="32" s="1"/>
  <c r="AC42" i="30"/>
  <c r="AC41" i="30"/>
  <c r="AC40" i="30"/>
  <c r="AD9" i="32" s="1"/>
  <c r="AC39" i="30"/>
  <c r="AD8" i="32" s="1"/>
  <c r="AC38" i="30"/>
  <c r="AD7" i="32" s="1"/>
  <c r="AA42" i="30"/>
  <c r="AA41" i="30"/>
  <c r="AA40" i="30"/>
  <c r="AA39" i="30"/>
  <c r="AA38" i="30"/>
  <c r="U42" i="30"/>
  <c r="U41" i="30"/>
  <c r="U40" i="30"/>
  <c r="U39" i="30"/>
  <c r="U38" i="30"/>
  <c r="M42" i="30"/>
  <c r="M41" i="30"/>
  <c r="M40" i="30"/>
  <c r="M39" i="30"/>
  <c r="M38" i="30"/>
  <c r="Y42" i="30"/>
  <c r="Y41" i="30"/>
  <c r="Y40" i="30"/>
  <c r="Y39" i="30"/>
  <c r="Y38" i="30"/>
  <c r="W42" i="30"/>
  <c r="W41" i="30"/>
  <c r="W40" i="30"/>
  <c r="W39" i="30"/>
  <c r="W38" i="30"/>
  <c r="S42" i="30"/>
  <c r="O11" i="32" s="1"/>
  <c r="S41" i="30"/>
  <c r="O10" i="32" s="1"/>
  <c r="S40" i="30"/>
  <c r="O9" i="32" s="1"/>
  <c r="S39" i="30"/>
  <c r="O8" i="32" s="1"/>
  <c r="S38" i="30"/>
  <c r="O7" i="32" s="1"/>
  <c r="Q42" i="30"/>
  <c r="Q41" i="30"/>
  <c r="Q40" i="30"/>
  <c r="Q39" i="30"/>
  <c r="Q38" i="30"/>
  <c r="R38" i="30" s="1"/>
  <c r="O42" i="30"/>
  <c r="O41" i="30"/>
  <c r="P41" i="30" s="1"/>
  <c r="O40" i="30"/>
  <c r="O39" i="30"/>
  <c r="O38" i="30"/>
  <c r="P38" i="30" s="1"/>
  <c r="I42" i="30"/>
  <c r="G38" i="30"/>
  <c r="H38" i="30" s="1"/>
  <c r="C42" i="30"/>
  <c r="C41" i="30"/>
  <c r="C40" i="30"/>
  <c r="C39" i="30"/>
  <c r="C38" i="30"/>
  <c r="D38" i="30" s="1"/>
  <c r="I21" i="30"/>
  <c r="AK6" i="32" s="1"/>
  <c r="I20" i="30"/>
  <c r="AK5" i="32" s="1"/>
  <c r="I19" i="30"/>
  <c r="AK4" i="32" s="1"/>
  <c r="AA21" i="30"/>
  <c r="AA20" i="30"/>
  <c r="AA19" i="30"/>
  <c r="AA18" i="30"/>
  <c r="AA17" i="30"/>
  <c r="Y21" i="30"/>
  <c r="Y20" i="30"/>
  <c r="Y19" i="30"/>
  <c r="W21" i="30"/>
  <c r="AE6" i="32" s="1"/>
  <c r="W20" i="30"/>
  <c r="W19" i="30"/>
  <c r="AE4" i="32" s="1"/>
  <c r="U21" i="30"/>
  <c r="AD6" i="32" s="1"/>
  <c r="U20" i="30"/>
  <c r="AD5" i="32" s="1"/>
  <c r="U19" i="30"/>
  <c r="S21" i="30"/>
  <c r="S20" i="30"/>
  <c r="S19" i="30"/>
  <c r="Q21" i="30"/>
  <c r="Q20" i="30"/>
  <c r="Q19" i="30"/>
  <c r="Q18" i="30"/>
  <c r="Q17" i="30"/>
  <c r="O21" i="30"/>
  <c r="O20" i="30"/>
  <c r="O19" i="30"/>
  <c r="O18" i="30"/>
  <c r="O3" i="32" s="1"/>
  <c r="M21" i="30"/>
  <c r="N6" i="32" s="1"/>
  <c r="M20" i="30"/>
  <c r="N5" i="32" s="1"/>
  <c r="M19" i="30"/>
  <c r="M18" i="30"/>
  <c r="N18" i="30" s="1"/>
  <c r="K21" i="30"/>
  <c r="K20" i="30"/>
  <c r="K19" i="30"/>
  <c r="K18" i="30"/>
  <c r="C21" i="30"/>
  <c r="C20" i="30"/>
  <c r="C19" i="30"/>
  <c r="C18" i="30"/>
  <c r="D2" i="31"/>
  <c r="H2" i="31"/>
  <c r="P2" i="31"/>
  <c r="Q2" i="31"/>
  <c r="R2" i="31"/>
  <c r="S2" i="31"/>
  <c r="T2" i="31"/>
  <c r="U2" i="31"/>
  <c r="W2" i="31"/>
  <c r="AH2" i="31"/>
  <c r="D3" i="31"/>
  <c r="H3" i="31"/>
  <c r="P3" i="31"/>
  <c r="Q3" i="31"/>
  <c r="R3" i="31"/>
  <c r="S3" i="31"/>
  <c r="T3" i="31"/>
  <c r="U3" i="31"/>
  <c r="W3" i="31"/>
  <c r="AH3" i="31"/>
  <c r="D4" i="31"/>
  <c r="H4" i="31"/>
  <c r="P4" i="31"/>
  <c r="Q4" i="31"/>
  <c r="R4" i="31"/>
  <c r="S4" i="31"/>
  <c r="T4" i="31"/>
  <c r="U4" i="31"/>
  <c r="W4" i="31"/>
  <c r="AH4" i="31"/>
  <c r="D5" i="31"/>
  <c r="H5" i="31"/>
  <c r="P5" i="31"/>
  <c r="Q5" i="31"/>
  <c r="R5" i="31"/>
  <c r="S5" i="31"/>
  <c r="T5" i="31"/>
  <c r="U5" i="31"/>
  <c r="W5" i="31"/>
  <c r="AH5" i="31"/>
  <c r="D6" i="31"/>
  <c r="H6" i="31"/>
  <c r="P6" i="31"/>
  <c r="Q6" i="31"/>
  <c r="R6" i="31"/>
  <c r="S6" i="31"/>
  <c r="T6" i="31"/>
  <c r="U6" i="31"/>
  <c r="W6" i="31"/>
  <c r="AH6" i="31"/>
  <c r="D7" i="31"/>
  <c r="H7" i="31"/>
  <c r="P7" i="31"/>
  <c r="Q7" i="31"/>
  <c r="R7" i="31"/>
  <c r="S7" i="31"/>
  <c r="T7" i="31"/>
  <c r="U7" i="31"/>
  <c r="W7" i="31"/>
  <c r="AH7" i="31"/>
  <c r="D8" i="31"/>
  <c r="H8" i="31"/>
  <c r="P8" i="31"/>
  <c r="Q8" i="31"/>
  <c r="R8" i="31"/>
  <c r="S8" i="31"/>
  <c r="T8" i="31"/>
  <c r="U8" i="31"/>
  <c r="W8" i="31"/>
  <c r="AH8" i="31"/>
  <c r="D9" i="31"/>
  <c r="H9" i="31"/>
  <c r="P9" i="31"/>
  <c r="Q9" i="31"/>
  <c r="R9" i="31"/>
  <c r="S9" i="31"/>
  <c r="T9" i="31"/>
  <c r="U9" i="31"/>
  <c r="W9" i="31"/>
  <c r="AH9" i="31"/>
  <c r="D10" i="31"/>
  <c r="H10" i="31"/>
  <c r="P10" i="31"/>
  <c r="Q10" i="31"/>
  <c r="R10" i="31"/>
  <c r="S10" i="31"/>
  <c r="T10" i="31"/>
  <c r="U10" i="31"/>
  <c r="W10" i="31"/>
  <c r="AH10" i="31"/>
  <c r="D11" i="31"/>
  <c r="H11" i="31"/>
  <c r="P11" i="31"/>
  <c r="Q11" i="31"/>
  <c r="R11" i="31"/>
  <c r="S11" i="31"/>
  <c r="T11" i="31"/>
  <c r="U11" i="31"/>
  <c r="W11" i="31"/>
  <c r="AH11" i="31"/>
  <c r="D12" i="31"/>
  <c r="H12" i="31"/>
  <c r="P12" i="31"/>
  <c r="Q12" i="31"/>
  <c r="R12" i="31"/>
  <c r="S12" i="31"/>
  <c r="T12" i="31"/>
  <c r="U12" i="31"/>
  <c r="W12" i="31"/>
  <c r="AH12" i="31"/>
  <c r="D13" i="31"/>
  <c r="H13" i="31"/>
  <c r="P13" i="31"/>
  <c r="Q13" i="31"/>
  <c r="R13" i="31"/>
  <c r="S13" i="31"/>
  <c r="T13" i="31"/>
  <c r="U13" i="31"/>
  <c r="W13" i="31"/>
  <c r="AH13" i="31"/>
  <c r="D14" i="31"/>
  <c r="H14" i="31"/>
  <c r="P14" i="31"/>
  <c r="Q14" i="31"/>
  <c r="R14" i="31"/>
  <c r="S14" i="31"/>
  <c r="T14" i="31"/>
  <c r="U14" i="31"/>
  <c r="W14" i="31"/>
  <c r="AH14" i="31"/>
  <c r="D15" i="31"/>
  <c r="H15" i="31"/>
  <c r="P15" i="31"/>
  <c r="Q15" i="31"/>
  <c r="R15" i="31"/>
  <c r="S15" i="31"/>
  <c r="T15" i="31"/>
  <c r="U15" i="31"/>
  <c r="W15" i="31"/>
  <c r="AH15" i="31"/>
  <c r="D16" i="31"/>
  <c r="H16" i="31"/>
  <c r="P16" i="31"/>
  <c r="Q16" i="31"/>
  <c r="R16" i="31"/>
  <c r="S16" i="31"/>
  <c r="T16" i="31"/>
  <c r="U16" i="31"/>
  <c r="W16" i="31"/>
  <c r="AH16" i="31"/>
  <c r="D17" i="31"/>
  <c r="H17" i="31"/>
  <c r="P17" i="31"/>
  <c r="Q17" i="31"/>
  <c r="R17" i="31"/>
  <c r="S17" i="31"/>
  <c r="T17" i="31"/>
  <c r="U17" i="31"/>
  <c r="W17" i="31"/>
  <c r="AH17" i="31"/>
  <c r="D18" i="31"/>
  <c r="H18" i="31"/>
  <c r="P18" i="31"/>
  <c r="Q18" i="31"/>
  <c r="R18" i="31"/>
  <c r="S18" i="31"/>
  <c r="T18" i="31"/>
  <c r="U18" i="31"/>
  <c r="W18" i="31"/>
  <c r="AH18" i="31"/>
  <c r="D19" i="31"/>
  <c r="H19" i="31"/>
  <c r="P19" i="31"/>
  <c r="Q19" i="31"/>
  <c r="R19" i="31"/>
  <c r="S19" i="31"/>
  <c r="T19" i="31"/>
  <c r="U19" i="31"/>
  <c r="W19" i="31"/>
  <c r="AH19" i="31"/>
  <c r="D20" i="31"/>
  <c r="H20" i="31"/>
  <c r="P20" i="31"/>
  <c r="Q20" i="31"/>
  <c r="R20" i="31"/>
  <c r="S20" i="31"/>
  <c r="T20" i="31"/>
  <c r="U20" i="31"/>
  <c r="W20" i="31"/>
  <c r="AH20" i="3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" i="31"/>
  <c r="D128" i="30"/>
  <c r="D127" i="30"/>
  <c r="D126" i="30"/>
  <c r="D125" i="30"/>
  <c r="D124" i="30"/>
  <c r="D123" i="30"/>
  <c r="D122" i="30"/>
  <c r="D121" i="30"/>
  <c r="AY3" i="29"/>
  <c r="AY4" i="29"/>
  <c r="AY5" i="29"/>
  <c r="AY6" i="29"/>
  <c r="AY7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" i="29"/>
  <c r="AW2" i="29"/>
  <c r="AV3" i="29"/>
  <c r="AW3" i="29"/>
  <c r="AV4" i="29"/>
  <c r="AW4" i="29"/>
  <c r="AV5" i="29"/>
  <c r="AW5" i="29"/>
  <c r="AV6" i="29"/>
  <c r="AW6" i="29"/>
  <c r="AV7" i="29"/>
  <c r="AW7" i="29"/>
  <c r="AV8" i="29"/>
  <c r="AW8" i="29"/>
  <c r="AV9" i="29"/>
  <c r="AW9" i="29"/>
  <c r="AV10" i="29"/>
  <c r="AW10" i="29"/>
  <c r="AV11" i="29"/>
  <c r="AW11" i="29"/>
  <c r="AV12" i="29"/>
  <c r="AW12" i="29"/>
  <c r="AV13" i="29"/>
  <c r="AW13" i="29"/>
  <c r="AV14" i="29"/>
  <c r="AW14" i="29"/>
  <c r="AV15" i="29"/>
  <c r="AW15" i="29"/>
  <c r="AV16" i="29"/>
  <c r="AW16" i="29"/>
  <c r="AV17" i="29"/>
  <c r="AW17" i="29"/>
  <c r="AV18" i="29"/>
  <c r="AW18" i="29"/>
  <c r="AV19" i="29"/>
  <c r="AW19" i="29"/>
  <c r="AV20" i="29"/>
  <c r="AW20" i="29"/>
  <c r="AV2" i="29"/>
  <c r="AX20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X3" i="29"/>
  <c r="AX2" i="29"/>
  <c r="AP3" i="29"/>
  <c r="AP4" i="29"/>
  <c r="AP5" i="29"/>
  <c r="AP6" i="29"/>
  <c r="AP7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" i="29"/>
  <c r="AT3" i="29"/>
  <c r="AU3" i="29"/>
  <c r="AT4" i="29"/>
  <c r="AU4" i="29"/>
  <c r="AT5" i="29"/>
  <c r="AU5" i="29"/>
  <c r="AT6" i="29"/>
  <c r="AU6" i="29"/>
  <c r="AT7" i="29"/>
  <c r="AU7" i="29"/>
  <c r="AT8" i="29"/>
  <c r="AU8" i="29"/>
  <c r="AT9" i="29"/>
  <c r="AU9" i="29"/>
  <c r="AT10" i="29"/>
  <c r="AU10" i="29"/>
  <c r="AT11" i="29"/>
  <c r="AU11" i="29"/>
  <c r="AT12" i="29"/>
  <c r="AU12" i="29"/>
  <c r="AT13" i="29"/>
  <c r="AU13" i="29"/>
  <c r="AT14" i="29"/>
  <c r="AU14" i="29"/>
  <c r="AT15" i="29"/>
  <c r="AU15" i="29"/>
  <c r="AT16" i="29"/>
  <c r="AU16" i="29"/>
  <c r="AT17" i="29"/>
  <c r="AU17" i="29"/>
  <c r="AT18" i="29"/>
  <c r="AU18" i="29"/>
  <c r="AT19" i="29"/>
  <c r="AU19" i="29"/>
  <c r="AT20" i="29"/>
  <c r="AU20" i="29"/>
  <c r="AU2" i="29"/>
  <c r="AT2" i="29"/>
  <c r="J107" i="8"/>
  <c r="D107" i="8"/>
  <c r="AR20" i="29"/>
  <c r="D24" i="22" s="1"/>
  <c r="AR19" i="29"/>
  <c r="D23" i="22" s="1"/>
  <c r="AR18" i="29"/>
  <c r="D22" i="22" s="1"/>
  <c r="AR17" i="29"/>
  <c r="D21" i="22" s="1"/>
  <c r="AR16" i="29"/>
  <c r="D20" i="22" s="1"/>
  <c r="AR13" i="29"/>
  <c r="D17" i="22" s="1"/>
  <c r="AR14" i="29"/>
  <c r="D18" i="22" s="1"/>
  <c r="AR15" i="29"/>
  <c r="D19" i="22" s="1"/>
  <c r="AR12" i="29"/>
  <c r="D16" i="22" s="1"/>
  <c r="AR8" i="29"/>
  <c r="D12" i="22" s="1"/>
  <c r="AR9" i="29"/>
  <c r="D13" i="22" s="1"/>
  <c r="AR10" i="29"/>
  <c r="D14" i="22" s="1"/>
  <c r="AR11" i="29"/>
  <c r="D15" i="22" s="1"/>
  <c r="AR7" i="29"/>
  <c r="D11" i="22" s="1"/>
  <c r="AR3" i="29"/>
  <c r="D7" i="22" s="1"/>
  <c r="AR4" i="29"/>
  <c r="D8" i="22" s="1"/>
  <c r="AR5" i="29"/>
  <c r="D9" i="22" s="1"/>
  <c r="AR6" i="29"/>
  <c r="D10" i="22" s="1"/>
  <c r="AR2" i="29"/>
  <c r="D6" i="22" s="1"/>
  <c r="R19" i="29"/>
  <c r="P18" i="29"/>
  <c r="V106" i="8"/>
  <c r="AG19" i="29" s="1"/>
  <c r="T106" i="8"/>
  <c r="AF19" i="29" s="1"/>
  <c r="R106" i="8"/>
  <c r="AE19" i="29" s="1"/>
  <c r="P106" i="8"/>
  <c r="AD19" i="29" s="1"/>
  <c r="N106" i="8"/>
  <c r="X19" i="29" s="1"/>
  <c r="J106" i="8"/>
  <c r="H106" i="8"/>
  <c r="F106" i="8"/>
  <c r="L106" i="8"/>
  <c r="D106" i="8"/>
  <c r="S22" i="8"/>
  <c r="Q22" i="8"/>
  <c r="F28" i="34" l="1"/>
  <c r="P106" i="34"/>
  <c r="V106" i="34"/>
  <c r="P16" i="36"/>
  <c r="F79" i="30"/>
  <c r="X79" i="30"/>
  <c r="AA79" i="40"/>
  <c r="V61" i="35"/>
  <c r="Z61" i="34"/>
  <c r="D61" i="35"/>
  <c r="AB61" i="35"/>
  <c r="F61" i="35"/>
  <c r="AD61" i="35"/>
  <c r="AG60" i="40"/>
  <c r="B70" i="40"/>
  <c r="L60" i="30"/>
  <c r="P60" i="30"/>
  <c r="X60" i="30"/>
  <c r="N60" i="30"/>
  <c r="AD60" i="30"/>
  <c r="J60" i="30"/>
  <c r="B53" i="40"/>
  <c r="AM42" i="40"/>
  <c r="AM41" i="40"/>
  <c r="AD41" i="30"/>
  <c r="B51" i="40"/>
  <c r="AH38" i="30"/>
  <c r="AJ38" i="34"/>
  <c r="B29" i="40"/>
  <c r="D26" i="22"/>
  <c r="AB18" i="34"/>
  <c r="X4" i="36"/>
  <c r="X3" i="36"/>
  <c r="B28" i="40"/>
  <c r="AC21" i="40"/>
  <c r="AC93" i="40"/>
  <c r="B100" i="40"/>
  <c r="B87" i="40"/>
  <c r="AA78" i="40"/>
  <c r="B86" i="40"/>
  <c r="B72" i="40"/>
  <c r="AG62" i="40"/>
  <c r="Q15" i="36"/>
  <c r="H61" i="34"/>
  <c r="AD61" i="34"/>
  <c r="B71" i="40"/>
  <c r="AF61" i="34"/>
  <c r="X61" i="34"/>
  <c r="B69" i="40"/>
  <c r="AG59" i="40"/>
  <c r="D41" i="30"/>
  <c r="N41" i="30"/>
  <c r="L41" i="30"/>
  <c r="AH41" i="30"/>
  <c r="R41" i="30"/>
  <c r="AF41" i="30"/>
  <c r="B50" i="40"/>
  <c r="B49" i="40"/>
  <c r="AF38" i="34"/>
  <c r="AH38" i="34"/>
  <c r="AM38" i="40"/>
  <c r="B31" i="40"/>
  <c r="AB20" i="34"/>
  <c r="T20" i="34"/>
  <c r="B30" i="40"/>
  <c r="V20" i="34"/>
  <c r="AC18" i="40"/>
  <c r="AC17" i="40"/>
  <c r="X2" i="36"/>
  <c r="C152" i="40"/>
  <c r="G25" i="22" s="1"/>
  <c r="D61" i="34"/>
  <c r="D38" i="34"/>
  <c r="AG61" i="40"/>
  <c r="B52" i="40"/>
  <c r="AC20" i="40"/>
  <c r="AM40" i="40"/>
  <c r="AC19" i="40"/>
  <c r="D69" i="40"/>
  <c r="H12" i="36" s="1"/>
  <c r="D49" i="40"/>
  <c r="D27" i="40"/>
  <c r="R6" i="36" s="1"/>
  <c r="D100" i="40"/>
  <c r="D114" i="40"/>
  <c r="D86" i="40"/>
  <c r="H16" i="36" s="1"/>
  <c r="W106" i="40"/>
  <c r="AL19" i="36" s="1"/>
  <c r="AM39" i="40"/>
  <c r="D60" i="30"/>
  <c r="F59" i="35"/>
  <c r="Z9" i="32"/>
  <c r="Y43" i="30"/>
  <c r="AC11" i="32"/>
  <c r="AA43" i="30"/>
  <c r="AB8" i="32"/>
  <c r="U43" i="30"/>
  <c r="H124" i="30"/>
  <c r="H123" i="30"/>
  <c r="H121" i="30"/>
  <c r="H128" i="30"/>
  <c r="H127" i="30"/>
  <c r="H125" i="30"/>
  <c r="J107" i="34"/>
  <c r="R19" i="34"/>
  <c r="X4" i="37" s="1"/>
  <c r="V62" i="34"/>
  <c r="R42" i="30"/>
  <c r="D78" i="30"/>
  <c r="V78" i="30"/>
  <c r="F62" i="34"/>
  <c r="Z62" i="34"/>
  <c r="AJ42" i="30"/>
  <c r="AG11" i="32" s="1"/>
  <c r="F78" i="30"/>
  <c r="P78" i="30"/>
  <c r="X78" i="30"/>
  <c r="AG16" i="32" s="1"/>
  <c r="V11" i="32"/>
  <c r="AD38" i="30"/>
  <c r="V7" i="32"/>
  <c r="T79" i="30"/>
  <c r="L38" i="30"/>
  <c r="AK7" i="32" s="1"/>
  <c r="P42" i="30"/>
  <c r="L42" i="30"/>
  <c r="X19" i="34"/>
  <c r="AB62" i="34"/>
  <c r="N42" i="30"/>
  <c r="H78" i="30"/>
  <c r="Z19" i="34"/>
  <c r="AD62" i="34"/>
  <c r="AG15" i="37" s="1"/>
  <c r="AH42" i="30"/>
  <c r="AB19" i="34"/>
  <c r="AL42" i="30"/>
  <c r="L78" i="30"/>
  <c r="D107" i="34"/>
  <c r="D42" i="30"/>
  <c r="D19" i="34"/>
  <c r="J42" i="30"/>
  <c r="T19" i="34"/>
  <c r="Z60" i="34"/>
  <c r="H60" i="34"/>
  <c r="AF60" i="34"/>
  <c r="H61" i="30"/>
  <c r="H62" i="30"/>
  <c r="J62" i="30"/>
  <c r="AK15" i="32" s="1"/>
  <c r="AB19" i="30"/>
  <c r="AG4" i="32" s="1"/>
  <c r="AB62" i="30"/>
  <c r="AH40" i="35"/>
  <c r="AJ42" i="34"/>
  <c r="AG11" i="37" s="1"/>
  <c r="H59" i="34"/>
  <c r="AF59" i="34"/>
  <c r="AJ40" i="35"/>
  <c r="AG9" i="38" s="1"/>
  <c r="Z78" i="35"/>
  <c r="AL42" i="34"/>
  <c r="F86" i="34"/>
  <c r="AB21" i="30"/>
  <c r="AG6" i="32" s="1"/>
  <c r="D21" i="30"/>
  <c r="R39" i="30"/>
  <c r="AF39" i="30"/>
  <c r="D106" i="30"/>
  <c r="R106" i="30"/>
  <c r="D62" i="30"/>
  <c r="P62" i="30"/>
  <c r="D19" i="30"/>
  <c r="F62" i="30"/>
  <c r="V62" i="30"/>
  <c r="AR15" i="32"/>
  <c r="AF42" i="34"/>
  <c r="AB59" i="34"/>
  <c r="AD40" i="35"/>
  <c r="T78" i="35"/>
  <c r="V40" i="30"/>
  <c r="Z93" i="30"/>
  <c r="AG18" i="32" s="1"/>
  <c r="AX4" i="32"/>
  <c r="X62" i="30"/>
  <c r="L19" i="30"/>
  <c r="P19" i="30"/>
  <c r="T19" i="30"/>
  <c r="J42" i="34"/>
  <c r="AH42" i="34"/>
  <c r="AD59" i="34"/>
  <c r="AG12" i="37" s="1"/>
  <c r="AF40" i="35"/>
  <c r="D78" i="35"/>
  <c r="AX16" i="32"/>
  <c r="V19" i="30"/>
  <c r="L62" i="30"/>
  <c r="AF62" i="30"/>
  <c r="N42" i="34"/>
  <c r="J78" i="35"/>
  <c r="N19" i="30"/>
  <c r="N40" i="35"/>
  <c r="P13" i="32"/>
  <c r="X59" i="34"/>
  <c r="AD42" i="34"/>
  <c r="F52" i="35"/>
  <c r="R62" i="30"/>
  <c r="P15" i="32" s="1"/>
  <c r="P79" i="30"/>
  <c r="AF59" i="30"/>
  <c r="AX7" i="32"/>
  <c r="AX12" i="32"/>
  <c r="AX10" i="32"/>
  <c r="X19" i="30"/>
  <c r="AX2" i="32"/>
  <c r="AX8" i="32"/>
  <c r="AX6" i="32"/>
  <c r="J19" i="30"/>
  <c r="F20" i="30"/>
  <c r="AB42" i="30"/>
  <c r="AX3" i="32"/>
  <c r="AX9" i="32"/>
  <c r="AX5" i="32"/>
  <c r="AX11" i="32"/>
  <c r="AT20" i="32"/>
  <c r="AT6" i="32"/>
  <c r="T78" i="34"/>
  <c r="AT11" i="32"/>
  <c r="V78" i="34"/>
  <c r="AV12" i="32"/>
  <c r="L21" i="30"/>
  <c r="P21" i="30"/>
  <c r="T21" i="30"/>
  <c r="V39" i="30"/>
  <c r="AX13" i="32"/>
  <c r="F78" i="34"/>
  <c r="Z59" i="30"/>
  <c r="AV6" i="32"/>
  <c r="AV19" i="32"/>
  <c r="AL38" i="30"/>
  <c r="T60" i="30"/>
  <c r="T39" i="30"/>
  <c r="AV7" i="32"/>
  <c r="AH40" i="34"/>
  <c r="AD39" i="30"/>
  <c r="N106" i="30"/>
  <c r="AW7" i="32"/>
  <c r="AW17" i="32"/>
  <c r="AJ40" i="34"/>
  <c r="AG9" i="37" s="1"/>
  <c r="AB20" i="35"/>
  <c r="AG5" i="38" s="1"/>
  <c r="AD38" i="35"/>
  <c r="R106" i="35"/>
  <c r="P106" i="30"/>
  <c r="N39" i="30"/>
  <c r="AV5" i="32"/>
  <c r="AV15" i="32"/>
  <c r="T106" i="35"/>
  <c r="H126" i="30"/>
  <c r="AX15" i="32"/>
  <c r="AX18" i="32"/>
  <c r="H106" i="35"/>
  <c r="D19" i="35"/>
  <c r="L20" i="30"/>
  <c r="T20" i="30"/>
  <c r="AT2" i="32"/>
  <c r="AT17" i="32"/>
  <c r="AX20" i="32"/>
  <c r="F69" i="30"/>
  <c r="AX17" i="32"/>
  <c r="AD59" i="30"/>
  <c r="AG12" i="32" s="1"/>
  <c r="D107" i="30"/>
  <c r="AT4" i="32"/>
  <c r="AP7" i="32"/>
  <c r="V59" i="35"/>
  <c r="F59" i="30"/>
  <c r="X20" i="30"/>
  <c r="AB20" i="30"/>
  <c r="AG5" i="32" s="1"/>
  <c r="AT5" i="32"/>
  <c r="AT14" i="32"/>
  <c r="AW9" i="32"/>
  <c r="AF61" i="35"/>
  <c r="V42" i="30"/>
  <c r="AT15" i="32"/>
  <c r="AY15" i="38"/>
  <c r="AK10" i="32"/>
  <c r="AW12" i="32"/>
  <c r="N20" i="30"/>
  <c r="V79" i="30"/>
  <c r="H59" i="35"/>
  <c r="R60" i="30"/>
  <c r="Q13" i="32" s="1"/>
  <c r="T38" i="30"/>
  <c r="Z60" i="30"/>
  <c r="AW6" i="32"/>
  <c r="AW8" i="32"/>
  <c r="AT16" i="32"/>
  <c r="AW18" i="32"/>
  <c r="F27" i="30"/>
  <c r="F72" i="30"/>
  <c r="AB93" i="30"/>
  <c r="AP18" i="32"/>
  <c r="AY8" i="38"/>
  <c r="AU11" i="38"/>
  <c r="R78" i="34"/>
  <c r="F30" i="30"/>
  <c r="AB9" i="32"/>
  <c r="AP15" i="32"/>
  <c r="X20" i="34"/>
  <c r="AH39" i="34"/>
  <c r="AU14" i="38"/>
  <c r="AH16" i="38"/>
  <c r="T79" i="34"/>
  <c r="D21" i="35"/>
  <c r="F86" i="30"/>
  <c r="T42" i="30"/>
  <c r="S4" i="32"/>
  <c r="AP4" i="32"/>
  <c r="AP6" i="32"/>
  <c r="AF11" i="32"/>
  <c r="Z40" i="35"/>
  <c r="AX10" i="38"/>
  <c r="F100" i="30"/>
  <c r="Z42" i="30"/>
  <c r="AP11" i="32"/>
  <c r="AU4" i="38"/>
  <c r="AY13" i="38"/>
  <c r="F51" i="30"/>
  <c r="F53" i="30"/>
  <c r="F115" i="30"/>
  <c r="AL40" i="30"/>
  <c r="AW19" i="32"/>
  <c r="X18" i="38"/>
  <c r="AP5" i="32"/>
  <c r="AC10" i="32"/>
  <c r="AX19" i="32"/>
  <c r="X61" i="35"/>
  <c r="AX7" i="38"/>
  <c r="P18" i="32"/>
  <c r="AH17" i="32"/>
  <c r="C19" i="32"/>
  <c r="AL40" i="34"/>
  <c r="H78" i="34"/>
  <c r="X78" i="34"/>
  <c r="AG16" i="37" s="1"/>
  <c r="N79" i="34"/>
  <c r="Q17" i="37" s="1"/>
  <c r="R93" i="34"/>
  <c r="D20" i="35"/>
  <c r="AF38" i="35"/>
  <c r="L106" i="35"/>
  <c r="AR16" i="37"/>
  <c r="AB59" i="30"/>
  <c r="AF39" i="35"/>
  <c r="AH12" i="32"/>
  <c r="AF10" i="32"/>
  <c r="H60" i="30"/>
  <c r="R93" i="30"/>
  <c r="AH39" i="30"/>
  <c r="T41" i="30"/>
  <c r="N62" i="30"/>
  <c r="T106" i="30"/>
  <c r="F21" i="30"/>
  <c r="Z21" i="30"/>
  <c r="F106" i="30"/>
  <c r="V9" i="32"/>
  <c r="AV8" i="32"/>
  <c r="AV9" i="32"/>
  <c r="AV13" i="32"/>
  <c r="AB38" i="34"/>
  <c r="N40" i="34"/>
  <c r="L78" i="34"/>
  <c r="F87" i="34"/>
  <c r="D38" i="35"/>
  <c r="AH38" i="35"/>
  <c r="H61" i="35"/>
  <c r="Z61" i="35"/>
  <c r="V106" i="35"/>
  <c r="AU18" i="38"/>
  <c r="AK13" i="32"/>
  <c r="Z41" i="30"/>
  <c r="AL39" i="30"/>
  <c r="V106" i="30"/>
  <c r="H21" i="30"/>
  <c r="L39" i="30"/>
  <c r="AK8" i="32" s="1"/>
  <c r="V59" i="30"/>
  <c r="N4" i="32"/>
  <c r="Y5" i="32"/>
  <c r="AF6" i="32"/>
  <c r="N7" i="32"/>
  <c r="AV10" i="32"/>
  <c r="AV11" i="32"/>
  <c r="N41" i="34"/>
  <c r="AJ41" i="34"/>
  <c r="AG10" i="37" s="1"/>
  <c r="T61" i="34"/>
  <c r="N78" i="34"/>
  <c r="Q16" i="37" s="1"/>
  <c r="Z78" i="34"/>
  <c r="D93" i="34"/>
  <c r="S4" i="38"/>
  <c r="T20" i="35"/>
  <c r="AJ38" i="35"/>
  <c r="AG7" i="38" s="1"/>
  <c r="H78" i="35"/>
  <c r="D106" i="35"/>
  <c r="N106" i="35"/>
  <c r="AU3" i="38"/>
  <c r="AY16" i="38"/>
  <c r="L40" i="30"/>
  <c r="AK9" i="32" s="1"/>
  <c r="AD17" i="32"/>
  <c r="AL38" i="34"/>
  <c r="Z59" i="34"/>
  <c r="AB61" i="34"/>
  <c r="AA11" i="32"/>
  <c r="Q18" i="32"/>
  <c r="N21" i="30"/>
  <c r="AF38" i="30"/>
  <c r="V21" i="30"/>
  <c r="V60" i="30"/>
  <c r="J106" i="30"/>
  <c r="AE5" i="32"/>
  <c r="Z7" i="32"/>
  <c r="N13" i="32"/>
  <c r="W14" i="32"/>
  <c r="AV16" i="32"/>
  <c r="AV17" i="32"/>
  <c r="AE19" i="32"/>
  <c r="AB40" i="34"/>
  <c r="T60" i="34"/>
  <c r="V20" i="35"/>
  <c r="AL38" i="35"/>
  <c r="W14" i="38"/>
  <c r="R78" i="30"/>
  <c r="AC15" i="32"/>
  <c r="Q94" i="30"/>
  <c r="X21" i="30"/>
  <c r="H59" i="30"/>
  <c r="AB60" i="30"/>
  <c r="J21" i="30"/>
  <c r="AF7" i="32"/>
  <c r="N10" i="32"/>
  <c r="Z11" i="32"/>
  <c r="AC13" i="32"/>
  <c r="AR18" i="32"/>
  <c r="AD39" i="34"/>
  <c r="AD40" i="34"/>
  <c r="F53" i="34"/>
  <c r="F106" i="35"/>
  <c r="AU2" i="38"/>
  <c r="AC9" i="38"/>
  <c r="AD11" i="38"/>
  <c r="AF19" i="38"/>
  <c r="AW6" i="38"/>
  <c r="Z78" i="30"/>
  <c r="AR9" i="32"/>
  <c r="AD40" i="30"/>
  <c r="P59" i="30"/>
  <c r="AB39" i="30"/>
  <c r="F93" i="30"/>
  <c r="R19" i="32"/>
  <c r="AE8" i="32"/>
  <c r="Z10" i="32"/>
  <c r="AV18" i="32"/>
  <c r="F27" i="34"/>
  <c r="AF40" i="34"/>
  <c r="Z20" i="35"/>
  <c r="AW2" i="38"/>
  <c r="AY5" i="38"/>
  <c r="AU6" i="38"/>
  <c r="AF7" i="38"/>
  <c r="AE9" i="38"/>
  <c r="AY12" i="38"/>
  <c r="AW13" i="38"/>
  <c r="AW15" i="38"/>
  <c r="AU17" i="38"/>
  <c r="AL41" i="30"/>
  <c r="N11" i="32"/>
  <c r="AY5" i="32"/>
  <c r="AY16" i="32"/>
  <c r="AY12" i="32"/>
  <c r="AY11" i="32"/>
  <c r="AY17" i="32"/>
  <c r="AY18" i="32"/>
  <c r="AY13" i="32"/>
  <c r="AY10" i="32"/>
  <c r="AY9" i="32"/>
  <c r="AY6" i="32"/>
  <c r="AY15" i="32"/>
  <c r="AY8" i="32"/>
  <c r="AY2" i="32"/>
  <c r="AM19" i="36"/>
  <c r="H114" i="40" s="1"/>
  <c r="Z42" i="34"/>
  <c r="V41" i="30"/>
  <c r="V10" i="32"/>
  <c r="AF42" i="30"/>
  <c r="AE11" i="32"/>
  <c r="H106" i="30"/>
  <c r="H19" i="32"/>
  <c r="AC8" i="32"/>
  <c r="AC9" i="32"/>
  <c r="Y6" i="32"/>
  <c r="S5" i="32"/>
  <c r="S6" i="32"/>
  <c r="Y4" i="32"/>
  <c r="O6" i="32"/>
  <c r="AY20" i="32"/>
  <c r="AD7" i="37"/>
  <c r="AD38" i="34"/>
  <c r="AD11" i="32"/>
  <c r="AD42" i="30"/>
  <c r="AD62" i="30"/>
  <c r="AG15" i="32" s="1"/>
  <c r="X93" i="30"/>
  <c r="AF18" i="32"/>
  <c r="AF16" i="32"/>
  <c r="Z62" i="30"/>
  <c r="AE15" i="32"/>
  <c r="AK11" i="32"/>
  <c r="AB41" i="30"/>
  <c r="W15" i="32"/>
  <c r="AC7" i="32"/>
  <c r="AY7" i="32"/>
  <c r="T40" i="30"/>
  <c r="T78" i="30"/>
  <c r="P20" i="30"/>
  <c r="O5" i="32"/>
  <c r="Z19" i="30"/>
  <c r="AF4" i="32"/>
  <c r="AF13" i="37"/>
  <c r="AB60" i="34"/>
  <c r="AL40" i="35"/>
  <c r="AH9" i="38"/>
  <c r="AF42" i="35"/>
  <c r="AE11" i="38"/>
  <c r="Z20" i="30"/>
  <c r="AF5" i="32"/>
  <c r="R40" i="30"/>
  <c r="N9" i="32"/>
  <c r="AF40" i="30"/>
  <c r="AE9" i="32"/>
  <c r="AJ38" i="30"/>
  <c r="AG7" i="32" s="1"/>
  <c r="Z39" i="34"/>
  <c r="AR18" i="37"/>
  <c r="X93" i="34"/>
  <c r="C149" i="34"/>
  <c r="D49" i="34" s="1"/>
  <c r="V93" i="34"/>
  <c r="H93" i="34"/>
  <c r="P93" i="34"/>
  <c r="X19" i="35"/>
  <c r="V19" i="35"/>
  <c r="AB19" i="35"/>
  <c r="AG4" i="38" s="1"/>
  <c r="T19" i="35"/>
  <c r="Z19" i="35"/>
  <c r="V20" i="30"/>
  <c r="AB40" i="30"/>
  <c r="N59" i="30"/>
  <c r="AF60" i="30"/>
  <c r="T62" i="30"/>
  <c r="P93" i="30"/>
  <c r="AU2" i="32"/>
  <c r="O4" i="32"/>
  <c r="AU5" i="32"/>
  <c r="AB7" i="32"/>
  <c r="N8" i="32"/>
  <c r="AB10" i="32"/>
  <c r="AB11" i="32"/>
  <c r="O13" i="32"/>
  <c r="AC14" i="32"/>
  <c r="AU14" i="32"/>
  <c r="AU17" i="32"/>
  <c r="AT19" i="32"/>
  <c r="AB21" i="34"/>
  <c r="AG6" i="37" s="1"/>
  <c r="D41" i="34"/>
  <c r="AL41" i="34"/>
  <c r="AT6" i="38"/>
  <c r="AT2" i="38"/>
  <c r="AT7" i="38"/>
  <c r="AT15" i="38"/>
  <c r="AT13" i="38"/>
  <c r="AT10" i="38"/>
  <c r="AT16" i="38"/>
  <c r="AT12" i="38"/>
  <c r="AT8" i="38"/>
  <c r="AT5" i="38"/>
  <c r="AT18" i="38"/>
  <c r="AT17" i="38"/>
  <c r="AT14" i="38"/>
  <c r="AT11" i="38"/>
  <c r="AT4" i="38"/>
  <c r="AT3" i="38"/>
  <c r="T93" i="35"/>
  <c r="B100" i="35" s="1"/>
  <c r="AD18" i="38"/>
  <c r="AR8" i="38"/>
  <c r="AL39" i="35"/>
  <c r="AB39" i="35"/>
  <c r="D39" i="35"/>
  <c r="AH39" i="35"/>
  <c r="AH40" i="30"/>
  <c r="R59" i="30"/>
  <c r="Q12" i="32" s="1"/>
  <c r="N93" i="30"/>
  <c r="J107" i="30"/>
  <c r="J20" i="30"/>
  <c r="P40" i="30"/>
  <c r="AG10" i="32"/>
  <c r="AG13" i="32"/>
  <c r="N79" i="30"/>
  <c r="Q17" i="32" s="1"/>
  <c r="J93" i="30"/>
  <c r="AU4" i="32"/>
  <c r="V8" i="32"/>
  <c r="AD10" i="32"/>
  <c r="AC12" i="32"/>
  <c r="AD13" i="32"/>
  <c r="AH15" i="32"/>
  <c r="T21" i="34"/>
  <c r="AB41" i="34"/>
  <c r="AB42" i="34"/>
  <c r="T62" i="34"/>
  <c r="AH15" i="37"/>
  <c r="AF62" i="34"/>
  <c r="AV15" i="38"/>
  <c r="AV13" i="38"/>
  <c r="AV10" i="38"/>
  <c r="AV16" i="38"/>
  <c r="AV12" i="38"/>
  <c r="AV8" i="38"/>
  <c r="AV5" i="38"/>
  <c r="AV20" i="38"/>
  <c r="AV19" i="38"/>
  <c r="AV18" i="38"/>
  <c r="AV17" i="38"/>
  <c r="AV14" i="38"/>
  <c r="AV11" i="38"/>
  <c r="AV4" i="38"/>
  <c r="AV3" i="38"/>
  <c r="AV6" i="38"/>
  <c r="AV2" i="38"/>
  <c r="AB17" i="35"/>
  <c r="AG2" i="38" s="1"/>
  <c r="N39" i="35"/>
  <c r="AF16" i="38"/>
  <c r="V78" i="35"/>
  <c r="AT9" i="38"/>
  <c r="AR20" i="38"/>
  <c r="J107" i="35"/>
  <c r="D107" i="35"/>
  <c r="X21" i="35"/>
  <c r="AR6" i="38"/>
  <c r="V21" i="35"/>
  <c r="AB21" i="35"/>
  <c r="AG6" i="38" s="1"/>
  <c r="T21" i="35"/>
  <c r="Z21" i="35"/>
  <c r="H122" i="30"/>
  <c r="AB17" i="30"/>
  <c r="AG2" i="32" s="1"/>
  <c r="AJ40" i="30"/>
  <c r="AG9" i="32" s="1"/>
  <c r="X59" i="30"/>
  <c r="N40" i="30"/>
  <c r="AB38" i="30"/>
  <c r="H93" i="30"/>
  <c r="N3" i="32"/>
  <c r="AD4" i="32"/>
  <c r="AU7" i="32"/>
  <c r="Z8" i="32"/>
  <c r="AE10" i="32"/>
  <c r="AU16" i="32"/>
  <c r="V21" i="34"/>
  <c r="N39" i="34"/>
  <c r="AJ39" i="34"/>
  <c r="AG8" i="37" s="1"/>
  <c r="AD41" i="34"/>
  <c r="Z93" i="34"/>
  <c r="AG18" i="37" s="1"/>
  <c r="X20" i="35"/>
  <c r="AE5" i="38"/>
  <c r="X78" i="35"/>
  <c r="AG16" i="38" s="1"/>
  <c r="AV9" i="38"/>
  <c r="D39" i="34"/>
  <c r="AL39" i="34"/>
  <c r="Z40" i="34"/>
  <c r="AF41" i="34"/>
  <c r="V59" i="34"/>
  <c r="J93" i="34"/>
  <c r="AF12" i="38"/>
  <c r="AB59" i="35"/>
  <c r="AT19" i="38"/>
  <c r="V38" i="30"/>
  <c r="D20" i="30"/>
  <c r="D59" i="30"/>
  <c r="J59" i="30"/>
  <c r="AK12" i="32" s="1"/>
  <c r="V93" i="30"/>
  <c r="D93" i="30"/>
  <c r="AU3" i="32"/>
  <c r="D19" i="32"/>
  <c r="D21" i="34"/>
  <c r="X21" i="34"/>
  <c r="Z38" i="34"/>
  <c r="Z41" i="34"/>
  <c r="AH41" i="34"/>
  <c r="Z79" i="34"/>
  <c r="AD59" i="35"/>
  <c r="AG12" i="38" s="1"/>
  <c r="F62" i="35"/>
  <c r="AD62" i="35"/>
  <c r="AG15" i="38" s="1"/>
  <c r="AR4" i="38"/>
  <c r="P18" i="38"/>
  <c r="Z40" i="30"/>
  <c r="T93" i="30"/>
  <c r="AU8" i="32"/>
  <c r="Z21" i="34"/>
  <c r="AB39" i="34"/>
  <c r="V60" i="34"/>
  <c r="H62" i="34"/>
  <c r="X62" i="34"/>
  <c r="AD39" i="35"/>
  <c r="AT20" i="38"/>
  <c r="AB93" i="34"/>
  <c r="Z38" i="35"/>
  <c r="H62" i="35"/>
  <c r="AF62" i="35"/>
  <c r="R93" i="35"/>
  <c r="AH7" i="38"/>
  <c r="AW7" i="38"/>
  <c r="Z8" i="38"/>
  <c r="AD9" i="38"/>
  <c r="AU9" i="38"/>
  <c r="AY10" i="38"/>
  <c r="AC11" i="38"/>
  <c r="AX13" i="38"/>
  <c r="AC14" i="38"/>
  <c r="AH15" i="38"/>
  <c r="AX15" i="38"/>
  <c r="Q18" i="38"/>
  <c r="AR19" i="38"/>
  <c r="J106" i="35"/>
  <c r="F93" i="34"/>
  <c r="T93" i="34"/>
  <c r="AB40" i="35"/>
  <c r="Z42" i="35"/>
  <c r="T62" i="35"/>
  <c r="AG19" i="37"/>
  <c r="AX2" i="38"/>
  <c r="Y4" i="38"/>
  <c r="S5" i="38"/>
  <c r="AX6" i="38"/>
  <c r="Z7" i="38"/>
  <c r="AY7" i="38"/>
  <c r="AC8" i="38"/>
  <c r="AF9" i="38"/>
  <c r="AW9" i="38"/>
  <c r="Z10" i="38"/>
  <c r="AC12" i="38"/>
  <c r="K19" i="38"/>
  <c r="AU19" i="38"/>
  <c r="AU20" i="38"/>
  <c r="AB38" i="35"/>
  <c r="V62" i="35"/>
  <c r="N79" i="35"/>
  <c r="Q17" i="38" s="1"/>
  <c r="AY2" i="38"/>
  <c r="AW3" i="38"/>
  <c r="AW4" i="38"/>
  <c r="Y5" i="38"/>
  <c r="AU5" i="38"/>
  <c r="AY6" i="38"/>
  <c r="AU8" i="38"/>
  <c r="AX9" i="38"/>
  <c r="AF11" i="38"/>
  <c r="AW11" i="38"/>
  <c r="AD12" i="38"/>
  <c r="AU12" i="38"/>
  <c r="AF14" i="38"/>
  <c r="AW14" i="38"/>
  <c r="W15" i="38"/>
  <c r="AU16" i="38"/>
  <c r="AW17" i="38"/>
  <c r="AE18" i="38"/>
  <c r="AW18" i="38"/>
  <c r="R19" i="38"/>
  <c r="AF61" i="30"/>
  <c r="F79" i="34"/>
  <c r="X79" i="34"/>
  <c r="AG17" i="37" s="1"/>
  <c r="AF59" i="35"/>
  <c r="X62" i="35"/>
  <c r="R78" i="35"/>
  <c r="AX3" i="38"/>
  <c r="AX4" i="38"/>
  <c r="AD5" i="38"/>
  <c r="AC7" i="38"/>
  <c r="AY9" i="38"/>
  <c r="AC10" i="38"/>
  <c r="AU10" i="38"/>
  <c r="AH11" i="38"/>
  <c r="AX11" i="38"/>
  <c r="AE12" i="38"/>
  <c r="AX14" i="38"/>
  <c r="AC15" i="38"/>
  <c r="AX17" i="38"/>
  <c r="AF18" i="38"/>
  <c r="AX18" i="38"/>
  <c r="AW19" i="38"/>
  <c r="AW20" i="38"/>
  <c r="AB42" i="35"/>
  <c r="T60" i="35"/>
  <c r="T61" i="35"/>
  <c r="Z62" i="35"/>
  <c r="AY3" i="38"/>
  <c r="AY4" i="38"/>
  <c r="AW5" i="38"/>
  <c r="S6" i="38"/>
  <c r="AD7" i="38"/>
  <c r="AW8" i="38"/>
  <c r="Z9" i="38"/>
  <c r="AY11" i="38"/>
  <c r="AW12" i="38"/>
  <c r="AC13" i="38"/>
  <c r="AU13" i="38"/>
  <c r="AY14" i="38"/>
  <c r="AD15" i="38"/>
  <c r="AU15" i="38"/>
  <c r="AE16" i="38"/>
  <c r="AW16" i="38"/>
  <c r="AY17" i="38"/>
  <c r="AH18" i="38"/>
  <c r="AY18" i="38"/>
  <c r="AX19" i="38"/>
  <c r="AX20" i="38"/>
  <c r="N93" i="34"/>
  <c r="AG14" i="38"/>
  <c r="AB62" i="35"/>
  <c r="AF5" i="38"/>
  <c r="AX5" i="38"/>
  <c r="Y6" i="38"/>
  <c r="AE7" i="38"/>
  <c r="AX8" i="38"/>
  <c r="AX12" i="38"/>
  <c r="AE15" i="38"/>
  <c r="C19" i="38"/>
  <c r="AY19" i="38"/>
  <c r="F29" i="34"/>
  <c r="F69" i="34"/>
  <c r="F115" i="34"/>
  <c r="AP2" i="37"/>
  <c r="F31" i="34"/>
  <c r="F50" i="34"/>
  <c r="F71" i="34"/>
  <c r="F100" i="35"/>
  <c r="AP4" i="37"/>
  <c r="F49" i="34"/>
  <c r="F70" i="34"/>
  <c r="F51" i="34"/>
  <c r="F72" i="34"/>
  <c r="F100" i="34"/>
  <c r="F30" i="34"/>
  <c r="F52" i="34"/>
  <c r="F72" i="35"/>
  <c r="N38" i="30"/>
  <c r="AA7" i="32" s="1"/>
  <c r="N38" i="35"/>
  <c r="U7" i="38" s="1"/>
  <c r="N38" i="34"/>
  <c r="AA7" i="37" s="1"/>
  <c r="AA9" i="32"/>
  <c r="U10" i="32"/>
  <c r="U8" i="38"/>
  <c r="AA10" i="38"/>
  <c r="U8" i="32"/>
  <c r="U7" i="32"/>
  <c r="U11" i="32"/>
  <c r="AA9" i="38"/>
  <c r="AA10" i="32"/>
  <c r="AA8" i="38"/>
  <c r="AA8" i="32"/>
  <c r="U11" i="38"/>
  <c r="U9" i="32"/>
  <c r="U10" i="38"/>
  <c r="U9" i="38"/>
  <c r="AA11" i="38"/>
  <c r="F29" i="35"/>
  <c r="AP7" i="38"/>
  <c r="AP9" i="38"/>
  <c r="F31" i="30"/>
  <c r="F52" i="30"/>
  <c r="AP2" i="32"/>
  <c r="AP3" i="32"/>
  <c r="F30" i="35"/>
  <c r="F49" i="35"/>
  <c r="F69" i="35"/>
  <c r="AP5" i="38"/>
  <c r="AP8" i="38"/>
  <c r="AP19" i="38"/>
  <c r="AP20" i="38"/>
  <c r="F31" i="35"/>
  <c r="F50" i="35"/>
  <c r="F70" i="35"/>
  <c r="AP2" i="38"/>
  <c r="AP12" i="38"/>
  <c r="AP14" i="38"/>
  <c r="F87" i="30"/>
  <c r="AP9" i="32"/>
  <c r="AP12" i="32"/>
  <c r="AP13" i="32"/>
  <c r="AP14" i="32"/>
  <c r="AP17" i="32"/>
  <c r="F51" i="35"/>
  <c r="F71" i="35"/>
  <c r="AP3" i="38"/>
  <c r="F53" i="35"/>
  <c r="F114" i="35"/>
  <c r="F49" i="30"/>
  <c r="F70" i="30"/>
  <c r="AP8" i="32"/>
  <c r="F27" i="35"/>
  <c r="F87" i="35"/>
  <c r="F115" i="35"/>
  <c r="AP4" i="38"/>
  <c r="AP6" i="38"/>
  <c r="AP13" i="38"/>
  <c r="AP16" i="38"/>
  <c r="AP17" i="38"/>
  <c r="AP18" i="38"/>
  <c r="F86" i="35"/>
  <c r="F28" i="30"/>
  <c r="F29" i="30"/>
  <c r="F50" i="30"/>
  <c r="F71" i="30"/>
  <c r="F114" i="30"/>
  <c r="AP10" i="32"/>
  <c r="F28" i="35"/>
  <c r="AP11" i="38"/>
  <c r="AP15" i="38"/>
  <c r="R21" i="35"/>
  <c r="X6" i="38" s="1"/>
  <c r="R20" i="30"/>
  <c r="R21" i="30"/>
  <c r="R18" i="35"/>
  <c r="X3" i="38" s="1"/>
  <c r="R19" i="30"/>
  <c r="X4" i="32" s="1"/>
  <c r="R20" i="35"/>
  <c r="X5" i="38" s="1"/>
  <c r="H125" i="34"/>
  <c r="H125" i="35"/>
  <c r="H121" i="35"/>
  <c r="AG18" i="38"/>
  <c r="P78" i="34"/>
  <c r="AG17" i="32"/>
  <c r="P78" i="35"/>
  <c r="X16" i="38" s="1"/>
  <c r="X17" i="32"/>
  <c r="X16" i="32"/>
  <c r="P16" i="38"/>
  <c r="N78" i="35"/>
  <c r="Q16" i="38" s="1"/>
  <c r="N78" i="30"/>
  <c r="P16" i="32" s="1"/>
  <c r="F78" i="35"/>
  <c r="L79" i="34"/>
  <c r="V79" i="34"/>
  <c r="P79" i="35"/>
  <c r="R79" i="35"/>
  <c r="T79" i="35"/>
  <c r="D79" i="34"/>
  <c r="P79" i="34"/>
  <c r="D79" i="35"/>
  <c r="V79" i="35"/>
  <c r="R79" i="34"/>
  <c r="F79" i="35"/>
  <c r="X79" i="35"/>
  <c r="AG17" i="38" s="1"/>
  <c r="AR17" i="37"/>
  <c r="H79" i="35"/>
  <c r="Z79" i="35"/>
  <c r="H79" i="34"/>
  <c r="J79" i="35"/>
  <c r="AG13" i="37"/>
  <c r="R61" i="34"/>
  <c r="Q14" i="37" s="1"/>
  <c r="R62" i="35"/>
  <c r="Q15" i="38" s="1"/>
  <c r="P15" i="38"/>
  <c r="R59" i="34"/>
  <c r="Q12" i="37" s="1"/>
  <c r="R61" i="35"/>
  <c r="P14" i="38" s="1"/>
  <c r="R60" i="34"/>
  <c r="Q13" i="37" s="1"/>
  <c r="R62" i="34"/>
  <c r="Q15" i="37" s="1"/>
  <c r="R59" i="35"/>
  <c r="Q12" i="38" s="1"/>
  <c r="P12" i="38"/>
  <c r="P12" i="32"/>
  <c r="F60" i="34"/>
  <c r="D60" i="34"/>
  <c r="P61" i="30"/>
  <c r="T61" i="30"/>
  <c r="AB61" i="30"/>
  <c r="D61" i="30"/>
  <c r="L61" i="30"/>
  <c r="X61" i="30"/>
  <c r="J61" i="30"/>
  <c r="AK14" i="32" s="1"/>
  <c r="AD61" i="30"/>
  <c r="AG14" i="32" s="1"/>
  <c r="AR14" i="32"/>
  <c r="F61" i="30"/>
  <c r="N61" i="30"/>
  <c r="R61" i="30"/>
  <c r="P14" i="32" s="1"/>
  <c r="V61" i="30"/>
  <c r="Z61" i="30"/>
  <c r="H60" i="35"/>
  <c r="AF60" i="35"/>
  <c r="R60" i="35"/>
  <c r="P13" i="38" s="1"/>
  <c r="V60" i="35"/>
  <c r="X60" i="35"/>
  <c r="Z60" i="35"/>
  <c r="AB60" i="35"/>
  <c r="F60" i="35"/>
  <c r="AD60" i="35"/>
  <c r="AG13" i="38" s="1"/>
  <c r="AJ41" i="35"/>
  <c r="AG10" i="38" s="1"/>
  <c r="AJ39" i="30"/>
  <c r="AG8" i="32" s="1"/>
  <c r="AJ39" i="35"/>
  <c r="AG8" i="38" s="1"/>
  <c r="AG11" i="38"/>
  <c r="P39" i="30"/>
  <c r="AB17" i="34"/>
  <c r="AG2" i="37" s="1"/>
  <c r="AG3" i="38"/>
  <c r="Z39" i="30"/>
  <c r="Z39" i="35"/>
  <c r="Z38" i="30"/>
  <c r="Z41" i="35"/>
  <c r="AD41" i="35"/>
  <c r="AL41" i="35"/>
  <c r="AR10" i="38"/>
  <c r="N41" i="35"/>
  <c r="AF41" i="35"/>
  <c r="C149" i="35"/>
  <c r="D114" i="35" s="1"/>
  <c r="AH41" i="35"/>
  <c r="D41" i="35"/>
  <c r="AB41" i="35"/>
  <c r="R17" i="30"/>
  <c r="X2" i="32" s="1"/>
  <c r="R17" i="35"/>
  <c r="AR2" i="37"/>
  <c r="L18" i="30"/>
  <c r="C149" i="30"/>
  <c r="D114" i="30" s="1"/>
  <c r="P18" i="30"/>
  <c r="D18" i="30"/>
  <c r="R18" i="30"/>
  <c r="X3" i="32" s="1"/>
  <c r="AB18" i="30"/>
  <c r="AG3" i="32" s="1"/>
  <c r="AM20" i="37"/>
  <c r="R20" i="34"/>
  <c r="X5" i="37" s="1"/>
  <c r="F59" i="34"/>
  <c r="AW2" i="37"/>
  <c r="AP3" i="37"/>
  <c r="AF4" i="37"/>
  <c r="AW4" i="37"/>
  <c r="AP5" i="37"/>
  <c r="AD6" i="37"/>
  <c r="Z7" i="37"/>
  <c r="AV7" i="37"/>
  <c r="AD8" i="37"/>
  <c r="AP8" i="37"/>
  <c r="Z9" i="37"/>
  <c r="AH9" i="37"/>
  <c r="AW9" i="37"/>
  <c r="U10" i="37"/>
  <c r="AE10" i="37"/>
  <c r="AT10" i="37"/>
  <c r="AY11" i="37"/>
  <c r="AY12" i="37"/>
  <c r="P13" i="37"/>
  <c r="AW13" i="37"/>
  <c r="AU14" i="37"/>
  <c r="AT16" i="37"/>
  <c r="AU17" i="37"/>
  <c r="AV18" i="37"/>
  <c r="AY20" i="37"/>
  <c r="V19" i="34"/>
  <c r="AF39" i="34"/>
  <c r="AX2" i="37"/>
  <c r="AG4" i="37"/>
  <c r="AX4" i="37"/>
  <c r="Y5" i="37"/>
  <c r="AT6" i="37"/>
  <c r="AW7" i="37"/>
  <c r="U8" i="37"/>
  <c r="AA9" i="37"/>
  <c r="AX9" i="37"/>
  <c r="AF10" i="37"/>
  <c r="AU10" i="37"/>
  <c r="AC11" i="37"/>
  <c r="AP11" i="37"/>
  <c r="AC12" i="37"/>
  <c r="AP12" i="37"/>
  <c r="AH13" i="37"/>
  <c r="AX13" i="37"/>
  <c r="AG14" i="37"/>
  <c r="AV14" i="37"/>
  <c r="AE15" i="37"/>
  <c r="AT15" i="37"/>
  <c r="AE16" i="37"/>
  <c r="AU16" i="37"/>
  <c r="AV17" i="37"/>
  <c r="AW18" i="37"/>
  <c r="R19" i="37"/>
  <c r="AT19" i="37"/>
  <c r="AP20" i="37"/>
  <c r="AY2" i="37"/>
  <c r="AT3" i="37"/>
  <c r="AY4" i="37"/>
  <c r="AD5" i="37"/>
  <c r="AT5" i="37"/>
  <c r="AF6" i="37"/>
  <c r="AU6" i="37"/>
  <c r="AX7" i="37"/>
  <c r="AF8" i="37"/>
  <c r="AT8" i="37"/>
  <c r="AY9" i="37"/>
  <c r="AV10" i="37"/>
  <c r="AD11" i="37"/>
  <c r="AD12" i="37"/>
  <c r="AY13" i="37"/>
  <c r="P14" i="37"/>
  <c r="AH14" i="37"/>
  <c r="AW14" i="37"/>
  <c r="AF15" i="37"/>
  <c r="AU15" i="37"/>
  <c r="AF16" i="37"/>
  <c r="AV16" i="37"/>
  <c r="AW17" i="37"/>
  <c r="AX18" i="37"/>
  <c r="AU19" i="37"/>
  <c r="AU3" i="37"/>
  <c r="S4" i="37"/>
  <c r="AU5" i="37"/>
  <c r="AV6" i="37"/>
  <c r="AC7" i="37"/>
  <c r="AY7" i="37"/>
  <c r="AU8" i="37"/>
  <c r="AC9" i="37"/>
  <c r="AP9" i="37"/>
  <c r="Z10" i="37"/>
  <c r="AH10" i="37"/>
  <c r="AW10" i="37"/>
  <c r="U11" i="37"/>
  <c r="AE11" i="37"/>
  <c r="AT11" i="37"/>
  <c r="AT12" i="37"/>
  <c r="X13" i="37"/>
  <c r="AX14" i="37"/>
  <c r="AV15" i="37"/>
  <c r="AW16" i="37"/>
  <c r="P17" i="37"/>
  <c r="AH17" i="37"/>
  <c r="AX17" i="37"/>
  <c r="P18" i="37"/>
  <c r="AH18" i="37"/>
  <c r="AY18" i="37"/>
  <c r="AV19" i="37"/>
  <c r="AT20" i="37"/>
  <c r="F114" i="34"/>
  <c r="H127" i="34"/>
  <c r="AV3" i="37"/>
  <c r="AF5" i="37"/>
  <c r="AV5" i="37"/>
  <c r="AW6" i="37"/>
  <c r="AP7" i="37"/>
  <c r="Z8" i="37"/>
  <c r="AH8" i="37"/>
  <c r="AV8" i="37"/>
  <c r="AD9" i="37"/>
  <c r="AA10" i="37"/>
  <c r="AX10" i="37"/>
  <c r="AF11" i="37"/>
  <c r="AU11" i="37"/>
  <c r="AF12" i="37"/>
  <c r="AU12" i="37"/>
  <c r="AC13" i="37"/>
  <c r="AP13" i="37"/>
  <c r="W14" i="37"/>
  <c r="AY14" i="37"/>
  <c r="P15" i="37"/>
  <c r="AW15" i="37"/>
  <c r="P16" i="37"/>
  <c r="AX16" i="37"/>
  <c r="AY17" i="37"/>
  <c r="Q18" i="37"/>
  <c r="C19" i="37"/>
  <c r="AE19" i="37"/>
  <c r="AW19" i="37"/>
  <c r="AU20" i="37"/>
  <c r="AT2" i="37"/>
  <c r="AW3" i="37"/>
  <c r="Y4" i="37"/>
  <c r="AT4" i="37"/>
  <c r="AG5" i="37"/>
  <c r="AW5" i="37"/>
  <c r="S6" i="37"/>
  <c r="AX6" i="37"/>
  <c r="U7" i="37"/>
  <c r="AE7" i="37"/>
  <c r="AA8" i="37"/>
  <c r="AW8" i="37"/>
  <c r="U9" i="37"/>
  <c r="AE9" i="37"/>
  <c r="AT9" i="37"/>
  <c r="AY10" i="37"/>
  <c r="AV11" i="37"/>
  <c r="AV12" i="37"/>
  <c r="AD13" i="37"/>
  <c r="AT13" i="37"/>
  <c r="AC14" i="37"/>
  <c r="AP14" i="37"/>
  <c r="AX15" i="37"/>
  <c r="AY16" i="37"/>
  <c r="AP17" i="37"/>
  <c r="AP18" i="37"/>
  <c r="D19" i="37"/>
  <c r="AF19" i="37"/>
  <c r="AX19" i="37"/>
  <c r="AV20" i="37"/>
  <c r="R21" i="34"/>
  <c r="X6" i="37" s="1"/>
  <c r="R18" i="34"/>
  <c r="X3" i="37" s="1"/>
  <c r="AU2" i="37"/>
  <c r="AX3" i="37"/>
  <c r="AU4" i="37"/>
  <c r="AX5" i="37"/>
  <c r="AY6" i="37"/>
  <c r="AF7" i="37"/>
  <c r="AT7" i="37"/>
  <c r="AX8" i="37"/>
  <c r="AF9" i="37"/>
  <c r="AU9" i="37"/>
  <c r="AC10" i="37"/>
  <c r="AP10" i="37"/>
  <c r="Z11" i="37"/>
  <c r="AH11" i="37"/>
  <c r="AW11" i="37"/>
  <c r="P12" i="37"/>
  <c r="AH12" i="37"/>
  <c r="AW12" i="37"/>
  <c r="AE13" i="37"/>
  <c r="AU13" i="37"/>
  <c r="AD14" i="37"/>
  <c r="W15" i="37"/>
  <c r="AY15" i="37"/>
  <c r="AP16" i="37"/>
  <c r="X17" i="37"/>
  <c r="AT18" i="37"/>
  <c r="AY19" i="37"/>
  <c r="H121" i="34"/>
  <c r="AV2" i="37"/>
  <c r="AG3" i="37"/>
  <c r="AY3" i="37"/>
  <c r="AE4" i="37"/>
  <c r="AV4" i="37"/>
  <c r="S5" i="37"/>
  <c r="AY5" i="37"/>
  <c r="Y6" i="37"/>
  <c r="AP6" i="37"/>
  <c r="AG7" i="37"/>
  <c r="AU7" i="37"/>
  <c r="AC8" i="37"/>
  <c r="AV9" i="37"/>
  <c r="AD10" i="37"/>
  <c r="AA11" i="37"/>
  <c r="AX11" i="37"/>
  <c r="AX12" i="37"/>
  <c r="AE14" i="37"/>
  <c r="AT14" i="37"/>
  <c r="AC15" i="37"/>
  <c r="AP15" i="37"/>
  <c r="AD17" i="37"/>
  <c r="AD18" i="37"/>
  <c r="J19" i="37"/>
  <c r="X42" i="30"/>
  <c r="X11" i="32" s="1"/>
  <c r="X39" i="34"/>
  <c r="X8" i="37" s="1"/>
  <c r="X39" i="30"/>
  <c r="X41" i="30"/>
  <c r="X40" i="30"/>
  <c r="X38" i="30"/>
  <c r="X41" i="34"/>
  <c r="X10" i="37" s="1"/>
  <c r="X40" i="35"/>
  <c r="X9" i="32"/>
  <c r="X40" i="34"/>
  <c r="X9" i="37" s="1"/>
  <c r="X42" i="34"/>
  <c r="X11" i="37" s="1"/>
  <c r="X41" i="35"/>
  <c r="X10" i="38" s="1"/>
  <c r="X38" i="35"/>
  <c r="X39" i="35"/>
  <c r="X8" i="38" s="1"/>
  <c r="X9" i="38"/>
  <c r="X38" i="34"/>
  <c r="X42" i="35"/>
  <c r="X11" i="38" s="1"/>
  <c r="L59" i="30"/>
  <c r="T59" i="34"/>
  <c r="X14" i="32"/>
  <c r="T59" i="30"/>
  <c r="X13" i="32"/>
  <c r="X12" i="37"/>
  <c r="X15" i="32"/>
  <c r="T59" i="35"/>
  <c r="X12" i="38" s="1"/>
  <c r="X14" i="38"/>
  <c r="X14" i="37"/>
  <c r="X13" i="38"/>
  <c r="X15" i="38"/>
  <c r="X15" i="37"/>
  <c r="D59" i="35"/>
  <c r="AM20" i="38"/>
  <c r="AM20" i="36"/>
  <c r="H115" i="40" s="1"/>
  <c r="AM20" i="32"/>
  <c r="AN20" i="32" s="1"/>
  <c r="AS20" i="32" s="1"/>
  <c r="H146" i="35"/>
  <c r="D18" i="35"/>
  <c r="D42" i="35"/>
  <c r="D40" i="35"/>
  <c r="D62" i="35"/>
  <c r="R19" i="35"/>
  <c r="D60" i="35"/>
  <c r="H146" i="34"/>
  <c r="N106" i="34"/>
  <c r="W106" i="34" s="1"/>
  <c r="AL19" i="37" s="1"/>
  <c r="D42" i="34"/>
  <c r="D18" i="34"/>
  <c r="D59" i="34"/>
  <c r="D78" i="34"/>
  <c r="R17" i="34"/>
  <c r="D40" i="34"/>
  <c r="D62" i="34"/>
  <c r="AP16" i="32"/>
  <c r="AP19" i="32"/>
  <c r="H146" i="30"/>
  <c r="D40" i="30"/>
  <c r="D39" i="30"/>
  <c r="AW4" i="32"/>
  <c r="AW14" i="32"/>
  <c r="AW3" i="32"/>
  <c r="AY4" i="32"/>
  <c r="AW5" i="32"/>
  <c r="AW2" i="32"/>
  <c r="AW10" i="32"/>
  <c r="AW11" i="32"/>
  <c r="AW13" i="32"/>
  <c r="AY19" i="32"/>
  <c r="AW20" i="32"/>
  <c r="AY3" i="32"/>
  <c r="AW15" i="32"/>
  <c r="AV4" i="32"/>
  <c r="AV2" i="32"/>
  <c r="AV3" i="32"/>
  <c r="AV14" i="32"/>
  <c r="AU18" i="32"/>
  <c r="AU6" i="32"/>
  <c r="AU11" i="32"/>
  <c r="AU13" i="32"/>
  <c r="AU20" i="32"/>
  <c r="AU12" i="32"/>
  <c r="AU15" i="32"/>
  <c r="AU19" i="32"/>
  <c r="AU10" i="32"/>
  <c r="AT13" i="32"/>
  <c r="AT18" i="32"/>
  <c r="AT3" i="32"/>
  <c r="AT7" i="32"/>
  <c r="AT12" i="32"/>
  <c r="AT8" i="32"/>
  <c r="AT9" i="32"/>
  <c r="F60" i="30"/>
  <c r="B115" i="8"/>
  <c r="B114" i="8"/>
  <c r="W106" i="8"/>
  <c r="AL19" i="29" s="1"/>
  <c r="W107" i="8"/>
  <c r="AL20" i="29" s="1"/>
  <c r="M108" i="8"/>
  <c r="Q94" i="8"/>
  <c r="O94" i="8"/>
  <c r="AB93" i="8"/>
  <c r="AH18" i="29" s="1"/>
  <c r="Z93" i="8"/>
  <c r="AG18" i="29" s="1"/>
  <c r="X93" i="8"/>
  <c r="AF18" i="29" s="1"/>
  <c r="V93" i="8"/>
  <c r="AE18" i="29" s="1"/>
  <c r="T93" i="8"/>
  <c r="AD18" i="29" s="1"/>
  <c r="R93" i="8"/>
  <c r="P93" i="8"/>
  <c r="Q18" i="29" s="1"/>
  <c r="N93" i="8"/>
  <c r="L93" i="8"/>
  <c r="J93" i="8"/>
  <c r="H93" i="8"/>
  <c r="F93" i="8"/>
  <c r="D93" i="8"/>
  <c r="L79" i="8"/>
  <c r="L78" i="8"/>
  <c r="J79" i="8"/>
  <c r="J78" i="8"/>
  <c r="H79" i="8"/>
  <c r="H78" i="8"/>
  <c r="F79" i="8"/>
  <c r="F78" i="8"/>
  <c r="O80" i="8"/>
  <c r="M80" i="8"/>
  <c r="R79" i="8"/>
  <c r="AD17" i="29" s="1"/>
  <c r="T79" i="8"/>
  <c r="AE17" i="29" s="1"/>
  <c r="V79" i="8"/>
  <c r="AF17" i="29" s="1"/>
  <c r="X79" i="8"/>
  <c r="AG17" i="29" s="1"/>
  <c r="Z79" i="8"/>
  <c r="AH17" i="29" s="1"/>
  <c r="Z78" i="8"/>
  <c r="AH16" i="29" s="1"/>
  <c r="X78" i="8"/>
  <c r="AG16" i="29" s="1"/>
  <c r="V78" i="8"/>
  <c r="AF16" i="29" s="1"/>
  <c r="T78" i="8"/>
  <c r="AE16" i="29" s="1"/>
  <c r="R78" i="8"/>
  <c r="AD16" i="29" s="1"/>
  <c r="P79" i="8"/>
  <c r="X17" i="29" s="1"/>
  <c r="P78" i="8"/>
  <c r="X16" i="29" s="1"/>
  <c r="N79" i="8"/>
  <c r="Q17" i="29" s="1"/>
  <c r="N78" i="8"/>
  <c r="Q16" i="29" s="1"/>
  <c r="R62" i="8"/>
  <c r="Q15" i="29" s="1"/>
  <c r="D79" i="8"/>
  <c r="D78" i="8"/>
  <c r="S63" i="8"/>
  <c r="U63" i="8"/>
  <c r="Q63" i="8"/>
  <c r="J60" i="8"/>
  <c r="AK13" i="29" s="1"/>
  <c r="J61" i="8"/>
  <c r="AK14" i="29" s="1"/>
  <c r="J62" i="8"/>
  <c r="AK15" i="29" s="1"/>
  <c r="J59" i="8"/>
  <c r="AK12" i="29" s="1"/>
  <c r="AF60" i="8"/>
  <c r="AH13" i="29" s="1"/>
  <c r="AF61" i="8"/>
  <c r="AH14" i="29" s="1"/>
  <c r="AF62" i="8"/>
  <c r="AH15" i="29" s="1"/>
  <c r="AF59" i="8"/>
  <c r="AH12" i="29" s="1"/>
  <c r="AD60" i="8"/>
  <c r="AG13" i="29" s="1"/>
  <c r="AD61" i="8"/>
  <c r="AG14" i="29" s="1"/>
  <c r="AD62" i="8"/>
  <c r="AG15" i="29" s="1"/>
  <c r="AD59" i="8"/>
  <c r="AG12" i="29" s="1"/>
  <c r="AB60" i="8"/>
  <c r="AF13" i="29" s="1"/>
  <c r="AB61" i="8"/>
  <c r="AF14" i="29" s="1"/>
  <c r="AB62" i="8"/>
  <c r="AF15" i="29" s="1"/>
  <c r="AB59" i="8"/>
  <c r="AF12" i="29" s="1"/>
  <c r="Z60" i="8"/>
  <c r="AE13" i="29" s="1"/>
  <c r="Z61" i="8"/>
  <c r="AE14" i="29" s="1"/>
  <c r="Z62" i="8"/>
  <c r="AE15" i="29" s="1"/>
  <c r="Z59" i="8"/>
  <c r="AE12" i="29" s="1"/>
  <c r="X60" i="8"/>
  <c r="AD13" i="29" s="1"/>
  <c r="X61" i="8"/>
  <c r="AD14" i="29" s="1"/>
  <c r="X62" i="8"/>
  <c r="AD15" i="29" s="1"/>
  <c r="X59" i="8"/>
  <c r="AD12" i="29" s="1"/>
  <c r="V60" i="8"/>
  <c r="AC13" i="29" s="1"/>
  <c r="V61" i="8"/>
  <c r="V62" i="8"/>
  <c r="V59" i="8"/>
  <c r="AC12" i="29" s="1"/>
  <c r="T60" i="8"/>
  <c r="X13" i="29" s="1"/>
  <c r="T61" i="8"/>
  <c r="X14" i="29" s="1"/>
  <c r="T62" i="8"/>
  <c r="X15" i="29" s="1"/>
  <c r="T59" i="8"/>
  <c r="X12" i="29" s="1"/>
  <c r="R60" i="8"/>
  <c r="Q13" i="29" s="1"/>
  <c r="R61" i="8"/>
  <c r="R59" i="8"/>
  <c r="Q12" i="29" s="1"/>
  <c r="L60" i="8"/>
  <c r="N60" i="8"/>
  <c r="P60" i="8"/>
  <c r="L61" i="8"/>
  <c r="N61" i="8"/>
  <c r="P61" i="8"/>
  <c r="L62" i="8"/>
  <c r="N62" i="8"/>
  <c r="P62" i="8"/>
  <c r="N59" i="8"/>
  <c r="L59" i="8"/>
  <c r="H60" i="8"/>
  <c r="H61" i="8"/>
  <c r="H62" i="8"/>
  <c r="H59" i="8"/>
  <c r="F60" i="8"/>
  <c r="F61" i="8"/>
  <c r="F62" i="8"/>
  <c r="F59" i="8"/>
  <c r="D60" i="8"/>
  <c r="D61" i="8"/>
  <c r="D62" i="8"/>
  <c r="P59" i="8"/>
  <c r="D59" i="8"/>
  <c r="V8" i="29"/>
  <c r="V9" i="29"/>
  <c r="V10" i="29"/>
  <c r="V11" i="29"/>
  <c r="V7" i="29"/>
  <c r="L39" i="8"/>
  <c r="AK8" i="29" s="1"/>
  <c r="L40" i="8"/>
  <c r="AK9" i="29" s="1"/>
  <c r="L41" i="8"/>
  <c r="AK10" i="29" s="1"/>
  <c r="L42" i="8"/>
  <c r="AK11" i="29" s="1"/>
  <c r="L38" i="8"/>
  <c r="AK7" i="29" s="1"/>
  <c r="AL39" i="8"/>
  <c r="AH8" i="29" s="1"/>
  <c r="AL40" i="8"/>
  <c r="AH9" i="29" s="1"/>
  <c r="AL41" i="8"/>
  <c r="AH10" i="29" s="1"/>
  <c r="AL42" i="8"/>
  <c r="AH11" i="29" s="1"/>
  <c r="AL38" i="8"/>
  <c r="AH7" i="29" s="1"/>
  <c r="AJ39" i="8"/>
  <c r="AG8" i="29" s="1"/>
  <c r="AJ40" i="8"/>
  <c r="AG9" i="29" s="1"/>
  <c r="AJ41" i="8"/>
  <c r="AG10" i="29" s="1"/>
  <c r="AJ42" i="8"/>
  <c r="AG11" i="29" s="1"/>
  <c r="AJ38" i="8"/>
  <c r="AG7" i="29" s="1"/>
  <c r="AH39" i="8"/>
  <c r="AF8" i="29" s="1"/>
  <c r="AH40" i="8"/>
  <c r="AF9" i="29" s="1"/>
  <c r="AH41" i="8"/>
  <c r="AF10" i="29" s="1"/>
  <c r="AH42" i="8"/>
  <c r="AF11" i="29" s="1"/>
  <c r="AH38" i="8"/>
  <c r="AF7" i="29" s="1"/>
  <c r="AD39" i="8"/>
  <c r="AD8" i="29" s="1"/>
  <c r="AD40" i="8"/>
  <c r="AD9" i="29" s="1"/>
  <c r="AD41" i="8"/>
  <c r="AD10" i="29" s="1"/>
  <c r="AD42" i="8"/>
  <c r="AD11" i="29" s="1"/>
  <c r="AD38" i="8"/>
  <c r="AD7" i="29" s="1"/>
  <c r="AB39" i="8"/>
  <c r="AC8" i="29" s="1"/>
  <c r="AB40" i="8"/>
  <c r="AC9" i="29" s="1"/>
  <c r="AB41" i="8"/>
  <c r="AC10" i="29" s="1"/>
  <c r="AB42" i="8"/>
  <c r="AC11" i="29" s="1"/>
  <c r="AB38" i="8"/>
  <c r="AC7" i="29" s="1"/>
  <c r="V39" i="8"/>
  <c r="AB8" i="29" s="1"/>
  <c r="V40" i="8"/>
  <c r="AB9" i="29" s="1"/>
  <c r="V41" i="8"/>
  <c r="AB10" i="29" s="1"/>
  <c r="V42" i="8"/>
  <c r="V38" i="8"/>
  <c r="AB7" i="29" s="1"/>
  <c r="N39" i="8"/>
  <c r="AA8" i="29" s="1"/>
  <c r="N40" i="8"/>
  <c r="AA9" i="29" s="1"/>
  <c r="N41" i="8"/>
  <c r="N42" i="8"/>
  <c r="N38" i="8"/>
  <c r="Z38" i="8"/>
  <c r="Z7" i="29" s="1"/>
  <c r="Z39" i="8"/>
  <c r="Z8" i="29" s="1"/>
  <c r="Z40" i="8"/>
  <c r="Z9" i="29" s="1"/>
  <c r="Z41" i="8"/>
  <c r="Z10" i="29" s="1"/>
  <c r="Z42" i="8"/>
  <c r="Z11" i="29" s="1"/>
  <c r="X39" i="8"/>
  <c r="X8" i="29" s="1"/>
  <c r="X40" i="8"/>
  <c r="X9" i="29" s="1"/>
  <c r="X41" i="8"/>
  <c r="X10" i="29" s="1"/>
  <c r="X42" i="8"/>
  <c r="X11" i="29" s="1"/>
  <c r="X38" i="8"/>
  <c r="X7" i="29" s="1"/>
  <c r="T39" i="8"/>
  <c r="T40" i="8"/>
  <c r="T41" i="8"/>
  <c r="T42" i="8"/>
  <c r="T38" i="8"/>
  <c r="R39" i="8"/>
  <c r="R40" i="8"/>
  <c r="R41" i="8"/>
  <c r="R42" i="8"/>
  <c r="R38" i="8"/>
  <c r="J42" i="8"/>
  <c r="H38" i="8"/>
  <c r="P39" i="8"/>
  <c r="AF39" i="8"/>
  <c r="AE8" i="29" s="1"/>
  <c r="P40" i="8"/>
  <c r="AF40" i="8"/>
  <c r="AE9" i="29" s="1"/>
  <c r="P41" i="8"/>
  <c r="AF41" i="8"/>
  <c r="AE10" i="29" s="1"/>
  <c r="P42" i="8"/>
  <c r="AF42" i="8"/>
  <c r="AE11" i="29" s="1"/>
  <c r="P38" i="8"/>
  <c r="AF38" i="8"/>
  <c r="AE7" i="29" s="1"/>
  <c r="D39" i="8"/>
  <c r="D40" i="8"/>
  <c r="D41" i="8"/>
  <c r="D42" i="8"/>
  <c r="D38" i="8"/>
  <c r="Y43" i="8"/>
  <c r="M43" i="8"/>
  <c r="U43" i="8"/>
  <c r="AA43" i="8"/>
  <c r="W43" i="8"/>
  <c r="AM2" i="29"/>
  <c r="H27" i="8" s="1"/>
  <c r="T20" i="8"/>
  <c r="Y5" i="29" s="1"/>
  <c r="T21" i="8"/>
  <c r="Y6" i="29" s="1"/>
  <c r="T19" i="8"/>
  <c r="R18" i="8"/>
  <c r="R19" i="8"/>
  <c r="R20" i="8"/>
  <c r="X5" i="29" s="1"/>
  <c r="R21" i="8"/>
  <c r="X6" i="29" s="1"/>
  <c r="R17" i="8"/>
  <c r="X2" i="29" s="1"/>
  <c r="D18" i="8"/>
  <c r="L18" i="8"/>
  <c r="N18" i="8"/>
  <c r="P18" i="8"/>
  <c r="AB18" i="8"/>
  <c r="AG3" i="29" s="1"/>
  <c r="D19" i="8"/>
  <c r="L19" i="8"/>
  <c r="N19" i="8"/>
  <c r="P19" i="8"/>
  <c r="V19" i="8"/>
  <c r="AD4" i="29" s="1"/>
  <c r="X19" i="8"/>
  <c r="AE4" i="29" s="1"/>
  <c r="Z19" i="8"/>
  <c r="AF4" i="29" s="1"/>
  <c r="AB19" i="8"/>
  <c r="AG4" i="29" s="1"/>
  <c r="J19" i="8"/>
  <c r="AK4" i="29" s="1"/>
  <c r="D20" i="8"/>
  <c r="F20" i="8"/>
  <c r="L20" i="8"/>
  <c r="N20" i="8"/>
  <c r="P20" i="8"/>
  <c r="V20" i="8"/>
  <c r="AD5" i="29" s="1"/>
  <c r="X20" i="8"/>
  <c r="AE5" i="29" s="1"/>
  <c r="Z20" i="8"/>
  <c r="AF5" i="29" s="1"/>
  <c r="AB20" i="8"/>
  <c r="AG5" i="29" s="1"/>
  <c r="J20" i="8"/>
  <c r="AK5" i="29" s="1"/>
  <c r="D21" i="8"/>
  <c r="F21" i="8"/>
  <c r="H21" i="8"/>
  <c r="L21" i="8"/>
  <c r="N21" i="8"/>
  <c r="P21" i="8"/>
  <c r="V21" i="8"/>
  <c r="AD6" i="29" s="1"/>
  <c r="X21" i="8"/>
  <c r="AE6" i="29" s="1"/>
  <c r="Z21" i="8"/>
  <c r="AF6" i="29" s="1"/>
  <c r="AB21" i="8"/>
  <c r="AG6" i="29" s="1"/>
  <c r="J21" i="8"/>
  <c r="AK6" i="29" s="1"/>
  <c r="AB17" i="8"/>
  <c r="AG2" i="29" s="1"/>
  <c r="F27" i="8"/>
  <c r="B114" i="34" l="1"/>
  <c r="H17" i="36"/>
  <c r="P17" i="32"/>
  <c r="P17" i="38"/>
  <c r="B87" i="30"/>
  <c r="H15" i="36"/>
  <c r="H13" i="36"/>
  <c r="H14" i="36"/>
  <c r="AG61" i="35"/>
  <c r="B71" i="35"/>
  <c r="T11" i="36"/>
  <c r="T7" i="36"/>
  <c r="R9" i="36"/>
  <c r="R10" i="36"/>
  <c r="R11" i="36"/>
  <c r="T8" i="36"/>
  <c r="R7" i="36"/>
  <c r="T9" i="36"/>
  <c r="T10" i="36"/>
  <c r="R8" i="36"/>
  <c r="R3" i="36"/>
  <c r="R4" i="36"/>
  <c r="R5" i="36"/>
  <c r="B100" i="34"/>
  <c r="AC93" i="34"/>
  <c r="B100" i="8"/>
  <c r="AC93" i="30"/>
  <c r="AL18" i="32" s="1"/>
  <c r="B100" i="30"/>
  <c r="AC93" i="35"/>
  <c r="AA79" i="34"/>
  <c r="B87" i="34"/>
  <c r="B87" i="8"/>
  <c r="AA79" i="30"/>
  <c r="B87" i="35"/>
  <c r="AA79" i="35"/>
  <c r="B86" i="8"/>
  <c r="AA78" i="34"/>
  <c r="B86" i="34"/>
  <c r="AA78" i="35"/>
  <c r="B86" i="35"/>
  <c r="B86" i="30"/>
  <c r="AA78" i="30"/>
  <c r="AG62" i="34"/>
  <c r="B72" i="34"/>
  <c r="AG62" i="30"/>
  <c r="B72" i="30"/>
  <c r="AG62" i="35"/>
  <c r="B72" i="35"/>
  <c r="AG61" i="30"/>
  <c r="B71" i="30"/>
  <c r="AG61" i="34"/>
  <c r="B71" i="34"/>
  <c r="AG60" i="30"/>
  <c r="B70" i="30"/>
  <c r="AG60" i="35"/>
  <c r="B70" i="35"/>
  <c r="AG60" i="34"/>
  <c r="B70" i="34"/>
  <c r="AG59" i="34"/>
  <c r="B69" i="34"/>
  <c r="AG59" i="30"/>
  <c r="B69" i="30"/>
  <c r="AG59" i="35"/>
  <c r="B69" i="35"/>
  <c r="B53" i="8"/>
  <c r="AM42" i="8"/>
  <c r="AM42" i="35"/>
  <c r="AL11" i="38" s="1"/>
  <c r="B53" i="35"/>
  <c r="AM42" i="34"/>
  <c r="B53" i="34"/>
  <c r="AM41" i="8"/>
  <c r="B52" i="8"/>
  <c r="AM41" i="34"/>
  <c r="B52" i="34"/>
  <c r="B52" i="35"/>
  <c r="AM41" i="35"/>
  <c r="AL10" i="38" s="1"/>
  <c r="AM40" i="8"/>
  <c r="B51" i="8"/>
  <c r="AM40" i="34"/>
  <c r="B51" i="34"/>
  <c r="AM40" i="35"/>
  <c r="AL9" i="38" s="1"/>
  <c r="B51" i="35"/>
  <c r="B50" i="8"/>
  <c r="AM39" i="8"/>
  <c r="AM39" i="35"/>
  <c r="AL8" i="38" s="1"/>
  <c r="B50" i="35"/>
  <c r="AM39" i="34"/>
  <c r="B50" i="34"/>
  <c r="AM38" i="35"/>
  <c r="B49" i="35"/>
  <c r="AM38" i="34"/>
  <c r="B49" i="34"/>
  <c r="AM38" i="8"/>
  <c r="B49" i="8"/>
  <c r="B31" i="35"/>
  <c r="AC21" i="35"/>
  <c r="B30" i="35"/>
  <c r="AC20" i="35"/>
  <c r="AC19" i="35"/>
  <c r="B29" i="35"/>
  <c r="AO17" i="36"/>
  <c r="AQ17" i="36" s="1"/>
  <c r="AO16" i="36"/>
  <c r="AQ16" i="36" s="1"/>
  <c r="AO15" i="36"/>
  <c r="AQ15" i="36" s="1"/>
  <c r="AO13" i="36"/>
  <c r="AQ13" i="36" s="1"/>
  <c r="AO11" i="36"/>
  <c r="AQ11" i="36" s="1"/>
  <c r="AO6" i="36"/>
  <c r="AQ6" i="36" s="1"/>
  <c r="C6" i="36"/>
  <c r="AM6" i="36" s="1"/>
  <c r="H31" i="40" s="1"/>
  <c r="C5" i="36"/>
  <c r="AM5" i="36" s="1"/>
  <c r="AO3" i="36"/>
  <c r="AQ3" i="36" s="1"/>
  <c r="AO2" i="36"/>
  <c r="AQ2" i="36" s="1"/>
  <c r="AO7" i="36"/>
  <c r="AQ7" i="36" s="1"/>
  <c r="AO5" i="36"/>
  <c r="AQ5" i="36" s="1"/>
  <c r="AO4" i="36"/>
  <c r="AQ4" i="36" s="1"/>
  <c r="AO19" i="36"/>
  <c r="AQ19" i="36" s="1"/>
  <c r="AO8" i="36"/>
  <c r="AQ8" i="36" s="1"/>
  <c r="AO12" i="36"/>
  <c r="AQ12" i="36" s="1"/>
  <c r="AO9" i="36"/>
  <c r="AQ9" i="36" s="1"/>
  <c r="AO20" i="36"/>
  <c r="AQ20" i="36" s="1"/>
  <c r="AO18" i="36"/>
  <c r="AQ18" i="36" s="1"/>
  <c r="AO10" i="36"/>
  <c r="AQ10" i="36" s="1"/>
  <c r="C4" i="36"/>
  <c r="AM4" i="36" s="1"/>
  <c r="AO14" i="36"/>
  <c r="AQ14" i="36" s="1"/>
  <c r="W8" i="36"/>
  <c r="C8" i="36"/>
  <c r="W9" i="36"/>
  <c r="C9" i="36"/>
  <c r="C10" i="36"/>
  <c r="W10" i="36"/>
  <c r="C11" i="36"/>
  <c r="W7" i="36"/>
  <c r="H11" i="36"/>
  <c r="C7" i="36"/>
  <c r="W11" i="36"/>
  <c r="D15" i="36"/>
  <c r="W13" i="36"/>
  <c r="D13" i="36"/>
  <c r="R15" i="36"/>
  <c r="C15" i="36"/>
  <c r="R13" i="36"/>
  <c r="C13" i="36"/>
  <c r="D14" i="36"/>
  <c r="W12" i="36"/>
  <c r="D12" i="36"/>
  <c r="R14" i="36"/>
  <c r="C14" i="36"/>
  <c r="R12" i="36"/>
  <c r="C12" i="36"/>
  <c r="R17" i="36"/>
  <c r="R16" i="36"/>
  <c r="D17" i="36"/>
  <c r="D16" i="36"/>
  <c r="C17" i="36"/>
  <c r="C16" i="36"/>
  <c r="C3" i="36"/>
  <c r="AM3" i="36" s="1"/>
  <c r="AC18" i="35"/>
  <c r="B28" i="35"/>
  <c r="J18" i="36"/>
  <c r="D18" i="36"/>
  <c r="H18" i="36"/>
  <c r="R18" i="36"/>
  <c r="C18" i="36"/>
  <c r="X2" i="38"/>
  <c r="B27" i="35"/>
  <c r="AC17" i="35"/>
  <c r="AC93" i="8"/>
  <c r="AA78" i="8"/>
  <c r="AA79" i="8"/>
  <c r="B115" i="34"/>
  <c r="W107" i="34"/>
  <c r="AL20" i="37" s="1"/>
  <c r="W107" i="30"/>
  <c r="AL20" i="32" s="1"/>
  <c r="B115" i="30"/>
  <c r="W107" i="35"/>
  <c r="AL20" i="38" s="1"/>
  <c r="B115" i="35"/>
  <c r="Q15" i="32"/>
  <c r="H129" i="30"/>
  <c r="C152" i="30" s="1"/>
  <c r="F25" i="22" s="1"/>
  <c r="J25" i="22" s="1"/>
  <c r="T7" i="37"/>
  <c r="D27" i="34"/>
  <c r="AO4" i="37" s="1"/>
  <c r="AQ4" i="37" s="1"/>
  <c r="D100" i="34"/>
  <c r="L18" i="37" s="1"/>
  <c r="C7" i="37"/>
  <c r="AM7" i="37" s="1"/>
  <c r="H49" i="34" s="1"/>
  <c r="B114" i="35"/>
  <c r="D86" i="34"/>
  <c r="D69" i="34"/>
  <c r="H15" i="37" s="1"/>
  <c r="W9" i="37"/>
  <c r="D114" i="34"/>
  <c r="W7" i="37"/>
  <c r="W106" i="35"/>
  <c r="AL19" i="38" s="1"/>
  <c r="B29" i="34"/>
  <c r="T10" i="37"/>
  <c r="T11" i="37"/>
  <c r="AM42" i="30"/>
  <c r="AL11" i="32" s="1"/>
  <c r="B52" i="30"/>
  <c r="AM19" i="32"/>
  <c r="AN19" i="32" s="1"/>
  <c r="C9" i="37"/>
  <c r="AM9" i="37" s="1"/>
  <c r="H51" i="34" s="1"/>
  <c r="B30" i="30"/>
  <c r="T9" i="37"/>
  <c r="AM19" i="38"/>
  <c r="H114" i="35" s="1"/>
  <c r="W10" i="37"/>
  <c r="B31" i="30"/>
  <c r="W11" i="37"/>
  <c r="H129" i="35"/>
  <c r="B114" i="30"/>
  <c r="H11" i="37"/>
  <c r="AA7" i="38"/>
  <c r="T8" i="37"/>
  <c r="C10" i="37"/>
  <c r="AM10" i="37" s="1"/>
  <c r="H52" i="34" s="1"/>
  <c r="W8" i="37"/>
  <c r="W106" i="30"/>
  <c r="AL19" i="32" s="1"/>
  <c r="Q16" i="32"/>
  <c r="Q14" i="38"/>
  <c r="H129" i="34"/>
  <c r="B27" i="34"/>
  <c r="B31" i="34"/>
  <c r="C8" i="37"/>
  <c r="AM8" i="37" s="1"/>
  <c r="H50" i="34" s="1"/>
  <c r="AC18" i="34"/>
  <c r="AL3" i="37" s="1"/>
  <c r="AM38" i="30"/>
  <c r="AL7" i="32" s="1"/>
  <c r="AL7" i="38"/>
  <c r="X2" i="37"/>
  <c r="X6" i="32"/>
  <c r="X5" i="32"/>
  <c r="AC21" i="30"/>
  <c r="AL6" i="32" s="1"/>
  <c r="AC19" i="30"/>
  <c r="AL4" i="32" s="1"/>
  <c r="AC20" i="30"/>
  <c r="AL5" i="32" s="1"/>
  <c r="AC20" i="34"/>
  <c r="AL5" i="37" s="1"/>
  <c r="B30" i="34"/>
  <c r="AC21" i="34"/>
  <c r="AL6" i="37" s="1"/>
  <c r="B29" i="30"/>
  <c r="X4" i="38"/>
  <c r="X17" i="38"/>
  <c r="Q13" i="38"/>
  <c r="Q14" i="32"/>
  <c r="AC18" i="30"/>
  <c r="AL3" i="32" s="1"/>
  <c r="D49" i="35"/>
  <c r="W10" i="38" s="1"/>
  <c r="D27" i="35"/>
  <c r="AO14" i="38" s="1"/>
  <c r="AQ14" i="38" s="1"/>
  <c r="D69" i="35"/>
  <c r="D86" i="35"/>
  <c r="R17" i="38" s="1"/>
  <c r="D100" i="35"/>
  <c r="AM40" i="30"/>
  <c r="AL9" i="32" s="1"/>
  <c r="AM39" i="30"/>
  <c r="AL8" i="32" s="1"/>
  <c r="D86" i="30"/>
  <c r="H17" i="32" s="1"/>
  <c r="R8" i="37"/>
  <c r="D27" i="30"/>
  <c r="AO5" i="32" s="1"/>
  <c r="AQ5" i="32" s="1"/>
  <c r="AN20" i="37"/>
  <c r="H115" i="34"/>
  <c r="D100" i="30"/>
  <c r="D69" i="30"/>
  <c r="H12" i="32" s="1"/>
  <c r="AN20" i="38"/>
  <c r="H115" i="35"/>
  <c r="AN19" i="36"/>
  <c r="J114" i="40" s="1"/>
  <c r="G23" i="22" s="1"/>
  <c r="AN20" i="36"/>
  <c r="J115" i="40" s="1"/>
  <c r="G24" i="22" s="1"/>
  <c r="D49" i="30"/>
  <c r="H11" i="32" s="1"/>
  <c r="AC17" i="30"/>
  <c r="AL2" i="32" s="1"/>
  <c r="R2" i="37"/>
  <c r="B27" i="30"/>
  <c r="B28" i="30"/>
  <c r="AM19" i="37"/>
  <c r="B49" i="30"/>
  <c r="B53" i="30"/>
  <c r="X10" i="32"/>
  <c r="R7" i="37"/>
  <c r="R9" i="37"/>
  <c r="AC19" i="34"/>
  <c r="AL4" i="37" s="1"/>
  <c r="B50" i="30"/>
  <c r="B51" i="30"/>
  <c r="R10" i="37"/>
  <c r="R11" i="37"/>
  <c r="X7" i="32"/>
  <c r="X7" i="37"/>
  <c r="AM41" i="30"/>
  <c r="AL10" i="32" s="1"/>
  <c r="X7" i="38"/>
  <c r="X8" i="32"/>
  <c r="H115" i="30"/>
  <c r="X12" i="32"/>
  <c r="C11" i="37"/>
  <c r="J115" i="30"/>
  <c r="F24" i="22" s="1"/>
  <c r="B28" i="34"/>
  <c r="AC17" i="34"/>
  <c r="AL2" i="37" s="1"/>
  <c r="B28" i="8"/>
  <c r="X18" i="29"/>
  <c r="Q14" i="29"/>
  <c r="AC15" i="29"/>
  <c r="AC14" i="29"/>
  <c r="AB11" i="29"/>
  <c r="U7" i="29"/>
  <c r="U11" i="29"/>
  <c r="U10" i="29"/>
  <c r="U9" i="29"/>
  <c r="U8" i="29"/>
  <c r="AA7" i="29"/>
  <c r="AA11" i="29"/>
  <c r="AA10" i="29"/>
  <c r="AC19" i="8"/>
  <c r="AL4" i="29" s="1"/>
  <c r="X3" i="29"/>
  <c r="B27" i="8"/>
  <c r="AC21" i="8"/>
  <c r="AL6" i="29" s="1"/>
  <c r="AC17" i="8"/>
  <c r="AL2" i="29" s="1"/>
  <c r="AC20" i="8"/>
  <c r="AL5" i="29" s="1"/>
  <c r="X4" i="29"/>
  <c r="AC18" i="8"/>
  <c r="AL3" i="29" s="1"/>
  <c r="B31" i="8"/>
  <c r="B30" i="8"/>
  <c r="B29" i="8"/>
  <c r="Y4" i="29"/>
  <c r="R16" i="37" l="1"/>
  <c r="H16" i="37"/>
  <c r="H17" i="37"/>
  <c r="H16" i="32"/>
  <c r="H17" i="38"/>
  <c r="H16" i="38"/>
  <c r="M14" i="32"/>
  <c r="H14" i="32"/>
  <c r="W13" i="38"/>
  <c r="H15" i="38"/>
  <c r="H13" i="38"/>
  <c r="H14" i="38"/>
  <c r="R15" i="37"/>
  <c r="H13" i="37"/>
  <c r="H14" i="37"/>
  <c r="H12" i="37"/>
  <c r="H12" i="38"/>
  <c r="H13" i="32"/>
  <c r="H15" i="32"/>
  <c r="R6" i="37"/>
  <c r="R5" i="37"/>
  <c r="R3" i="37"/>
  <c r="R4" i="37"/>
  <c r="H30" i="40"/>
  <c r="H28" i="40"/>
  <c r="H29" i="40"/>
  <c r="J18" i="37"/>
  <c r="AO8" i="37"/>
  <c r="AQ8" i="37" s="1"/>
  <c r="AO16" i="37"/>
  <c r="AQ16" i="37" s="1"/>
  <c r="C3" i="37"/>
  <c r="AM3" i="37" s="1"/>
  <c r="H28" i="34" s="1"/>
  <c r="AO3" i="37"/>
  <c r="AQ3" i="37" s="1"/>
  <c r="AO6" i="37"/>
  <c r="AQ6" i="37" s="1"/>
  <c r="AO9" i="37"/>
  <c r="AQ9" i="37" s="1"/>
  <c r="AO13" i="37"/>
  <c r="AQ13" i="37" s="1"/>
  <c r="H18" i="37"/>
  <c r="AO7" i="37"/>
  <c r="AQ7" i="37" s="1"/>
  <c r="AO10" i="37"/>
  <c r="AQ10" i="37" s="1"/>
  <c r="AO20" i="37"/>
  <c r="AQ20" i="37" s="1"/>
  <c r="AO18" i="37"/>
  <c r="AQ18" i="37" s="1"/>
  <c r="D18" i="37"/>
  <c r="C5" i="37"/>
  <c r="AM5" i="37" s="1"/>
  <c r="AO12" i="37"/>
  <c r="AQ12" i="37" s="1"/>
  <c r="C6" i="37"/>
  <c r="AM6" i="37" s="1"/>
  <c r="AM11" i="37"/>
  <c r="H53" i="34" s="1"/>
  <c r="C18" i="37"/>
  <c r="R18" i="37"/>
  <c r="AO19" i="37"/>
  <c r="AQ19" i="37" s="1"/>
  <c r="C4" i="37"/>
  <c r="AM4" i="37" s="1"/>
  <c r="H29" i="34" s="1"/>
  <c r="AO11" i="37"/>
  <c r="AQ11" i="37" s="1"/>
  <c r="AO14" i="37"/>
  <c r="AQ14" i="37" s="1"/>
  <c r="AO15" i="37"/>
  <c r="AQ15" i="37" s="1"/>
  <c r="AO17" i="37"/>
  <c r="AQ17" i="37" s="1"/>
  <c r="AO2" i="37"/>
  <c r="AQ2" i="37" s="1"/>
  <c r="AO5" i="37"/>
  <c r="AQ5" i="37" s="1"/>
  <c r="D17" i="37"/>
  <c r="AN19" i="38"/>
  <c r="AS19" i="38" s="1"/>
  <c r="D16" i="37"/>
  <c r="H114" i="30"/>
  <c r="C16" i="37"/>
  <c r="L16" i="37"/>
  <c r="R17" i="37"/>
  <c r="L17" i="37"/>
  <c r="C17" i="37"/>
  <c r="D13" i="37"/>
  <c r="D15" i="37"/>
  <c r="W12" i="37"/>
  <c r="D14" i="37"/>
  <c r="C13" i="37"/>
  <c r="R12" i="37"/>
  <c r="C14" i="37"/>
  <c r="W13" i="37"/>
  <c r="C15" i="37"/>
  <c r="D12" i="37"/>
  <c r="R13" i="37"/>
  <c r="R14" i="37"/>
  <c r="C12" i="37"/>
  <c r="H11" i="38"/>
  <c r="C9" i="38"/>
  <c r="AM9" i="38" s="1"/>
  <c r="H51" i="35" s="1"/>
  <c r="R8" i="38"/>
  <c r="R7" i="38"/>
  <c r="R9" i="38"/>
  <c r="R10" i="38"/>
  <c r="R11" i="38"/>
  <c r="C8" i="38"/>
  <c r="AM8" i="38" s="1"/>
  <c r="H50" i="35" s="1"/>
  <c r="AN2" i="37"/>
  <c r="AS2" i="37" s="1"/>
  <c r="AN2" i="36"/>
  <c r="C7" i="38"/>
  <c r="AM7" i="38" s="1"/>
  <c r="C11" i="38"/>
  <c r="R16" i="38"/>
  <c r="AM16" i="36"/>
  <c r="H86" i="40" s="1"/>
  <c r="J18" i="38"/>
  <c r="D18" i="38"/>
  <c r="C18" i="38"/>
  <c r="R18" i="38"/>
  <c r="K18" i="38"/>
  <c r="H18" i="38"/>
  <c r="I16" i="38"/>
  <c r="C16" i="38"/>
  <c r="D16" i="38"/>
  <c r="C17" i="38"/>
  <c r="C10" i="38"/>
  <c r="AM10" i="38" s="1"/>
  <c r="H52" i="35" s="1"/>
  <c r="D17" i="38"/>
  <c r="I17" i="38"/>
  <c r="R5" i="32"/>
  <c r="R14" i="32"/>
  <c r="L16" i="32"/>
  <c r="L17" i="32"/>
  <c r="R17" i="32"/>
  <c r="C17" i="32"/>
  <c r="D16" i="32"/>
  <c r="D17" i="32"/>
  <c r="R16" i="32"/>
  <c r="C16" i="32"/>
  <c r="J18" i="32"/>
  <c r="R18" i="32"/>
  <c r="H18" i="32"/>
  <c r="D18" i="32"/>
  <c r="L18" i="32"/>
  <c r="C18" i="32"/>
  <c r="AO4" i="32"/>
  <c r="AQ4" i="32" s="1"/>
  <c r="AO4" i="38"/>
  <c r="AQ4" i="38" s="1"/>
  <c r="C15" i="38"/>
  <c r="D14" i="32"/>
  <c r="D13" i="32"/>
  <c r="D13" i="38"/>
  <c r="M12" i="32"/>
  <c r="E6" i="32"/>
  <c r="C13" i="38"/>
  <c r="R12" i="38"/>
  <c r="W12" i="38"/>
  <c r="D12" i="38"/>
  <c r="D15" i="38"/>
  <c r="R15" i="38"/>
  <c r="C14" i="38"/>
  <c r="R14" i="38"/>
  <c r="D14" i="38"/>
  <c r="R13" i="38"/>
  <c r="AN4" i="36"/>
  <c r="C12" i="38"/>
  <c r="T8" i="32"/>
  <c r="R12" i="32"/>
  <c r="D15" i="32"/>
  <c r="C15" i="32"/>
  <c r="D12" i="32"/>
  <c r="M13" i="32"/>
  <c r="R13" i="32"/>
  <c r="M15" i="32"/>
  <c r="C12" i="32"/>
  <c r="W13" i="32"/>
  <c r="C13" i="32"/>
  <c r="W12" i="32"/>
  <c r="R15" i="32"/>
  <c r="C14" i="32"/>
  <c r="AM13" i="36"/>
  <c r="H70" i="40" s="1"/>
  <c r="AO15" i="38"/>
  <c r="AQ15" i="38" s="1"/>
  <c r="AO17" i="38"/>
  <c r="AQ17" i="38" s="1"/>
  <c r="AO20" i="38"/>
  <c r="AQ20" i="38" s="1"/>
  <c r="AO5" i="38"/>
  <c r="AQ5" i="38" s="1"/>
  <c r="AO18" i="38"/>
  <c r="AQ18" i="38" s="1"/>
  <c r="R4" i="38"/>
  <c r="R2" i="38"/>
  <c r="AN2" i="38" s="1"/>
  <c r="AS2" i="38" s="1"/>
  <c r="C3" i="38"/>
  <c r="AM3" i="38" s="1"/>
  <c r="H28" i="35" s="1"/>
  <c r="R6" i="38"/>
  <c r="AO6" i="38"/>
  <c r="AQ6" i="38" s="1"/>
  <c r="AO3" i="38"/>
  <c r="AQ3" i="38" s="1"/>
  <c r="AO8" i="38"/>
  <c r="AQ8" i="38" s="1"/>
  <c r="AO16" i="38"/>
  <c r="AQ16" i="38" s="1"/>
  <c r="C5" i="38"/>
  <c r="AM5" i="38" s="1"/>
  <c r="AO9" i="38"/>
  <c r="AQ9" i="38" s="1"/>
  <c r="AO19" i="38"/>
  <c r="AQ19" i="38" s="1"/>
  <c r="AO7" i="38"/>
  <c r="AQ7" i="38" s="1"/>
  <c r="AO10" i="38"/>
  <c r="AQ10" i="38" s="1"/>
  <c r="R5" i="38"/>
  <c r="AO13" i="38"/>
  <c r="AQ13" i="38" s="1"/>
  <c r="AO12" i="38"/>
  <c r="AQ12" i="38" s="1"/>
  <c r="C6" i="38"/>
  <c r="AM6" i="38" s="1"/>
  <c r="R3" i="38"/>
  <c r="AO2" i="38"/>
  <c r="AQ2" i="38" s="1"/>
  <c r="C4" i="38"/>
  <c r="AM4" i="38" s="1"/>
  <c r="H29" i="35" s="1"/>
  <c r="AO11" i="38"/>
  <c r="AQ11" i="38" s="1"/>
  <c r="AO9" i="32"/>
  <c r="AQ9" i="32" s="1"/>
  <c r="AO3" i="32"/>
  <c r="AQ3" i="32" s="1"/>
  <c r="E5" i="32"/>
  <c r="AM9" i="36"/>
  <c r="AO7" i="32"/>
  <c r="AQ7" i="32" s="1"/>
  <c r="AO18" i="32"/>
  <c r="AQ18" i="32" s="1"/>
  <c r="AO8" i="32"/>
  <c r="AQ8" i="32" s="1"/>
  <c r="M5" i="32"/>
  <c r="M4" i="32"/>
  <c r="M3" i="32"/>
  <c r="M6" i="32"/>
  <c r="F6" i="32"/>
  <c r="R3" i="32"/>
  <c r="AO12" i="32"/>
  <c r="AQ12" i="32" s="1"/>
  <c r="AO10" i="32"/>
  <c r="AQ10" i="32" s="1"/>
  <c r="T9" i="38"/>
  <c r="W7" i="38"/>
  <c r="W9" i="38"/>
  <c r="T7" i="38"/>
  <c r="T11" i="38"/>
  <c r="W8" i="38"/>
  <c r="W11" i="38"/>
  <c r="M8" i="32"/>
  <c r="C6" i="32"/>
  <c r="C7" i="32"/>
  <c r="C9" i="32"/>
  <c r="W11" i="32"/>
  <c r="W9" i="32"/>
  <c r="M9" i="32"/>
  <c r="M11" i="32"/>
  <c r="W10" i="32"/>
  <c r="M7" i="32"/>
  <c r="W8" i="32"/>
  <c r="T10" i="32"/>
  <c r="F7" i="32"/>
  <c r="W7" i="32"/>
  <c r="T11" i="32"/>
  <c r="T9" i="32"/>
  <c r="M10" i="32"/>
  <c r="C10" i="32"/>
  <c r="AO15" i="32"/>
  <c r="AQ15" i="32" s="1"/>
  <c r="R10" i="32"/>
  <c r="AO11" i="32"/>
  <c r="AQ11" i="32" s="1"/>
  <c r="T7" i="32"/>
  <c r="AO19" i="32"/>
  <c r="AQ19" i="32" s="1"/>
  <c r="AO16" i="32"/>
  <c r="AQ16" i="32" s="1"/>
  <c r="C8" i="32"/>
  <c r="AO2" i="32"/>
  <c r="AQ2" i="32" s="1"/>
  <c r="T10" i="38"/>
  <c r="T8" i="38"/>
  <c r="AN8" i="37"/>
  <c r="AS8" i="37" s="1"/>
  <c r="R9" i="32"/>
  <c r="C4" i="32"/>
  <c r="AN6" i="36"/>
  <c r="J31" i="40" s="1"/>
  <c r="G10" i="22" s="1"/>
  <c r="AS20" i="38"/>
  <c r="J115" i="35"/>
  <c r="I24" i="22" s="1"/>
  <c r="J115" i="34"/>
  <c r="H24" i="22" s="1"/>
  <c r="AS20" i="37"/>
  <c r="R11" i="32"/>
  <c r="AO13" i="32"/>
  <c r="AQ13" i="32" s="1"/>
  <c r="R7" i="32"/>
  <c r="AS20" i="36"/>
  <c r="C11" i="32"/>
  <c r="R6" i="32"/>
  <c r="R8" i="32"/>
  <c r="AO6" i="32"/>
  <c r="AQ6" i="32" s="1"/>
  <c r="AO20" i="32"/>
  <c r="AQ20" i="32" s="1"/>
  <c r="AO14" i="32"/>
  <c r="AQ14" i="32" s="1"/>
  <c r="C3" i="32"/>
  <c r="R4" i="32"/>
  <c r="AO17" i="32"/>
  <c r="AQ17" i="32" s="1"/>
  <c r="C5" i="32"/>
  <c r="R2" i="32"/>
  <c r="AN2" i="32" s="1"/>
  <c r="AS19" i="36"/>
  <c r="AN19" i="37"/>
  <c r="H114" i="34"/>
  <c r="AN5" i="36"/>
  <c r="J30" i="40" s="1"/>
  <c r="G9" i="22" s="1"/>
  <c r="AN3" i="36"/>
  <c r="J28" i="40" s="1"/>
  <c r="G7" i="22" s="1"/>
  <c r="AM10" i="36"/>
  <c r="AM7" i="36"/>
  <c r="AM8" i="36"/>
  <c r="AN7" i="37"/>
  <c r="AN9" i="37"/>
  <c r="AN10" i="37"/>
  <c r="J114" i="30"/>
  <c r="F23" i="22" s="1"/>
  <c r="AS19" i="32"/>
  <c r="AN11" i="37" l="1"/>
  <c r="AS11" i="37" s="1"/>
  <c r="J29" i="40"/>
  <c r="G8" i="22" s="1"/>
  <c r="H52" i="40"/>
  <c r="H50" i="40"/>
  <c r="H51" i="40"/>
  <c r="H49" i="40"/>
  <c r="J27" i="40"/>
  <c r="G6" i="22" s="1"/>
  <c r="AN3" i="37"/>
  <c r="J28" i="34" s="1"/>
  <c r="H7" i="22" s="1"/>
  <c r="AM18" i="37"/>
  <c r="H100" i="34" s="1"/>
  <c r="AN4" i="37"/>
  <c r="J29" i="34" s="1"/>
  <c r="H8" i="22" s="1"/>
  <c r="J114" i="35"/>
  <c r="I23" i="22" s="1"/>
  <c r="AM12" i="37"/>
  <c r="H69" i="34" s="1"/>
  <c r="AM14" i="37"/>
  <c r="AN14" i="37" s="1"/>
  <c r="AS14" i="37" s="1"/>
  <c r="AM16" i="37"/>
  <c r="H86" i="34" s="1"/>
  <c r="AM15" i="37"/>
  <c r="H72" i="34" s="1"/>
  <c r="AM17" i="37"/>
  <c r="H87" i="34" s="1"/>
  <c r="AM13" i="37"/>
  <c r="H70" i="34" s="1"/>
  <c r="AM11" i="38"/>
  <c r="AN11" i="38" s="1"/>
  <c r="AM12" i="36"/>
  <c r="J27" i="34"/>
  <c r="H6" i="22" s="1"/>
  <c r="AS2" i="36"/>
  <c r="AM18" i="36"/>
  <c r="AM13" i="38"/>
  <c r="H70" i="35" s="1"/>
  <c r="AM3" i="32"/>
  <c r="H28" i="30" s="1"/>
  <c r="J27" i="35"/>
  <c r="I6" i="22" s="1"/>
  <c r="AM17" i="38"/>
  <c r="AN17" i="38" s="1"/>
  <c r="AS17" i="38" s="1"/>
  <c r="AM16" i="38"/>
  <c r="AN16" i="38" s="1"/>
  <c r="AN10" i="38"/>
  <c r="AS10" i="38" s="1"/>
  <c r="AM17" i="36"/>
  <c r="AN9" i="38"/>
  <c r="AS9" i="38" s="1"/>
  <c r="AM14" i="36"/>
  <c r="AN16" i="36"/>
  <c r="AM15" i="38"/>
  <c r="H72" i="35" s="1"/>
  <c r="AS4" i="36"/>
  <c r="AM18" i="38"/>
  <c r="AM17" i="32"/>
  <c r="AM14" i="32"/>
  <c r="AN14" i="32" s="1"/>
  <c r="AM18" i="32"/>
  <c r="AM4" i="32"/>
  <c r="H29" i="30" s="1"/>
  <c r="AM16" i="32"/>
  <c r="AM15" i="36"/>
  <c r="AM13" i="32"/>
  <c r="H70" i="30" s="1"/>
  <c r="AM12" i="32"/>
  <c r="H69" i="30" s="1"/>
  <c r="AM12" i="38"/>
  <c r="AN13" i="36"/>
  <c r="AM8" i="32"/>
  <c r="AM5" i="32"/>
  <c r="AN5" i="32" s="1"/>
  <c r="J30" i="30" s="1"/>
  <c r="F9" i="22" s="1"/>
  <c r="AN8" i="38"/>
  <c r="AS8" i="38" s="1"/>
  <c r="AM14" i="38"/>
  <c r="AM7" i="32"/>
  <c r="H49" i="30" s="1"/>
  <c r="AM6" i="32"/>
  <c r="H31" i="30" s="1"/>
  <c r="AM15" i="32"/>
  <c r="AN3" i="38"/>
  <c r="AS3" i="38" s="1"/>
  <c r="AN9" i="36"/>
  <c r="AN4" i="38"/>
  <c r="AS4" i="38" s="1"/>
  <c r="AM9" i="32"/>
  <c r="H51" i="30" s="1"/>
  <c r="AM10" i="32"/>
  <c r="J50" i="34"/>
  <c r="H12" i="22" s="1"/>
  <c r="AM11" i="32"/>
  <c r="AN5" i="37"/>
  <c r="H30" i="34"/>
  <c r="AN5" i="38"/>
  <c r="H30" i="35"/>
  <c r="AS9" i="37"/>
  <c r="J51" i="34"/>
  <c r="H13" i="22" s="1"/>
  <c r="J27" i="30"/>
  <c r="F6" i="22" s="1"/>
  <c r="AS2" i="32"/>
  <c r="AS6" i="36"/>
  <c r="AS19" i="37"/>
  <c r="J114" i="34"/>
  <c r="H23" i="22" s="1"/>
  <c r="AN6" i="38"/>
  <c r="H31" i="35"/>
  <c r="AS3" i="36"/>
  <c r="AS10" i="37"/>
  <c r="J52" i="34"/>
  <c r="H14" i="22" s="1"/>
  <c r="AS5" i="36"/>
  <c r="AN6" i="37"/>
  <c r="H31" i="34"/>
  <c r="AN7" i="38"/>
  <c r="H49" i="35"/>
  <c r="AS7" i="37"/>
  <c r="J49" i="34"/>
  <c r="AN8" i="36"/>
  <c r="J50" i="40" s="1"/>
  <c r="G12" i="22" s="1"/>
  <c r="AN7" i="36"/>
  <c r="J49" i="40" s="1"/>
  <c r="G11" i="22" s="1"/>
  <c r="AM11" i="36"/>
  <c r="H53" i="40" s="1"/>
  <c r="AN10" i="36"/>
  <c r="J52" i="40" s="1"/>
  <c r="G14" i="22" s="1"/>
  <c r="J53" i="34" l="1"/>
  <c r="H15" i="22" s="1"/>
  <c r="H72" i="40"/>
  <c r="AS16" i="36"/>
  <c r="J86" i="40"/>
  <c r="G20" i="22" s="1"/>
  <c r="H69" i="40"/>
  <c r="J70" i="40"/>
  <c r="G17" i="22" s="1"/>
  <c r="H71" i="40"/>
  <c r="H100" i="40"/>
  <c r="AN17" i="36"/>
  <c r="H87" i="40"/>
  <c r="AS9" i="36"/>
  <c r="J51" i="40"/>
  <c r="G13" i="22" s="1"/>
  <c r="AS3" i="37"/>
  <c r="AN18" i="37"/>
  <c r="AS18" i="37" s="1"/>
  <c r="J71" i="34"/>
  <c r="H18" i="22" s="1"/>
  <c r="AN12" i="37"/>
  <c r="J69" i="34" s="1"/>
  <c r="H16" i="22" s="1"/>
  <c r="AS4" i="37"/>
  <c r="AN13" i="38"/>
  <c r="AS13" i="38" s="1"/>
  <c r="AN15" i="37"/>
  <c r="AS15" i="37" s="1"/>
  <c r="AN16" i="37"/>
  <c r="H71" i="34"/>
  <c r="AN13" i="37"/>
  <c r="J70" i="34" s="1"/>
  <c r="H17" i="22" s="1"/>
  <c r="AN17" i="37"/>
  <c r="J87" i="34" s="1"/>
  <c r="H21" i="22" s="1"/>
  <c r="AN12" i="36"/>
  <c r="H53" i="35"/>
  <c r="AN18" i="36"/>
  <c r="AN15" i="38"/>
  <c r="J72" i="35" s="1"/>
  <c r="I19" i="22" s="1"/>
  <c r="AN13" i="32"/>
  <c r="J70" i="30" s="1"/>
  <c r="F17" i="22" s="1"/>
  <c r="H86" i="35"/>
  <c r="AN3" i="32"/>
  <c r="AS3" i="32" s="1"/>
  <c r="J6" i="22"/>
  <c r="J51" i="35"/>
  <c r="I13" i="22" s="1"/>
  <c r="AN7" i="32"/>
  <c r="AS7" i="32" s="1"/>
  <c r="J52" i="35"/>
  <c r="I14" i="22" s="1"/>
  <c r="H71" i="30"/>
  <c r="J87" i="35"/>
  <c r="I21" i="22" s="1"/>
  <c r="H87" i="35"/>
  <c r="AN14" i="36"/>
  <c r="J28" i="35"/>
  <c r="I7" i="22" s="1"/>
  <c r="AN15" i="36"/>
  <c r="AS13" i="36"/>
  <c r="J86" i="35"/>
  <c r="I20" i="22" s="1"/>
  <c r="AS16" i="38"/>
  <c r="H100" i="35"/>
  <c r="AN18" i="38"/>
  <c r="AN4" i="32"/>
  <c r="J29" i="30" s="1"/>
  <c r="F8" i="22" s="1"/>
  <c r="AN16" i="32"/>
  <c r="H86" i="30"/>
  <c r="H100" i="30"/>
  <c r="AN18" i="32"/>
  <c r="AN12" i="32"/>
  <c r="AS12" i="32" s="1"/>
  <c r="AN17" i="32"/>
  <c r="H87" i="30"/>
  <c r="H69" i="35"/>
  <c r="AN12" i="38"/>
  <c r="J50" i="35"/>
  <c r="I12" i="22" s="1"/>
  <c r="J29" i="35"/>
  <c r="I8" i="22" s="1"/>
  <c r="AS14" i="32"/>
  <c r="J71" i="30"/>
  <c r="F18" i="22" s="1"/>
  <c r="AN8" i="32"/>
  <c r="H50" i="30"/>
  <c r="AN6" i="32"/>
  <c r="AS6" i="32" s="1"/>
  <c r="H71" i="35"/>
  <c r="AN14" i="38"/>
  <c r="H30" i="30"/>
  <c r="AS5" i="32"/>
  <c r="AN15" i="32"/>
  <c r="H72" i="30"/>
  <c r="AN10" i="32"/>
  <c r="H52" i="30"/>
  <c r="AN9" i="32"/>
  <c r="H53" i="30"/>
  <c r="AN11" i="32"/>
  <c r="AS5" i="37"/>
  <c r="J30" i="34"/>
  <c r="H9" i="22" s="1"/>
  <c r="AN11" i="36"/>
  <c r="J53" i="40" s="1"/>
  <c r="G15" i="22" s="1"/>
  <c r="AS11" i="38"/>
  <c r="J53" i="35"/>
  <c r="I15" i="22" s="1"/>
  <c r="AS5" i="38"/>
  <c r="J30" i="35"/>
  <c r="I9" i="22" s="1"/>
  <c r="AS8" i="36"/>
  <c r="AS6" i="38"/>
  <c r="J31" i="35"/>
  <c r="I10" i="22" s="1"/>
  <c r="AS10" i="36"/>
  <c r="AS6" i="37"/>
  <c r="J31" i="34"/>
  <c r="H10" i="22" s="1"/>
  <c r="AS7" i="38"/>
  <c r="J49" i="35"/>
  <c r="I11" i="22" s="1"/>
  <c r="AS7" i="36"/>
  <c r="H11" i="22"/>
  <c r="J72" i="40" l="1"/>
  <c r="G19" i="22" s="1"/>
  <c r="J100" i="40"/>
  <c r="G22" i="22" s="1"/>
  <c r="AS14" i="36"/>
  <c r="J71" i="40"/>
  <c r="G18" i="22" s="1"/>
  <c r="AS17" i="36"/>
  <c r="J87" i="40"/>
  <c r="G21" i="22" s="1"/>
  <c r="AS12" i="36"/>
  <c r="J69" i="40"/>
  <c r="G16" i="22" s="1"/>
  <c r="J100" i="34"/>
  <c r="H22" i="22" s="1"/>
  <c r="AS15" i="38"/>
  <c r="J70" i="35"/>
  <c r="I17" i="22" s="1"/>
  <c r="AS12" i="37"/>
  <c r="J72" i="34"/>
  <c r="H19" i="22" s="1"/>
  <c r="AS16" i="37"/>
  <c r="J86" i="34"/>
  <c r="H20" i="22" s="1"/>
  <c r="AS17" i="37"/>
  <c r="AS13" i="37"/>
  <c r="AS18" i="36"/>
  <c r="J28" i="30"/>
  <c r="F7" i="22" s="1"/>
  <c r="AS13" i="32"/>
  <c r="J49" i="30"/>
  <c r="F11" i="22" s="1"/>
  <c r="J11" i="22" s="1"/>
  <c r="AS4" i="32"/>
  <c r="AS15" i="36"/>
  <c r="AS18" i="38"/>
  <c r="J100" i="35"/>
  <c r="I22" i="22" s="1"/>
  <c r="J69" i="30"/>
  <c r="F16" i="22" s="1"/>
  <c r="AS17" i="32"/>
  <c r="J87" i="30"/>
  <c r="F21" i="22" s="1"/>
  <c r="J100" i="30"/>
  <c r="F22" i="22" s="1"/>
  <c r="AS18" i="32"/>
  <c r="AS16" i="32"/>
  <c r="J86" i="30"/>
  <c r="F20" i="22" s="1"/>
  <c r="AS12" i="38"/>
  <c r="J69" i="35"/>
  <c r="I16" i="22" s="1"/>
  <c r="J31" i="30"/>
  <c r="F10" i="22" s="1"/>
  <c r="AS8" i="32"/>
  <c r="J50" i="30"/>
  <c r="F12" i="22" s="1"/>
  <c r="AS15" i="32"/>
  <c r="J72" i="30"/>
  <c r="F19" i="22" s="1"/>
  <c r="AS14" i="38"/>
  <c r="J71" i="35"/>
  <c r="I18" i="22" s="1"/>
  <c r="J51" i="30"/>
  <c r="F13" i="22" s="1"/>
  <c r="AS9" i="32"/>
  <c r="J52" i="30"/>
  <c r="F14" i="22" s="1"/>
  <c r="AS10" i="32"/>
  <c r="J53" i="30"/>
  <c r="F15" i="22" s="1"/>
  <c r="AS11" i="32"/>
  <c r="AS11" i="36"/>
  <c r="I26" i="22" l="1"/>
  <c r="H26" i="22"/>
  <c r="G26" i="22"/>
  <c r="F26" i="22"/>
  <c r="C150" i="40"/>
  <c r="C154" i="40" s="1"/>
  <c r="C150" i="34"/>
  <c r="C154" i="34" s="1"/>
  <c r="J20" i="22"/>
  <c r="C150" i="35"/>
  <c r="C154" i="35" s="1"/>
  <c r="C150" i="30"/>
  <c r="C154" i="30" s="1"/>
  <c r="F69" i="8"/>
  <c r="F70" i="8"/>
  <c r="F71" i="8"/>
  <c r="F72" i="8"/>
  <c r="F31" i="8" l="1"/>
  <c r="F30" i="8"/>
  <c r="F29" i="8"/>
  <c r="F28" i="8"/>
  <c r="F53" i="8"/>
  <c r="F52" i="8"/>
  <c r="F51" i="8"/>
  <c r="F50" i="8"/>
  <c r="F49" i="8"/>
  <c r="F87" i="8"/>
  <c r="F86" i="8"/>
  <c r="F100" i="8"/>
  <c r="F115" i="8"/>
  <c r="F114" i="8"/>
  <c r="H144" i="8" l="1"/>
  <c r="H145" i="8"/>
  <c r="H143" i="8"/>
  <c r="H142" i="8"/>
  <c r="H141" i="8"/>
  <c r="H140" i="8"/>
  <c r="H139" i="8"/>
  <c r="H138" i="8"/>
  <c r="H137" i="8"/>
  <c r="H136" i="8"/>
  <c r="H135" i="8"/>
  <c r="H134" i="8"/>
  <c r="D128" i="8"/>
  <c r="H128" i="8" s="1"/>
  <c r="D127" i="8"/>
  <c r="H127" i="8" s="1"/>
  <c r="D126" i="8"/>
  <c r="H126" i="8" s="1"/>
  <c r="D125" i="8"/>
  <c r="H125" i="8" s="1"/>
  <c r="D124" i="8"/>
  <c r="H124" i="8" s="1"/>
  <c r="D123" i="8"/>
  <c r="H123" i="8" s="1"/>
  <c r="D122" i="8"/>
  <c r="H122" i="8" s="1"/>
  <c r="D121" i="8"/>
  <c r="H121" i="8" s="1"/>
  <c r="H146" i="8" l="1"/>
  <c r="H129" i="8"/>
  <c r="C152" i="8" l="1"/>
  <c r="E25" i="22" s="1"/>
  <c r="J24" i="22" l="1"/>
  <c r="C149" i="8" l="1"/>
  <c r="D69" i="8" l="1"/>
  <c r="D114" i="8"/>
  <c r="D100" i="8"/>
  <c r="R18" i="29" s="1"/>
  <c r="D86" i="8"/>
  <c r="D49" i="8"/>
  <c r="D27" i="8"/>
  <c r="R4" i="29" s="1"/>
  <c r="R16" i="29" l="1"/>
  <c r="R17" i="29"/>
  <c r="H11" i="29"/>
  <c r="W10" i="29"/>
  <c r="T8" i="29"/>
  <c r="T9" i="29"/>
  <c r="T10" i="29"/>
  <c r="T7" i="29"/>
  <c r="T11" i="29"/>
  <c r="W9" i="29"/>
  <c r="W8" i="29"/>
  <c r="W11" i="29"/>
  <c r="W7" i="29"/>
  <c r="AO7" i="29"/>
  <c r="AQ7" i="29" s="1"/>
  <c r="AO15" i="29"/>
  <c r="AQ15" i="29" s="1"/>
  <c r="AO9" i="29"/>
  <c r="AQ9" i="29" s="1"/>
  <c r="AO10" i="29"/>
  <c r="AQ10" i="29" s="1"/>
  <c r="AO8" i="29"/>
  <c r="AQ8" i="29" s="1"/>
  <c r="AO16" i="29"/>
  <c r="AQ16" i="29" s="1"/>
  <c r="AO17" i="29"/>
  <c r="AQ17" i="29" s="1"/>
  <c r="AO18" i="29"/>
  <c r="AQ18" i="29" s="1"/>
  <c r="AO3" i="29"/>
  <c r="AQ3" i="29" s="1"/>
  <c r="AO11" i="29"/>
  <c r="AQ11" i="29" s="1"/>
  <c r="AO19" i="29"/>
  <c r="AQ19" i="29" s="1"/>
  <c r="AO5" i="29"/>
  <c r="AQ5" i="29" s="1"/>
  <c r="AO13" i="29"/>
  <c r="AQ13" i="29" s="1"/>
  <c r="AO14" i="29"/>
  <c r="AQ14" i="29" s="1"/>
  <c r="AO4" i="29"/>
  <c r="AQ4" i="29" s="1"/>
  <c r="AO12" i="29"/>
  <c r="AQ12" i="29" s="1"/>
  <c r="AO20" i="29"/>
  <c r="AQ20" i="29" s="1"/>
  <c r="AO2" i="29"/>
  <c r="AQ2" i="29" s="1"/>
  <c r="AO6" i="29"/>
  <c r="AQ6" i="29" s="1"/>
  <c r="K19" i="29"/>
  <c r="J19" i="29"/>
  <c r="H19" i="29"/>
  <c r="D19" i="29"/>
  <c r="C19" i="29"/>
  <c r="J20" i="29"/>
  <c r="C20" i="29"/>
  <c r="L18" i="29"/>
  <c r="C18" i="29"/>
  <c r="D18" i="29"/>
  <c r="H18" i="29"/>
  <c r="K18" i="29"/>
  <c r="J18" i="29"/>
  <c r="H17" i="29"/>
  <c r="D17" i="29"/>
  <c r="H16" i="29"/>
  <c r="C17" i="29"/>
  <c r="C16" i="29"/>
  <c r="L17" i="29"/>
  <c r="L16" i="29"/>
  <c r="I17" i="29"/>
  <c r="I16" i="29"/>
  <c r="P17" i="29"/>
  <c r="P16" i="29"/>
  <c r="D16" i="29"/>
  <c r="N13" i="29"/>
  <c r="H13" i="29"/>
  <c r="C12" i="29"/>
  <c r="M12" i="29"/>
  <c r="N14" i="29"/>
  <c r="H14" i="29"/>
  <c r="D13" i="29"/>
  <c r="O12" i="29"/>
  <c r="N15" i="29"/>
  <c r="H15" i="29"/>
  <c r="D14" i="29"/>
  <c r="N12" i="29"/>
  <c r="H12" i="29"/>
  <c r="D15" i="29"/>
  <c r="O13" i="29"/>
  <c r="M13" i="29"/>
  <c r="D12" i="29"/>
  <c r="C15" i="29"/>
  <c r="O14" i="29"/>
  <c r="M14" i="29"/>
  <c r="C13" i="29"/>
  <c r="O15" i="29"/>
  <c r="M15" i="29"/>
  <c r="C14" i="29"/>
  <c r="W15" i="29"/>
  <c r="W13" i="29"/>
  <c r="P12" i="29"/>
  <c r="R12" i="29"/>
  <c r="P14" i="29"/>
  <c r="P15" i="29"/>
  <c r="W12" i="29"/>
  <c r="W14" i="29"/>
  <c r="R15" i="29"/>
  <c r="R14" i="29"/>
  <c r="P13" i="29"/>
  <c r="R13" i="29"/>
  <c r="M8" i="29"/>
  <c r="R10" i="29"/>
  <c r="R9" i="29"/>
  <c r="O10" i="29"/>
  <c r="N11" i="29"/>
  <c r="F7" i="29"/>
  <c r="O9" i="29"/>
  <c r="N10" i="29"/>
  <c r="O8" i="29"/>
  <c r="M10" i="29"/>
  <c r="R8" i="29"/>
  <c r="M11" i="29"/>
  <c r="R7" i="29"/>
  <c r="N9" i="29"/>
  <c r="C8" i="29"/>
  <c r="R11" i="29"/>
  <c r="O11" i="29"/>
  <c r="O7" i="29"/>
  <c r="N8" i="29"/>
  <c r="M9" i="29"/>
  <c r="C9" i="29"/>
  <c r="N7" i="29"/>
  <c r="C10" i="29"/>
  <c r="M7" i="29"/>
  <c r="C11" i="29"/>
  <c r="C7" i="29"/>
  <c r="S6" i="29"/>
  <c r="S4" i="29"/>
  <c r="S5" i="29"/>
  <c r="M5" i="29"/>
  <c r="C3" i="29"/>
  <c r="O5" i="29"/>
  <c r="M3" i="29"/>
  <c r="C4" i="29"/>
  <c r="M6" i="29"/>
  <c r="E5" i="29"/>
  <c r="M4" i="29"/>
  <c r="N3" i="29"/>
  <c r="N4" i="29"/>
  <c r="N5" i="29"/>
  <c r="O3" i="29"/>
  <c r="C5" i="29"/>
  <c r="O4" i="29"/>
  <c r="N6" i="29"/>
  <c r="R5" i="29"/>
  <c r="F6" i="29"/>
  <c r="R3" i="29"/>
  <c r="O6" i="29"/>
  <c r="E6" i="29"/>
  <c r="C6" i="29"/>
  <c r="R2" i="29"/>
  <c r="AN2" i="29" s="1"/>
  <c r="R6" i="29"/>
  <c r="J27" i="8" l="1"/>
  <c r="AS2" i="29"/>
  <c r="AM20" i="29"/>
  <c r="AM19" i="29"/>
  <c r="AM18" i="29"/>
  <c r="AM17" i="29"/>
  <c r="AM12" i="29"/>
  <c r="AN12" i="29" s="1"/>
  <c r="AM7" i="29"/>
  <c r="H49" i="8" s="1"/>
  <c r="AM11" i="29"/>
  <c r="AM10" i="29"/>
  <c r="AM8" i="29"/>
  <c r="AM9" i="29"/>
  <c r="AM6" i="29"/>
  <c r="H31" i="8" s="1"/>
  <c r="AM16" i="29" s="1"/>
  <c r="AM5" i="29"/>
  <c r="AM4" i="29"/>
  <c r="AM3" i="29"/>
  <c r="E6" i="22" l="1"/>
  <c r="J69" i="8"/>
  <c r="E16" i="22" s="1"/>
  <c r="L16" i="22" s="1"/>
  <c r="AS12" i="29"/>
  <c r="AN19" i="29"/>
  <c r="H114" i="8"/>
  <c r="AN20" i="29"/>
  <c r="H115" i="8"/>
  <c r="H100" i="8"/>
  <c r="AN18" i="29"/>
  <c r="AN17" i="29"/>
  <c r="H87" i="8"/>
  <c r="AN16" i="29"/>
  <c r="H86" i="8"/>
  <c r="H69" i="8"/>
  <c r="AN7" i="29"/>
  <c r="H51" i="8"/>
  <c r="AN9" i="29"/>
  <c r="H50" i="8"/>
  <c r="AN8" i="29"/>
  <c r="H52" i="8"/>
  <c r="AN10" i="29"/>
  <c r="H53" i="8"/>
  <c r="AN11" i="29"/>
  <c r="AN6" i="29"/>
  <c r="AN3" i="29"/>
  <c r="H28" i="8"/>
  <c r="AN4" i="29"/>
  <c r="H29" i="8"/>
  <c r="AN5" i="29"/>
  <c r="H30" i="8"/>
  <c r="K6" i="22" l="1"/>
  <c r="L6" i="22"/>
  <c r="J29" i="8"/>
  <c r="AS4" i="29"/>
  <c r="J114" i="8"/>
  <c r="AS19" i="29"/>
  <c r="J100" i="8"/>
  <c r="E22" i="22" s="1"/>
  <c r="L22" i="22" s="1"/>
  <c r="AS18" i="29"/>
  <c r="J52" i="8"/>
  <c r="E14" i="22" s="1"/>
  <c r="L14" i="22" s="1"/>
  <c r="AS10" i="29"/>
  <c r="J51" i="8"/>
  <c r="E13" i="22" s="1"/>
  <c r="L13" i="22" s="1"/>
  <c r="AS9" i="29"/>
  <c r="J86" i="8"/>
  <c r="E20" i="22" s="1"/>
  <c r="L20" i="22" s="1"/>
  <c r="AS16" i="29"/>
  <c r="J30" i="8"/>
  <c r="AS5" i="29"/>
  <c r="J31" i="8"/>
  <c r="AS6" i="29"/>
  <c r="J50" i="8"/>
  <c r="E12" i="22" s="1"/>
  <c r="L12" i="22" s="1"/>
  <c r="AS8" i="29"/>
  <c r="J115" i="8"/>
  <c r="E24" i="22" s="1"/>
  <c r="L24" i="22" s="1"/>
  <c r="AS20" i="29"/>
  <c r="J28" i="8"/>
  <c r="E7" i="22" s="1"/>
  <c r="L7" i="22" s="1"/>
  <c r="AS3" i="29"/>
  <c r="J53" i="8"/>
  <c r="E15" i="22" s="1"/>
  <c r="L15" i="22" s="1"/>
  <c r="AS11" i="29"/>
  <c r="J49" i="8"/>
  <c r="E11" i="22" s="1"/>
  <c r="L11" i="22" s="1"/>
  <c r="AS7" i="29"/>
  <c r="J87" i="8"/>
  <c r="AS17" i="29"/>
  <c r="AM14" i="29"/>
  <c r="AM13" i="29"/>
  <c r="AM15" i="29"/>
  <c r="E10" i="22" l="1"/>
  <c r="L10" i="22" s="1"/>
  <c r="E9" i="22"/>
  <c r="L9" i="22" s="1"/>
  <c r="E21" i="22"/>
  <c r="L21" i="22" s="1"/>
  <c r="E23" i="22"/>
  <c r="L23" i="22" s="1"/>
  <c r="E8" i="22"/>
  <c r="L8" i="22" s="1"/>
  <c r="K24" i="22"/>
  <c r="AN15" i="29"/>
  <c r="H72" i="8"/>
  <c r="AN14" i="29"/>
  <c r="H71" i="8"/>
  <c r="AN13" i="29"/>
  <c r="H70" i="8"/>
  <c r="J72" i="8" l="1"/>
  <c r="AS15" i="29"/>
  <c r="J70" i="8"/>
  <c r="AS13" i="29"/>
  <c r="J71" i="8"/>
  <c r="AS14" i="29"/>
  <c r="E17" i="22" l="1"/>
  <c r="E19" i="22"/>
  <c r="L19" i="22" s="1"/>
  <c r="E18" i="22"/>
  <c r="L18" i="22" s="1"/>
  <c r="C150" i="8"/>
  <c r="C154" i="8" s="1"/>
  <c r="L17" i="22" l="1"/>
  <c r="E26" i="22"/>
  <c r="J22" i="22"/>
  <c r="K22" i="22" s="1"/>
  <c r="J21" i="22"/>
  <c r="K21" i="22" s="1"/>
  <c r="K20" i="22"/>
  <c r="J23" i="22" l="1"/>
  <c r="K23" i="22" s="1"/>
  <c r="J7" i="22"/>
  <c r="K7" i="22" l="1"/>
  <c r="J8" i="22" l="1"/>
  <c r="J10" i="22"/>
  <c r="K10" i="22" s="1"/>
  <c r="K8" i="22" l="1"/>
  <c r="J9" i="22"/>
  <c r="K9" i="22" s="1"/>
  <c r="J19" i="22"/>
  <c r="K19" i="22" s="1"/>
  <c r="J12" i="22"/>
  <c r="K12" i="22" s="1"/>
  <c r="J17" i="22"/>
  <c r="K17" i="22" s="1"/>
  <c r="J16" i="22"/>
  <c r="K16" i="22" s="1"/>
  <c r="J18" i="22"/>
  <c r="K18" i="22" s="1"/>
  <c r="J13" i="22"/>
  <c r="K13" i="22" s="1"/>
  <c r="J14" i="22"/>
  <c r="K14" i="22" s="1"/>
  <c r="K11" i="22" l="1"/>
  <c r="J15" i="22"/>
  <c r="K15" i="22" s="1"/>
  <c r="J26" i="22" l="1"/>
  <c r="K26" i="22"/>
  <c r="B69" i="8"/>
  <c r="AG59" i="8"/>
  <c r="AL12" i="29" s="1"/>
  <c r="B70" i="8"/>
  <c r="AG60" i="8"/>
  <c r="AL13" i="29" s="1"/>
  <c r="AG61" i="8"/>
  <c r="AL14" i="29" s="1"/>
  <c r="B71" i="8"/>
  <c r="B72" i="8"/>
  <c r="AG62" i="8"/>
  <c r="AL15" i="29" s="1"/>
  <c r="AL16" i="29"/>
  <c r="AL17" i="29"/>
  <c r="AL18" i="29"/>
  <c r="AL7" i="29"/>
  <c r="AL11" i="29"/>
  <c r="AL10" i="29"/>
  <c r="AL9" i="29"/>
  <c r="AL8" i="29"/>
  <c r="AL13" i="32"/>
  <c r="AL12" i="32"/>
  <c r="AL14" i="32"/>
  <c r="AL15" i="32"/>
  <c r="AL16" i="32"/>
  <c r="AL17" i="32"/>
  <c r="AL9" i="37"/>
  <c r="AL7" i="37"/>
  <c r="AL10" i="37"/>
  <c r="AL8" i="37"/>
  <c r="AL11" i="37"/>
  <c r="AL12" i="37"/>
  <c r="AL15" i="37"/>
  <c r="AL13" i="37"/>
  <c r="AL14" i="37"/>
  <c r="AL16" i="37"/>
  <c r="AL17" i="37"/>
  <c r="AL18" i="37"/>
  <c r="AL2" i="38"/>
  <c r="AL4" i="38"/>
  <c r="AL5" i="38"/>
  <c r="AL6" i="38"/>
  <c r="AL3" i="38"/>
  <c r="AL12" i="38"/>
  <c r="AL13" i="38"/>
  <c r="AL15" i="38"/>
  <c r="AL14" i="38"/>
  <c r="AL16" i="38"/>
  <c r="AL17" i="38"/>
  <c r="AL18" i="38"/>
</calcChain>
</file>

<file path=xl/sharedStrings.xml><?xml version="1.0" encoding="utf-8"?>
<sst xmlns="http://schemas.openxmlformats.org/spreadsheetml/2006/main" count="3669" uniqueCount="454">
  <si>
    <t>FORMULÁRIO DE AQUISIÇÃO DE MATERIAL DIDÁTICO</t>
  </si>
  <si>
    <t>Dados da sua aquisição</t>
  </si>
  <si>
    <t>CNPJ</t>
  </si>
  <si>
    <t xml:space="preserve">Dados da sua compra para </t>
  </si>
  <si>
    <t>Infantil</t>
  </si>
  <si>
    <t>Plataforma AZ</t>
  </si>
  <si>
    <t>Cantalelê</t>
  </si>
  <si>
    <t>alunos</t>
  </si>
  <si>
    <t>R$ unitário</t>
  </si>
  <si>
    <t>Grupo 2</t>
  </si>
  <si>
    <t>✔</t>
  </si>
  <si>
    <t>Grupo 3</t>
  </si>
  <si>
    <t>✖</t>
  </si>
  <si>
    <t>Grupo 4</t>
  </si>
  <si>
    <t>Grupo 5</t>
  </si>
  <si>
    <t>R$</t>
  </si>
  <si>
    <t>total aluno/ano</t>
  </si>
  <si>
    <t>desconto/volume</t>
  </si>
  <si>
    <t>Cupom extra de desconto</t>
  </si>
  <si>
    <t>EF
Iniciais</t>
  </si>
  <si>
    <t>4 Avaliações Nacionais</t>
  </si>
  <si>
    <t>1º ano</t>
  </si>
  <si>
    <t>2º ano</t>
  </si>
  <si>
    <t>3º ano</t>
  </si>
  <si>
    <t>4º ano</t>
  </si>
  <si>
    <t>5º ano</t>
  </si>
  <si>
    <t>EF
Finais</t>
  </si>
  <si>
    <t>My Life</t>
  </si>
  <si>
    <t>6º ano</t>
  </si>
  <si>
    <t>7º ano</t>
  </si>
  <si>
    <t>8º ano</t>
  </si>
  <si>
    <t>9º ano</t>
  </si>
  <si>
    <t>EM
1ª e 2ª</t>
  </si>
  <si>
    <t>1ª série</t>
  </si>
  <si>
    <t>2ª série</t>
  </si>
  <si>
    <t>EM
3ª série</t>
  </si>
  <si>
    <t>5 Simulados Enem</t>
  </si>
  <si>
    <t>1 Simulado Regional</t>
  </si>
  <si>
    <t>3ª série</t>
  </si>
  <si>
    <t>PV</t>
  </si>
  <si>
    <t>Extensivo</t>
  </si>
  <si>
    <t>Semi</t>
  </si>
  <si>
    <t>total de alunos</t>
  </si>
  <si>
    <t>Tabela da faixa de descontos</t>
  </si>
  <si>
    <t>Tabela de frete</t>
  </si>
  <si>
    <t>desconto</t>
  </si>
  <si>
    <t>segmento</t>
  </si>
  <si>
    <t>AZ</t>
  </si>
  <si>
    <t>0 - 100</t>
  </si>
  <si>
    <t>Ed. Infantil</t>
  </si>
  <si>
    <t>101 - 200</t>
  </si>
  <si>
    <t>Fund. Iniciais</t>
  </si>
  <si>
    <t>201 - 300</t>
  </si>
  <si>
    <t>Fund. Finais</t>
  </si>
  <si>
    <t>301 - 400</t>
  </si>
  <si>
    <t>E. Médio</t>
  </si>
  <si>
    <t>&gt; 400</t>
  </si>
  <si>
    <t>3ª E. Médio/PV</t>
  </si>
  <si>
    <t>Termos e condições</t>
  </si>
  <si>
    <t>- Os produtos e serviços fornecidos pela Conexia sob este formulário estão sujeitos às condições estipuladas em detalhes no “Contrato de Fornecimento de Material Didático e outras avenças”, que pode ser encontrado em anexo ao presente formulário, constituindo ambos conjunto inseparável.</t>
  </si>
  <si>
    <t xml:space="preserve">- O faturamento dos serviços começa no primeiro dia em que o serviço estará disponível para uso pelo assinante e, após, mensalmente, pelo período de vigência da assinatura. </t>
  </si>
  <si>
    <t>- A contratação tem renovação a cada 12 meses, mas a quantidade de materiais contratados pode ser revisada a cada bimestre letivo, sendo que o primeiro pedido deverá seguir o racional aqui contratado. Havendo alteração no número de alunos, o desconto por volume poderá sofrer impacto, conforme as faixas pré-estabelecidas na "Tabela da faixa de descontos".</t>
  </si>
  <si>
    <t>- Cada bimestre letivo poderá ser parcelado em até três vezes totalizando 12 parcelas no ano. 1º bimestre: vencimento janeiro, fevereiro e março; 2º bimestre: vencimento abril, maio e junho; 3º bimestre: vencimento julho, agosto e setembro; 4º bimestre: vencimento outubro, novembro e dezembro.</t>
  </si>
  <si>
    <t>- Licenças não utilizadas pelo aluno durante os meses para o qual foram contratadas não serão transferidas para uso futuro nem ressarcidas.</t>
  </si>
  <si>
    <t>- A Contratante se responsabiliza em ratificar  todos os dados já fornecidos à Conexia além de obter todas as licenças e autorizações dos pais, alunos ou responsáveis relativos ao tratamento de dados que, eventualmente, venham ser requisitadas pela Conexia, se demonstrem necessárias para a prestação dos serviços previstos no presente Formulário de assinatura e no "Contrato de Fornecimento de Material Didático e outras avenças" e/ou sejam exigidas por Lei.</t>
  </si>
  <si>
    <t>- As Partes também aceitam que a assinatura eletrônica é válida conforme parágrafo 2º, do artigo 10, da MP 2.200-2/2001, e irrevogável por todos que a assinam, como prova documental e título executivo extrajudicial, para todos os fins e efeitos, representando e formalizando a integralidade negocial existente entre as Partes, sem qualquer ressalva.</t>
  </si>
  <si>
    <t>Concordância</t>
  </si>
  <si>
    <t>Ao assinar este formulário, o contratante concorda com os seus termos.</t>
  </si>
  <si>
    <t xml:space="preserve">Representante legal (A) Contratante/Instituição: </t>
  </si>
  <si>
    <t xml:space="preserve">Representante legal (B) Contratante/Instituição: </t>
  </si>
  <si>
    <t>Assinatura (DocuSigned by):</t>
  </si>
  <si>
    <t xml:space="preserve">Data: </t>
  </si>
  <si>
    <t>Conexia Educação Ltda</t>
  </si>
  <si>
    <t>Nilson Curti</t>
  </si>
  <si>
    <t>Rafael Gomes Perri</t>
  </si>
  <si>
    <t>Testemunha 1</t>
  </si>
  <si>
    <t>Testemunha 2</t>
  </si>
  <si>
    <t>Assinatura (Docu Signed by):</t>
  </si>
  <si>
    <t>Nome</t>
  </si>
  <si>
    <t>CPF:</t>
  </si>
  <si>
    <t>EI</t>
  </si>
  <si>
    <t>EM</t>
  </si>
  <si>
    <t>Segmento</t>
  </si>
  <si>
    <t>Série</t>
  </si>
  <si>
    <t>High Five</t>
  </si>
  <si>
    <t>Grupo 1</t>
  </si>
  <si>
    <t>1 Simulado ENEM</t>
  </si>
  <si>
    <t>Ensino Médio</t>
  </si>
  <si>
    <t>Itinerários Formativos Micro cursos     (2 IF)</t>
  </si>
  <si>
    <t>F2</t>
  </si>
  <si>
    <t>F1</t>
  </si>
  <si>
    <t>% Desconto Total</t>
  </si>
  <si>
    <t>% Desconto Extra</t>
  </si>
  <si>
    <t>% Desconto Volume</t>
  </si>
  <si>
    <t>Ubbu</t>
  </si>
  <si>
    <t>Razão Social</t>
  </si>
  <si>
    <t>Quantidade</t>
  </si>
  <si>
    <t>Squad</t>
  </si>
  <si>
    <t>Início da validade: 1º de janeiro de 2024</t>
  </si>
  <si>
    <t>Dados faturamento do pedido</t>
  </si>
  <si>
    <t>Razão Social:</t>
  </si>
  <si>
    <t>Responsável pelo Pedido</t>
  </si>
  <si>
    <t>CNPJ faturamento:</t>
  </si>
  <si>
    <t>Contato - E-mail / Telefone</t>
  </si>
  <si>
    <t>Observação:</t>
  </si>
  <si>
    <t>H5</t>
  </si>
  <si>
    <t>cobrança</t>
  </si>
  <si>
    <t>isento</t>
  </si>
  <si>
    <t>Alunos</t>
  </si>
  <si>
    <t>H5 Plus
 (3 horas extras)</t>
  </si>
  <si>
    <t>Binoculo By Tell Me</t>
  </si>
  <si>
    <t>Educacross Ed. Infantil</t>
  </si>
  <si>
    <t>Construindo a Alfabetização</t>
  </si>
  <si>
    <t>Livro de Inglês</t>
  </si>
  <si>
    <t>Educacross AZ</t>
  </si>
  <si>
    <t>Materiais Impressos AZ</t>
  </si>
  <si>
    <t>H5 Plus
 (4 horas extras)</t>
  </si>
  <si>
    <t xml:space="preserve">H5 - (3 Horas) Language Book + CLIL e PBL </t>
  </si>
  <si>
    <t>H5 - (2 horas)
International Journey + 
App H5</t>
  </si>
  <si>
    <t>- A tabela de preços utilizada é a formalizada para o ano letivo de 2024 e será reajustada anualmente, de acordo com o índice IPCA, acumulado nos últimos 12 meses - assim compreendido o período entre os meses de julho do ano anterior a junho do ano corrente - acrescido de 3% (três por cento) cuja aplicação iniciará a partir da colocação do pedido do primeiro bimestre do ano letivo subsequente ao da aferição/apuração do referido índice e continuará sendo reajustada para os anos seguintes. O disposto neste item prevalecerá, em caso de conflito, com o disposto no Contrato de Fornecimento de Material Didático e Outras Avenças.</t>
  </si>
  <si>
    <t xml:space="preserve"> Series </t>
  </si>
  <si>
    <t>total escola/serie</t>
  </si>
  <si>
    <t>Qtd</t>
  </si>
  <si>
    <t>Anual</t>
  </si>
  <si>
    <t>1ºB</t>
  </si>
  <si>
    <t>2ºB</t>
  </si>
  <si>
    <t>3ºB</t>
  </si>
  <si>
    <t>4ºB</t>
  </si>
  <si>
    <t>Total Bimestral</t>
  </si>
  <si>
    <t>GAP</t>
  </si>
  <si>
    <t>Livro de Inglês*</t>
  </si>
  <si>
    <t>total aluno/ano
com desconto sem complementar</t>
  </si>
  <si>
    <t>Educacross</t>
  </si>
  <si>
    <t>Educacross H5</t>
  </si>
  <si>
    <t>Árvore
(1 Módulo)</t>
  </si>
  <si>
    <t>Árvore
(2 Módulos)</t>
  </si>
  <si>
    <t>Árvore
(3 Módulos)</t>
  </si>
  <si>
    <t>School Guardian</t>
  </si>
  <si>
    <t>Tindin</t>
  </si>
  <si>
    <t>Mundo Leitor</t>
  </si>
  <si>
    <t>Scholastic Earlybird and Bookflix</t>
  </si>
  <si>
    <t>Scholastic Literacy Pro</t>
  </si>
  <si>
    <t>total aluno/ano
com desconto + Complementares</t>
  </si>
  <si>
    <t>Opcionais AZ</t>
  </si>
  <si>
    <t>Opcionais High Five</t>
  </si>
  <si>
    <t>Complementares</t>
  </si>
  <si>
    <t>Upsell</t>
  </si>
  <si>
    <t>Binoculo 
By 
Tell Me</t>
  </si>
  <si>
    <t>Fund. Anos Iniciais</t>
  </si>
  <si>
    <t>Fund. Anos Finais</t>
  </si>
  <si>
    <t>My Life
(Base)</t>
  </si>
  <si>
    <t>My Life
(2024)</t>
  </si>
  <si>
    <t>Binoculo By Tell Me
(Base)</t>
  </si>
  <si>
    <t>Educacross
(Base)</t>
  </si>
  <si>
    <t>Educacross AZ
(Base)</t>
  </si>
  <si>
    <t>Educacross H5
(Base)</t>
  </si>
  <si>
    <t>Ubbu
(Base)</t>
  </si>
  <si>
    <t>Binoculo By Tell Me
(2024)</t>
  </si>
  <si>
    <t>Educacross
(2024)</t>
  </si>
  <si>
    <t>Educacross AZ
(2024)</t>
  </si>
  <si>
    <t>Educacross H5
(2024)</t>
  </si>
  <si>
    <t>Ubbu
(2024)</t>
  </si>
  <si>
    <t>5 Simulados ENEM</t>
  </si>
  <si>
    <t>Educacross Ed. Infantil
(Base)</t>
  </si>
  <si>
    <t>Educacross Ed. Infantil
(2024)</t>
  </si>
  <si>
    <t>*Não se aplica desconto</t>
  </si>
  <si>
    <t>Desconto aplicável</t>
  </si>
  <si>
    <t>5 Simulados Enem (Extensivo)
3 Simulados Enem (Semi)</t>
  </si>
  <si>
    <t>Investimento Total Anual</t>
  </si>
  <si>
    <t>Quantidade de alunos</t>
  </si>
  <si>
    <t>Total Série</t>
  </si>
  <si>
    <t>total aluno/ano
sem desconto</t>
  </si>
  <si>
    <t>total aluno/ano sem desconto</t>
  </si>
  <si>
    <t>Total de alunos</t>
  </si>
  <si>
    <t>Investimento Total Anual (Material do Professor)</t>
  </si>
  <si>
    <t>Investimento total anual
(Material do aluno)</t>
  </si>
  <si>
    <t>Material escola Programa 3h High Five
(custo por serie)</t>
  </si>
  <si>
    <t>Livro de Inglês do Professor (ELT)</t>
  </si>
  <si>
    <t>Observação</t>
  </si>
  <si>
    <t>Squad:</t>
  </si>
  <si>
    <t>Tipo:</t>
  </si>
  <si>
    <t>SP1</t>
  </si>
  <si>
    <t>SP2</t>
  </si>
  <si>
    <t>Nordeste</t>
  </si>
  <si>
    <t>Sul</t>
  </si>
  <si>
    <t>Sudeste</t>
  </si>
  <si>
    <t>Centro-Oeste</t>
  </si>
  <si>
    <t>Norte</t>
  </si>
  <si>
    <t>Parceira - Nova</t>
  </si>
  <si>
    <t>Parceira - Base</t>
  </si>
  <si>
    <t>Tipo</t>
  </si>
  <si>
    <t>Grupo de cliente</t>
  </si>
  <si>
    <t>Kit</t>
  </si>
  <si>
    <t>Professor</t>
  </si>
  <si>
    <t>Total</t>
  </si>
  <si>
    <t>Cantalelê (anual)</t>
  </si>
  <si>
    <t>Mundo Leitor (anual)</t>
  </si>
  <si>
    <t>Construindo a Alfabetização (anual)</t>
  </si>
  <si>
    <t>1 Simulado ENEM (4º Bim)</t>
  </si>
  <si>
    <t>5 Simulados ENEM (Bimestral com 2x no 4º Bi)</t>
  </si>
  <si>
    <t>1 Simulado Regional (4º Bim)</t>
  </si>
  <si>
    <t>Itinerários Formativos Micro cursos     (2 IF) (semestral 1º e 3º)</t>
  </si>
  <si>
    <t>Valor final por aluno por ano</t>
  </si>
  <si>
    <t>Produto</t>
  </si>
  <si>
    <t>D</t>
  </si>
  <si>
    <t>F</t>
  </si>
  <si>
    <t>H</t>
  </si>
  <si>
    <t>J</t>
  </si>
  <si>
    <t>L</t>
  </si>
  <si>
    <t>N</t>
  </si>
  <si>
    <t>P</t>
  </si>
  <si>
    <t>R</t>
  </si>
  <si>
    <t>T</t>
  </si>
  <si>
    <t>X</t>
  </si>
  <si>
    <t>Z</t>
  </si>
  <si>
    <t>V</t>
  </si>
  <si>
    <t>AB</t>
  </si>
  <si>
    <t>AF</t>
  </si>
  <si>
    <t>AD</t>
  </si>
  <si>
    <t>AH</t>
  </si>
  <si>
    <t>AJ</t>
  </si>
  <si>
    <t>AL</t>
  </si>
  <si>
    <t/>
  </si>
  <si>
    <t>D18</t>
  </si>
  <si>
    <t>D19</t>
  </si>
  <si>
    <t>D20</t>
  </si>
  <si>
    <t>D21</t>
  </si>
  <si>
    <t>D38</t>
  </si>
  <si>
    <t>D39</t>
  </si>
  <si>
    <t>D40</t>
  </si>
  <si>
    <t>D41</t>
  </si>
  <si>
    <t>D42</t>
  </si>
  <si>
    <t>D59</t>
  </si>
  <si>
    <t>D60</t>
  </si>
  <si>
    <t>D61</t>
  </si>
  <si>
    <t>D62</t>
  </si>
  <si>
    <t>D78</t>
  </si>
  <si>
    <t>D79</t>
  </si>
  <si>
    <t>D93</t>
  </si>
  <si>
    <t>D106</t>
  </si>
  <si>
    <t>D107</t>
  </si>
  <si>
    <t>F59</t>
  </si>
  <si>
    <t>F60</t>
  </si>
  <si>
    <t>F61</t>
  </si>
  <si>
    <t>F62</t>
  </si>
  <si>
    <t>F78</t>
  </si>
  <si>
    <t>F79</t>
  </si>
  <si>
    <t>F93</t>
  </si>
  <si>
    <t>F106</t>
  </si>
  <si>
    <t>F20</t>
  </si>
  <si>
    <t>F21</t>
  </si>
  <si>
    <t>H21</t>
  </si>
  <si>
    <t>H38</t>
  </si>
  <si>
    <t>J42</t>
  </si>
  <si>
    <t>H59</t>
  </si>
  <si>
    <t>H60</t>
  </si>
  <si>
    <t>H61</t>
  </si>
  <si>
    <t>H62</t>
  </si>
  <si>
    <t>H78</t>
  </si>
  <si>
    <t>H79</t>
  </si>
  <si>
    <t>H93</t>
  </si>
  <si>
    <t>H106</t>
  </si>
  <si>
    <t>J78</t>
  </si>
  <si>
    <t>J79</t>
  </si>
  <si>
    <t>J93</t>
  </si>
  <si>
    <t>J106</t>
  </si>
  <si>
    <t>J107</t>
  </si>
  <si>
    <t>L93</t>
  </si>
  <si>
    <t>L106</t>
  </si>
  <si>
    <t>L78</t>
  </si>
  <si>
    <t>L79</t>
  </si>
  <si>
    <t>N93</t>
  </si>
  <si>
    <t>L18</t>
  </si>
  <si>
    <t>L19</t>
  </si>
  <si>
    <t>L20</t>
  </si>
  <si>
    <t>L21</t>
  </si>
  <si>
    <t>P38</t>
  </si>
  <si>
    <t>P39</t>
  </si>
  <si>
    <t>P40</t>
  </si>
  <si>
    <t>P41</t>
  </si>
  <si>
    <t>P42</t>
  </si>
  <si>
    <t>L59</t>
  </si>
  <si>
    <t>L60</t>
  </si>
  <si>
    <t>L61</t>
  </si>
  <si>
    <t>L62</t>
  </si>
  <si>
    <t>N18</t>
  </si>
  <si>
    <t>N19</t>
  </si>
  <si>
    <t>N20</t>
  </si>
  <si>
    <t>N21</t>
  </si>
  <si>
    <t>R38</t>
  </si>
  <si>
    <t>R39</t>
  </si>
  <si>
    <t>R40</t>
  </si>
  <si>
    <t>R41</t>
  </si>
  <si>
    <t>R42</t>
  </si>
  <si>
    <t>N59</t>
  </si>
  <si>
    <t>N60</t>
  </si>
  <si>
    <t>N61</t>
  </si>
  <si>
    <t>N62</t>
  </si>
  <si>
    <t>P18</t>
  </si>
  <si>
    <t>P19</t>
  </si>
  <si>
    <t>P20</t>
  </si>
  <si>
    <t>P21</t>
  </si>
  <si>
    <t>T38</t>
  </si>
  <si>
    <t>T39</t>
  </si>
  <si>
    <t>T40</t>
  </si>
  <si>
    <t>T41</t>
  </si>
  <si>
    <t>T42</t>
  </si>
  <si>
    <t>P59</t>
  </si>
  <si>
    <t>P60</t>
  </si>
  <si>
    <t>P61</t>
  </si>
  <si>
    <t>P62</t>
  </si>
  <si>
    <t>R59</t>
  </si>
  <si>
    <t>R60</t>
  </si>
  <si>
    <t>R61</t>
  </si>
  <si>
    <t>R62</t>
  </si>
  <si>
    <t>N78</t>
  </si>
  <si>
    <t>N79</t>
  </si>
  <si>
    <t>P93</t>
  </si>
  <si>
    <t>R17</t>
  </si>
  <si>
    <t>R18</t>
  </si>
  <si>
    <t>R19</t>
  </si>
  <si>
    <t>R20</t>
  </si>
  <si>
    <t>R21</t>
  </si>
  <si>
    <t>X38</t>
  </si>
  <si>
    <t>X39</t>
  </si>
  <si>
    <t>X40</t>
  </si>
  <si>
    <t>X41</t>
  </si>
  <si>
    <t>X42</t>
  </si>
  <si>
    <t>T59</t>
  </si>
  <si>
    <t>T60</t>
  </si>
  <si>
    <t>T61</t>
  </si>
  <si>
    <t>T62</t>
  </si>
  <si>
    <t>P78</t>
  </si>
  <si>
    <t>P79</t>
  </si>
  <si>
    <t>R93</t>
  </si>
  <si>
    <t>N106</t>
  </si>
  <si>
    <t>N107</t>
  </si>
  <si>
    <t>T19</t>
  </si>
  <si>
    <t>T20</t>
  </si>
  <si>
    <t>T21</t>
  </si>
  <si>
    <t>Z38</t>
  </si>
  <si>
    <t>Z39</t>
  </si>
  <si>
    <t>Z40</t>
  </si>
  <si>
    <t>Z41</t>
  </si>
  <si>
    <t>Z42</t>
  </si>
  <si>
    <t>N38</t>
  </si>
  <si>
    <t>N39</t>
  </si>
  <si>
    <t>N40</t>
  </si>
  <si>
    <t>N41</t>
  </si>
  <si>
    <t>N42</t>
  </si>
  <si>
    <t>V38</t>
  </si>
  <si>
    <t>V39</t>
  </si>
  <si>
    <t>V40</t>
  </si>
  <si>
    <t>V41</t>
  </si>
  <si>
    <t>V42</t>
  </si>
  <si>
    <t>AB38</t>
  </si>
  <si>
    <t>AB39</t>
  </si>
  <si>
    <t>AB40</t>
  </si>
  <si>
    <t>AB41</t>
  </si>
  <si>
    <t>AB42</t>
  </si>
  <si>
    <t>V59</t>
  </si>
  <si>
    <t>V60</t>
  </si>
  <si>
    <t>V61</t>
  </si>
  <si>
    <t>V62</t>
  </si>
  <si>
    <t>V19</t>
  </si>
  <si>
    <t>V20</t>
  </si>
  <si>
    <t>V21</t>
  </si>
  <si>
    <t>AD38</t>
  </si>
  <si>
    <t>AD39</t>
  </si>
  <si>
    <t>AD40</t>
  </si>
  <si>
    <t>AD41</t>
  </si>
  <si>
    <t>AD42</t>
  </si>
  <si>
    <t>X59</t>
  </si>
  <si>
    <t>X60</t>
  </si>
  <si>
    <t>X61</t>
  </si>
  <si>
    <t>X62</t>
  </si>
  <si>
    <t>R78</t>
  </si>
  <si>
    <t>R79</t>
  </si>
  <si>
    <t>T93</t>
  </si>
  <si>
    <t>P106</t>
  </si>
  <si>
    <t>X19</t>
  </si>
  <si>
    <t>X20</t>
  </si>
  <si>
    <t>X21</t>
  </si>
  <si>
    <t>AF38</t>
  </si>
  <si>
    <t>AF39</t>
  </si>
  <si>
    <t>AF40</t>
  </si>
  <si>
    <t>AF41</t>
  </si>
  <si>
    <t>AF42</t>
  </si>
  <si>
    <t>Z59</t>
  </si>
  <si>
    <t>Z60</t>
  </si>
  <si>
    <t>Z61</t>
  </si>
  <si>
    <t>Z62</t>
  </si>
  <si>
    <t>T78</t>
  </si>
  <si>
    <t>T79</t>
  </si>
  <si>
    <t>V93</t>
  </si>
  <si>
    <t>R106</t>
  </si>
  <si>
    <t>Z19</t>
  </si>
  <si>
    <t>Z20</t>
  </si>
  <si>
    <t>Z21</t>
  </si>
  <si>
    <t>AH38</t>
  </si>
  <si>
    <t>AH39</t>
  </si>
  <si>
    <t>AH40</t>
  </si>
  <si>
    <t>AH41</t>
  </si>
  <si>
    <t>AH42</t>
  </si>
  <si>
    <t>AB59</t>
  </si>
  <si>
    <t>AB60</t>
  </si>
  <si>
    <t>AB61</t>
  </si>
  <si>
    <t>AB62</t>
  </si>
  <si>
    <t>V78</t>
  </si>
  <si>
    <t>V79</t>
  </si>
  <si>
    <t>X93</t>
  </si>
  <si>
    <t>T106</t>
  </si>
  <si>
    <t>AB17</t>
  </si>
  <si>
    <t>AB18</t>
  </si>
  <si>
    <t>AB19</t>
  </si>
  <si>
    <t>AB20</t>
  </si>
  <si>
    <t>AB21</t>
  </si>
  <si>
    <t>AJ38</t>
  </si>
  <si>
    <t>AJ39</t>
  </si>
  <si>
    <t>AJ40</t>
  </si>
  <si>
    <t>AJ41</t>
  </si>
  <si>
    <t>AJ42</t>
  </si>
  <si>
    <t>AD59</t>
  </si>
  <si>
    <t>AD60</t>
  </si>
  <si>
    <t>AD61</t>
  </si>
  <si>
    <t>AD62</t>
  </si>
  <si>
    <t>X78</t>
  </si>
  <si>
    <t>X79</t>
  </si>
  <si>
    <t>Z93</t>
  </si>
  <si>
    <t>V106</t>
  </si>
  <si>
    <t>AL38</t>
  </si>
  <si>
    <t>AL39</t>
  </si>
  <si>
    <t>AL40</t>
  </si>
  <si>
    <t>AL41</t>
  </si>
  <si>
    <t>AL42</t>
  </si>
  <si>
    <t>AF59</t>
  </si>
  <si>
    <t>AF60</t>
  </si>
  <si>
    <t>AF61</t>
  </si>
  <si>
    <t>AF62</t>
  </si>
  <si>
    <t>Z78</t>
  </si>
  <si>
    <t>Z79</t>
  </si>
  <si>
    <t>AB93</t>
  </si>
  <si>
    <t>J19</t>
  </si>
  <si>
    <t>J20</t>
  </si>
  <si>
    <t>J21</t>
  </si>
  <si>
    <t>L38</t>
  </si>
  <si>
    <t>L39</t>
  </si>
  <si>
    <t>L40</t>
  </si>
  <si>
    <t>L41</t>
  </si>
  <si>
    <t>L42</t>
  </si>
  <si>
    <t>J59</t>
  </si>
  <si>
    <t>J60</t>
  </si>
  <si>
    <t>J61</t>
  </si>
  <si>
    <t>J62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</si>
</sst>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_-* #,##0_-;\-* #,##0_-;_-* &quot;-&quot;??_-;_-@_-"/>
    <numFmt numFmtId="166" formatCode="0.0000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6"/>
      <color theme="3"/>
      <name val="Calibri"/>
      <family val="2"/>
      <scheme val="minor"/>
    </font>
    <font>
      <sz val="16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6"/>
      <name val="Calibri"/>
      <family val="2"/>
      <scheme val="minor"/>
    </font>
    <font>
      <b/>
      <sz val="10"/>
      <color theme="7"/>
      <name val="Calibri"/>
      <family val="2"/>
      <scheme val="minor"/>
    </font>
    <font>
      <b/>
      <sz val="16"/>
      <color theme="2" tint="-0.499984740745262"/>
      <name val="Calibri"/>
      <family val="2"/>
      <scheme val="minor"/>
    </font>
    <font>
      <b/>
      <sz val="16"/>
      <color theme="2" tint="-0.249977111117893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20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lightTrellis"/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8999908444471571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4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Dashed">
        <color theme="3"/>
      </left>
      <right/>
      <top style="mediumDashed">
        <color theme="3"/>
      </top>
      <bottom style="mediumDashed">
        <color theme="3"/>
      </bottom>
      <diagonal/>
    </border>
    <border>
      <left/>
      <right style="mediumDashed">
        <color theme="3"/>
      </right>
      <top style="mediumDashed">
        <color theme="3"/>
      </top>
      <bottom style="mediumDashed">
        <color theme="3"/>
      </bottom>
      <diagonal/>
    </border>
    <border>
      <left/>
      <right/>
      <top style="mediumDashed">
        <color theme="3"/>
      </top>
      <bottom style="mediumDashed">
        <color theme="3"/>
      </bottom>
      <diagonal/>
    </border>
    <border>
      <left style="hair">
        <color theme="3"/>
      </left>
      <right/>
      <top style="hair">
        <color theme="3"/>
      </top>
      <bottom style="hair">
        <color auto="1"/>
      </bottom>
      <diagonal/>
    </border>
    <border>
      <left style="mediumDashed">
        <color theme="2" tint="-0.24994659260841701"/>
      </left>
      <right style="mediumDashed">
        <color theme="2" tint="-0.24994659260841701"/>
      </right>
      <top style="mediumDashed">
        <color theme="2" tint="-0.24994659260841701"/>
      </top>
      <bottom style="hair">
        <color theme="3"/>
      </bottom>
      <diagonal/>
    </border>
    <border>
      <left style="mediumDashed">
        <color theme="2" tint="-0.24994659260841701"/>
      </left>
      <right style="mediumDashed">
        <color theme="2" tint="-0.24994659260841701"/>
      </right>
      <top/>
      <bottom style="mediumDashed">
        <color theme="2" tint="-0.24994659260841701"/>
      </bottom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46">
    <xf numFmtId="0" fontId="0" fillId="0" borderId="0" xfId="0"/>
    <xf numFmtId="0" fontId="2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quotePrefix="1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9" fillId="0" borderId="0" xfId="0" quotePrefix="1" applyFont="1" applyAlignment="1" applyProtection="1">
      <alignment horizontal="left" vertical="center" wrapText="1"/>
      <protection locked="0"/>
    </xf>
    <xf numFmtId="0" fontId="2" fillId="0" borderId="0" xfId="0" applyFont="1"/>
    <xf numFmtId="0" fontId="5" fillId="0" borderId="1" xfId="0" applyFont="1" applyBorder="1" applyAlignment="1" applyProtection="1">
      <alignment horizontal="left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44" fontId="5" fillId="0" borderId="1" xfId="0" applyNumberFormat="1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0" fontId="10" fillId="0" borderId="2" xfId="0" applyFont="1" applyBorder="1" applyAlignment="1" applyProtection="1">
      <alignment horizontal="center"/>
      <protection locked="0"/>
    </xf>
    <xf numFmtId="0" fontId="9" fillId="14" borderId="0" xfId="0" applyFont="1" applyFill="1" applyAlignment="1" applyProtection="1">
      <alignment vertical="center"/>
      <protection hidden="1"/>
    </xf>
    <xf numFmtId="0" fontId="4" fillId="14" borderId="0" xfId="0" applyFont="1" applyFill="1" applyAlignment="1" applyProtection="1">
      <alignment vertical="center"/>
      <protection hidden="1"/>
    </xf>
    <xf numFmtId="164" fontId="9" fillId="14" borderId="0" xfId="0" applyNumberFormat="1" applyFont="1" applyFill="1" applyAlignment="1" applyProtection="1">
      <alignment vertical="center"/>
      <protection hidden="1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164" fontId="11" fillId="9" borderId="2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44" fontId="11" fillId="0" borderId="0" xfId="1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 wrapText="1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6" fillId="11" borderId="2" xfId="0" applyFont="1" applyFill="1" applyBorder="1" applyAlignment="1" applyProtection="1">
      <alignment horizontal="center" vertical="center" wrapText="1"/>
      <protection hidden="1"/>
    </xf>
    <xf numFmtId="44" fontId="11" fillId="0" borderId="1" xfId="1" applyFont="1" applyFill="1" applyBorder="1" applyAlignment="1" applyProtection="1">
      <alignment horizontal="center" vertical="center"/>
      <protection hidden="1"/>
    </xf>
    <xf numFmtId="44" fontId="0" fillId="0" borderId="0" xfId="0" applyNumberFormat="1"/>
    <xf numFmtId="44" fontId="5" fillId="0" borderId="1" xfId="1" applyFont="1" applyBorder="1" applyAlignment="1" applyProtection="1">
      <alignment horizontal="center" vertical="center"/>
      <protection hidden="1"/>
    </xf>
    <xf numFmtId="0" fontId="21" fillId="20" borderId="1" xfId="0" applyFont="1" applyFill="1" applyBorder="1" applyAlignment="1" applyProtection="1">
      <alignment horizontal="center" vertical="center"/>
      <protection locked="0"/>
    </xf>
    <xf numFmtId="0" fontId="22" fillId="20" borderId="1" xfId="0" applyFont="1" applyFill="1" applyBorder="1" applyAlignment="1" applyProtection="1">
      <alignment vertical="center" wrapText="1"/>
      <protection locked="0"/>
    </xf>
    <xf numFmtId="0" fontId="21" fillId="18" borderId="1" xfId="0" applyFont="1" applyFill="1" applyBorder="1" applyAlignment="1" applyProtection="1">
      <alignment horizontal="center" vertical="center"/>
      <protection locked="0"/>
    </xf>
    <xf numFmtId="0" fontId="24" fillId="4" borderId="1" xfId="0" applyFont="1" applyFill="1" applyBorder="1" applyAlignment="1" applyProtection="1">
      <alignment horizontal="center" vertical="center" wrapText="1"/>
      <protection locked="0"/>
    </xf>
    <xf numFmtId="0" fontId="23" fillId="17" borderId="1" xfId="0" applyFont="1" applyFill="1" applyBorder="1" applyAlignment="1" applyProtection="1">
      <alignment horizontal="center" vertical="center" wrapText="1"/>
      <protection locked="0"/>
    </xf>
    <xf numFmtId="0" fontId="23" fillId="19" borderId="2" xfId="0" applyFont="1" applyFill="1" applyBorder="1" applyAlignment="1" applyProtection="1">
      <alignment horizontal="center" vertical="center" wrapText="1"/>
      <protection locked="0"/>
    </xf>
    <xf numFmtId="0" fontId="23" fillId="8" borderId="0" xfId="0" applyFont="1" applyFill="1" applyAlignment="1">
      <alignment horizontal="center" vertical="center" wrapText="1"/>
    </xf>
    <xf numFmtId="0" fontId="23" fillId="18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6" fillId="0" borderId="1" xfId="0" applyFont="1" applyBorder="1" applyAlignment="1" applyProtection="1">
      <alignment horizontal="center" vertical="center"/>
      <protection locked="0"/>
    </xf>
    <xf numFmtId="44" fontId="6" fillId="0" borderId="1" xfId="1" applyFont="1" applyBorder="1" applyAlignment="1" applyProtection="1">
      <alignment horizontal="center" vertical="center"/>
      <protection locked="0"/>
    </xf>
    <xf numFmtId="44" fontId="6" fillId="21" borderId="1" xfId="1" applyFont="1" applyFill="1" applyBorder="1" applyAlignment="1" applyProtection="1">
      <alignment horizontal="center" vertical="center"/>
      <protection locked="0"/>
    </xf>
    <xf numFmtId="44" fontId="11" fillId="0" borderId="2" xfId="1" applyFont="1" applyFill="1" applyBorder="1" applyAlignment="1" applyProtection="1">
      <alignment horizontal="center" vertical="center"/>
      <protection hidden="1"/>
    </xf>
    <xf numFmtId="0" fontId="18" fillId="0" borderId="5" xfId="0" applyFont="1" applyBorder="1" applyAlignment="1" applyProtection="1">
      <alignment horizontal="center" vertical="center"/>
      <protection locked="0"/>
    </xf>
    <xf numFmtId="164" fontId="11" fillId="9" borderId="0" xfId="0" applyNumberFormat="1" applyFont="1" applyFill="1" applyAlignment="1" applyProtection="1">
      <alignment horizontal="center" vertical="center"/>
      <protection locked="0"/>
    </xf>
    <xf numFmtId="0" fontId="22" fillId="20" borderId="4" xfId="0" applyFont="1" applyFill="1" applyBorder="1" applyAlignment="1" applyProtection="1">
      <alignment vertical="center" wrapText="1"/>
      <protection locked="0"/>
    </xf>
    <xf numFmtId="44" fontId="11" fillId="0" borderId="9" xfId="1" applyFont="1" applyFill="1" applyBorder="1" applyAlignment="1" applyProtection="1">
      <alignment horizontal="center" vertical="center"/>
      <protection hidden="1"/>
    </xf>
    <xf numFmtId="10" fontId="10" fillId="7" borderId="1" xfId="2" applyNumberFormat="1" applyFont="1" applyFill="1" applyBorder="1" applyAlignment="1" applyProtection="1">
      <alignment horizontal="centerContinuous" vertical="center"/>
      <protection locked="0"/>
    </xf>
    <xf numFmtId="9" fontId="10" fillId="7" borderId="1" xfId="2" applyFont="1" applyFill="1" applyBorder="1" applyAlignment="1" applyProtection="1">
      <alignment horizontal="centerContinuous" vertical="center"/>
      <protection locked="0"/>
    </xf>
    <xf numFmtId="9" fontId="10" fillId="2" borderId="1" xfId="2" applyFont="1" applyFill="1" applyBorder="1" applyAlignment="1" applyProtection="1">
      <alignment horizontal="centerContinuous" vertical="distributed"/>
      <protection locked="0"/>
    </xf>
    <xf numFmtId="0" fontId="22" fillId="18" borderId="1" xfId="0" applyFont="1" applyFill="1" applyBorder="1" applyAlignment="1" applyProtection="1">
      <alignment horizontal="right" vertical="center" wrapText="1"/>
      <protection locked="0"/>
    </xf>
    <xf numFmtId="0" fontId="22" fillId="20" borderId="1" xfId="0" applyFont="1" applyFill="1" applyBorder="1" applyAlignment="1" applyProtection="1">
      <alignment horizontal="right" vertical="center" wrapText="1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12" fillId="9" borderId="0" xfId="0" applyFont="1" applyFill="1" applyAlignment="1" applyProtection="1">
      <alignment horizontal="center" vertical="center"/>
      <protection locked="0"/>
    </xf>
    <xf numFmtId="0" fontId="26" fillId="0" borderId="0" xfId="0" applyFont="1"/>
    <xf numFmtId="0" fontId="23" fillId="15" borderId="17" xfId="0" applyFont="1" applyFill="1" applyBorder="1" applyAlignment="1" applyProtection="1">
      <alignment horizontal="center" vertical="center" wrapText="1"/>
      <protection hidden="1"/>
    </xf>
    <xf numFmtId="1" fontId="6" fillId="0" borderId="1" xfId="1" applyNumberFormat="1" applyFont="1" applyBorder="1" applyAlignment="1" applyProtection="1">
      <alignment horizontal="center" vertical="center"/>
      <protection locked="0"/>
    </xf>
    <xf numFmtId="9" fontId="6" fillId="0" borderId="1" xfId="2" applyFont="1" applyBorder="1" applyAlignment="1" applyProtection="1">
      <alignment horizontal="center" vertical="center"/>
      <protection locked="0"/>
    </xf>
    <xf numFmtId="10" fontId="10" fillId="22" borderId="19" xfId="2" applyNumberFormat="1" applyFont="1" applyFill="1" applyBorder="1" applyAlignment="1" applyProtection="1">
      <alignment horizontal="center" vertical="center"/>
      <protection locked="0"/>
    </xf>
    <xf numFmtId="0" fontId="21" fillId="8" borderId="18" xfId="0" applyFont="1" applyFill="1" applyBorder="1" applyAlignment="1" applyProtection="1">
      <alignment horizontal="center" vertical="center" wrapText="1"/>
      <protection locked="0"/>
    </xf>
    <xf numFmtId="0" fontId="21" fillId="5" borderId="1" xfId="0" applyFont="1" applyFill="1" applyBorder="1" applyAlignment="1" applyProtection="1">
      <alignment horizontal="center" vertical="center"/>
      <protection hidden="1"/>
    </xf>
    <xf numFmtId="44" fontId="17" fillId="6" borderId="1" xfId="1" applyFont="1" applyFill="1" applyBorder="1" applyAlignment="1" applyProtection="1">
      <alignment horizontal="center" vertical="center"/>
      <protection hidden="1"/>
    </xf>
    <xf numFmtId="0" fontId="2" fillId="0" borderId="1" xfId="0" applyFont="1" applyBorder="1"/>
    <xf numFmtId="0" fontId="23" fillId="20" borderId="2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5" fontId="16" fillId="11" borderId="2" xfId="3" applyNumberFormat="1" applyFont="1" applyFill="1" applyBorder="1" applyAlignment="1" applyProtection="1">
      <alignment horizontal="center" vertical="center" wrapText="1"/>
      <protection hidden="1"/>
    </xf>
    <xf numFmtId="165" fontId="27" fillId="0" borderId="3" xfId="3" applyNumberFormat="1" applyFont="1" applyBorder="1" applyAlignment="1" applyProtection="1">
      <alignment horizontal="center" vertical="center" wrapText="1"/>
      <protection hidden="1"/>
    </xf>
    <xf numFmtId="165" fontId="2" fillId="0" borderId="0" xfId="3" applyNumberFormat="1" applyFont="1" applyAlignment="1" applyProtection="1">
      <alignment horizontal="center" vertical="center"/>
      <protection hidden="1"/>
    </xf>
    <xf numFmtId="165" fontId="5" fillId="0" borderId="1" xfId="3" applyNumberFormat="1" applyFont="1" applyBorder="1" applyAlignment="1" applyProtection="1">
      <alignment horizontal="center" vertical="center"/>
      <protection hidden="1"/>
    </xf>
    <xf numFmtId="0" fontId="20" fillId="19" borderId="9" xfId="0" applyFont="1" applyFill="1" applyBorder="1" applyAlignment="1">
      <alignment vertical="center"/>
    </xf>
    <xf numFmtId="0" fontId="20" fillId="19" borderId="13" xfId="0" applyFont="1" applyFill="1" applyBorder="1" applyAlignment="1">
      <alignment vertical="center"/>
    </xf>
    <xf numFmtId="164" fontId="11" fillId="9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0" fontId="28" fillId="4" borderId="1" xfId="0" applyFont="1" applyFill="1" applyBorder="1" applyAlignment="1" applyProtection="1">
      <alignment vertical="center" wrapText="1"/>
      <protection locked="0"/>
    </xf>
    <xf numFmtId="0" fontId="21" fillId="17" borderId="1" xfId="0" applyFont="1" applyFill="1" applyBorder="1" applyAlignment="1" applyProtection="1">
      <alignment horizontal="center" vertical="center"/>
      <protection locked="0"/>
    </xf>
    <xf numFmtId="0" fontId="22" fillId="17" borderId="1" xfId="0" applyFont="1" applyFill="1" applyBorder="1" applyAlignment="1" applyProtection="1">
      <alignment vertical="center" wrapText="1"/>
      <protection locked="0"/>
    </xf>
    <xf numFmtId="0" fontId="7" fillId="4" borderId="1" xfId="0" applyFont="1" applyFill="1" applyBorder="1" applyAlignment="1" applyProtection="1">
      <alignment horizontal="right" vertical="center"/>
      <protection locked="0"/>
    </xf>
    <xf numFmtId="0" fontId="28" fillId="4" borderId="1" xfId="0" applyFont="1" applyFill="1" applyBorder="1" applyAlignment="1" applyProtection="1">
      <alignment horizontal="right" vertical="center" wrapText="1"/>
      <protection locked="0"/>
    </xf>
    <xf numFmtId="0" fontId="21" fillId="17" borderId="1" xfId="0" applyFont="1" applyFill="1" applyBorder="1" applyAlignment="1" applyProtection="1">
      <alignment horizontal="right" vertical="center"/>
      <protection locked="0"/>
    </xf>
    <xf numFmtId="0" fontId="22" fillId="17" borderId="1" xfId="0" applyFont="1" applyFill="1" applyBorder="1" applyAlignment="1" applyProtection="1">
      <alignment horizontal="right" vertical="center" wrapText="1"/>
      <protection locked="0"/>
    </xf>
    <xf numFmtId="0" fontId="21" fillId="20" borderId="1" xfId="0" applyFont="1" applyFill="1" applyBorder="1" applyAlignment="1" applyProtection="1">
      <alignment horizontal="right" vertical="center"/>
      <protection locked="0"/>
    </xf>
    <xf numFmtId="0" fontId="0" fillId="0" borderId="0" xfId="0" applyAlignment="1">
      <alignment horizontal="right"/>
    </xf>
    <xf numFmtId="44" fontId="2" fillId="0" borderId="0" xfId="0" applyNumberFormat="1" applyFont="1" applyAlignment="1" applyProtection="1">
      <alignment vertical="center"/>
      <protection hidden="1"/>
    </xf>
    <xf numFmtId="0" fontId="23" fillId="18" borderId="7" xfId="0" applyFont="1" applyFill="1" applyBorder="1" applyAlignment="1">
      <alignment horizontal="center" vertical="center"/>
    </xf>
    <xf numFmtId="0" fontId="23" fillId="19" borderId="2" xfId="0" applyFont="1" applyFill="1" applyBorder="1" applyAlignment="1" applyProtection="1">
      <alignment horizontal="center" vertical="center"/>
      <protection locked="0"/>
    </xf>
    <xf numFmtId="0" fontId="23" fillId="20" borderId="2" xfId="0" applyFont="1" applyFill="1" applyBorder="1" applyAlignment="1" applyProtection="1">
      <alignment horizontal="center" vertical="center"/>
      <protection locked="0"/>
    </xf>
    <xf numFmtId="0" fontId="24" fillId="4" borderId="2" xfId="0" applyFont="1" applyFill="1" applyBorder="1" applyAlignment="1" applyProtection="1">
      <alignment horizontal="center" vertical="center"/>
      <protection locked="0"/>
    </xf>
    <xf numFmtId="0" fontId="23" fillId="17" borderId="2" xfId="0" applyFont="1" applyFill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0" fontId="6" fillId="0" borderId="25" xfId="0" applyFont="1" applyBorder="1" applyAlignment="1" applyProtection="1">
      <alignment horizontal="center" vertical="center"/>
      <protection locked="0"/>
    </xf>
    <xf numFmtId="0" fontId="6" fillId="0" borderId="26" xfId="0" applyFont="1" applyBorder="1" applyAlignment="1" applyProtection="1">
      <alignment horizontal="center" vertical="center"/>
      <protection locked="0"/>
    </xf>
    <xf numFmtId="0" fontId="6" fillId="0" borderId="27" xfId="0" applyFont="1" applyBorder="1" applyAlignment="1" applyProtection="1">
      <alignment horizontal="center" vertical="center"/>
      <protection locked="0"/>
    </xf>
    <xf numFmtId="0" fontId="6" fillId="0" borderId="28" xfId="0" applyFont="1" applyBorder="1" applyAlignment="1" applyProtection="1">
      <alignment horizontal="center" vertical="center"/>
      <protection locked="0"/>
    </xf>
    <xf numFmtId="0" fontId="6" fillId="0" borderId="29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6" fillId="0" borderId="31" xfId="0" applyFont="1" applyBorder="1" applyAlignment="1" applyProtection="1">
      <alignment horizontal="center" vertical="center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24" fillId="4" borderId="9" xfId="0" applyFont="1" applyFill="1" applyBorder="1" applyAlignment="1" applyProtection="1">
      <alignment horizontal="center" vertical="center"/>
      <protection locked="0"/>
    </xf>
    <xf numFmtId="0" fontId="6" fillId="0" borderId="38" xfId="0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39" xfId="0" applyFont="1" applyBorder="1" applyAlignment="1" applyProtection="1">
      <alignment horizontal="center" vertical="center"/>
      <protection locked="0"/>
    </xf>
    <xf numFmtId="0" fontId="6" fillId="0" borderId="40" xfId="0" applyFont="1" applyBorder="1" applyAlignment="1" applyProtection="1">
      <alignment horizontal="center" vertical="center"/>
      <protection locked="0"/>
    </xf>
    <xf numFmtId="0" fontId="30" fillId="0" borderId="35" xfId="0" applyFont="1" applyBorder="1" applyAlignment="1" applyProtection="1">
      <alignment horizontal="center" vertical="center"/>
      <protection locked="0"/>
    </xf>
    <xf numFmtId="0" fontId="30" fillId="0" borderId="36" xfId="0" applyFont="1" applyBorder="1" applyAlignment="1" applyProtection="1">
      <alignment horizontal="center" vertical="center"/>
      <protection locked="0"/>
    </xf>
    <xf numFmtId="0" fontId="30" fillId="0" borderId="37" xfId="0" applyFont="1" applyBorder="1" applyAlignment="1" applyProtection="1">
      <alignment horizontal="center" vertical="center"/>
      <protection locked="0"/>
    </xf>
    <xf numFmtId="0" fontId="30" fillId="0" borderId="21" xfId="0" applyFont="1" applyBorder="1" applyAlignment="1" applyProtection="1">
      <alignment horizontal="center" vertical="center"/>
      <protection locked="0"/>
    </xf>
    <xf numFmtId="0" fontId="29" fillId="0" borderId="21" xfId="0" applyFont="1" applyBorder="1" applyAlignment="1">
      <alignment horizontal="center" vertical="center"/>
    </xf>
    <xf numFmtId="166" fontId="31" fillId="0" borderId="0" xfId="2" applyNumberFormat="1" applyFont="1"/>
    <xf numFmtId="166" fontId="0" fillId="0" borderId="0" xfId="0" applyNumberFormat="1"/>
    <xf numFmtId="0" fontId="7" fillId="0" borderId="6" xfId="0" applyFont="1" applyBorder="1" applyAlignment="1" applyProtection="1">
      <alignment horizontal="left" vertical="center"/>
      <protection hidden="1"/>
    </xf>
    <xf numFmtId="0" fontId="7" fillId="0" borderId="3" xfId="0" applyFont="1" applyBorder="1" applyAlignment="1" applyProtection="1">
      <alignment horizontal="left" vertical="center"/>
      <protection hidden="1"/>
    </xf>
    <xf numFmtId="0" fontId="8" fillId="0" borderId="1" xfId="0" applyFont="1" applyBorder="1" applyAlignment="1" applyProtection="1">
      <alignment horizontal="left" vertical="center"/>
      <protection hidden="1"/>
    </xf>
    <xf numFmtId="164" fontId="3" fillId="3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2" xfId="0" applyFont="1" applyBorder="1" applyAlignment="1" applyProtection="1">
      <alignment horizontal="left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3" xfId="0" applyFont="1" applyBorder="1" applyAlignment="1" applyProtection="1">
      <alignment horizontal="left" vertical="center"/>
      <protection hidden="1"/>
    </xf>
    <xf numFmtId="164" fontId="11" fillId="0" borderId="1" xfId="0" applyNumberFormat="1" applyFont="1" applyBorder="1" applyAlignment="1" applyProtection="1">
      <alignment horizontal="center" vertical="center"/>
      <protection hidden="1"/>
    </xf>
    <xf numFmtId="164" fontId="10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0" borderId="1" xfId="0" applyFont="1" applyBorder="1" applyAlignment="1" applyProtection="1">
      <alignment horizontal="center" vertical="center"/>
      <protection locked="0"/>
    </xf>
    <xf numFmtId="9" fontId="10" fillId="6" borderId="11" xfId="0" applyNumberFormat="1" applyFont="1" applyFill="1" applyBorder="1" applyAlignment="1" applyProtection="1">
      <alignment horizontal="center" vertical="center"/>
      <protection hidden="1"/>
    </xf>
    <xf numFmtId="9" fontId="10" fillId="6" borderId="0" xfId="0" applyNumberFormat="1" applyFont="1" applyFill="1" applyAlignment="1" applyProtection="1">
      <alignment horizontal="center" vertical="center"/>
      <protection hidden="1"/>
    </xf>
    <xf numFmtId="164" fontId="10" fillId="22" borderId="14" xfId="0" applyNumberFormat="1" applyFont="1" applyFill="1" applyBorder="1" applyAlignment="1" applyProtection="1">
      <alignment horizontal="center" vertical="center"/>
      <protection hidden="1"/>
    </xf>
    <xf numFmtId="164" fontId="10" fillId="22" borderId="16" xfId="0" applyNumberFormat="1" applyFont="1" applyFill="1" applyBorder="1" applyAlignment="1" applyProtection="1">
      <alignment horizontal="center" vertical="center"/>
      <protection hidden="1"/>
    </xf>
    <xf numFmtId="164" fontId="10" fillId="22" borderId="15" xfId="0" applyNumberFormat="1" applyFont="1" applyFill="1" applyBorder="1" applyAlignment="1" applyProtection="1">
      <alignment horizontal="center" vertical="center"/>
      <protection hidden="1"/>
    </xf>
    <xf numFmtId="0" fontId="21" fillId="15" borderId="9" xfId="0" applyFont="1" applyFill="1" applyBorder="1" applyAlignment="1" applyProtection="1">
      <alignment horizontal="center" vertical="center"/>
      <protection hidden="1"/>
    </xf>
    <xf numFmtId="0" fontId="21" fillId="15" borderId="13" xfId="0" applyFont="1" applyFill="1" applyBorder="1" applyAlignment="1" applyProtection="1">
      <alignment horizontal="center" vertical="center"/>
      <protection hidden="1"/>
    </xf>
    <xf numFmtId="0" fontId="21" fillId="15" borderId="7" xfId="0" applyFont="1" applyFill="1" applyBorder="1" applyAlignment="1" applyProtection="1">
      <alignment horizontal="center" vertical="center" wrapText="1"/>
      <protection hidden="1"/>
    </xf>
    <xf numFmtId="0" fontId="21" fillId="15" borderId="20" xfId="0" applyFont="1" applyFill="1" applyBorder="1" applyAlignment="1" applyProtection="1">
      <alignment horizontal="center" vertical="center" wrapText="1"/>
      <protection hidden="1"/>
    </xf>
    <xf numFmtId="0" fontId="21" fillId="15" borderId="9" xfId="0" applyFont="1" applyFill="1" applyBorder="1" applyAlignment="1" applyProtection="1">
      <alignment horizontal="center" vertical="center" wrapText="1"/>
      <protection hidden="1"/>
    </xf>
    <xf numFmtId="0" fontId="21" fillId="15" borderId="13" xfId="0" applyFont="1" applyFill="1" applyBorder="1" applyAlignment="1" applyProtection="1">
      <alignment horizontal="center" vertical="center" wrapText="1"/>
      <protection hidden="1"/>
    </xf>
    <xf numFmtId="164" fontId="10" fillId="16" borderId="1" xfId="1" applyNumberFormat="1" applyFont="1" applyFill="1" applyBorder="1" applyAlignment="1" applyProtection="1">
      <alignment horizontal="center" vertical="center"/>
      <protection locked="0"/>
    </xf>
    <xf numFmtId="44" fontId="10" fillId="16" borderId="1" xfId="1" applyFont="1" applyFill="1" applyBorder="1" applyAlignment="1" applyProtection="1">
      <alignment horizontal="center" vertical="center"/>
      <protection locked="0"/>
    </xf>
    <xf numFmtId="44" fontId="10" fillId="3" borderId="1" xfId="1" applyFont="1" applyFill="1" applyBorder="1" applyAlignment="1" applyProtection="1">
      <alignment horizontal="center" vertical="center"/>
      <protection locked="0"/>
    </xf>
    <xf numFmtId="0" fontId="25" fillId="0" borderId="7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0" fillId="19" borderId="9" xfId="0" applyFont="1" applyFill="1" applyBorder="1" applyAlignment="1">
      <alignment horizontal="center" vertical="center"/>
    </xf>
    <xf numFmtId="0" fontId="20" fillId="19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 applyProtection="1">
      <alignment horizontal="center" vertical="center" wrapText="1"/>
      <protection hidden="1"/>
    </xf>
    <xf numFmtId="0" fontId="21" fillId="13" borderId="15" xfId="0" applyFont="1" applyFill="1" applyBorder="1" applyAlignment="1" applyProtection="1">
      <alignment horizontal="center" vertical="center" wrapText="1"/>
      <protection hidden="1"/>
    </xf>
    <xf numFmtId="164" fontId="10" fillId="23" borderId="14" xfId="0" applyNumberFormat="1" applyFont="1" applyFill="1" applyBorder="1" applyAlignment="1" applyProtection="1">
      <alignment horizontal="center" vertical="center"/>
      <protection hidden="1"/>
    </xf>
    <xf numFmtId="164" fontId="10" fillId="23" borderId="16" xfId="0" applyNumberFormat="1" applyFont="1" applyFill="1" applyBorder="1" applyAlignment="1" applyProtection="1">
      <alignment horizontal="center" vertical="center"/>
      <protection hidden="1"/>
    </xf>
    <xf numFmtId="164" fontId="10" fillId="23" borderId="15" xfId="0" applyNumberFormat="1" applyFont="1" applyFill="1" applyBorder="1" applyAlignment="1" applyProtection="1">
      <alignment horizontal="center" vertical="center"/>
      <protection hidden="1"/>
    </xf>
    <xf numFmtId="0" fontId="21" fillId="5" borderId="11" xfId="0" applyFont="1" applyFill="1" applyBorder="1" applyAlignment="1" applyProtection="1">
      <alignment horizontal="center" vertical="center"/>
      <protection hidden="1"/>
    </xf>
    <xf numFmtId="0" fontId="21" fillId="5" borderId="0" xfId="0" applyFont="1" applyFill="1" applyAlignment="1" applyProtection="1">
      <alignment horizontal="center" vertical="center"/>
      <protection hidden="1"/>
    </xf>
    <xf numFmtId="0" fontId="21" fillId="8" borderId="1" xfId="0" applyFont="1" applyFill="1" applyBorder="1" applyAlignment="1" applyProtection="1">
      <alignment horizontal="center" vertical="center" wrapText="1"/>
      <protection hidden="1"/>
    </xf>
    <xf numFmtId="0" fontId="21" fillId="8" borderId="1" xfId="0" applyFont="1" applyFill="1" applyBorder="1" applyAlignment="1" applyProtection="1">
      <alignment horizontal="center" vertical="center"/>
      <protection hidden="1"/>
    </xf>
    <xf numFmtId="0" fontId="10" fillId="0" borderId="1" xfId="0" applyFont="1" applyBorder="1" applyAlignment="1" applyProtection="1">
      <alignment horizontal="center" vertical="center"/>
      <protection hidden="1"/>
    </xf>
    <xf numFmtId="0" fontId="10" fillId="0" borderId="1" xfId="0" applyFont="1" applyBorder="1" applyAlignment="1" applyProtection="1">
      <alignment horizontal="left" vertical="center"/>
      <protection hidden="1"/>
    </xf>
    <xf numFmtId="44" fontId="17" fillId="6" borderId="2" xfId="1" applyFont="1" applyFill="1" applyBorder="1" applyAlignment="1" applyProtection="1">
      <alignment horizontal="center" vertical="center"/>
      <protection hidden="1"/>
    </xf>
    <xf numFmtId="44" fontId="17" fillId="6" borderId="3" xfId="1" applyFont="1" applyFill="1" applyBorder="1" applyAlignment="1" applyProtection="1">
      <alignment horizontal="center" vertical="center"/>
      <protection hidden="1"/>
    </xf>
    <xf numFmtId="0" fontId="7" fillId="10" borderId="1" xfId="0" applyFont="1" applyFill="1" applyBorder="1" applyAlignment="1" applyProtection="1">
      <alignment horizontal="center" vertical="center" wrapText="1"/>
      <protection hidden="1"/>
    </xf>
    <xf numFmtId="0" fontId="21" fillId="5" borderId="1" xfId="0" applyFont="1" applyFill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left" vertical="center"/>
      <protection hidden="1"/>
    </xf>
    <xf numFmtId="0" fontId="7" fillId="4" borderId="1" xfId="0" applyFont="1" applyFill="1" applyBorder="1" applyAlignment="1" applyProtection="1">
      <alignment horizontal="center" vertical="center" wrapText="1"/>
      <protection locked="0"/>
    </xf>
    <xf numFmtId="0" fontId="7" fillId="10" borderId="1" xfId="0" applyFont="1" applyFill="1" applyBorder="1" applyAlignment="1" applyProtection="1">
      <alignment horizontal="center" vertical="center" wrapText="1"/>
      <protection locked="0"/>
    </xf>
    <xf numFmtId="0" fontId="21" fillId="15" borderId="1" xfId="0" applyFont="1" applyFill="1" applyBorder="1" applyAlignment="1" applyProtection="1">
      <alignment horizontal="center" vertical="center"/>
      <protection hidden="1"/>
    </xf>
    <xf numFmtId="0" fontId="21" fillId="15" borderId="1" xfId="0" applyFont="1" applyFill="1" applyBorder="1" applyAlignment="1" applyProtection="1">
      <alignment horizontal="center" vertical="center" wrapText="1"/>
      <protection hidden="1"/>
    </xf>
    <xf numFmtId="0" fontId="10" fillId="22" borderId="14" xfId="0" applyFont="1" applyFill="1" applyBorder="1" applyAlignment="1" applyProtection="1">
      <alignment horizontal="center" vertical="center"/>
      <protection hidden="1"/>
    </xf>
    <xf numFmtId="0" fontId="10" fillId="22" borderId="16" xfId="0" applyFont="1" applyFill="1" applyBorder="1" applyAlignment="1" applyProtection="1">
      <alignment horizontal="center" vertical="center"/>
      <protection hidden="1"/>
    </xf>
    <xf numFmtId="0" fontId="10" fillId="22" borderId="15" xfId="0" applyFont="1" applyFill="1" applyBorder="1" applyAlignment="1" applyProtection="1">
      <alignment horizontal="center" vertical="center"/>
      <protection hidden="1"/>
    </xf>
    <xf numFmtId="44" fontId="10" fillId="3" borderId="2" xfId="1" applyFont="1" applyFill="1" applyBorder="1" applyAlignment="1" applyProtection="1">
      <alignment horizontal="center" vertical="center"/>
      <protection locked="0"/>
    </xf>
    <xf numFmtId="44" fontId="10" fillId="3" borderId="3" xfId="1" applyFont="1" applyFill="1" applyBorder="1" applyAlignment="1" applyProtection="1">
      <alignment horizontal="center" vertical="center"/>
      <protection locked="0"/>
    </xf>
    <xf numFmtId="9" fontId="10" fillId="7" borderId="1" xfId="2" applyFont="1" applyFill="1" applyBorder="1" applyAlignment="1" applyProtection="1">
      <alignment horizontal="center" vertical="center"/>
      <protection locked="0"/>
    </xf>
    <xf numFmtId="0" fontId="21" fillId="12" borderId="1" xfId="0" applyFont="1" applyFill="1" applyBorder="1" applyAlignment="1" applyProtection="1">
      <alignment horizontal="center" vertical="center"/>
      <protection locked="0"/>
    </xf>
    <xf numFmtId="0" fontId="19" fillId="4" borderId="1" xfId="0" applyFont="1" applyFill="1" applyBorder="1" applyAlignment="1">
      <alignment horizontal="center" vertical="center"/>
    </xf>
    <xf numFmtId="0" fontId="19" fillId="4" borderId="11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21" fillId="17" borderId="1" xfId="0" applyFont="1" applyFill="1" applyBorder="1" applyAlignment="1" applyProtection="1">
      <alignment horizontal="center" vertical="center" wrapText="1"/>
      <protection locked="0"/>
    </xf>
    <xf numFmtId="0" fontId="8" fillId="0" borderId="9" xfId="0" applyFont="1" applyBorder="1" applyAlignment="1" applyProtection="1">
      <alignment horizontal="left" vertical="center" wrapText="1"/>
      <protection hidden="1"/>
    </xf>
    <xf numFmtId="0" fontId="8" fillId="0" borderId="13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3" xfId="0" applyFont="1" applyBorder="1" applyAlignment="1" applyProtection="1">
      <alignment horizontal="left" vertical="center" wrapText="1"/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9" fontId="10" fillId="2" borderId="1" xfId="2" applyFont="1" applyFill="1" applyBorder="1" applyAlignment="1" applyProtection="1">
      <alignment horizontal="center" vertical="center"/>
      <protection locked="0"/>
    </xf>
    <xf numFmtId="0" fontId="20" fillId="17" borderId="1" xfId="0" applyFont="1" applyFill="1" applyBorder="1" applyAlignment="1">
      <alignment horizontal="center" vertical="center"/>
    </xf>
    <xf numFmtId="0" fontId="9" fillId="0" borderId="0" xfId="0" quotePrefix="1" applyFont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20" fillId="18" borderId="7" xfId="0" applyFont="1" applyFill="1" applyBorder="1" applyAlignment="1">
      <alignment horizontal="center" vertical="center"/>
    </xf>
    <xf numFmtId="0" fontId="20" fillId="18" borderId="8" xfId="0" applyFont="1" applyFill="1" applyBorder="1" applyAlignment="1">
      <alignment horizontal="center" vertical="center"/>
    </xf>
    <xf numFmtId="0" fontId="20" fillId="18" borderId="11" xfId="0" applyFont="1" applyFill="1" applyBorder="1" applyAlignment="1">
      <alignment horizontal="center" vertical="center"/>
    </xf>
    <xf numFmtId="0" fontId="20" fillId="18" borderId="12" xfId="0" applyFont="1" applyFill="1" applyBorder="1" applyAlignment="1">
      <alignment horizontal="center" vertical="center"/>
    </xf>
    <xf numFmtId="0" fontId="21" fillId="19" borderId="2" xfId="0" applyFont="1" applyFill="1" applyBorder="1" applyAlignment="1" applyProtection="1">
      <alignment horizontal="center" vertical="center" wrapText="1"/>
      <protection locked="0"/>
    </xf>
    <xf numFmtId="0" fontId="21" fillId="19" borderId="3" xfId="0" applyFont="1" applyFill="1" applyBorder="1" applyAlignment="1" applyProtection="1">
      <alignment horizontal="center" vertical="center" wrapText="1"/>
      <protection locked="0"/>
    </xf>
    <xf numFmtId="0" fontId="19" fillId="4" borderId="9" xfId="0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center"/>
    </xf>
    <xf numFmtId="0" fontId="21" fillId="19" borderId="1" xfId="0" applyFont="1" applyFill="1" applyBorder="1" applyAlignment="1" applyProtection="1">
      <alignment horizontal="center" vertical="center" wrapText="1"/>
      <protection locked="0"/>
    </xf>
    <xf numFmtId="0" fontId="20" fillId="18" borderId="1" xfId="0" applyFont="1" applyFill="1" applyBorder="1" applyAlignment="1">
      <alignment horizontal="center" vertical="center"/>
    </xf>
    <xf numFmtId="0" fontId="20" fillId="19" borderId="1" xfId="0" applyFont="1" applyFill="1" applyBorder="1" applyAlignment="1">
      <alignment horizontal="center" vertical="center"/>
    </xf>
    <xf numFmtId="0" fontId="21" fillId="17" borderId="1" xfId="0" applyFont="1" applyFill="1" applyBorder="1" applyAlignment="1" applyProtection="1">
      <alignment horizontal="center" wrapText="1"/>
      <protection locked="0"/>
    </xf>
    <xf numFmtId="0" fontId="20" fillId="19" borderId="10" xfId="0" applyFont="1" applyFill="1" applyBorder="1" applyAlignment="1">
      <alignment horizontal="center" vertical="center"/>
    </xf>
    <xf numFmtId="0" fontId="20" fillId="19" borderId="2" xfId="0" applyFont="1" applyFill="1" applyBorder="1" applyAlignment="1">
      <alignment horizontal="center" vertical="center"/>
    </xf>
    <xf numFmtId="0" fontId="20" fillId="19" borderId="6" xfId="0" applyFont="1" applyFill="1" applyBorder="1" applyAlignment="1">
      <alignment horizontal="center" vertical="center"/>
    </xf>
    <xf numFmtId="0" fontId="20" fillId="19" borderId="3" xfId="0" applyFont="1" applyFill="1" applyBorder="1" applyAlignment="1">
      <alignment horizontal="center" vertical="center"/>
    </xf>
    <xf numFmtId="0" fontId="7" fillId="0" borderId="2" xfId="0" applyFont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20" fillId="17" borderId="9" xfId="0" applyFont="1" applyFill="1" applyBorder="1" applyAlignment="1">
      <alignment horizontal="center" vertical="center"/>
    </xf>
    <xf numFmtId="0" fontId="20" fillId="17" borderId="13" xfId="0" applyFont="1" applyFill="1" applyBorder="1" applyAlignment="1">
      <alignment horizontal="center" vertical="center"/>
    </xf>
    <xf numFmtId="0" fontId="7" fillId="4" borderId="4" xfId="0" applyFont="1" applyFill="1" applyBorder="1" applyAlignment="1" applyProtection="1">
      <alignment horizontal="center" vertical="center" wrapText="1"/>
      <protection locked="0"/>
    </xf>
    <xf numFmtId="0" fontId="21" fillId="17" borderId="4" xfId="0" applyFont="1" applyFill="1" applyBorder="1" applyAlignment="1" applyProtection="1">
      <alignment horizontal="center" vertical="center" wrapText="1"/>
      <protection locked="0"/>
    </xf>
    <xf numFmtId="0" fontId="21" fillId="17" borderId="4" xfId="0" applyFont="1" applyFill="1" applyBorder="1" applyAlignment="1" applyProtection="1">
      <alignment horizontal="center" wrapText="1"/>
      <protection locked="0"/>
    </xf>
    <xf numFmtId="0" fontId="19" fillId="4" borderId="2" xfId="0" applyFont="1" applyFill="1" applyBorder="1" applyAlignment="1">
      <alignment horizontal="center" vertical="center"/>
    </xf>
    <xf numFmtId="0" fontId="19" fillId="4" borderId="6" xfId="0" applyFont="1" applyFill="1" applyBorder="1" applyAlignment="1">
      <alignment horizontal="center" vertical="center"/>
    </xf>
    <xf numFmtId="0" fontId="19" fillId="4" borderId="3" xfId="0" applyFont="1" applyFill="1" applyBorder="1" applyAlignment="1">
      <alignment horizontal="center" vertical="center"/>
    </xf>
    <xf numFmtId="0" fontId="7" fillId="4" borderId="7" xfId="0" applyFont="1" applyFill="1" applyBorder="1" applyAlignment="1" applyProtection="1">
      <alignment horizontal="center" vertical="center" wrapText="1"/>
      <protection locked="0"/>
    </xf>
    <xf numFmtId="0" fontId="7" fillId="4" borderId="8" xfId="0" applyFont="1" applyFill="1" applyBorder="1" applyAlignment="1" applyProtection="1">
      <alignment horizontal="center" vertical="center" wrapText="1"/>
      <protection locked="0"/>
    </xf>
    <xf numFmtId="0" fontId="7" fillId="4" borderId="11" xfId="0" applyFont="1" applyFill="1" applyBorder="1" applyAlignment="1" applyProtection="1">
      <alignment horizontal="center" vertical="center" wrapText="1"/>
      <protection locked="0"/>
    </xf>
    <xf numFmtId="0" fontId="7" fillId="4" borderId="12" xfId="0" applyFont="1" applyFill="1" applyBorder="1" applyAlignment="1" applyProtection="1">
      <alignment horizontal="center" vertical="center" wrapText="1"/>
      <protection locked="0"/>
    </xf>
    <xf numFmtId="0" fontId="7" fillId="4" borderId="9" xfId="0" applyFont="1" applyFill="1" applyBorder="1" applyAlignment="1" applyProtection="1">
      <alignment horizontal="center" vertical="center" wrapText="1"/>
      <protection locked="0"/>
    </xf>
    <xf numFmtId="0" fontId="7" fillId="4" borderId="10" xfId="0" applyFont="1" applyFill="1" applyBorder="1" applyAlignment="1" applyProtection="1">
      <alignment horizontal="center" vertical="center" wrapText="1"/>
      <protection locked="0"/>
    </xf>
    <xf numFmtId="164" fontId="10" fillId="16" borderId="2" xfId="1" applyNumberFormat="1" applyFont="1" applyFill="1" applyBorder="1" applyAlignment="1" applyProtection="1">
      <alignment horizontal="center" vertical="center"/>
      <protection locked="0"/>
    </xf>
    <xf numFmtId="164" fontId="10" fillId="16" borderId="3" xfId="1" applyNumberFormat="1" applyFont="1" applyFill="1" applyBorder="1" applyAlignment="1" applyProtection="1">
      <alignment horizontal="center" vertical="center"/>
      <protection locked="0"/>
    </xf>
    <xf numFmtId="0" fontId="21" fillId="15" borderId="8" xfId="0" applyFont="1" applyFill="1" applyBorder="1" applyAlignment="1" applyProtection="1">
      <alignment horizontal="center" vertical="center" wrapText="1"/>
      <protection hidden="1"/>
    </xf>
    <xf numFmtId="0" fontId="21" fillId="15" borderId="10" xfId="0" applyFont="1" applyFill="1" applyBorder="1" applyAlignment="1" applyProtection="1">
      <alignment horizontal="center" vertical="center" wrapText="1"/>
      <protection hidden="1"/>
    </xf>
    <xf numFmtId="0" fontId="27" fillId="0" borderId="2" xfId="0" applyFont="1" applyBorder="1" applyAlignment="1" applyProtection="1">
      <alignment horizontal="center" vertical="center" wrapText="1"/>
      <protection hidden="1"/>
    </xf>
    <xf numFmtId="0" fontId="27" fillId="0" borderId="3" xfId="0" applyFont="1" applyBorder="1" applyAlignment="1" applyProtection="1">
      <alignment horizontal="center" vertical="center" wrapText="1"/>
      <protection hidden="1"/>
    </xf>
    <xf numFmtId="0" fontId="6" fillId="24" borderId="33" xfId="0" applyFont="1" applyFill="1" applyBorder="1" applyAlignment="1" applyProtection="1">
      <alignment horizontal="center" vertical="center"/>
      <protection locked="0"/>
    </xf>
    <xf numFmtId="0" fontId="6" fillId="24" borderId="6" xfId="0" applyFont="1" applyFill="1" applyBorder="1" applyAlignment="1" applyProtection="1">
      <alignment horizontal="center" vertical="center"/>
      <protection locked="0"/>
    </xf>
    <xf numFmtId="0" fontId="6" fillId="24" borderId="34" xfId="0" applyFont="1" applyFill="1" applyBorder="1" applyAlignment="1" applyProtection="1">
      <alignment horizontal="center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6" fillId="0" borderId="6" xfId="0" applyFont="1" applyBorder="1" applyAlignment="1" applyProtection="1">
      <alignment horizontal="center" vertical="center"/>
      <protection locked="0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41" xfId="0" applyFont="1" applyBorder="1" applyAlignment="1" applyProtection="1">
      <alignment horizontal="center" vertical="center"/>
      <protection locked="0"/>
    </xf>
    <xf numFmtId="0" fontId="6" fillId="0" borderId="43" xfId="0" applyFont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/>
      <protection locked="0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435"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</dxfs>
  <tableStyles count="0" defaultTableStyle="TableStyleMedium2" defaultPivotStyle="PivotStyleLight16"/>
  <colors>
    <mruColors>
      <color rgb="FFE7C1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1058472</xdr:colOff>
      <xdr:row>1</xdr:row>
      <xdr:rowOff>20618</xdr:rowOff>
    </xdr:from>
    <xdr:to>
      <xdr:col>17</xdr:col>
      <xdr:colOff>647700</xdr:colOff>
      <xdr:row>5</xdr:row>
      <xdr:rowOff>95250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BB15E59-2E1A-49BE-8CC2-6AA51011D02B}"/>
            </a:ext>
          </a:extLst>
        </xdr:cNvPr>
        <xdr:cNvGrpSpPr/>
      </xdr:nvGrpSpPr>
      <xdr:grpSpPr>
        <a:xfrm>
          <a:off x="10488222" y="292761"/>
          <a:ext cx="3848264" cy="1163203"/>
          <a:chOff x="11530694" y="115661"/>
          <a:chExt cx="2582635" cy="721179"/>
        </a:xfrm>
      </xdr:grpSpPr>
      <xdr:pic>
        <xdr:nvPicPr>
          <xdr:cNvPr id="3" name="Gráfico 1">
            <a:extLst>
              <a:ext uri="{FF2B5EF4-FFF2-40B4-BE49-F238E27FC236}">
                <a16:creationId xmlns:a16="http://schemas.microsoft.com/office/drawing/2014/main" id="{95B0DCF5-620A-D370-E193-3DDACEF215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4" name="Gráfico 2">
            <a:extLst>
              <a:ext uri="{FF2B5EF4-FFF2-40B4-BE49-F238E27FC236}">
                <a16:creationId xmlns:a16="http://schemas.microsoft.com/office/drawing/2014/main" id="{CFA7D09B-6F5E-730A-E7FF-9E755505B620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5" name="Gráfico 3">
            <a:extLst>
              <a:ext uri="{FF2B5EF4-FFF2-40B4-BE49-F238E27FC236}">
                <a16:creationId xmlns:a16="http://schemas.microsoft.com/office/drawing/2014/main" id="{3F9975BE-9C27-A76D-E8D7-5E4883F432C7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1145721</xdr:colOff>
      <xdr:row>0</xdr:row>
      <xdr:rowOff>220435</xdr:rowOff>
    </xdr:from>
    <xdr:to>
      <xdr:col>17</xdr:col>
      <xdr:colOff>748556</xdr:colOff>
      <xdr:row>5</xdr:row>
      <xdr:rowOff>22924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8CD973E9-378D-49CA-B5B7-CF822303474F}"/>
            </a:ext>
          </a:extLst>
        </xdr:cNvPr>
        <xdr:cNvGrpSpPr/>
      </xdr:nvGrpSpPr>
      <xdr:grpSpPr>
        <a:xfrm>
          <a:off x="10575471" y="220435"/>
          <a:ext cx="3861871" cy="1163203"/>
          <a:chOff x="11530694" y="115661"/>
          <a:chExt cx="2582635" cy="721179"/>
        </a:xfrm>
      </xdr:grpSpPr>
      <xdr:pic>
        <xdr:nvPicPr>
          <xdr:cNvPr id="7" name="Gráfico 1">
            <a:extLst>
              <a:ext uri="{FF2B5EF4-FFF2-40B4-BE49-F238E27FC236}">
                <a16:creationId xmlns:a16="http://schemas.microsoft.com/office/drawing/2014/main" id="{84B9885D-F136-0180-A05A-4490406153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8" name="Gráfico 2">
            <a:extLst>
              <a:ext uri="{FF2B5EF4-FFF2-40B4-BE49-F238E27FC236}">
                <a16:creationId xmlns:a16="http://schemas.microsoft.com/office/drawing/2014/main" id="{5F55347E-36C5-35E5-67D6-C46D879C480A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9" name="Gráfico 3">
            <a:extLst>
              <a:ext uri="{FF2B5EF4-FFF2-40B4-BE49-F238E27FC236}">
                <a16:creationId xmlns:a16="http://schemas.microsoft.com/office/drawing/2014/main" id="{EAF9E44F-2237-4AD9-5860-E217E4C83B27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1028700</xdr:colOff>
      <xdr:row>1</xdr:row>
      <xdr:rowOff>19050</xdr:rowOff>
    </xdr:from>
    <xdr:to>
      <xdr:col>17</xdr:col>
      <xdr:colOff>617928</xdr:colOff>
      <xdr:row>5</xdr:row>
      <xdr:rowOff>93682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E8EDE181-2563-4372-81DD-5111412C5F12}"/>
            </a:ext>
          </a:extLst>
        </xdr:cNvPr>
        <xdr:cNvGrpSpPr/>
      </xdr:nvGrpSpPr>
      <xdr:grpSpPr>
        <a:xfrm>
          <a:off x="10420350" y="285750"/>
          <a:ext cx="3827853" cy="1141432"/>
          <a:chOff x="11530694" y="115661"/>
          <a:chExt cx="2582635" cy="721179"/>
        </a:xfrm>
      </xdr:grpSpPr>
      <xdr:pic>
        <xdr:nvPicPr>
          <xdr:cNvPr id="7" name="Gráfico 1">
            <a:extLst>
              <a:ext uri="{FF2B5EF4-FFF2-40B4-BE49-F238E27FC236}">
                <a16:creationId xmlns:a16="http://schemas.microsoft.com/office/drawing/2014/main" id="{D8F01553-1BDF-BABB-D45A-1E5714A292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8" name="Gráfico 2">
            <a:extLst>
              <a:ext uri="{FF2B5EF4-FFF2-40B4-BE49-F238E27FC236}">
                <a16:creationId xmlns:a16="http://schemas.microsoft.com/office/drawing/2014/main" id="{C7CC3DBB-96DE-3B5B-2B22-F6400F5FBF32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9" name="Gráfico 3">
            <a:extLst>
              <a:ext uri="{FF2B5EF4-FFF2-40B4-BE49-F238E27FC236}">
                <a16:creationId xmlns:a16="http://schemas.microsoft.com/office/drawing/2014/main" id="{0DE2CFBC-C1E3-739C-11CE-3339D568C7DC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1028700</xdr:colOff>
      <xdr:row>1</xdr:row>
      <xdr:rowOff>0</xdr:rowOff>
    </xdr:from>
    <xdr:to>
      <xdr:col>17</xdr:col>
      <xdr:colOff>617928</xdr:colOff>
      <xdr:row>5</xdr:row>
      <xdr:rowOff>74632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4891F7BB-A95C-4FF2-9BC1-055EEC5BC432}"/>
            </a:ext>
          </a:extLst>
        </xdr:cNvPr>
        <xdr:cNvGrpSpPr/>
      </xdr:nvGrpSpPr>
      <xdr:grpSpPr>
        <a:xfrm>
          <a:off x="10420350" y="266700"/>
          <a:ext cx="3827853" cy="1141432"/>
          <a:chOff x="11530694" y="115661"/>
          <a:chExt cx="2582635" cy="721179"/>
        </a:xfrm>
      </xdr:grpSpPr>
      <xdr:pic>
        <xdr:nvPicPr>
          <xdr:cNvPr id="7" name="Gráfico 1">
            <a:extLst>
              <a:ext uri="{FF2B5EF4-FFF2-40B4-BE49-F238E27FC236}">
                <a16:creationId xmlns:a16="http://schemas.microsoft.com/office/drawing/2014/main" id="{A28E26B4-B13B-55C2-BFD5-15E88D93A4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8" name="Gráfico 2">
            <a:extLst>
              <a:ext uri="{FF2B5EF4-FFF2-40B4-BE49-F238E27FC236}">
                <a16:creationId xmlns:a16="http://schemas.microsoft.com/office/drawing/2014/main" id="{056CFC10-4EBF-E4C7-5716-BC31F2416C30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9" name="Gráfico 3">
            <a:extLst>
              <a:ext uri="{FF2B5EF4-FFF2-40B4-BE49-F238E27FC236}">
                <a16:creationId xmlns:a16="http://schemas.microsoft.com/office/drawing/2014/main" id="{26D11268-DCDA-D9BB-AFCC-5AEF4753DCD8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876300</xdr:colOff>
      <xdr:row>0</xdr:row>
      <xdr:rowOff>190500</xdr:rowOff>
    </xdr:from>
    <xdr:to>
      <xdr:col>17</xdr:col>
      <xdr:colOff>465528</xdr:colOff>
      <xdr:row>4</xdr:row>
      <xdr:rowOff>265132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F6B25A2-DA48-4279-A5B9-410FDE71193D}"/>
            </a:ext>
          </a:extLst>
        </xdr:cNvPr>
        <xdr:cNvGrpSpPr/>
      </xdr:nvGrpSpPr>
      <xdr:grpSpPr>
        <a:xfrm>
          <a:off x="10290175" y="190500"/>
          <a:ext cx="3843728" cy="1154132"/>
          <a:chOff x="11530694" y="115661"/>
          <a:chExt cx="2582635" cy="721179"/>
        </a:xfrm>
      </xdr:grpSpPr>
      <xdr:pic>
        <xdr:nvPicPr>
          <xdr:cNvPr id="7" name="Gráfico 1">
            <a:extLst>
              <a:ext uri="{FF2B5EF4-FFF2-40B4-BE49-F238E27FC236}">
                <a16:creationId xmlns:a16="http://schemas.microsoft.com/office/drawing/2014/main" id="{203C7C8E-4040-DED7-13DE-798E348C6A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8" name="Gráfico 2">
            <a:extLst>
              <a:ext uri="{FF2B5EF4-FFF2-40B4-BE49-F238E27FC236}">
                <a16:creationId xmlns:a16="http://schemas.microsoft.com/office/drawing/2014/main" id="{D31E7B27-9EB5-1C98-361B-A8430BC859EA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9" name="Gráfico 3">
            <a:extLst>
              <a:ext uri="{FF2B5EF4-FFF2-40B4-BE49-F238E27FC236}">
                <a16:creationId xmlns:a16="http://schemas.microsoft.com/office/drawing/2014/main" id="{57991C10-A54C-E220-7EEB-46CBB0F65F0F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AZ">
      <a:dk1>
        <a:srgbClr val="1D1D1B"/>
      </a:dk1>
      <a:lt1>
        <a:srgbClr val="FFFFFF"/>
      </a:lt1>
      <a:dk2>
        <a:srgbClr val="636362"/>
      </a:dk2>
      <a:lt2>
        <a:srgbClr val="999999"/>
      </a:lt2>
      <a:accent1>
        <a:srgbClr val="FCC200"/>
      </a:accent1>
      <a:accent2>
        <a:srgbClr val="FF8000"/>
      </a:accent2>
      <a:accent3>
        <a:srgbClr val="770080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9119A-AE8B-4939-BE75-6380B89F6C98}">
  <sheetPr>
    <tabColor theme="6"/>
  </sheetPr>
  <dimension ref="A1:AN228"/>
  <sheetViews>
    <sheetView showGridLines="0" topLeftCell="F76" zoomScale="70" zoomScaleNormal="70" zoomScaleSheetLayoutView="55" workbookViewId="0">
      <selection activeCell="M8" sqref="M8:Q8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7.28515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6" ht="21" x14ac:dyDescent="0.35">
      <c r="A1" s="2" t="s">
        <v>0</v>
      </c>
      <c r="B1" s="21"/>
      <c r="C1" s="3"/>
      <c r="D1" s="3"/>
      <c r="E1" s="3"/>
      <c r="F1" s="3"/>
      <c r="G1" s="3"/>
      <c r="H1" s="3"/>
      <c r="I1" s="3"/>
      <c r="J1" s="3"/>
      <c r="K1" s="3"/>
      <c r="L1" s="4"/>
      <c r="M1" s="63" t="s">
        <v>10</v>
      </c>
      <c r="AF1" s="63" t="s">
        <v>186</v>
      </c>
      <c r="AG1" s="63"/>
      <c r="AH1" s="63" t="s">
        <v>189</v>
      </c>
    </row>
    <row r="2" spans="1:36" ht="21" x14ac:dyDescent="0.35">
      <c r="A2" s="2"/>
      <c r="B2" s="21"/>
      <c r="C2" s="3"/>
      <c r="D2" s="3"/>
      <c r="E2" s="3"/>
      <c r="F2" s="3"/>
      <c r="G2" s="3"/>
      <c r="H2" s="3"/>
      <c r="I2" s="3"/>
      <c r="J2" s="3"/>
      <c r="K2" s="3"/>
      <c r="L2" s="4"/>
      <c r="M2" s="63" t="s">
        <v>12</v>
      </c>
      <c r="AF2" s="63" t="s">
        <v>183</v>
      </c>
      <c r="AG2" s="63"/>
      <c r="AH2" s="63" t="s">
        <v>188</v>
      </c>
    </row>
    <row r="3" spans="1:36" ht="21" x14ac:dyDescent="0.35">
      <c r="A3" s="13" t="s">
        <v>1</v>
      </c>
      <c r="B3" s="21"/>
      <c r="C3" s="3"/>
      <c r="D3" s="3"/>
      <c r="E3" s="3"/>
      <c r="F3" s="3"/>
      <c r="G3" s="3"/>
      <c r="H3" s="3"/>
      <c r="I3" s="3"/>
      <c r="J3" s="3"/>
      <c r="K3" s="3"/>
      <c r="L3" s="4"/>
      <c r="AF3" s="63" t="s">
        <v>187</v>
      </c>
      <c r="AG3" s="63"/>
      <c r="AH3" s="63"/>
    </row>
    <row r="4" spans="1:36" ht="21" x14ac:dyDescent="0.35">
      <c r="A4" s="13" t="s">
        <v>98</v>
      </c>
      <c r="B4" s="21"/>
      <c r="C4" s="3"/>
      <c r="D4" s="3"/>
      <c r="E4" s="3"/>
      <c r="F4" s="3"/>
      <c r="G4" s="3"/>
      <c r="H4" s="3"/>
      <c r="I4" s="3"/>
      <c r="J4" s="3"/>
      <c r="K4" s="3"/>
      <c r="L4" s="4"/>
      <c r="AF4" s="63" t="s">
        <v>181</v>
      </c>
      <c r="AG4" s="63"/>
      <c r="AH4" s="63"/>
    </row>
    <row r="5" spans="1:36" ht="21" x14ac:dyDescent="0.35">
      <c r="A5" s="13"/>
      <c r="B5" s="21"/>
      <c r="C5" s="3"/>
      <c r="D5" s="3"/>
      <c r="E5" s="3"/>
      <c r="F5" s="3"/>
      <c r="G5" s="3"/>
      <c r="H5" s="3"/>
      <c r="I5" s="3"/>
      <c r="J5" s="3"/>
      <c r="K5" s="3"/>
      <c r="L5" s="4"/>
      <c r="AF5" s="63" t="s">
        <v>182</v>
      </c>
      <c r="AG5" s="63"/>
      <c r="AH5" s="63"/>
    </row>
    <row r="6" spans="1:36" ht="21" x14ac:dyDescent="0.35">
      <c r="A6" s="2" t="s">
        <v>99</v>
      </c>
      <c r="B6" s="22"/>
      <c r="C6" s="2"/>
      <c r="D6" s="2"/>
      <c r="E6" s="2"/>
      <c r="F6" s="2"/>
      <c r="G6" s="2"/>
      <c r="H6" s="2"/>
      <c r="I6" s="3"/>
      <c r="J6" s="3"/>
      <c r="K6" s="3"/>
      <c r="L6" s="4"/>
      <c r="AF6" s="63" t="s">
        <v>185</v>
      </c>
      <c r="AG6" s="63"/>
      <c r="AH6" s="63"/>
    </row>
    <row r="7" spans="1:36" ht="21" x14ac:dyDescent="0.35">
      <c r="A7" s="3"/>
      <c r="B7" s="21"/>
      <c r="C7" s="3"/>
      <c r="D7" s="3"/>
      <c r="E7" s="3"/>
      <c r="F7" s="3"/>
      <c r="G7" s="3"/>
      <c r="H7" s="3"/>
      <c r="I7" s="3"/>
      <c r="J7" s="3"/>
      <c r="K7" s="3"/>
      <c r="L7" s="4"/>
      <c r="AF7" s="63" t="s">
        <v>184</v>
      </c>
      <c r="AG7" s="63"/>
      <c r="AH7" s="63"/>
    </row>
    <row r="8" spans="1:36" ht="21" x14ac:dyDescent="0.25">
      <c r="A8" s="171" t="s">
        <v>100</v>
      </c>
      <c r="B8" s="191"/>
      <c r="C8" s="125"/>
      <c r="D8" s="126"/>
      <c r="E8" s="126"/>
      <c r="F8" s="126"/>
      <c r="G8" s="127"/>
      <c r="H8" s="121" t="s">
        <v>101</v>
      </c>
      <c r="I8" s="121"/>
      <c r="J8" s="121"/>
      <c r="K8" s="121"/>
      <c r="L8" s="122"/>
      <c r="M8" s="123"/>
      <c r="N8" s="123"/>
      <c r="O8" s="123"/>
      <c r="P8" s="123"/>
      <c r="Q8" s="123"/>
      <c r="R8" s="121" t="s">
        <v>179</v>
      </c>
      <c r="S8" s="121"/>
      <c r="T8" s="121"/>
      <c r="U8" s="121"/>
      <c r="V8" s="122"/>
      <c r="W8" s="123" t="s">
        <v>186</v>
      </c>
      <c r="X8" s="123"/>
      <c r="Y8" s="123"/>
      <c r="Z8" s="123"/>
      <c r="AA8" s="123"/>
    </row>
    <row r="9" spans="1:36" ht="23.25" customHeight="1" x14ac:dyDescent="0.25">
      <c r="A9" s="171" t="s">
        <v>102</v>
      </c>
      <c r="B9" s="191"/>
      <c r="C9" s="125"/>
      <c r="D9" s="126"/>
      <c r="E9" s="126"/>
      <c r="F9" s="126"/>
      <c r="G9" s="127"/>
      <c r="H9" s="121" t="s">
        <v>103</v>
      </c>
      <c r="I9" s="121"/>
      <c r="J9" s="121"/>
      <c r="K9" s="121"/>
      <c r="L9" s="122"/>
      <c r="M9" s="123"/>
      <c r="N9" s="123"/>
      <c r="O9" s="123"/>
      <c r="P9" s="123"/>
      <c r="Q9" s="123"/>
      <c r="R9" s="121" t="s">
        <v>180</v>
      </c>
      <c r="S9" s="121"/>
      <c r="T9" s="121"/>
      <c r="U9" s="121"/>
      <c r="V9" s="122"/>
      <c r="W9" s="123" t="s">
        <v>189</v>
      </c>
      <c r="X9" s="123"/>
      <c r="Y9" s="123"/>
      <c r="Z9" s="123"/>
      <c r="AA9" s="123"/>
    </row>
    <row r="10" spans="1:36" ht="23.25" customHeight="1" x14ac:dyDescent="0.25">
      <c r="A10" s="171" t="s">
        <v>104</v>
      </c>
      <c r="B10" s="171"/>
      <c r="C10" s="187"/>
      <c r="D10" s="188"/>
      <c r="E10" s="188"/>
      <c r="F10" s="188"/>
      <c r="G10" s="188"/>
      <c r="H10" s="189"/>
      <c r="I10" s="189"/>
      <c r="J10" s="189"/>
      <c r="K10" s="189"/>
      <c r="L10" s="189"/>
      <c r="M10" s="189"/>
      <c r="N10" s="189"/>
      <c r="O10" s="189"/>
      <c r="P10" s="189"/>
      <c r="Q10" s="190"/>
      <c r="R10" s="212"/>
      <c r="S10" s="213"/>
      <c r="T10" s="213"/>
      <c r="U10" s="213"/>
      <c r="V10" s="213"/>
      <c r="W10" s="213"/>
      <c r="X10" s="213"/>
      <c r="Y10" s="213"/>
      <c r="Z10" s="213"/>
      <c r="AA10" s="214"/>
    </row>
    <row r="11" spans="1:36" x14ac:dyDescent="0.25">
      <c r="B11" s="18"/>
    </row>
    <row r="12" spans="1:36" ht="21" x14ac:dyDescent="0.25">
      <c r="A12" s="10" t="s">
        <v>3</v>
      </c>
      <c r="B12" s="18"/>
    </row>
    <row r="13" spans="1:36" x14ac:dyDescent="0.25">
      <c r="B13" s="18"/>
    </row>
    <row r="14" spans="1:36" s="19" customFormat="1" ht="42" customHeight="1" x14ac:dyDescent="0.25">
      <c r="A14" s="173" t="s">
        <v>4</v>
      </c>
      <c r="B14" s="182" t="s">
        <v>108</v>
      </c>
      <c r="C14" s="183" t="s">
        <v>47</v>
      </c>
      <c r="D14" s="183"/>
      <c r="E14" s="183" t="s">
        <v>143</v>
      </c>
      <c r="F14" s="183"/>
      <c r="G14" s="183"/>
      <c r="H14" s="183"/>
      <c r="I14" s="183"/>
      <c r="J14" s="183"/>
      <c r="K14" s="193" t="s">
        <v>84</v>
      </c>
      <c r="L14" s="193"/>
      <c r="M14" s="193" t="s">
        <v>144</v>
      </c>
      <c r="N14" s="193"/>
      <c r="O14" s="193"/>
      <c r="P14" s="193"/>
      <c r="Q14" s="206" t="s">
        <v>145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174" t="s">
        <v>15</v>
      </c>
      <c r="AD14" s="174"/>
      <c r="AE14"/>
      <c r="AF14"/>
      <c r="AG14"/>
      <c r="AH14"/>
      <c r="AI14"/>
      <c r="AJ14"/>
    </row>
    <row r="15" spans="1:36" ht="74.25" customHeight="1" x14ac:dyDescent="0.25">
      <c r="A15" s="173"/>
      <c r="B15" s="182"/>
      <c r="C15" s="172" t="s">
        <v>5</v>
      </c>
      <c r="D15" s="172"/>
      <c r="E15" s="172" t="s">
        <v>112</v>
      </c>
      <c r="F15" s="172"/>
      <c r="G15" s="172" t="s">
        <v>6</v>
      </c>
      <c r="H15" s="172"/>
      <c r="I15" s="172" t="s">
        <v>113</v>
      </c>
      <c r="J15" s="172"/>
      <c r="K15" s="186" t="s">
        <v>117</v>
      </c>
      <c r="L15" s="186"/>
      <c r="M15" s="207" t="s">
        <v>118</v>
      </c>
      <c r="N15" s="207"/>
      <c r="O15" s="186" t="s">
        <v>109</v>
      </c>
      <c r="P15" s="186"/>
      <c r="Q15" s="204" t="s">
        <v>110</v>
      </c>
      <c r="R15" s="204"/>
      <c r="S15" s="204" t="s">
        <v>111</v>
      </c>
      <c r="T15" s="204"/>
      <c r="U15" s="204" t="s">
        <v>134</v>
      </c>
      <c r="V15" s="204"/>
      <c r="W15" s="204" t="s">
        <v>135</v>
      </c>
      <c r="X15" s="204"/>
      <c r="Y15" s="204" t="s">
        <v>136</v>
      </c>
      <c r="Z15" s="204"/>
      <c r="AA15" s="204" t="s">
        <v>137</v>
      </c>
      <c r="AB15" s="204"/>
      <c r="AC15" s="175" t="s">
        <v>172</v>
      </c>
      <c r="AD15" s="175"/>
    </row>
    <row r="16" spans="1:36" s="91" customFormat="1" ht="26.25" customHeight="1" x14ac:dyDescent="0.25">
      <c r="A16" s="173"/>
      <c r="B16" s="182"/>
      <c r="C16" s="172"/>
      <c r="D16" s="172"/>
      <c r="E16" s="172"/>
      <c r="F16" s="172"/>
      <c r="G16" s="172"/>
      <c r="H16" s="172"/>
      <c r="I16" s="172"/>
      <c r="J16" s="172"/>
      <c r="K16" s="186"/>
      <c r="L16" s="186"/>
      <c r="M16" s="207"/>
      <c r="N16" s="207"/>
      <c r="O16" s="186"/>
      <c r="P16" s="186"/>
      <c r="Q16" s="90" t="s">
        <v>12</v>
      </c>
      <c r="R16" s="60" t="s">
        <v>146</v>
      </c>
      <c r="S16" s="90" t="s">
        <v>12</v>
      </c>
      <c r="T16" s="60" t="s">
        <v>146</v>
      </c>
      <c r="U16" s="90" t="s">
        <v>12</v>
      </c>
      <c r="V16" s="60" t="s">
        <v>146</v>
      </c>
      <c r="W16" s="90" t="s">
        <v>12</v>
      </c>
      <c r="X16" s="60" t="s">
        <v>146</v>
      </c>
      <c r="Y16" s="90" t="s">
        <v>12</v>
      </c>
      <c r="Z16" s="60" t="s">
        <v>146</v>
      </c>
      <c r="AA16" s="90" t="s">
        <v>12</v>
      </c>
      <c r="AB16" s="60" t="s">
        <v>146</v>
      </c>
      <c r="AC16" s="175"/>
      <c r="AD16" s="175"/>
    </row>
    <row r="17" spans="1:30" ht="21" x14ac:dyDescent="0.35">
      <c r="A17" s="5" t="s">
        <v>85</v>
      </c>
      <c r="B17" s="61">
        <v>0</v>
      </c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1" t="s">
        <v>12</v>
      </c>
      <c r="R17" s="36">
        <f>IF($B17&gt;0,IF(Q17="✖",0,IF(Q$16="✖",'Tabela de Produtos Anual'!R2,'Tabela de Produtos Anual'!X2)),0)</f>
        <v>0</v>
      </c>
      <c r="S17" s="80"/>
      <c r="T17" s="80"/>
      <c r="U17" s="80"/>
      <c r="V17" s="80"/>
      <c r="W17" s="80"/>
      <c r="X17" s="80"/>
      <c r="Y17" s="80"/>
      <c r="Z17" s="80"/>
      <c r="AA17" s="81" t="s">
        <v>12</v>
      </c>
      <c r="AB17" s="36">
        <f>IF($B17&gt;0,IF(AA17="✖",0,'Tabela de Produtos Anual'!AG2),0)</f>
        <v>0</v>
      </c>
      <c r="AC17" s="142">
        <f>SUM(C17:AB17)</f>
        <v>0</v>
      </c>
      <c r="AD17" s="143"/>
    </row>
    <row r="18" spans="1:30" ht="21" x14ac:dyDescent="0.35">
      <c r="A18" s="5" t="s">
        <v>9</v>
      </c>
      <c r="B18" s="61">
        <v>35</v>
      </c>
      <c r="C18" s="81" t="s">
        <v>10</v>
      </c>
      <c r="D18" s="36">
        <f>IF($B18&gt;0,IF(C18="✖",0,'Tabela de Produtos Anual'!C3),0)</f>
        <v>638.14</v>
      </c>
      <c r="E18" s="80"/>
      <c r="F18" s="80"/>
      <c r="G18" s="80"/>
      <c r="H18" s="80"/>
      <c r="I18" s="80"/>
      <c r="J18" s="80"/>
      <c r="K18" s="81" t="s">
        <v>12</v>
      </c>
      <c r="L18" s="36">
        <f>IF($B18&gt;0,IF(K18="✖",0,'Tabela de Produtos Anual'!M3),0)</f>
        <v>0</v>
      </c>
      <c r="M18" s="81" t="s">
        <v>12</v>
      </c>
      <c r="N18" s="36">
        <f>IF($B18&gt;0,IF(M18="✖",0,'Tabela de Produtos Anual'!N3),0)</f>
        <v>0</v>
      </c>
      <c r="O18" s="81" t="s">
        <v>12</v>
      </c>
      <c r="P18" s="36">
        <f>IF($B18&gt;0,IF(O18="✖",0,'Tabela de Produtos Anual'!O3),0)</f>
        <v>0</v>
      </c>
      <c r="Q18" s="81" t="s">
        <v>12</v>
      </c>
      <c r="R18" s="36">
        <f>IF($B18&gt;0,IF(Q18="✖",0,IF(Q$16="✖",'Tabela de Produtos Anual'!R3,'Tabela de Produtos Anual'!X3)),0)</f>
        <v>0</v>
      </c>
      <c r="S18" s="80"/>
      <c r="T18" s="80"/>
      <c r="U18" s="80"/>
      <c r="V18" s="80"/>
      <c r="W18" s="80"/>
      <c r="X18" s="80"/>
      <c r="Y18" s="80"/>
      <c r="Z18" s="80"/>
      <c r="AA18" s="81" t="s">
        <v>12</v>
      </c>
      <c r="AB18" s="36">
        <f>IF($B18&gt;0,IF(AA18="✖",0,'Tabela de Produtos Anual'!AG3),0)</f>
        <v>0</v>
      </c>
      <c r="AC18" s="142">
        <f>SUM(C18:AB18)</f>
        <v>638.14</v>
      </c>
      <c r="AD18" s="143"/>
    </row>
    <row r="19" spans="1:30" ht="21" x14ac:dyDescent="0.35">
      <c r="A19" s="5" t="s">
        <v>11</v>
      </c>
      <c r="B19" s="61">
        <v>30</v>
      </c>
      <c r="C19" s="81" t="s">
        <v>10</v>
      </c>
      <c r="D19" s="36">
        <f>IF($B19&gt;0,IF(C19="✖",0,'Tabela de Produtos Anual'!C4),0)</f>
        <v>638.14</v>
      </c>
      <c r="E19" s="80"/>
      <c r="F19" s="80"/>
      <c r="G19" s="80"/>
      <c r="H19" s="80"/>
      <c r="I19" s="81" t="s">
        <v>12</v>
      </c>
      <c r="J19" s="36">
        <f>IF($B19&gt;0,IF(I19="✖",0,'Tabela de Produtos Anual'!AK4),0)</f>
        <v>0</v>
      </c>
      <c r="K19" s="81" t="s">
        <v>12</v>
      </c>
      <c r="L19" s="36">
        <f>IF($B19&gt;0,IF(K19="✖",0,'Tabela de Produtos Anual'!M4),0)</f>
        <v>0</v>
      </c>
      <c r="M19" s="81" t="s">
        <v>12</v>
      </c>
      <c r="N19" s="36">
        <f>IF($B19&gt;0,IF(M19="✖",0,'Tabela de Produtos Anual'!N4),0)</f>
        <v>0</v>
      </c>
      <c r="O19" s="81" t="s">
        <v>12</v>
      </c>
      <c r="P19" s="36">
        <f>IF($B19&gt;0,IF(O19="✖",0,'Tabela de Produtos Anual'!O4),0)</f>
        <v>0</v>
      </c>
      <c r="Q19" s="81" t="s">
        <v>12</v>
      </c>
      <c r="R19" s="36">
        <f>IF($B19&gt;0,IF(Q19="✖",0,IF(Q$16="✖",'Tabela de Produtos Anual'!R4,'Tabela de Produtos Anual'!X4)),0)</f>
        <v>0</v>
      </c>
      <c r="S19" s="81" t="s">
        <v>12</v>
      </c>
      <c r="T19" s="36">
        <f>IF($B19&gt;0,IF(S19="✖",0,IF($S$16="✖",'Tabela de Produtos Anual'!S4,'Tabela de Produtos Anual'!Y4)),0)</f>
        <v>0</v>
      </c>
      <c r="U19" s="81" t="s">
        <v>12</v>
      </c>
      <c r="V19" s="36">
        <f>IF($B19&gt;0,IF(U19="✖",0,'Tabela de Produtos Anual'!AD4),0)</f>
        <v>0</v>
      </c>
      <c r="W19" s="81" t="s">
        <v>12</v>
      </c>
      <c r="X19" s="36">
        <f>IF($B19&gt;0,IF(W19="✖",0,'Tabela de Produtos Anual'!AE4),0)</f>
        <v>0</v>
      </c>
      <c r="Y19" s="81" t="s">
        <v>12</v>
      </c>
      <c r="Z19" s="36">
        <f>IF($B19&gt;0,IF(Y19="✖",0,'Tabela de Produtos Anual'!AF4),0)</f>
        <v>0</v>
      </c>
      <c r="AA19" s="81" t="s">
        <v>12</v>
      </c>
      <c r="AB19" s="36">
        <f>IF($B19&gt;0,IF(AA19="✖",0,'Tabela de Produtos Anual'!AG4),0)</f>
        <v>0</v>
      </c>
      <c r="AC19" s="142">
        <f>SUM(C19:AB19)</f>
        <v>638.14</v>
      </c>
      <c r="AD19" s="143"/>
    </row>
    <row r="20" spans="1:30" ht="21" x14ac:dyDescent="0.35">
      <c r="A20" s="5" t="s">
        <v>13</v>
      </c>
      <c r="B20" s="61">
        <v>50</v>
      </c>
      <c r="C20" s="81" t="s">
        <v>10</v>
      </c>
      <c r="D20" s="36">
        <f>IF($B20&gt;0,IF(C20="✖",0,'Tabela de Produtos Anual'!C5),0)</f>
        <v>638.14</v>
      </c>
      <c r="E20" s="81" t="s">
        <v>12</v>
      </c>
      <c r="F20" s="36">
        <f>IF($B20&gt;0,IF(E20="✖",0,'Tabela de Produtos Anual'!E5),0)</f>
        <v>0</v>
      </c>
      <c r="G20" s="80"/>
      <c r="H20" s="80"/>
      <c r="I20" s="81" t="s">
        <v>12</v>
      </c>
      <c r="J20" s="36">
        <f>IF($B20&gt;0,IF(I20="✖",0,'Tabela de Produtos Anual'!AK5),0)</f>
        <v>0</v>
      </c>
      <c r="K20" s="81" t="s">
        <v>12</v>
      </c>
      <c r="L20" s="36">
        <f>IF($B20&gt;0,IF(K20="✖",0,'Tabela de Produtos Anual'!M5),0)</f>
        <v>0</v>
      </c>
      <c r="M20" s="81" t="s">
        <v>12</v>
      </c>
      <c r="N20" s="36">
        <f>IF($B20&gt;0,IF(M20="✖",0,'Tabela de Produtos Anual'!N5),0)</f>
        <v>0</v>
      </c>
      <c r="O20" s="81" t="s">
        <v>12</v>
      </c>
      <c r="P20" s="36">
        <f>IF($B20&gt;0,IF(O20="✖",0,'Tabela de Produtos Anual'!O5),0)</f>
        <v>0</v>
      </c>
      <c r="Q20" s="81" t="s">
        <v>12</v>
      </c>
      <c r="R20" s="36">
        <f>IF($B20&gt;0,IF(Q20="✖",0,IF(Q$16="✖",'Tabela de Produtos Anual'!R5,'Tabela de Produtos Anual'!X5)),0)</f>
        <v>0</v>
      </c>
      <c r="S20" s="81" t="s">
        <v>12</v>
      </c>
      <c r="T20" s="36">
        <f>IF($B20&gt;0,IF(S20="✖",0,IF($S$16="✖",'Tabela de Produtos Anual'!S5,'Tabela de Produtos Anual'!Y5)),0)</f>
        <v>0</v>
      </c>
      <c r="U20" s="81" t="s">
        <v>12</v>
      </c>
      <c r="V20" s="36">
        <f>IF($B20&gt;0,IF(U20="✖",0,'Tabela de Produtos Anual'!AD5),0)</f>
        <v>0</v>
      </c>
      <c r="W20" s="81" t="s">
        <v>12</v>
      </c>
      <c r="X20" s="36">
        <f>IF($B20&gt;0,IF(W20="✖",0,'Tabela de Produtos Anual'!AE5),0)</f>
        <v>0</v>
      </c>
      <c r="Y20" s="81" t="s">
        <v>12</v>
      </c>
      <c r="Z20" s="36">
        <f>IF($B20&gt;0,IF(Y20="✖",0,'Tabela de Produtos Anual'!AF5),0)</f>
        <v>0</v>
      </c>
      <c r="AA20" s="81" t="s">
        <v>12</v>
      </c>
      <c r="AB20" s="36">
        <f>IF($B20&gt;0,IF(AA20="✖",0,'Tabela de Produtos Anual'!AG5),0)</f>
        <v>0</v>
      </c>
      <c r="AC20" s="142">
        <f>SUM(C20:AB20)</f>
        <v>638.14</v>
      </c>
      <c r="AD20" s="143"/>
    </row>
    <row r="21" spans="1:30" ht="21" x14ac:dyDescent="0.35">
      <c r="A21" s="5" t="s">
        <v>14</v>
      </c>
      <c r="B21" s="61">
        <v>45</v>
      </c>
      <c r="C21" s="81" t="s">
        <v>10</v>
      </c>
      <c r="D21" s="36">
        <f>IF($B21&gt;0,IF(C21="✖",0,'Tabela de Produtos Anual'!C6),0)</f>
        <v>638.14</v>
      </c>
      <c r="E21" s="81" t="s">
        <v>12</v>
      </c>
      <c r="F21" s="36">
        <f>IF($B21&gt;0,IF(E21="✖",0,'Tabela de Produtos Anual'!E6),0)</f>
        <v>0</v>
      </c>
      <c r="G21" s="81" t="s">
        <v>12</v>
      </c>
      <c r="H21" s="36">
        <f>IF($B21&gt;0,IF(G21="✖",0,'Tabela de Produtos Anual'!F6),0)</f>
        <v>0</v>
      </c>
      <c r="I21" s="81" t="s">
        <v>12</v>
      </c>
      <c r="J21" s="36">
        <f>IF($B21&gt;0,IF(I21="✖",0,'Tabela de Produtos Anual'!AK6),0)</f>
        <v>0</v>
      </c>
      <c r="K21" s="81" t="s">
        <v>12</v>
      </c>
      <c r="L21" s="36">
        <f>IF($B21&gt;0,IF(K21="✖",0,'Tabela de Produtos Anual'!M6),0)</f>
        <v>0</v>
      </c>
      <c r="M21" s="81" t="s">
        <v>12</v>
      </c>
      <c r="N21" s="36">
        <f>IF($B21&gt;0,IF(M21="✖",0,'Tabela de Produtos Anual'!N6),0)</f>
        <v>0</v>
      </c>
      <c r="O21" s="81" t="s">
        <v>12</v>
      </c>
      <c r="P21" s="36">
        <f>IF($B21&gt;0,IF(O21="✖",0,'Tabela de Produtos Anual'!O6),0)</f>
        <v>0</v>
      </c>
      <c r="Q21" s="81" t="s">
        <v>12</v>
      </c>
      <c r="R21" s="36">
        <f>IF($B21&gt;0,IF(Q21="✖",0,IF(Q$16="✖",'Tabela de Produtos Anual'!R6,'Tabela de Produtos Anual'!X6)),0)</f>
        <v>0</v>
      </c>
      <c r="S21" s="81" t="s">
        <v>12</v>
      </c>
      <c r="T21" s="36">
        <f>IF($B21&gt;0,IF(S21="✖",0,IF($S$16="✖",'Tabela de Produtos Anual'!S6,'Tabela de Produtos Anual'!Y6)),0)</f>
        <v>0</v>
      </c>
      <c r="U21" s="81" t="s">
        <v>12</v>
      </c>
      <c r="V21" s="36">
        <f>IF($B21&gt;0,IF(U21="✖",0,'Tabela de Produtos Anual'!AD6),0)</f>
        <v>0</v>
      </c>
      <c r="W21" s="81" t="s">
        <v>12</v>
      </c>
      <c r="X21" s="36">
        <f>IF($B21&gt;0,IF(W21="✖",0,'Tabela de Produtos Anual'!AE6),0)</f>
        <v>0</v>
      </c>
      <c r="Y21" s="81" t="s">
        <v>12</v>
      </c>
      <c r="Z21" s="36">
        <f>IF($B21&gt;0,IF(Y21="✖",0,'Tabela de Produtos Anual'!AF6),0)</f>
        <v>0</v>
      </c>
      <c r="AA21" s="81" t="s">
        <v>12</v>
      </c>
      <c r="AB21" s="36">
        <f>IF($B21&gt;0,IF(AA21="✖",0,'Tabela de Produtos Anual'!AG6),0)</f>
        <v>0</v>
      </c>
      <c r="AC21" s="142">
        <f>SUM(C21:AB21)</f>
        <v>638.14</v>
      </c>
      <c r="AD21" s="143"/>
    </row>
    <row r="22" spans="1:30" ht="21" customHeight="1" x14ac:dyDescent="0.25">
      <c r="C22" s="153" t="s">
        <v>166</v>
      </c>
      <c r="D22" s="153"/>
      <c r="E22" s="153"/>
      <c r="F22" s="153"/>
      <c r="G22" s="153"/>
      <c r="H22" s="153"/>
      <c r="I22" s="153" t="s">
        <v>165</v>
      </c>
      <c r="J22" s="153"/>
      <c r="K22" s="153" t="s">
        <v>166</v>
      </c>
      <c r="L22" s="153"/>
      <c r="M22" s="153"/>
      <c r="N22" s="153"/>
      <c r="O22" s="153"/>
      <c r="P22" s="153"/>
      <c r="Q22" s="153" t="str">
        <f>IF(Q16="✔","*Não se aplica desconto","Desconto aplicável")</f>
        <v>Desconto aplicável</v>
      </c>
      <c r="R22" s="153"/>
      <c r="S22" s="153" t="str">
        <f>IF(S16="✔","*Não se aplica desconto","Desconto aplicável")</f>
        <v>Desconto aplicável</v>
      </c>
      <c r="T22" s="153"/>
      <c r="U22" s="153" t="s">
        <v>165</v>
      </c>
      <c r="V22" s="153"/>
      <c r="W22" s="153"/>
      <c r="X22" s="153"/>
      <c r="Y22" s="153"/>
      <c r="Z22" s="153"/>
      <c r="AA22" s="153"/>
      <c r="AB22" s="153"/>
    </row>
    <row r="23" spans="1:30" ht="21" customHeight="1" x14ac:dyDescent="0.25"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</row>
    <row r="24" spans="1:30" x14ac:dyDescent="0.25">
      <c r="B24" s="18"/>
    </row>
    <row r="25" spans="1:30" ht="21" customHeight="1" x14ac:dyDescent="0.25">
      <c r="A25" s="173" t="s">
        <v>4</v>
      </c>
      <c r="B25" s="175" t="s">
        <v>15</v>
      </c>
      <c r="C25" s="175"/>
      <c r="D25" s="175"/>
      <c r="E25" s="175"/>
      <c r="F25" s="175"/>
      <c r="G25" s="175"/>
      <c r="H25" s="175"/>
      <c r="I25" s="175"/>
      <c r="J25" s="175"/>
      <c r="K25" s="175"/>
    </row>
    <row r="26" spans="1:30" ht="92.25" customHeight="1" x14ac:dyDescent="0.25">
      <c r="A26" s="173"/>
      <c r="B26" s="174" t="s">
        <v>16</v>
      </c>
      <c r="C26" s="174"/>
      <c r="D26" s="175" t="s">
        <v>17</v>
      </c>
      <c r="E26" s="175"/>
      <c r="F26" s="175" t="s">
        <v>18</v>
      </c>
      <c r="G26" s="175"/>
      <c r="H26" s="175" t="s">
        <v>131</v>
      </c>
      <c r="I26" s="175"/>
      <c r="J26" s="175" t="s">
        <v>142</v>
      </c>
      <c r="K26" s="175"/>
      <c r="P26" s="37"/>
    </row>
    <row r="27" spans="1:30" ht="21" x14ac:dyDescent="0.25">
      <c r="A27" s="5" t="s">
        <v>85</v>
      </c>
      <c r="B27" s="142">
        <f>SUM(C17:AB17)</f>
        <v>0</v>
      </c>
      <c r="C27" s="143"/>
      <c r="D27" s="181" t="str">
        <f>IF($C$149&lt;100,"0%",IF($C$149&lt;200,"5%",IF($C$149&lt;300,"10%",IF($C$149&lt;400,"15%","20%"))))</f>
        <v>20%</v>
      </c>
      <c r="E27" s="181"/>
      <c r="F27" s="56">
        <f>H150</f>
        <v>0.1208814</v>
      </c>
      <c r="G27" s="57"/>
      <c r="H27" s="144">
        <f>'cálculos Anual'!AM2</f>
        <v>0</v>
      </c>
      <c r="I27" s="144"/>
      <c r="J27" s="144">
        <f>'cálculos Anual'!AN2</f>
        <v>0</v>
      </c>
      <c r="K27" s="144"/>
    </row>
    <row r="28" spans="1:30" ht="21" x14ac:dyDescent="0.25">
      <c r="A28" s="5" t="s">
        <v>9</v>
      </c>
      <c r="B28" s="142">
        <f>SUM(C18:AB18)</f>
        <v>638.14</v>
      </c>
      <c r="C28" s="143"/>
      <c r="D28" s="181"/>
      <c r="E28" s="181"/>
      <c r="F28" s="56">
        <f>H150</f>
        <v>0.1208814</v>
      </c>
      <c r="G28" s="57"/>
      <c r="H28" s="144">
        <f>'cálculos Anual'!AM3</f>
        <v>433.372743404</v>
      </c>
      <c r="I28" s="144"/>
      <c r="J28" s="144">
        <f>'cálculos Anual'!AN3</f>
        <v>433.372743404</v>
      </c>
      <c r="K28" s="144"/>
    </row>
    <row r="29" spans="1:30" ht="21" x14ac:dyDescent="0.25">
      <c r="A29" s="5" t="s">
        <v>11</v>
      </c>
      <c r="B29" s="142">
        <f>SUM(C19:AB19)</f>
        <v>638.14</v>
      </c>
      <c r="C29" s="143"/>
      <c r="D29" s="181"/>
      <c r="E29" s="181"/>
      <c r="F29" s="56">
        <f>H150</f>
        <v>0.1208814</v>
      </c>
      <c r="G29" s="57"/>
      <c r="H29" s="144">
        <f>'cálculos Anual'!AM4</f>
        <v>433.372743404</v>
      </c>
      <c r="I29" s="144"/>
      <c r="J29" s="144">
        <f>'cálculos Anual'!AN4</f>
        <v>433.372743404</v>
      </c>
      <c r="K29" s="144"/>
    </row>
    <row r="30" spans="1:30" ht="21" x14ac:dyDescent="0.25">
      <c r="A30" s="5" t="s">
        <v>13</v>
      </c>
      <c r="B30" s="142">
        <f>SUM(C20:AB20)</f>
        <v>638.14</v>
      </c>
      <c r="C30" s="143"/>
      <c r="D30" s="181"/>
      <c r="E30" s="181"/>
      <c r="F30" s="56">
        <f>H150</f>
        <v>0.1208814</v>
      </c>
      <c r="G30" s="57"/>
      <c r="H30" s="144">
        <f>'cálculos Anual'!AM5</f>
        <v>433.372743404</v>
      </c>
      <c r="I30" s="144"/>
      <c r="J30" s="144">
        <f>'cálculos Anual'!AN5</f>
        <v>433.372743404</v>
      </c>
      <c r="K30" s="144"/>
    </row>
    <row r="31" spans="1:30" ht="21" x14ac:dyDescent="0.25">
      <c r="A31" s="5" t="s">
        <v>14</v>
      </c>
      <c r="B31" s="142">
        <f>SUM(C21:AB21)</f>
        <v>638.14</v>
      </c>
      <c r="C31" s="143"/>
      <c r="D31" s="181"/>
      <c r="E31" s="181"/>
      <c r="F31" s="56">
        <f>H150</f>
        <v>0.1208814</v>
      </c>
      <c r="G31" s="57"/>
      <c r="H31" s="144">
        <f>'cálculos Anual'!AM6</f>
        <v>433.372743404</v>
      </c>
      <c r="I31" s="144"/>
      <c r="J31" s="144">
        <f>'cálculos Anual'!AN6</f>
        <v>433.372743404</v>
      </c>
      <c r="K31" s="144"/>
    </row>
    <row r="32" spans="1:30" x14ac:dyDescent="0.25">
      <c r="B32" s="18"/>
    </row>
    <row r="33" spans="1:40" x14ac:dyDescent="0.25">
      <c r="B33" s="18"/>
    </row>
    <row r="34" spans="1:40" x14ac:dyDescent="0.25">
      <c r="B34" s="18"/>
    </row>
    <row r="35" spans="1:40" ht="42" customHeight="1" x14ac:dyDescent="0.25">
      <c r="A35" s="173" t="s">
        <v>19</v>
      </c>
      <c r="B35" s="182" t="s">
        <v>108</v>
      </c>
      <c r="C35" s="183" t="s">
        <v>47</v>
      </c>
      <c r="D35" s="183"/>
      <c r="E35" s="202" t="s">
        <v>143</v>
      </c>
      <c r="F35" s="203"/>
      <c r="G35" s="203"/>
      <c r="H35" s="203"/>
      <c r="I35" s="203"/>
      <c r="J35" s="203"/>
      <c r="K35" s="203"/>
      <c r="L35" s="203"/>
      <c r="M35" s="203"/>
      <c r="N35" s="203"/>
      <c r="O35" s="193" t="s">
        <v>84</v>
      </c>
      <c r="P35" s="193"/>
      <c r="Q35" s="215" t="s">
        <v>144</v>
      </c>
      <c r="R35" s="216"/>
      <c r="S35" s="216"/>
      <c r="T35" s="216"/>
      <c r="U35" s="216"/>
      <c r="V35" s="216"/>
      <c r="W35" s="209" t="s">
        <v>145</v>
      </c>
      <c r="X35" s="210"/>
      <c r="Y35" s="210"/>
      <c r="Z35" s="210"/>
      <c r="AA35" s="210"/>
      <c r="AB35" s="210"/>
      <c r="AC35" s="210"/>
      <c r="AD35" s="210"/>
      <c r="AE35" s="210"/>
      <c r="AF35" s="210"/>
      <c r="AG35" s="210"/>
      <c r="AH35" s="210"/>
      <c r="AI35" s="210"/>
      <c r="AJ35" s="210"/>
      <c r="AK35" s="210"/>
      <c r="AL35" s="210"/>
      <c r="AM35" s="136" t="s">
        <v>15</v>
      </c>
      <c r="AN35" s="137"/>
    </row>
    <row r="36" spans="1:40" ht="78" customHeight="1" x14ac:dyDescent="0.25">
      <c r="A36" s="173"/>
      <c r="B36" s="182"/>
      <c r="C36" s="172" t="s">
        <v>5</v>
      </c>
      <c r="D36" s="172"/>
      <c r="E36" s="172" t="s">
        <v>112</v>
      </c>
      <c r="F36" s="172"/>
      <c r="G36" s="172" t="s">
        <v>6</v>
      </c>
      <c r="H36" s="172"/>
      <c r="I36" s="172" t="s">
        <v>20</v>
      </c>
      <c r="J36" s="172"/>
      <c r="K36" s="172" t="s">
        <v>113</v>
      </c>
      <c r="L36" s="172"/>
      <c r="M36" s="172" t="s">
        <v>114</v>
      </c>
      <c r="N36" s="172"/>
      <c r="O36" s="186" t="s">
        <v>117</v>
      </c>
      <c r="P36" s="186"/>
      <c r="Q36" s="186" t="s">
        <v>118</v>
      </c>
      <c r="R36" s="186"/>
      <c r="S36" s="186" t="s">
        <v>109</v>
      </c>
      <c r="T36" s="186"/>
      <c r="U36" s="186" t="s">
        <v>133</v>
      </c>
      <c r="V36" s="186"/>
      <c r="W36" s="204" t="s">
        <v>147</v>
      </c>
      <c r="X36" s="204"/>
      <c r="Y36" s="204" t="s">
        <v>132</v>
      </c>
      <c r="Z36" s="204"/>
      <c r="AA36" s="204" t="s">
        <v>94</v>
      </c>
      <c r="AB36" s="204"/>
      <c r="AC36" s="204" t="s">
        <v>134</v>
      </c>
      <c r="AD36" s="204"/>
      <c r="AE36" s="204" t="s">
        <v>135</v>
      </c>
      <c r="AF36" s="204"/>
      <c r="AG36" s="204" t="s">
        <v>136</v>
      </c>
      <c r="AH36" s="204"/>
      <c r="AI36" s="204" t="s">
        <v>137</v>
      </c>
      <c r="AJ36" s="204"/>
      <c r="AK36" s="204" t="s">
        <v>138</v>
      </c>
      <c r="AL36" s="204"/>
      <c r="AM36" s="138" t="s">
        <v>172</v>
      </c>
      <c r="AN36" s="139"/>
    </row>
    <row r="37" spans="1:40" s="91" customFormat="1" ht="24" customHeight="1" x14ac:dyDescent="0.25">
      <c r="A37" s="173"/>
      <c r="B37" s="182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86" t="s">
        <v>12</v>
      </c>
      <c r="N37" s="87" t="s">
        <v>146</v>
      </c>
      <c r="O37" s="186"/>
      <c r="P37" s="186"/>
      <c r="Q37" s="186"/>
      <c r="R37" s="186"/>
      <c r="S37" s="186"/>
      <c r="T37" s="186"/>
      <c r="U37" s="88" t="s">
        <v>12</v>
      </c>
      <c r="V37" s="89" t="s">
        <v>146</v>
      </c>
      <c r="W37" s="90" t="s">
        <v>12</v>
      </c>
      <c r="X37" s="60" t="s">
        <v>146</v>
      </c>
      <c r="Y37" s="90" t="s">
        <v>12</v>
      </c>
      <c r="Z37" s="60" t="s">
        <v>146</v>
      </c>
      <c r="AA37" s="90" t="s">
        <v>12</v>
      </c>
      <c r="AB37" s="60" t="s">
        <v>146</v>
      </c>
      <c r="AC37" s="90" t="s">
        <v>12</v>
      </c>
      <c r="AD37" s="60" t="s">
        <v>146</v>
      </c>
      <c r="AE37" s="90" t="s">
        <v>12</v>
      </c>
      <c r="AF37" s="60" t="s">
        <v>146</v>
      </c>
      <c r="AG37" s="90" t="s">
        <v>12</v>
      </c>
      <c r="AH37" s="60" t="s">
        <v>146</v>
      </c>
      <c r="AI37" s="90" t="s">
        <v>12</v>
      </c>
      <c r="AJ37" s="60" t="s">
        <v>146</v>
      </c>
      <c r="AK37" s="90" t="s">
        <v>12</v>
      </c>
      <c r="AL37" s="60" t="s">
        <v>146</v>
      </c>
      <c r="AM37" s="140"/>
      <c r="AN37" s="141"/>
    </row>
    <row r="38" spans="1:40" ht="21" x14ac:dyDescent="0.35">
      <c r="A38" s="5" t="s">
        <v>21</v>
      </c>
      <c r="B38" s="23">
        <v>50</v>
      </c>
      <c r="C38" s="52" t="s">
        <v>10</v>
      </c>
      <c r="D38" s="55">
        <f>IF($B38&gt;0,IF(C38="✖",0,'Tabela de Produtos Anual'!C7),0)</f>
        <v>886.37</v>
      </c>
      <c r="E38" s="53"/>
      <c r="F38" s="53"/>
      <c r="G38" s="52" t="s">
        <v>10</v>
      </c>
      <c r="H38" s="55">
        <f>IF($B38&gt;0,IF(G38="✖",0,'Tabela de Produtos Anual'!F7),0)</f>
        <v>95.18</v>
      </c>
      <c r="I38" s="53"/>
      <c r="J38" s="53"/>
      <c r="K38" s="52" t="s">
        <v>10</v>
      </c>
      <c r="L38" s="55">
        <f>IF($B38&gt;0,IF(K38="✖",0,'Tabela de Produtos Anual'!AK7),0)</f>
        <v>63.63</v>
      </c>
      <c r="M38" s="52" t="s">
        <v>12</v>
      </c>
      <c r="N38" s="51">
        <f>IF($B38&gt;0,IF(M38="✖",0,IF(M$37="✖",'Tabela de Produtos Anual'!U7,'Tabela de Produtos Anual'!AA7)),0)</f>
        <v>0</v>
      </c>
      <c r="O38" s="52" t="s">
        <v>12</v>
      </c>
      <c r="P38" s="55">
        <f>IF($B38&gt;0,IF(O38="✖",0,'Tabela de Produtos Anual'!M7),0)</f>
        <v>0</v>
      </c>
      <c r="Q38" s="52" t="s">
        <v>12</v>
      </c>
      <c r="R38" s="55">
        <f>IF($B38&gt;0,IF(Q38="✖",0,'Tabela de Produtos Anual'!N7),0)</f>
        <v>0</v>
      </c>
      <c r="S38" s="52" t="s">
        <v>12</v>
      </c>
      <c r="T38" s="55">
        <f>IF($B38&gt;0,IF(S38="✖",0,'Tabela de Produtos Anual'!O7),0)</f>
        <v>0</v>
      </c>
      <c r="U38" s="52" t="s">
        <v>12</v>
      </c>
      <c r="V38" s="51">
        <f>IF($B38&gt;0,IF(U38="✖",0,IF(U$37="✖",'Tabela de Produtos Anual'!V7,'Tabela de Produtos Anual'!AB7)),0)</f>
        <v>0</v>
      </c>
      <c r="W38" s="52" t="s">
        <v>12</v>
      </c>
      <c r="X38" s="51">
        <f>IF($B38&gt;0,IF(W38="✖",0,IF(W$37="✖",'Tabela de Produtos Anual'!R7,'Tabela de Produtos Anual'!X7)),0)</f>
        <v>0</v>
      </c>
      <c r="Y38" s="52" t="s">
        <v>12</v>
      </c>
      <c r="Z38" s="51">
        <f>IF($B38&gt;0,IF(Y38="✖",0,IF(Y$37="✖",'Tabela de Produtos Anual'!T7,'Tabela de Produtos Anual'!Z7)),0)</f>
        <v>0</v>
      </c>
      <c r="AA38" s="52" t="s">
        <v>12</v>
      </c>
      <c r="AB38" s="51">
        <f>IF($B38&gt;0,IF(AA38="✖",0,IF(AA$37="✖",'Tabela de Produtos Anual'!W7,'Tabela de Produtos Anual'!AC7)),0)</f>
        <v>0</v>
      </c>
      <c r="AC38" s="52" t="s">
        <v>12</v>
      </c>
      <c r="AD38" s="55">
        <f>IF($B38&gt;0,IF(AC38="✖",0,'Tabela de Produtos Anual'!AD7),0)</f>
        <v>0</v>
      </c>
      <c r="AE38" s="52" t="s">
        <v>12</v>
      </c>
      <c r="AF38" s="55">
        <f>IF($B38&gt;0,IF(AE38="✖",0,'Tabela de Produtos Anual'!AE7),0)</f>
        <v>0</v>
      </c>
      <c r="AG38" s="52" t="s">
        <v>12</v>
      </c>
      <c r="AH38" s="55">
        <f>IF($B38&gt;0,IF(AG38="✖",0,'Tabela de Produtos Anual'!AF7),0)</f>
        <v>0</v>
      </c>
      <c r="AI38" s="52" t="s">
        <v>12</v>
      </c>
      <c r="AJ38" s="55">
        <f>IF($B38&gt;0,IF(AI38="✖",0,'Tabela de Produtos Anual'!AG7),0)</f>
        <v>0</v>
      </c>
      <c r="AK38" s="52" t="s">
        <v>12</v>
      </c>
      <c r="AL38" s="55">
        <f>IF($B38&gt;0,IF(AK38="✖",0,'Tabela de Produtos Anual'!AH7),0)</f>
        <v>0</v>
      </c>
      <c r="AM38" s="142">
        <f>SUM(C38:AL38)</f>
        <v>1045.18</v>
      </c>
      <c r="AN38" s="143"/>
    </row>
    <row r="39" spans="1:40" ht="21" x14ac:dyDescent="0.35">
      <c r="A39" s="5" t="s">
        <v>22</v>
      </c>
      <c r="B39" s="23">
        <v>55</v>
      </c>
      <c r="C39" s="52" t="s">
        <v>10</v>
      </c>
      <c r="D39" s="55">
        <f>IF($B39&gt;0,IF(C39="✖",0,'Tabela de Produtos Anual'!C8),0)</f>
        <v>886.37</v>
      </c>
      <c r="E39" s="53"/>
      <c r="F39" s="53"/>
      <c r="G39" s="53"/>
      <c r="H39" s="53"/>
      <c r="I39" s="53"/>
      <c r="J39" s="53"/>
      <c r="K39" s="52" t="s">
        <v>10</v>
      </c>
      <c r="L39" s="55">
        <f>IF($B39&gt;0,IF(K39="✖",0,'Tabela de Produtos Anual'!AK8),0)</f>
        <v>63.63</v>
      </c>
      <c r="M39" s="52" t="s">
        <v>12</v>
      </c>
      <c r="N39" s="51">
        <f>IF($B39&gt;0,IF(M39="✖",0,IF(M$37="✖",'Tabela de Produtos Anual'!U8,'Tabela de Produtos Anual'!AA8)),0)</f>
        <v>0</v>
      </c>
      <c r="O39" s="52" t="s">
        <v>12</v>
      </c>
      <c r="P39" s="55">
        <f>IF($B39&gt;0,IF(O39="✖",0,'Tabela de Produtos Anual'!M8),0)</f>
        <v>0</v>
      </c>
      <c r="Q39" s="52" t="s">
        <v>12</v>
      </c>
      <c r="R39" s="55">
        <f>IF($B39&gt;0,IF(Q39="✖",0,'Tabela de Produtos Anual'!N8),0)</f>
        <v>0</v>
      </c>
      <c r="S39" s="52" t="s">
        <v>12</v>
      </c>
      <c r="T39" s="55">
        <f>IF($B39&gt;0,IF(S39="✖",0,'Tabela de Produtos Anual'!O8),0)</f>
        <v>0</v>
      </c>
      <c r="U39" s="52" t="s">
        <v>12</v>
      </c>
      <c r="V39" s="51">
        <f>IF($B39&gt;0,IF(U39="✖",0,IF(U$37="✖",'Tabela de Produtos Anual'!V8,'Tabela de Produtos Anual'!AB8)),0)</f>
        <v>0</v>
      </c>
      <c r="W39" s="52" t="s">
        <v>12</v>
      </c>
      <c r="X39" s="51">
        <f>IF($B39&gt;0,IF(W39="✖",0,IF(W$37="✖",'Tabela de Produtos Anual'!R8,'Tabela de Produtos Anual'!X8)),0)</f>
        <v>0</v>
      </c>
      <c r="Y39" s="52" t="s">
        <v>12</v>
      </c>
      <c r="Z39" s="51">
        <f>IF($B39&gt;0,IF(Y39="✖",0,IF(Y$37="✖",'Tabela de Produtos Anual'!T8,'Tabela de Produtos Anual'!Z8)),0)</f>
        <v>0</v>
      </c>
      <c r="AA39" s="52" t="s">
        <v>12</v>
      </c>
      <c r="AB39" s="51">
        <f>IF($B39&gt;0,IF(AA39="✖",0,IF(AA$37="✖",'Tabela de Produtos Anual'!W8,'Tabela de Produtos Anual'!AC8)),0)</f>
        <v>0</v>
      </c>
      <c r="AC39" s="52" t="s">
        <v>12</v>
      </c>
      <c r="AD39" s="55">
        <f>IF($B39&gt;0,IF(AC39="✖",0,'Tabela de Produtos Anual'!AD8),0)</f>
        <v>0</v>
      </c>
      <c r="AE39" s="52" t="s">
        <v>12</v>
      </c>
      <c r="AF39" s="55">
        <f>IF($B39&gt;0,IF(AE39="✖",0,'Tabela de Produtos Anual'!AE8),0)</f>
        <v>0</v>
      </c>
      <c r="AG39" s="52" t="s">
        <v>12</v>
      </c>
      <c r="AH39" s="55">
        <f>IF($B39&gt;0,IF(AG39="✖",0,'Tabela de Produtos Anual'!AF8),0)</f>
        <v>0</v>
      </c>
      <c r="AI39" s="52" t="s">
        <v>12</v>
      </c>
      <c r="AJ39" s="55">
        <f>IF($B39&gt;0,IF(AI39="✖",0,'Tabela de Produtos Anual'!AG8),0)</f>
        <v>0</v>
      </c>
      <c r="AK39" s="52" t="s">
        <v>12</v>
      </c>
      <c r="AL39" s="55">
        <f>IF($B39&gt;0,IF(AK39="✖",0,'Tabela de Produtos Anual'!AH8),0)</f>
        <v>0</v>
      </c>
      <c r="AM39" s="142">
        <f>SUM(C39:AL39)</f>
        <v>950</v>
      </c>
      <c r="AN39" s="143"/>
    </row>
    <row r="40" spans="1:40" ht="21" x14ac:dyDescent="0.35">
      <c r="A40" s="5" t="s">
        <v>23</v>
      </c>
      <c r="B40" s="23">
        <v>50</v>
      </c>
      <c r="C40" s="52" t="s">
        <v>10</v>
      </c>
      <c r="D40" s="55">
        <f>IF($B40&gt;0,IF(C40="✖",0,'Tabela de Produtos Anual'!C9),0)</f>
        <v>886.37</v>
      </c>
      <c r="E40" s="53"/>
      <c r="F40" s="53"/>
      <c r="G40" s="53"/>
      <c r="H40" s="53"/>
      <c r="I40" s="53"/>
      <c r="J40" s="53"/>
      <c r="K40" s="52" t="s">
        <v>10</v>
      </c>
      <c r="L40" s="55">
        <f>IF($B40&gt;0,IF(K40="✖",0,'Tabela de Produtos Anual'!AK9),0)</f>
        <v>63.63</v>
      </c>
      <c r="M40" s="52" t="s">
        <v>12</v>
      </c>
      <c r="N40" s="51">
        <f>IF($B40&gt;0,IF(M40="✖",0,IF(M$37="✖",'Tabela de Produtos Anual'!U9,'Tabela de Produtos Anual'!AA9)),0)</f>
        <v>0</v>
      </c>
      <c r="O40" s="52" t="s">
        <v>12</v>
      </c>
      <c r="P40" s="55">
        <f>IF($B40&gt;0,IF(O40="✖",0,'Tabela de Produtos Anual'!M9),0)</f>
        <v>0</v>
      </c>
      <c r="Q40" s="52" t="s">
        <v>12</v>
      </c>
      <c r="R40" s="55">
        <f>IF($B40&gt;0,IF(Q40="✖",0,'Tabela de Produtos Anual'!N9),0)</f>
        <v>0</v>
      </c>
      <c r="S40" s="52" t="s">
        <v>12</v>
      </c>
      <c r="T40" s="55">
        <f>IF($B40&gt;0,IF(S40="✖",0,'Tabela de Produtos Anual'!O9),0)</f>
        <v>0</v>
      </c>
      <c r="U40" s="52" t="s">
        <v>12</v>
      </c>
      <c r="V40" s="51">
        <f>IF($B40&gt;0,IF(U40="✖",0,IF(U$37="✖",'Tabela de Produtos Anual'!V9,'Tabela de Produtos Anual'!AB9)),0)</f>
        <v>0</v>
      </c>
      <c r="W40" s="52" t="s">
        <v>12</v>
      </c>
      <c r="X40" s="51">
        <f>IF($B40&gt;0,IF(W40="✖",0,IF(W$37="✖",'Tabela de Produtos Anual'!R9,'Tabela de Produtos Anual'!X9)),0)</f>
        <v>0</v>
      </c>
      <c r="Y40" s="52" t="s">
        <v>12</v>
      </c>
      <c r="Z40" s="51">
        <f>IF($B40&gt;0,IF(Y40="✖",0,IF(Y$37="✖",'Tabela de Produtos Anual'!T9,'Tabela de Produtos Anual'!Z9)),0)</f>
        <v>0</v>
      </c>
      <c r="AA40" s="52" t="s">
        <v>12</v>
      </c>
      <c r="AB40" s="51">
        <f>IF($B40&gt;0,IF(AA40="✖",0,IF(AA$37="✖",'Tabela de Produtos Anual'!W9,'Tabela de Produtos Anual'!AC9)),0)</f>
        <v>0</v>
      </c>
      <c r="AC40" s="52" t="s">
        <v>12</v>
      </c>
      <c r="AD40" s="55">
        <f>IF($B40&gt;0,IF(AC40="✖",0,'Tabela de Produtos Anual'!AD9),0)</f>
        <v>0</v>
      </c>
      <c r="AE40" s="52" t="s">
        <v>12</v>
      </c>
      <c r="AF40" s="55">
        <f>IF($B40&gt;0,IF(AE40="✖",0,'Tabela de Produtos Anual'!AE9),0)</f>
        <v>0</v>
      </c>
      <c r="AG40" s="52" t="s">
        <v>12</v>
      </c>
      <c r="AH40" s="55">
        <f>IF($B40&gt;0,IF(AG40="✖",0,'Tabela de Produtos Anual'!AF9),0)</f>
        <v>0</v>
      </c>
      <c r="AI40" s="52" t="s">
        <v>12</v>
      </c>
      <c r="AJ40" s="55">
        <f>IF($B40&gt;0,IF(AI40="✖",0,'Tabela de Produtos Anual'!AG9),0)</f>
        <v>0</v>
      </c>
      <c r="AK40" s="52" t="s">
        <v>12</v>
      </c>
      <c r="AL40" s="55">
        <f>IF($B40&gt;0,IF(AK40="✖",0,'Tabela de Produtos Anual'!AH9),0)</f>
        <v>0</v>
      </c>
      <c r="AM40" s="142">
        <f>SUM(C40:AL40)</f>
        <v>950</v>
      </c>
      <c r="AN40" s="143"/>
    </row>
    <row r="41" spans="1:40" ht="21" x14ac:dyDescent="0.35">
      <c r="A41" s="5" t="s">
        <v>24</v>
      </c>
      <c r="B41" s="23">
        <v>70</v>
      </c>
      <c r="C41" s="52" t="s">
        <v>10</v>
      </c>
      <c r="D41" s="55">
        <f>IF($B41&gt;0,IF(C41="✖",0,'Tabela de Produtos Anual'!C10),0)</f>
        <v>886.37</v>
      </c>
      <c r="E41" s="53"/>
      <c r="F41" s="53"/>
      <c r="G41" s="53"/>
      <c r="H41" s="53"/>
      <c r="I41" s="53"/>
      <c r="J41" s="53"/>
      <c r="K41" s="52" t="s">
        <v>10</v>
      </c>
      <c r="L41" s="55">
        <f>IF($B41&gt;0,IF(K41="✖",0,'Tabela de Produtos Anual'!AK10),0)</f>
        <v>63.63</v>
      </c>
      <c r="M41" s="52" t="s">
        <v>12</v>
      </c>
      <c r="N41" s="51">
        <f>IF($B41&gt;0,IF(M41="✖",0,IF(M$37="✖",'Tabela de Produtos Anual'!U10,'Tabela de Produtos Anual'!AA10)),0)</f>
        <v>0</v>
      </c>
      <c r="O41" s="52" t="s">
        <v>12</v>
      </c>
      <c r="P41" s="55">
        <f>IF($B41&gt;0,IF(O41="✖",0,'Tabela de Produtos Anual'!M10),0)</f>
        <v>0</v>
      </c>
      <c r="Q41" s="52" t="s">
        <v>12</v>
      </c>
      <c r="R41" s="55">
        <f>IF($B41&gt;0,IF(Q41="✖",0,'Tabela de Produtos Anual'!N10),0)</f>
        <v>0</v>
      </c>
      <c r="S41" s="52" t="s">
        <v>12</v>
      </c>
      <c r="T41" s="55">
        <f>IF($B41&gt;0,IF(S41="✖",0,'Tabela de Produtos Anual'!O10),0)</f>
        <v>0</v>
      </c>
      <c r="U41" s="52" t="s">
        <v>12</v>
      </c>
      <c r="V41" s="51">
        <f>IF($B41&gt;0,IF(U41="✖",0,IF(U$37="✖",'Tabela de Produtos Anual'!V10,'Tabela de Produtos Anual'!AB10)),0)</f>
        <v>0</v>
      </c>
      <c r="W41" s="52" t="s">
        <v>12</v>
      </c>
      <c r="X41" s="51">
        <f>IF($B41&gt;0,IF(W41="✖",0,IF(W$37="✖",'Tabela de Produtos Anual'!R10,'Tabela de Produtos Anual'!X10)),0)</f>
        <v>0</v>
      </c>
      <c r="Y41" s="52" t="s">
        <v>12</v>
      </c>
      <c r="Z41" s="51">
        <f>IF($B41&gt;0,IF(Y41="✖",0,IF(Y$37="✖",'Tabela de Produtos Anual'!T10,'Tabela de Produtos Anual'!Z10)),0)</f>
        <v>0</v>
      </c>
      <c r="AA41" s="52" t="s">
        <v>12</v>
      </c>
      <c r="AB41" s="51">
        <f>IF($B41&gt;0,IF(AA41="✖",0,IF(AA$37="✖",'Tabela de Produtos Anual'!W10,'Tabela de Produtos Anual'!AC10)),0)</f>
        <v>0</v>
      </c>
      <c r="AC41" s="52" t="s">
        <v>12</v>
      </c>
      <c r="AD41" s="55">
        <f>IF($B41&gt;0,IF(AC41="✖",0,'Tabela de Produtos Anual'!AD10),0)</f>
        <v>0</v>
      </c>
      <c r="AE41" s="52" t="s">
        <v>12</v>
      </c>
      <c r="AF41" s="55">
        <f>IF($B41&gt;0,IF(AE41="✖",0,'Tabela de Produtos Anual'!AE10),0)</f>
        <v>0</v>
      </c>
      <c r="AG41" s="52" t="s">
        <v>12</v>
      </c>
      <c r="AH41" s="55">
        <f>IF($B41&gt;0,IF(AG41="✖",0,'Tabela de Produtos Anual'!AF10),0)</f>
        <v>0</v>
      </c>
      <c r="AI41" s="52" t="s">
        <v>12</v>
      </c>
      <c r="AJ41" s="55">
        <f>IF($B41&gt;0,IF(AI41="✖",0,'Tabela de Produtos Anual'!AG10),0)</f>
        <v>0</v>
      </c>
      <c r="AK41" s="52" t="s">
        <v>12</v>
      </c>
      <c r="AL41" s="55">
        <f>IF($B41&gt;0,IF(AK41="✖",0,'Tabela de Produtos Anual'!AH10),0)</f>
        <v>0</v>
      </c>
      <c r="AM41" s="142">
        <f>SUM(C41:AL41)</f>
        <v>950</v>
      </c>
      <c r="AN41" s="143"/>
    </row>
    <row r="42" spans="1:40" ht="21" x14ac:dyDescent="0.35">
      <c r="A42" s="5" t="s">
        <v>25</v>
      </c>
      <c r="B42" s="23">
        <v>60</v>
      </c>
      <c r="C42" s="52" t="s">
        <v>10</v>
      </c>
      <c r="D42" s="55">
        <f>IF($B42&gt;0,IF(C42="✖",0,'Tabela de Produtos Anual'!C11),0)</f>
        <v>886.37</v>
      </c>
      <c r="E42" s="53"/>
      <c r="F42" s="53"/>
      <c r="G42" s="53"/>
      <c r="H42" s="53"/>
      <c r="I42" s="52" t="s">
        <v>10</v>
      </c>
      <c r="J42" s="55">
        <f>IF($B42&gt;0,IF(I42="✖",0,'Tabela de Produtos Anual'!H11),0)</f>
        <v>165.63</v>
      </c>
      <c r="K42" s="52" t="s">
        <v>10</v>
      </c>
      <c r="L42" s="55">
        <f>IF($B42&gt;0,IF(K42="✖",0,'Tabela de Produtos Anual'!AK11),0)</f>
        <v>63.63</v>
      </c>
      <c r="M42" s="52" t="s">
        <v>12</v>
      </c>
      <c r="N42" s="51">
        <f>IF($B42&gt;0,IF(M42="✖",0,IF(M$37="✖",'Tabela de Produtos Anual'!U11,'Tabela de Produtos Anual'!AA11)),0)</f>
        <v>0</v>
      </c>
      <c r="O42" s="52" t="s">
        <v>12</v>
      </c>
      <c r="P42" s="55">
        <f>IF($B42&gt;0,IF(O42="✖",0,'Tabela de Produtos Anual'!M11),0)</f>
        <v>0</v>
      </c>
      <c r="Q42" s="52" t="s">
        <v>12</v>
      </c>
      <c r="R42" s="55">
        <f>IF($B42&gt;0,IF(Q42="✖",0,'Tabela de Produtos Anual'!N11),0)</f>
        <v>0</v>
      </c>
      <c r="S42" s="52" t="s">
        <v>12</v>
      </c>
      <c r="T42" s="55">
        <f>IF($B42&gt;0,IF(S42="✖",0,'Tabela de Produtos Anual'!O11),0)</f>
        <v>0</v>
      </c>
      <c r="U42" s="52" t="s">
        <v>12</v>
      </c>
      <c r="V42" s="51">
        <f>IF($B42&gt;0,IF(U42="✖",0,IF(U$37="✖",'Tabela de Produtos Anual'!V11,'Tabela de Produtos Anual'!AB11)),0)</f>
        <v>0</v>
      </c>
      <c r="W42" s="52" t="s">
        <v>12</v>
      </c>
      <c r="X42" s="51">
        <f>IF($B42&gt;0,IF(W42="✖",0,IF(W$37="✖",'Tabela de Produtos Anual'!R11,'Tabela de Produtos Anual'!X11)),0)</f>
        <v>0</v>
      </c>
      <c r="Y42" s="52" t="s">
        <v>12</v>
      </c>
      <c r="Z42" s="51">
        <f>IF($B42&gt;0,IF(Y42="✖",0,IF(Y$37="✖",'Tabela de Produtos Anual'!T11,'Tabela de Produtos Anual'!Z11)),0)</f>
        <v>0</v>
      </c>
      <c r="AA42" s="52" t="s">
        <v>12</v>
      </c>
      <c r="AB42" s="51">
        <f>IF($B42&gt;0,IF(AA42="✖",0,IF(AA$37="✖",'Tabela de Produtos Anual'!W11,'Tabela de Produtos Anual'!AC11)),0)</f>
        <v>0</v>
      </c>
      <c r="AC42" s="52" t="s">
        <v>12</v>
      </c>
      <c r="AD42" s="55">
        <f>IF($B42&gt;0,IF(AC42="✖",0,'Tabela de Produtos Anual'!AD11),0)</f>
        <v>0</v>
      </c>
      <c r="AE42" s="52" t="s">
        <v>12</v>
      </c>
      <c r="AF42" s="55">
        <f>IF($B42&gt;0,IF(AE42="✖",0,'Tabela de Produtos Anual'!AE11),0)</f>
        <v>0</v>
      </c>
      <c r="AG42" s="52" t="s">
        <v>12</v>
      </c>
      <c r="AH42" s="55">
        <f>IF($B42&gt;0,IF(AG42="✖",0,'Tabela de Produtos Anual'!AF11),0)</f>
        <v>0</v>
      </c>
      <c r="AI42" s="52" t="s">
        <v>12</v>
      </c>
      <c r="AJ42" s="55">
        <f>IF($B42&gt;0,IF(AI42="✖",0,'Tabela de Produtos Anual'!AG11),0)</f>
        <v>0</v>
      </c>
      <c r="AK42" s="52" t="s">
        <v>12</v>
      </c>
      <c r="AL42" s="55">
        <f>IF($B42&gt;0,IF(AK42="✖",0,'Tabela de Produtos Anual'!AH11),0)</f>
        <v>0</v>
      </c>
      <c r="AM42" s="142">
        <f>SUM(C42:AL42)</f>
        <v>1115.6300000000001</v>
      </c>
      <c r="AN42" s="143"/>
    </row>
    <row r="43" spans="1:40" ht="21" customHeight="1" x14ac:dyDescent="0.35">
      <c r="A43" s="34"/>
      <c r="B43" s="30"/>
      <c r="C43" s="153" t="s">
        <v>166</v>
      </c>
      <c r="D43" s="153"/>
      <c r="E43" s="153"/>
      <c r="F43" s="153"/>
      <c r="G43" s="153"/>
      <c r="H43" s="153"/>
      <c r="I43" s="153"/>
      <c r="J43" s="153"/>
      <c r="K43" s="153" t="s">
        <v>165</v>
      </c>
      <c r="L43" s="153"/>
      <c r="M43" s="153" t="str">
        <f t="shared" ref="M43" si="0">IF(M37="✔","*Não se aplica desconto","Desconto aplicável")</f>
        <v>Desconto aplicável</v>
      </c>
      <c r="N43" s="153"/>
      <c r="O43" s="153" t="s">
        <v>166</v>
      </c>
      <c r="P43" s="153"/>
      <c r="Q43" s="153"/>
      <c r="R43" s="153"/>
      <c r="S43" s="153"/>
      <c r="T43" s="153"/>
      <c r="U43" s="153" t="str">
        <f t="shared" ref="U43" si="1">IF(U37="✔","*Não se aplica desconto","Desconto aplicável")</f>
        <v>Desconto aplicável</v>
      </c>
      <c r="V43" s="153"/>
      <c r="W43" s="153" t="str">
        <f>IF(W37="✔","*Não se aplica desconto","Desconto aplicável")</f>
        <v>Desconto aplicável</v>
      </c>
      <c r="X43" s="153"/>
      <c r="Y43" s="153" t="str">
        <f t="shared" ref="Y43" si="2">IF(Y37="✔","*Não se aplica desconto","Desconto aplicável")</f>
        <v>Desconto aplicável</v>
      </c>
      <c r="Z43" s="153"/>
      <c r="AA43" s="153" t="str">
        <f t="shared" ref="AA43" si="3">IF(AA37="✔","*Não se aplica desconto","Desconto aplicável")</f>
        <v>Desconto aplicável</v>
      </c>
      <c r="AB43" s="153"/>
      <c r="AC43" s="153" t="s">
        <v>165</v>
      </c>
      <c r="AD43" s="153"/>
      <c r="AE43" s="153"/>
      <c r="AF43" s="153"/>
      <c r="AG43" s="153"/>
      <c r="AH43" s="153"/>
      <c r="AI43" s="153"/>
      <c r="AJ43" s="153"/>
      <c r="AK43" s="153"/>
      <c r="AL43" s="153"/>
    </row>
    <row r="44" spans="1:40" ht="21" customHeight="1" x14ac:dyDescent="0.35">
      <c r="A44" s="34"/>
      <c r="B44" s="30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  <c r="AH44" s="153"/>
      <c r="AI44" s="153"/>
      <c r="AJ44" s="153"/>
      <c r="AK44" s="153"/>
      <c r="AL44" s="153"/>
    </row>
    <row r="45" spans="1:40" x14ac:dyDescent="0.25">
      <c r="B45" s="18"/>
      <c r="L45" s="37"/>
    </row>
    <row r="46" spans="1:40" x14ac:dyDescent="0.25">
      <c r="B46" s="18"/>
    </row>
    <row r="47" spans="1:40" ht="21" customHeight="1" x14ac:dyDescent="0.25">
      <c r="A47" s="173" t="s">
        <v>19</v>
      </c>
      <c r="B47" s="175" t="s">
        <v>15</v>
      </c>
      <c r="C47" s="175"/>
      <c r="D47" s="175"/>
      <c r="E47" s="175"/>
      <c r="F47" s="175"/>
      <c r="G47" s="175"/>
      <c r="H47" s="175"/>
      <c r="I47" s="175"/>
      <c r="J47" s="175"/>
      <c r="K47" s="175"/>
    </row>
    <row r="48" spans="1:40" ht="92.25" customHeight="1" x14ac:dyDescent="0.25">
      <c r="A48" s="173"/>
      <c r="B48" s="174" t="s">
        <v>16</v>
      </c>
      <c r="C48" s="174"/>
      <c r="D48" s="175" t="s">
        <v>17</v>
      </c>
      <c r="E48" s="175"/>
      <c r="F48" s="175" t="s">
        <v>18</v>
      </c>
      <c r="G48" s="175"/>
      <c r="H48" s="175" t="s">
        <v>131</v>
      </c>
      <c r="I48" s="175"/>
      <c r="J48" s="175" t="s">
        <v>142</v>
      </c>
      <c r="K48" s="175"/>
    </row>
    <row r="49" spans="1:34" ht="21" x14ac:dyDescent="0.25">
      <c r="A49" s="5" t="s">
        <v>21</v>
      </c>
      <c r="B49" s="143">
        <f>SUM(C38:AL38)</f>
        <v>1045.18</v>
      </c>
      <c r="C49" s="143"/>
      <c r="D49" s="192" t="str">
        <f>IF($C$149&lt;100,"0%",IF($C$149&lt;200,"5%",IF($C$149&lt;300,"10%",IF($C$149&lt;400,"15%","20%"))))</f>
        <v>20%</v>
      </c>
      <c r="E49" s="192"/>
      <c r="F49" s="58">
        <f>H150</f>
        <v>0.1208814</v>
      </c>
      <c r="G49" s="58"/>
      <c r="H49" s="179">
        <f>'cálculos Anual'!AM7</f>
        <v>666.58886182999993</v>
      </c>
      <c r="I49" s="180"/>
      <c r="J49" s="179">
        <f>'cálculos Anual'!AN7</f>
        <v>730.21886182999992</v>
      </c>
      <c r="K49" s="180"/>
      <c r="L49" s="37"/>
    </row>
    <row r="50" spans="1:34" ht="21" x14ac:dyDescent="0.25">
      <c r="A50" s="5" t="s">
        <v>22</v>
      </c>
      <c r="B50" s="143">
        <f t="shared" ref="B50:B53" si="4">SUM(C39:AL39)</f>
        <v>950</v>
      </c>
      <c r="C50" s="143"/>
      <c r="D50" s="192"/>
      <c r="E50" s="192"/>
      <c r="F50" s="58">
        <f>H150</f>
        <v>0.1208814</v>
      </c>
      <c r="G50" s="58"/>
      <c r="H50" s="179">
        <f>'cálculos Anual'!AM8</f>
        <v>601.95035348199997</v>
      </c>
      <c r="I50" s="180"/>
      <c r="J50" s="179">
        <f>'cálculos Anual'!AN8</f>
        <v>665.58035348199996</v>
      </c>
      <c r="K50" s="180"/>
    </row>
    <row r="51" spans="1:34" ht="21" x14ac:dyDescent="0.25">
      <c r="A51" s="5" t="s">
        <v>23</v>
      </c>
      <c r="B51" s="143">
        <f t="shared" si="4"/>
        <v>950</v>
      </c>
      <c r="C51" s="143"/>
      <c r="D51" s="192"/>
      <c r="E51" s="192"/>
      <c r="F51" s="58">
        <f>H150</f>
        <v>0.1208814</v>
      </c>
      <c r="G51" s="58"/>
      <c r="H51" s="179">
        <f>'cálculos Anual'!AM9</f>
        <v>601.95035348199997</v>
      </c>
      <c r="I51" s="180"/>
      <c r="J51" s="179">
        <f>'cálculos Anual'!AN9</f>
        <v>665.58035348199996</v>
      </c>
      <c r="K51" s="180"/>
    </row>
    <row r="52" spans="1:34" ht="21" x14ac:dyDescent="0.25">
      <c r="A52" s="5" t="s">
        <v>24</v>
      </c>
      <c r="B52" s="143">
        <f t="shared" si="4"/>
        <v>950</v>
      </c>
      <c r="C52" s="143"/>
      <c r="D52" s="192"/>
      <c r="E52" s="192"/>
      <c r="F52" s="58">
        <f>H150</f>
        <v>0.1208814</v>
      </c>
      <c r="G52" s="58"/>
      <c r="H52" s="179">
        <f>'cálculos Anual'!AM10</f>
        <v>601.95035348199997</v>
      </c>
      <c r="I52" s="180"/>
      <c r="J52" s="179">
        <f>'cálculos Anual'!AN10</f>
        <v>665.58035348199996</v>
      </c>
      <c r="K52" s="180"/>
    </row>
    <row r="53" spans="1:34" ht="21" x14ac:dyDescent="0.25">
      <c r="A53" s="5" t="s">
        <v>25</v>
      </c>
      <c r="B53" s="143">
        <f t="shared" si="4"/>
        <v>1115.6300000000001</v>
      </c>
      <c r="C53" s="143"/>
      <c r="D53" s="192"/>
      <c r="E53" s="192"/>
      <c r="F53" s="58">
        <f>H150</f>
        <v>0.1208814</v>
      </c>
      <c r="G53" s="58"/>
      <c r="H53" s="179">
        <f>'cálculos Anual'!AM11</f>
        <v>714.43276719999994</v>
      </c>
      <c r="I53" s="180"/>
      <c r="J53" s="179">
        <f>'cálculos Anual'!AN11</f>
        <v>778.06276719999994</v>
      </c>
      <c r="K53" s="180"/>
    </row>
    <row r="54" spans="1:34" x14ac:dyDescent="0.25">
      <c r="B54" s="18"/>
    </row>
    <row r="55" spans="1:34" x14ac:dyDescent="0.25">
      <c r="B55" s="18"/>
    </row>
    <row r="56" spans="1:34" ht="42" customHeight="1" x14ac:dyDescent="0.25">
      <c r="A56" s="173" t="s">
        <v>26</v>
      </c>
      <c r="B56" s="182" t="s">
        <v>108</v>
      </c>
      <c r="C56" s="183" t="s">
        <v>47</v>
      </c>
      <c r="D56" s="183"/>
      <c r="E56" s="202" t="s">
        <v>143</v>
      </c>
      <c r="F56" s="203"/>
      <c r="G56" s="203"/>
      <c r="H56" s="203"/>
      <c r="I56" s="203"/>
      <c r="J56" s="203"/>
      <c r="K56" s="193" t="s">
        <v>84</v>
      </c>
      <c r="L56" s="193"/>
      <c r="M56" s="193" t="s">
        <v>144</v>
      </c>
      <c r="N56" s="193"/>
      <c r="O56" s="193"/>
      <c r="P56" s="193"/>
      <c r="Q56" s="196" t="s">
        <v>27</v>
      </c>
      <c r="R56" s="197"/>
      <c r="S56" s="154" t="s">
        <v>145</v>
      </c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208"/>
      <c r="AG56" s="136" t="s">
        <v>15</v>
      </c>
      <c r="AH56" s="137"/>
    </row>
    <row r="57" spans="1:34" ht="78" customHeight="1" x14ac:dyDescent="0.25">
      <c r="A57" s="173"/>
      <c r="B57" s="182"/>
      <c r="C57" s="172" t="s">
        <v>5</v>
      </c>
      <c r="D57" s="172"/>
      <c r="E57" s="172" t="s">
        <v>115</v>
      </c>
      <c r="F57" s="172"/>
      <c r="G57" s="172" t="s">
        <v>20</v>
      </c>
      <c r="H57" s="172"/>
      <c r="I57" s="172" t="s">
        <v>130</v>
      </c>
      <c r="J57" s="172"/>
      <c r="K57" s="186" t="s">
        <v>117</v>
      </c>
      <c r="L57" s="186"/>
      <c r="M57" s="186" t="s">
        <v>118</v>
      </c>
      <c r="N57" s="186"/>
      <c r="O57" s="186" t="s">
        <v>116</v>
      </c>
      <c r="P57" s="186"/>
      <c r="Q57" s="198"/>
      <c r="R57" s="199"/>
      <c r="S57" s="200" t="s">
        <v>110</v>
      </c>
      <c r="T57" s="201"/>
      <c r="U57" s="200" t="s">
        <v>94</v>
      </c>
      <c r="V57" s="201"/>
      <c r="W57" s="200" t="s">
        <v>134</v>
      </c>
      <c r="X57" s="201"/>
      <c r="Y57" s="200" t="s">
        <v>135</v>
      </c>
      <c r="Z57" s="201"/>
      <c r="AA57" s="200" t="s">
        <v>136</v>
      </c>
      <c r="AB57" s="201"/>
      <c r="AC57" s="200" t="s">
        <v>137</v>
      </c>
      <c r="AD57" s="201"/>
      <c r="AE57" s="200" t="s">
        <v>138</v>
      </c>
      <c r="AF57" s="201"/>
      <c r="AG57" s="138" t="s">
        <v>172</v>
      </c>
      <c r="AH57" s="139"/>
    </row>
    <row r="58" spans="1:34" ht="24" customHeight="1" x14ac:dyDescent="0.25">
      <c r="A58" s="173"/>
      <c r="B58" s="182"/>
      <c r="C58" s="172"/>
      <c r="D58" s="172"/>
      <c r="E58" s="172"/>
      <c r="F58" s="172"/>
      <c r="G58" s="172"/>
      <c r="H58" s="172"/>
      <c r="I58" s="172"/>
      <c r="J58" s="172"/>
      <c r="K58" s="186"/>
      <c r="L58" s="186"/>
      <c r="M58" s="186"/>
      <c r="N58" s="186"/>
      <c r="O58" s="186"/>
      <c r="P58" s="186"/>
      <c r="Q58" s="41" t="s">
        <v>10</v>
      </c>
      <c r="R58" s="59" t="s">
        <v>146</v>
      </c>
      <c r="S58" s="39" t="s">
        <v>12</v>
      </c>
      <c r="T58" s="60" t="s">
        <v>146</v>
      </c>
      <c r="U58" s="39" t="s">
        <v>12</v>
      </c>
      <c r="V58" s="60" t="s">
        <v>146</v>
      </c>
      <c r="W58" s="39" t="s">
        <v>12</v>
      </c>
      <c r="X58" s="60" t="s">
        <v>146</v>
      </c>
      <c r="Y58" s="39" t="s">
        <v>12</v>
      </c>
      <c r="Z58" s="60" t="s">
        <v>146</v>
      </c>
      <c r="AA58" s="39" t="s">
        <v>12</v>
      </c>
      <c r="AB58" s="60" t="s">
        <v>146</v>
      </c>
      <c r="AC58" s="39" t="s">
        <v>12</v>
      </c>
      <c r="AD58" s="60" t="s">
        <v>146</v>
      </c>
      <c r="AE58" s="39" t="s">
        <v>12</v>
      </c>
      <c r="AF58" s="60" t="s">
        <v>146</v>
      </c>
      <c r="AG58" s="140"/>
      <c r="AH58" s="141"/>
    </row>
    <row r="59" spans="1:34" ht="21" x14ac:dyDescent="0.35">
      <c r="A59" s="6" t="s">
        <v>28</v>
      </c>
      <c r="B59" s="23">
        <v>65</v>
      </c>
      <c r="C59" s="52" t="s">
        <v>10</v>
      </c>
      <c r="D59" s="55">
        <f>IF($B59&gt;0,IF(C59="✖",0,'Tabela de Produtos Anual'!C12),0)</f>
        <v>775.37</v>
      </c>
      <c r="E59" s="52" t="s">
        <v>10</v>
      </c>
      <c r="F59" s="55">
        <f>IF($B59&gt;0,IF(E59="✖",0,'Tabela de Produtos Anual'!D12),0)</f>
        <v>443.85</v>
      </c>
      <c r="G59" s="52" t="s">
        <v>10</v>
      </c>
      <c r="H59" s="55">
        <f>IF($B59&gt;0,IF(G59="✖",0,'Tabela de Produtos Anual'!H12),0)</f>
        <v>165.63</v>
      </c>
      <c r="I59" s="52" t="s">
        <v>10</v>
      </c>
      <c r="J59" s="55">
        <f>IF($B59&gt;0,IF(I59="✖",0,'Tabela de Produtos Anual'!AK12),0)</f>
        <v>63.63</v>
      </c>
      <c r="K59" s="52" t="s">
        <v>12</v>
      </c>
      <c r="L59" s="55">
        <f>IF($B59&gt;0,IF(K59="✖",0,'Tabela de Produtos Anual'!M12),0)</f>
        <v>0</v>
      </c>
      <c r="M59" s="52" t="s">
        <v>12</v>
      </c>
      <c r="N59" s="55">
        <f>IF($B59&gt;0,IF(M59="✖",0,'Tabela de Produtos Anual'!N12),0)</f>
        <v>0</v>
      </c>
      <c r="O59" s="52" t="s">
        <v>12</v>
      </c>
      <c r="P59" s="55">
        <f>IF($B59&gt;0,IF(O59="✖",0,'Tabela de Produtos Anual'!O12),0)</f>
        <v>0</v>
      </c>
      <c r="Q59" s="52" t="s">
        <v>12</v>
      </c>
      <c r="R59" s="51">
        <f>IF($B59&gt;0,IF(Q59="✖",0,IF(Q$58="✖",'Tabela de Produtos Anual'!P12,'Tabela de Produtos Anual'!Q12)),0)</f>
        <v>0</v>
      </c>
      <c r="S59" s="52" t="s">
        <v>12</v>
      </c>
      <c r="T59" s="51">
        <f>IF($B59&gt;0,IF(S59="✖",0,IF(S$58="✖",'Tabela de Produtos Anual'!R12,'Tabela de Produtos Anual'!X12)),0)</f>
        <v>0</v>
      </c>
      <c r="U59" s="52" t="s">
        <v>12</v>
      </c>
      <c r="V59" s="51">
        <f>IF($B59&gt;0,IF(U59="✖",0,IF(U$58="✖",'Tabela de Produtos Anual'!W12,'Tabela de Produtos Anual'!AC12)),0)</f>
        <v>0</v>
      </c>
      <c r="W59" s="52" t="s">
        <v>12</v>
      </c>
      <c r="X59" s="55">
        <f>IF($B59&gt;0,IF(W59="✖",0,'Tabela de Produtos Anual'!AD12),0)</f>
        <v>0</v>
      </c>
      <c r="Y59" s="52" t="s">
        <v>12</v>
      </c>
      <c r="Z59" s="55">
        <f>IF($B59&gt;0,IF(Y59="✖",0,'Tabela de Produtos Anual'!AE12),0)</f>
        <v>0</v>
      </c>
      <c r="AA59" s="52" t="s">
        <v>12</v>
      </c>
      <c r="AB59" s="55">
        <f>IF($B59&gt;0,IF(AA59="✖",0,'Tabela de Produtos Anual'!AF12),0)</f>
        <v>0</v>
      </c>
      <c r="AC59" s="52" t="s">
        <v>12</v>
      </c>
      <c r="AD59" s="55">
        <f>IF($B59&gt;0,IF(AC59="✖",0,'Tabela de Produtos Anual'!AG12),0)</f>
        <v>0</v>
      </c>
      <c r="AE59" s="52" t="s">
        <v>12</v>
      </c>
      <c r="AF59" s="55">
        <f>IF($B59&gt;0,IF(AE59="✖",0,'Tabela de Produtos Anual'!AH12),0)</f>
        <v>0</v>
      </c>
      <c r="AG59" s="142">
        <f>SUM(C59:AF59)</f>
        <v>1448.48</v>
      </c>
      <c r="AH59" s="143"/>
    </row>
    <row r="60" spans="1:34" ht="21" x14ac:dyDescent="0.35">
      <c r="A60" s="6" t="s">
        <v>29</v>
      </c>
      <c r="B60" s="23">
        <v>60</v>
      </c>
      <c r="C60" s="52" t="s">
        <v>10</v>
      </c>
      <c r="D60" s="55">
        <f>IF($B60&gt;0,IF(C60="✖",0,'Tabela de Produtos Anual'!C13),0)</f>
        <v>775.37</v>
      </c>
      <c r="E60" s="52" t="s">
        <v>10</v>
      </c>
      <c r="F60" s="55">
        <f>IF($B60&gt;0,IF(E60="✖",0,'Tabela de Produtos Anual'!D13),0)</f>
        <v>443.85</v>
      </c>
      <c r="G60" s="52" t="s">
        <v>10</v>
      </c>
      <c r="H60" s="55">
        <f>IF($B60&gt;0,IF(G60="✖",0,'Tabela de Produtos Anual'!H13),0)</f>
        <v>165.63</v>
      </c>
      <c r="I60" s="52" t="s">
        <v>10</v>
      </c>
      <c r="J60" s="55">
        <f>IF($B60&gt;0,IF(I60="✖",0,'Tabela de Produtos Anual'!AK13),0)</f>
        <v>63.63</v>
      </c>
      <c r="K60" s="52" t="s">
        <v>12</v>
      </c>
      <c r="L60" s="55">
        <f>IF($B60&gt;0,IF(K60="✖",0,'Tabela de Produtos Anual'!M13),0)</f>
        <v>0</v>
      </c>
      <c r="M60" s="52" t="s">
        <v>12</v>
      </c>
      <c r="N60" s="55">
        <f>IF($B60&gt;0,IF(M60="✖",0,'Tabela de Produtos Anual'!N13),0)</f>
        <v>0</v>
      </c>
      <c r="O60" s="52" t="s">
        <v>12</v>
      </c>
      <c r="P60" s="55">
        <f>IF($B60&gt;0,IF(O60="✖",0,'Tabela de Produtos Anual'!O13),0)</f>
        <v>0</v>
      </c>
      <c r="Q60" s="52" t="s">
        <v>12</v>
      </c>
      <c r="R60" s="51">
        <f>IF($B60&gt;0,IF(Q60="✖",0,IF(Q$58="✖",'Tabela de Produtos Anual'!P13,'Tabela de Produtos Anual'!Q13)),0)</f>
        <v>0</v>
      </c>
      <c r="S60" s="52" t="s">
        <v>12</v>
      </c>
      <c r="T60" s="51">
        <f>IF($B60&gt;0,IF(S60="✖",0,IF(S$58="✖",'Tabela de Produtos Anual'!R13,'Tabela de Produtos Anual'!X13)),0)</f>
        <v>0</v>
      </c>
      <c r="U60" s="52" t="s">
        <v>12</v>
      </c>
      <c r="V60" s="51">
        <f>IF($B60&gt;0,IF(U60="✖",0,IF(U$58="✖",'Tabela de Produtos Anual'!W13,'Tabela de Produtos Anual'!AC13)),0)</f>
        <v>0</v>
      </c>
      <c r="W60" s="52" t="s">
        <v>12</v>
      </c>
      <c r="X60" s="55">
        <f>IF($B60&gt;0,IF(W60="✖",0,'Tabela de Produtos Anual'!AD13),0)</f>
        <v>0</v>
      </c>
      <c r="Y60" s="52" t="s">
        <v>12</v>
      </c>
      <c r="Z60" s="55">
        <f>IF($B60&gt;0,IF(Y60="✖",0,'Tabela de Produtos Anual'!AE13),0)</f>
        <v>0</v>
      </c>
      <c r="AA60" s="52" t="s">
        <v>12</v>
      </c>
      <c r="AB60" s="55">
        <f>IF($B60&gt;0,IF(AA60="✖",0,'Tabela de Produtos Anual'!AF13),0)</f>
        <v>0</v>
      </c>
      <c r="AC60" s="52" t="s">
        <v>12</v>
      </c>
      <c r="AD60" s="55">
        <f>IF($B60&gt;0,IF(AC60="✖",0,'Tabela de Produtos Anual'!AG13),0)</f>
        <v>0</v>
      </c>
      <c r="AE60" s="52" t="s">
        <v>12</v>
      </c>
      <c r="AF60" s="55">
        <f>IF($B60&gt;0,IF(AE60="✖",0,'Tabela de Produtos Anual'!AH13),0)</f>
        <v>0</v>
      </c>
      <c r="AG60" s="142">
        <f>SUM(C60:AF60)</f>
        <v>1448.48</v>
      </c>
      <c r="AH60" s="143"/>
    </row>
    <row r="61" spans="1:34" ht="21" x14ac:dyDescent="0.35">
      <c r="A61" s="6" t="s">
        <v>30</v>
      </c>
      <c r="B61" s="23">
        <v>45</v>
      </c>
      <c r="C61" s="52" t="s">
        <v>10</v>
      </c>
      <c r="D61" s="55">
        <f>IF($B61&gt;0,IF(C61="✖",0,'Tabela de Produtos Anual'!C14),0)</f>
        <v>775.37</v>
      </c>
      <c r="E61" s="52" t="s">
        <v>10</v>
      </c>
      <c r="F61" s="55">
        <f>IF($B61&gt;0,IF(E61="✖",0,'Tabela de Produtos Anual'!D14),0)</f>
        <v>443.85</v>
      </c>
      <c r="G61" s="52" t="s">
        <v>10</v>
      </c>
      <c r="H61" s="55">
        <f>IF($B61&gt;0,IF(G61="✖",0,'Tabela de Produtos Anual'!H14),0)</f>
        <v>165.63</v>
      </c>
      <c r="I61" s="52" t="s">
        <v>10</v>
      </c>
      <c r="J61" s="55">
        <f>IF($B61&gt;0,IF(I61="✖",0,'Tabela de Produtos Anual'!AK14),0)</f>
        <v>103.76</v>
      </c>
      <c r="K61" s="52" t="s">
        <v>12</v>
      </c>
      <c r="L61" s="55">
        <f>IF($B61&gt;0,IF(K61="✖",0,'Tabela de Produtos Anual'!M14),0)</f>
        <v>0</v>
      </c>
      <c r="M61" s="52" t="s">
        <v>12</v>
      </c>
      <c r="N61" s="55">
        <f>IF($B61&gt;0,IF(M61="✖",0,'Tabela de Produtos Anual'!N14),0)</f>
        <v>0</v>
      </c>
      <c r="O61" s="52" t="s">
        <v>12</v>
      </c>
      <c r="P61" s="55">
        <f>IF($B61&gt;0,IF(O61="✖",0,'Tabela de Produtos Anual'!O14),0)</f>
        <v>0</v>
      </c>
      <c r="Q61" s="52" t="s">
        <v>12</v>
      </c>
      <c r="R61" s="51">
        <f>IF($B61&gt;0,IF(Q61="✖",0,IF(Q$58="✖",'Tabela de Produtos Anual'!P14,'Tabela de Produtos Anual'!Q14)),0)</f>
        <v>0</v>
      </c>
      <c r="S61" s="52" t="s">
        <v>12</v>
      </c>
      <c r="T61" s="51">
        <f>IF($B61&gt;0,IF(S61="✖",0,IF(S$58="✖",'Tabela de Produtos Anual'!R14,'Tabela de Produtos Anual'!X14)),0)</f>
        <v>0</v>
      </c>
      <c r="U61" s="52" t="s">
        <v>12</v>
      </c>
      <c r="V61" s="51">
        <f>IF($B61&gt;0,IF(U61="✖",0,IF(U$58="✖",'Tabela de Produtos Anual'!W14,'Tabela de Produtos Anual'!AC14)),0)</f>
        <v>0</v>
      </c>
      <c r="W61" s="52" t="s">
        <v>12</v>
      </c>
      <c r="X61" s="55">
        <f>IF($B61&gt;0,IF(W61="✖",0,'Tabela de Produtos Anual'!AD14),0)</f>
        <v>0</v>
      </c>
      <c r="Y61" s="52" t="s">
        <v>12</v>
      </c>
      <c r="Z61" s="55">
        <f>IF($B61&gt;0,IF(Y61="✖",0,'Tabela de Produtos Anual'!AE14),0)</f>
        <v>0</v>
      </c>
      <c r="AA61" s="52" t="s">
        <v>12</v>
      </c>
      <c r="AB61" s="55">
        <f>IF($B61&gt;0,IF(AA61="✖",0,'Tabela de Produtos Anual'!AF14),0)</f>
        <v>0</v>
      </c>
      <c r="AC61" s="52" t="s">
        <v>12</v>
      </c>
      <c r="AD61" s="55">
        <f>IF($B61&gt;0,IF(AC61="✖",0,'Tabela de Produtos Anual'!AG14),0)</f>
        <v>0</v>
      </c>
      <c r="AE61" s="52" t="s">
        <v>12</v>
      </c>
      <c r="AF61" s="55">
        <f>IF($B61&gt;0,IF(AE61="✖",0,'Tabela de Produtos Anual'!AH14),0)</f>
        <v>0</v>
      </c>
      <c r="AG61" s="142">
        <f>SUM(C61:AF61)</f>
        <v>1488.61</v>
      </c>
      <c r="AH61" s="143"/>
    </row>
    <row r="62" spans="1:34" ht="21" x14ac:dyDescent="0.35">
      <c r="A62" s="6" t="s">
        <v>31</v>
      </c>
      <c r="B62" s="23">
        <v>40</v>
      </c>
      <c r="C62" s="52" t="s">
        <v>10</v>
      </c>
      <c r="D62" s="55">
        <f>IF($B62&gt;0,IF(C62="✖",0,'Tabela de Produtos Anual'!C15),0)</f>
        <v>775.37</v>
      </c>
      <c r="E62" s="52" t="s">
        <v>10</v>
      </c>
      <c r="F62" s="55">
        <f>IF($B62&gt;0,IF(E62="✖",0,'Tabela de Produtos Anual'!D15),0)</f>
        <v>443.85</v>
      </c>
      <c r="G62" s="52" t="s">
        <v>10</v>
      </c>
      <c r="H62" s="55">
        <f>IF($B62&gt;0,IF(G62="✖",0,'Tabela de Produtos Anual'!H15),0)</f>
        <v>165.63</v>
      </c>
      <c r="I62" s="52" t="s">
        <v>10</v>
      </c>
      <c r="J62" s="55">
        <f>IF($B62&gt;0,IF(I62="✖",0,'Tabela de Produtos Anual'!AK15),0)</f>
        <v>103.76</v>
      </c>
      <c r="K62" s="52" t="s">
        <v>12</v>
      </c>
      <c r="L62" s="55">
        <f>IF($B62&gt;0,IF(K62="✖",0,'Tabela de Produtos Anual'!M15),0)</f>
        <v>0</v>
      </c>
      <c r="M62" s="52" t="s">
        <v>12</v>
      </c>
      <c r="N62" s="55">
        <f>IF($B62&gt;0,IF(M62="✖",0,'Tabela de Produtos Anual'!N15),0)</f>
        <v>0</v>
      </c>
      <c r="O62" s="52" t="s">
        <v>12</v>
      </c>
      <c r="P62" s="55">
        <f>IF($B62&gt;0,IF(O62="✖",0,'Tabela de Produtos Anual'!O15),0)</f>
        <v>0</v>
      </c>
      <c r="Q62" s="52" t="s">
        <v>12</v>
      </c>
      <c r="R62" s="51">
        <f>IF($B62&gt;0,IF(Q62="✖",0,IF(Q$58="✖",'Tabela de Produtos Anual'!P15,'Tabela de Produtos Anual'!Q15)),0)</f>
        <v>0</v>
      </c>
      <c r="S62" s="52" t="s">
        <v>12</v>
      </c>
      <c r="T62" s="51">
        <f>IF($B62&gt;0,IF(S62="✖",0,IF(S$58="✖",'Tabela de Produtos Anual'!R15,'Tabela de Produtos Anual'!X15)),0)</f>
        <v>0</v>
      </c>
      <c r="U62" s="52" t="s">
        <v>12</v>
      </c>
      <c r="V62" s="51">
        <f>IF($B62&gt;0,IF(U62="✖",0,IF(U$58="✖",'Tabela de Produtos Anual'!W15,'Tabela de Produtos Anual'!AC15)),0)</f>
        <v>0</v>
      </c>
      <c r="W62" s="52" t="s">
        <v>12</v>
      </c>
      <c r="X62" s="55">
        <f>IF($B62&gt;0,IF(W62="✖",0,'Tabela de Produtos Anual'!AD15),0)</f>
        <v>0</v>
      </c>
      <c r="Y62" s="52" t="s">
        <v>12</v>
      </c>
      <c r="Z62" s="55">
        <f>IF($B62&gt;0,IF(Y62="✖",0,'Tabela de Produtos Anual'!AE15),0)</f>
        <v>0</v>
      </c>
      <c r="AA62" s="52" t="s">
        <v>12</v>
      </c>
      <c r="AB62" s="55">
        <f>IF($B62&gt;0,IF(AA62="✖",0,'Tabela de Produtos Anual'!AF15),0)</f>
        <v>0</v>
      </c>
      <c r="AC62" s="52" t="s">
        <v>12</v>
      </c>
      <c r="AD62" s="55">
        <f>IF($B62&gt;0,IF(AC62="✖",0,'Tabela de Produtos Anual'!AG15),0)</f>
        <v>0</v>
      </c>
      <c r="AE62" s="52" t="s">
        <v>12</v>
      </c>
      <c r="AF62" s="55">
        <f>IF($B62&gt;0,IF(AE62="✖",0,'Tabela de Produtos Anual'!AH15),0)</f>
        <v>0</v>
      </c>
      <c r="AG62" s="142">
        <f>SUM(C62:AF62)</f>
        <v>1488.61</v>
      </c>
      <c r="AH62" s="143"/>
    </row>
    <row r="63" spans="1:34" ht="21" customHeight="1" x14ac:dyDescent="0.35">
      <c r="A63" s="29"/>
      <c r="B63" s="30"/>
      <c r="C63" s="153" t="s">
        <v>166</v>
      </c>
      <c r="D63" s="153"/>
      <c r="E63" s="153"/>
      <c r="F63" s="153"/>
      <c r="G63" s="153"/>
      <c r="H63" s="153"/>
      <c r="I63" s="153" t="s">
        <v>165</v>
      </c>
      <c r="J63" s="153"/>
      <c r="K63" s="153" t="s">
        <v>166</v>
      </c>
      <c r="L63" s="153"/>
      <c r="M63" s="153"/>
      <c r="N63" s="153"/>
      <c r="O63" s="153"/>
      <c r="P63" s="153"/>
      <c r="Q63" s="153" t="str">
        <f>IF(Q58="✔","*Não se aplica desconto","Desconto aplicável")</f>
        <v>*Não se aplica desconto</v>
      </c>
      <c r="R63" s="153"/>
      <c r="S63" s="153" t="str">
        <f t="shared" ref="S63" si="5">IF(S58="✔","*Não se aplica desconto","Desconto aplicável")</f>
        <v>Desconto aplicável</v>
      </c>
      <c r="T63" s="153"/>
      <c r="U63" s="153" t="str">
        <f t="shared" ref="U63" si="6">IF(U58="✔","*Não se aplica desconto","Desconto aplicável")</f>
        <v>Desconto aplicável</v>
      </c>
      <c r="V63" s="153"/>
      <c r="W63" s="153" t="s">
        <v>165</v>
      </c>
      <c r="X63" s="153"/>
      <c r="Y63" s="153"/>
      <c r="Z63" s="153"/>
      <c r="AA63" s="153"/>
      <c r="AB63" s="153"/>
      <c r="AC63" s="153"/>
      <c r="AD63" s="153"/>
      <c r="AE63" s="153"/>
      <c r="AF63" s="153"/>
    </row>
    <row r="64" spans="1:34" ht="21" x14ac:dyDescent="0.35">
      <c r="A64" s="29"/>
      <c r="B64" s="30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</row>
    <row r="65" spans="1:28" ht="21" x14ac:dyDescent="0.35">
      <c r="A65" s="29"/>
      <c r="B65" s="30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37"/>
    </row>
    <row r="66" spans="1:28" x14ac:dyDescent="0.25">
      <c r="B66" s="18"/>
    </row>
    <row r="67" spans="1:28" ht="21" customHeight="1" x14ac:dyDescent="0.25">
      <c r="A67" s="173" t="s">
        <v>26</v>
      </c>
      <c r="B67" s="175" t="s">
        <v>15</v>
      </c>
      <c r="C67" s="175"/>
      <c r="D67" s="175"/>
      <c r="E67" s="175"/>
      <c r="F67" s="175"/>
      <c r="G67" s="175"/>
      <c r="H67" s="175"/>
      <c r="I67" s="175"/>
      <c r="J67" s="175"/>
      <c r="K67" s="175"/>
    </row>
    <row r="68" spans="1:28" ht="92.25" customHeight="1" x14ac:dyDescent="0.25">
      <c r="A68" s="173"/>
      <c r="B68" s="174" t="s">
        <v>16</v>
      </c>
      <c r="C68" s="174"/>
      <c r="D68" s="175" t="s">
        <v>17</v>
      </c>
      <c r="E68" s="175"/>
      <c r="F68" s="175" t="s">
        <v>18</v>
      </c>
      <c r="G68" s="175"/>
      <c r="H68" s="175" t="s">
        <v>131</v>
      </c>
      <c r="I68" s="175"/>
      <c r="J68" s="175" t="s">
        <v>142</v>
      </c>
      <c r="K68" s="175"/>
    </row>
    <row r="69" spans="1:28" ht="21" x14ac:dyDescent="0.25">
      <c r="A69" s="6" t="s">
        <v>28</v>
      </c>
      <c r="B69" s="143">
        <f>SUM(C59:AF59)</f>
        <v>1448.48</v>
      </c>
      <c r="C69" s="143"/>
      <c r="D69" s="181" t="str">
        <f>IF($C$149&lt;100,"0%",IF($C$149&lt;200,"5%",IF($C$149&lt;300,"10%",IF($C$149&lt;400,"15%","20%"))))</f>
        <v>20%</v>
      </c>
      <c r="E69" s="181"/>
      <c r="F69" s="57">
        <f>H150</f>
        <v>0.1208814</v>
      </c>
      <c r="G69" s="57"/>
      <c r="H69" s="144">
        <f>'cálculos Anual'!AM12</f>
        <v>940.47739321000006</v>
      </c>
      <c r="I69" s="144"/>
      <c r="J69" s="144">
        <f>'cálculos Anual'!AN12</f>
        <v>1004.1073932100001</v>
      </c>
      <c r="K69" s="144"/>
    </row>
    <row r="70" spans="1:28" ht="21" x14ac:dyDescent="0.25">
      <c r="A70" s="6" t="s">
        <v>29</v>
      </c>
      <c r="B70" s="143">
        <f>SUM(C60:AF60)</f>
        <v>1448.48</v>
      </c>
      <c r="C70" s="143"/>
      <c r="D70" s="181"/>
      <c r="E70" s="181"/>
      <c r="F70" s="57">
        <f>H150</f>
        <v>0.1208814</v>
      </c>
      <c r="G70" s="57"/>
      <c r="H70" s="144">
        <f>'cálculos Anual'!AM13</f>
        <v>940.47739321000006</v>
      </c>
      <c r="I70" s="144"/>
      <c r="J70" s="144">
        <f>'cálculos Anual'!AN13</f>
        <v>1004.1073932100001</v>
      </c>
      <c r="K70" s="144"/>
    </row>
    <row r="71" spans="1:28" ht="21" x14ac:dyDescent="0.25">
      <c r="A71" s="6" t="s">
        <v>30</v>
      </c>
      <c r="B71" s="143">
        <f>SUM(C61:AF61)</f>
        <v>1488.61</v>
      </c>
      <c r="C71" s="143"/>
      <c r="D71" s="181"/>
      <c r="E71" s="181"/>
      <c r="F71" s="57">
        <f>H150</f>
        <v>0.1208814</v>
      </c>
      <c r="G71" s="57"/>
      <c r="H71" s="144">
        <f>'cálculos Anual'!AM14</f>
        <v>940.47739321000006</v>
      </c>
      <c r="I71" s="144"/>
      <c r="J71" s="144">
        <f>'cálculos Anual'!AN14</f>
        <v>1044.2373932100002</v>
      </c>
      <c r="K71" s="144"/>
    </row>
    <row r="72" spans="1:28" ht="21" x14ac:dyDescent="0.25">
      <c r="A72" s="6" t="s">
        <v>31</v>
      </c>
      <c r="B72" s="143">
        <f>SUM(C62:AF62)</f>
        <v>1488.61</v>
      </c>
      <c r="C72" s="143"/>
      <c r="D72" s="181"/>
      <c r="E72" s="181"/>
      <c r="F72" s="57">
        <f>H150</f>
        <v>0.1208814</v>
      </c>
      <c r="G72" s="57"/>
      <c r="H72" s="144">
        <f>'cálculos Anual'!AM15</f>
        <v>940.47739321000006</v>
      </c>
      <c r="I72" s="144"/>
      <c r="J72" s="144">
        <f>'cálculos Anual'!AN15</f>
        <v>1044.2373932100002</v>
      </c>
      <c r="K72" s="144"/>
    </row>
    <row r="73" spans="1:28" x14ac:dyDescent="0.25">
      <c r="B73" s="18"/>
    </row>
    <row r="74" spans="1:28" x14ac:dyDescent="0.25">
      <c r="B74" s="18"/>
    </row>
    <row r="75" spans="1:28" ht="42" customHeight="1" x14ac:dyDescent="0.25">
      <c r="A75" s="173" t="s">
        <v>32</v>
      </c>
      <c r="B75" s="182" t="s">
        <v>108</v>
      </c>
      <c r="C75" s="183" t="s">
        <v>47</v>
      </c>
      <c r="D75" s="183"/>
      <c r="E75" s="183" t="s">
        <v>143</v>
      </c>
      <c r="F75" s="183"/>
      <c r="G75" s="183"/>
      <c r="H75" s="183"/>
      <c r="I75" s="183"/>
      <c r="J75" s="183"/>
      <c r="K75" s="183"/>
      <c r="L75" s="183"/>
      <c r="M75" s="205" t="s">
        <v>27</v>
      </c>
      <c r="N75" s="205"/>
      <c r="O75" s="209" t="s">
        <v>145</v>
      </c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1"/>
      <c r="AA75" s="136" t="s">
        <v>15</v>
      </c>
      <c r="AB75" s="137"/>
    </row>
    <row r="76" spans="1:28" ht="78" customHeight="1" x14ac:dyDescent="0.25">
      <c r="A76" s="173"/>
      <c r="B76" s="182"/>
      <c r="C76" s="172" t="s">
        <v>5</v>
      </c>
      <c r="D76" s="172"/>
      <c r="E76" s="172" t="s">
        <v>115</v>
      </c>
      <c r="F76" s="172"/>
      <c r="G76" s="172" t="s">
        <v>20</v>
      </c>
      <c r="H76" s="172"/>
      <c r="I76" s="172" t="s">
        <v>86</v>
      </c>
      <c r="J76" s="172"/>
      <c r="K76" s="172" t="s">
        <v>88</v>
      </c>
      <c r="L76" s="172"/>
      <c r="M76" s="205"/>
      <c r="N76" s="205"/>
      <c r="O76" s="204" t="s">
        <v>110</v>
      </c>
      <c r="P76" s="204"/>
      <c r="Q76" s="204" t="s">
        <v>134</v>
      </c>
      <c r="R76" s="204"/>
      <c r="S76" s="204" t="s">
        <v>135</v>
      </c>
      <c r="T76" s="204"/>
      <c r="U76" s="204" t="s">
        <v>136</v>
      </c>
      <c r="V76" s="204"/>
      <c r="W76" s="204" t="s">
        <v>137</v>
      </c>
      <c r="X76" s="204"/>
      <c r="Y76" s="204" t="s">
        <v>138</v>
      </c>
      <c r="Z76" s="204"/>
      <c r="AA76" s="138" t="s">
        <v>172</v>
      </c>
      <c r="AB76" s="139"/>
    </row>
    <row r="77" spans="1:28" ht="24" customHeight="1" x14ac:dyDescent="0.25">
      <c r="A77" s="173"/>
      <c r="B77" s="182"/>
      <c r="C77" s="172"/>
      <c r="D77" s="172"/>
      <c r="E77" s="172"/>
      <c r="F77" s="172"/>
      <c r="G77" s="172"/>
      <c r="H77" s="172"/>
      <c r="I77" s="172"/>
      <c r="J77" s="172"/>
      <c r="K77" s="172"/>
      <c r="L77" s="172"/>
      <c r="M77" s="41" t="s">
        <v>12</v>
      </c>
      <c r="N77" s="59" t="s">
        <v>146</v>
      </c>
      <c r="O77" s="39" t="s">
        <v>12</v>
      </c>
      <c r="P77" s="60" t="s">
        <v>146</v>
      </c>
      <c r="Q77" s="39" t="s">
        <v>12</v>
      </c>
      <c r="R77" s="60" t="s">
        <v>146</v>
      </c>
      <c r="S77" s="39" t="s">
        <v>12</v>
      </c>
      <c r="T77" s="60" t="s">
        <v>146</v>
      </c>
      <c r="U77" s="39" t="s">
        <v>12</v>
      </c>
      <c r="V77" s="60" t="s">
        <v>146</v>
      </c>
      <c r="W77" s="39" t="s">
        <v>12</v>
      </c>
      <c r="X77" s="60" t="s">
        <v>146</v>
      </c>
      <c r="Y77" s="39" t="s">
        <v>12</v>
      </c>
      <c r="Z77" s="60" t="s">
        <v>146</v>
      </c>
      <c r="AA77" s="140"/>
      <c r="AB77" s="141"/>
    </row>
    <row r="78" spans="1:28" ht="21" x14ac:dyDescent="0.35">
      <c r="A78" s="6" t="s">
        <v>33</v>
      </c>
      <c r="B78" s="61">
        <v>30</v>
      </c>
      <c r="C78" s="52" t="s">
        <v>10</v>
      </c>
      <c r="D78" s="36">
        <f>IF($B78&gt;0,IF(C78="✖",0,'Tabela de Produtos Anual'!C16),0)</f>
        <v>842.72</v>
      </c>
      <c r="E78" s="52" t="s">
        <v>10</v>
      </c>
      <c r="F78" s="36">
        <f>IF($B78&gt;0,IF(E78="✖",0,'Tabela de Produtos Anual'!D16),0)</f>
        <v>681.9</v>
      </c>
      <c r="G78" s="52" t="s">
        <v>10</v>
      </c>
      <c r="H78" s="36">
        <f>IF($B78&gt;0,IF(G78="✖",0,'Tabela de Produtos Anual'!H16),0)</f>
        <v>165.63</v>
      </c>
      <c r="I78" s="52" t="s">
        <v>10</v>
      </c>
      <c r="J78" s="36">
        <f>IF($B78&gt;0,IF(I78="✖",0,'Tabela de Produtos Anual'!I16),0)</f>
        <v>54.92</v>
      </c>
      <c r="K78" s="52" t="s">
        <v>10</v>
      </c>
      <c r="L78" s="36">
        <f>IF($B78&gt;0,IF(K78="✖",0,'Tabela de Produtos Anual'!L16),0)</f>
        <v>467.73</v>
      </c>
      <c r="M78" s="52" t="s">
        <v>12</v>
      </c>
      <c r="N78" s="36">
        <f>IF($B78&gt;0,IF(M78="✖",0,IF(M$77="✖",'Tabela de Produtos Anual'!P16,'Tabela de Produtos Anual'!Q16)),0)</f>
        <v>0</v>
      </c>
      <c r="O78" s="52" t="s">
        <v>12</v>
      </c>
      <c r="P78" s="36">
        <f>IF($B78&gt;0,IF(O78="✖",0,IF(O$77="✖",'Tabela de Produtos Anual'!R16,'Tabela de Produtos Anual'!X16)),0)</f>
        <v>0</v>
      </c>
      <c r="Q78" s="52" t="s">
        <v>12</v>
      </c>
      <c r="R78" s="36">
        <f>IF($B78&gt;0,IF(Q78="✖",0,'Tabela de Produtos Anual'!AD16),0)</f>
        <v>0</v>
      </c>
      <c r="S78" s="52" t="s">
        <v>12</v>
      </c>
      <c r="T78" s="36">
        <f>IF($B78&gt;0,IF(S78="✖",0,'Tabela de Produtos Anual'!AE16),0)</f>
        <v>0</v>
      </c>
      <c r="U78" s="52" t="s">
        <v>12</v>
      </c>
      <c r="V78" s="36">
        <f>IF($B78&gt;0,IF(U78="✖",0,'Tabela de Produtos Anual'!AF16),0)</f>
        <v>0</v>
      </c>
      <c r="W78" s="52" t="s">
        <v>12</v>
      </c>
      <c r="X78" s="36">
        <f>IF($B78&gt;0,IF(W78="✖",0,'Tabela de Produtos Anual'!AG16),0)</f>
        <v>0</v>
      </c>
      <c r="Y78" s="52" t="s">
        <v>12</v>
      </c>
      <c r="Z78" s="36">
        <f>IF($B78&gt;0,IF(Y78="✖",0,'Tabela de Produtos Anual'!AH16),0)</f>
        <v>0</v>
      </c>
      <c r="AA78" s="142">
        <f>SUM(C78:Z78)</f>
        <v>2212.9</v>
      </c>
      <c r="AB78" s="143"/>
    </row>
    <row r="79" spans="1:28" ht="21" x14ac:dyDescent="0.35">
      <c r="A79" s="6" t="s">
        <v>34</v>
      </c>
      <c r="B79" s="61">
        <v>40</v>
      </c>
      <c r="C79" s="52" t="s">
        <v>10</v>
      </c>
      <c r="D79" s="36">
        <f>IF($B79&gt;0,IF(C79="✖",0,'Tabela de Produtos Anual'!C17),0)</f>
        <v>842.72</v>
      </c>
      <c r="E79" s="52" t="s">
        <v>10</v>
      </c>
      <c r="F79" s="36">
        <f>IF($B79&gt;0,IF(E79="✖",0,'Tabela de Produtos Anual'!D17),0)</f>
        <v>681.9</v>
      </c>
      <c r="G79" s="52" t="s">
        <v>10</v>
      </c>
      <c r="H79" s="36">
        <f>IF($B79&gt;0,IF(G79="✖",0,'Tabela de Produtos Anual'!H17),0)</f>
        <v>165.63</v>
      </c>
      <c r="I79" s="52" t="s">
        <v>10</v>
      </c>
      <c r="J79" s="36">
        <f>IF($B79&gt;0,IF(I79="✖",0,'Tabela de Produtos Anual'!I17),0)</f>
        <v>54.92</v>
      </c>
      <c r="K79" s="52" t="s">
        <v>10</v>
      </c>
      <c r="L79" s="36">
        <f>IF($B79&gt;0,IF(K79="✖",0,'Tabela de Produtos Anual'!L17),0)</f>
        <v>467.73</v>
      </c>
      <c r="M79" s="52" t="s">
        <v>12</v>
      </c>
      <c r="N79" s="36">
        <f>IF($B79&gt;0,IF(M79="✖",0,IF(M$77="✖",'Tabela de Produtos Anual'!P17,'Tabela de Produtos Anual'!Q17)),0)</f>
        <v>0</v>
      </c>
      <c r="O79" s="52" t="s">
        <v>12</v>
      </c>
      <c r="P79" s="36">
        <f>IF($B79&gt;0,IF(O79="✖",0,IF(O$77="✖",'Tabela de Produtos Anual'!R17,'Tabela de Produtos Anual'!X17)),0)</f>
        <v>0</v>
      </c>
      <c r="Q79" s="52" t="s">
        <v>12</v>
      </c>
      <c r="R79" s="36">
        <f>IF($B79&gt;0,IF(Q79="✖",0,'Tabela de Produtos Anual'!AD17),0)</f>
        <v>0</v>
      </c>
      <c r="S79" s="52" t="s">
        <v>12</v>
      </c>
      <c r="T79" s="36">
        <f>IF($B79&gt;0,IF(S79="✖",0,'Tabela de Produtos Anual'!AE17),0)</f>
        <v>0</v>
      </c>
      <c r="U79" s="52" t="s">
        <v>12</v>
      </c>
      <c r="V79" s="36">
        <f>IF($B79&gt;0,IF(U79="✖",0,'Tabela de Produtos Anual'!AF17),0)</f>
        <v>0</v>
      </c>
      <c r="W79" s="52" t="s">
        <v>12</v>
      </c>
      <c r="X79" s="36">
        <f>IF($B79&gt;0,IF(W79="✖",0,'Tabela de Produtos Anual'!AG17),0)</f>
        <v>0</v>
      </c>
      <c r="Y79" s="52" t="s">
        <v>12</v>
      </c>
      <c r="Z79" s="36">
        <f>IF($B79&gt;0,IF(Y79="✖",0,'Tabela de Produtos Anual'!AH17),0)</f>
        <v>0</v>
      </c>
      <c r="AA79" s="142">
        <f>SUM(C79:Z79)</f>
        <v>2212.9</v>
      </c>
      <c r="AB79" s="143"/>
    </row>
    <row r="80" spans="1:28" ht="21" customHeight="1" x14ac:dyDescent="0.25">
      <c r="B80" s="18"/>
      <c r="C80" s="153" t="s">
        <v>166</v>
      </c>
      <c r="D80" s="153"/>
      <c r="E80" s="153"/>
      <c r="F80" s="153"/>
      <c r="G80" s="153"/>
      <c r="H80" s="153"/>
      <c r="I80" s="153"/>
      <c r="J80" s="153"/>
      <c r="K80" s="153"/>
      <c r="L80" s="153"/>
      <c r="M80" s="153" t="str">
        <f>IF(M77="✔","*Não se aplica desconto","Desconto aplicável")</f>
        <v>Desconto aplicável</v>
      </c>
      <c r="N80" s="153"/>
      <c r="O80" s="153" t="str">
        <f>IF(O77="✔","*Não se aplica desconto","Desconto aplicável")</f>
        <v>Desconto aplicável</v>
      </c>
      <c r="P80" s="153"/>
      <c r="Q80" s="145" t="s">
        <v>165</v>
      </c>
      <c r="R80" s="146"/>
      <c r="S80" s="146"/>
      <c r="T80" s="146"/>
      <c r="U80" s="146"/>
      <c r="V80" s="146"/>
      <c r="W80" s="146"/>
      <c r="X80" s="146"/>
      <c r="Y80" s="146"/>
      <c r="Z80" s="148"/>
    </row>
    <row r="81" spans="1:30" ht="15" customHeight="1" x14ac:dyDescent="0.25">
      <c r="B81" s="18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49"/>
      <c r="R81" s="150"/>
      <c r="S81" s="150"/>
      <c r="T81" s="150"/>
      <c r="U81" s="150"/>
      <c r="V81" s="150"/>
      <c r="W81" s="150"/>
      <c r="X81" s="150"/>
      <c r="Y81" s="150"/>
      <c r="Z81" s="151"/>
    </row>
    <row r="82" spans="1:30" x14ac:dyDescent="0.25">
      <c r="B82" s="18"/>
    </row>
    <row r="83" spans="1:30" x14ac:dyDescent="0.25">
      <c r="B83" s="18"/>
    </row>
    <row r="84" spans="1:30" ht="21" customHeight="1" x14ac:dyDescent="0.25">
      <c r="A84" s="173" t="s">
        <v>32</v>
      </c>
      <c r="B84" s="175" t="s">
        <v>15</v>
      </c>
      <c r="C84" s="175"/>
      <c r="D84" s="175"/>
      <c r="E84" s="175"/>
      <c r="F84" s="175"/>
      <c r="G84" s="175"/>
      <c r="H84" s="175"/>
      <c r="I84" s="175"/>
      <c r="J84" s="175"/>
      <c r="K84" s="175"/>
    </row>
    <row r="85" spans="1:30" ht="92.25" customHeight="1" x14ac:dyDescent="0.25">
      <c r="A85" s="173"/>
      <c r="B85" s="174" t="s">
        <v>16</v>
      </c>
      <c r="C85" s="174"/>
      <c r="D85" s="175" t="s">
        <v>17</v>
      </c>
      <c r="E85" s="175"/>
      <c r="F85" s="175" t="s">
        <v>18</v>
      </c>
      <c r="G85" s="175"/>
      <c r="H85" s="175" t="s">
        <v>131</v>
      </c>
      <c r="I85" s="175"/>
      <c r="J85" s="175" t="s">
        <v>142</v>
      </c>
      <c r="K85" s="175"/>
    </row>
    <row r="86" spans="1:30" ht="21" x14ac:dyDescent="0.25">
      <c r="A86" s="6" t="s">
        <v>33</v>
      </c>
      <c r="B86" s="143">
        <f>SUM(C78:Z78)</f>
        <v>2212.9</v>
      </c>
      <c r="C86" s="143"/>
      <c r="D86" s="181" t="str">
        <f>IF($C$149&lt;100,"0%",IF($C$149&lt;200,"5%",IF($C$149&lt;300,"10%",IF($C$149&lt;400,"15%","20%"))))</f>
        <v>20%</v>
      </c>
      <c r="E86" s="181"/>
      <c r="F86" s="57">
        <f>H150</f>
        <v>0.1208814</v>
      </c>
      <c r="G86" s="57"/>
      <c r="H86" s="144">
        <f>'cálculos Anual'!AM16</f>
        <v>1502.8215499400001</v>
      </c>
      <c r="I86" s="144"/>
      <c r="J86" s="144">
        <f>'cálculos Anual'!AN16</f>
        <v>1502.8215499400001</v>
      </c>
      <c r="K86" s="144"/>
    </row>
    <row r="87" spans="1:30" ht="21" x14ac:dyDescent="0.25">
      <c r="A87" s="6" t="s">
        <v>34</v>
      </c>
      <c r="B87" s="143">
        <f>SUM(C79:Z79)</f>
        <v>2212.9</v>
      </c>
      <c r="C87" s="143"/>
      <c r="D87" s="181"/>
      <c r="E87" s="181"/>
      <c r="F87" s="57">
        <f>H150</f>
        <v>0.1208814</v>
      </c>
      <c r="G87" s="57"/>
      <c r="H87" s="144">
        <f>'cálculos Anual'!AM17</f>
        <v>1502.8215499400001</v>
      </c>
      <c r="I87" s="144"/>
      <c r="J87" s="144">
        <f>'cálculos Anual'!AN17</f>
        <v>1502.8215499400001</v>
      </c>
      <c r="K87" s="144"/>
    </row>
    <row r="88" spans="1:30" x14ac:dyDescent="0.25">
      <c r="B88" s="18"/>
    </row>
    <row r="89" spans="1:30" x14ac:dyDescent="0.25">
      <c r="B89" s="18"/>
    </row>
    <row r="90" spans="1:30" ht="42" customHeight="1" x14ac:dyDescent="0.25">
      <c r="A90" s="173" t="s">
        <v>35</v>
      </c>
      <c r="B90" s="182" t="s">
        <v>108</v>
      </c>
      <c r="C90" s="183" t="s">
        <v>47</v>
      </c>
      <c r="D90" s="183"/>
      <c r="E90" s="184" t="s">
        <v>143</v>
      </c>
      <c r="F90" s="185"/>
      <c r="G90" s="185"/>
      <c r="H90" s="185"/>
      <c r="I90" s="185"/>
      <c r="J90" s="185"/>
      <c r="K90" s="185"/>
      <c r="L90" s="185"/>
      <c r="M90" s="185"/>
      <c r="N90" s="185"/>
      <c r="O90" s="196" t="s">
        <v>27</v>
      </c>
      <c r="P90" s="197"/>
      <c r="Q90" s="78" t="s">
        <v>145</v>
      </c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136" t="s">
        <v>15</v>
      </c>
      <c r="AD90" s="137"/>
    </row>
    <row r="91" spans="1:30" ht="78" customHeight="1" x14ac:dyDescent="0.25">
      <c r="A91" s="173"/>
      <c r="B91" s="182"/>
      <c r="C91" s="172" t="s">
        <v>5</v>
      </c>
      <c r="D91" s="172"/>
      <c r="E91" s="172" t="s">
        <v>115</v>
      </c>
      <c r="F91" s="172"/>
      <c r="G91" s="172" t="s">
        <v>20</v>
      </c>
      <c r="H91" s="172"/>
      <c r="I91" s="172" t="s">
        <v>36</v>
      </c>
      <c r="J91" s="172"/>
      <c r="K91" s="172" t="s">
        <v>37</v>
      </c>
      <c r="L91" s="172"/>
      <c r="M91" s="172" t="s">
        <v>88</v>
      </c>
      <c r="N91" s="172"/>
      <c r="O91" s="198"/>
      <c r="P91" s="199"/>
      <c r="Q91" s="200" t="s">
        <v>110</v>
      </c>
      <c r="R91" s="201"/>
      <c r="S91" s="200" t="s">
        <v>134</v>
      </c>
      <c r="T91" s="201"/>
      <c r="U91" s="200" t="s">
        <v>135</v>
      </c>
      <c r="V91" s="201"/>
      <c r="W91" s="200" t="s">
        <v>136</v>
      </c>
      <c r="X91" s="201"/>
      <c r="Y91" s="200" t="s">
        <v>137</v>
      </c>
      <c r="Z91" s="201"/>
      <c r="AA91" s="200" t="s">
        <v>138</v>
      </c>
      <c r="AB91" s="201"/>
      <c r="AC91" s="138" t="s">
        <v>172</v>
      </c>
      <c r="AD91" s="139"/>
    </row>
    <row r="92" spans="1:30" ht="25.5" customHeight="1" x14ac:dyDescent="0.25">
      <c r="A92" s="173"/>
      <c r="B92" s="182"/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2"/>
      <c r="N92" s="172"/>
      <c r="O92" s="41" t="s">
        <v>12</v>
      </c>
      <c r="P92" s="59" t="s">
        <v>146</v>
      </c>
      <c r="Q92" s="39" t="s">
        <v>12</v>
      </c>
      <c r="R92" s="60" t="s">
        <v>146</v>
      </c>
      <c r="S92" s="39" t="s">
        <v>12</v>
      </c>
      <c r="T92" s="60" t="s">
        <v>146</v>
      </c>
      <c r="U92" s="39" t="s">
        <v>12</v>
      </c>
      <c r="V92" s="60" t="s">
        <v>146</v>
      </c>
      <c r="W92" s="39" t="s">
        <v>12</v>
      </c>
      <c r="X92" s="60" t="s">
        <v>146</v>
      </c>
      <c r="Y92" s="39" t="s">
        <v>12</v>
      </c>
      <c r="Z92" s="60" t="s">
        <v>146</v>
      </c>
      <c r="AA92" s="39" t="s">
        <v>12</v>
      </c>
      <c r="AB92" s="60" t="s">
        <v>146</v>
      </c>
      <c r="AC92" s="140"/>
      <c r="AD92" s="141"/>
    </row>
    <row r="93" spans="1:30" ht="21" x14ac:dyDescent="0.35">
      <c r="A93" s="6" t="s">
        <v>38</v>
      </c>
      <c r="B93" s="23">
        <v>25</v>
      </c>
      <c r="C93" s="52" t="s">
        <v>10</v>
      </c>
      <c r="D93" s="36">
        <f>IF($B93&gt;0,IF(C93="✖",0,'Tabela de Produtos Anual'!C18),0)</f>
        <v>842.72</v>
      </c>
      <c r="E93" s="52" t="s">
        <v>10</v>
      </c>
      <c r="F93" s="36">
        <f>IF($B93&gt;0,IF(E93="✖",0,'Tabela de Produtos Anual'!D18),0)</f>
        <v>1086.55</v>
      </c>
      <c r="G93" s="52" t="s">
        <v>10</v>
      </c>
      <c r="H93" s="36">
        <f>IF($B93&gt;0,IF(G93="✖",0,'Tabela de Produtos Anual'!H18),0)</f>
        <v>165.63</v>
      </c>
      <c r="I93" s="52" t="s">
        <v>10</v>
      </c>
      <c r="J93" s="36">
        <f>IF($B93&gt;0,IF(I93="✖",0,'Tabela de Produtos Anual'!J18),0)</f>
        <v>274.56</v>
      </c>
      <c r="K93" s="52" t="s">
        <v>10</v>
      </c>
      <c r="L93" s="36">
        <f>IF($B93&gt;0,IF(K93="✖",0,'Tabela de Produtos Anual'!K18),0)</f>
        <v>27.12</v>
      </c>
      <c r="M93" s="52" t="s">
        <v>12</v>
      </c>
      <c r="N93" s="36">
        <f>IF($B93&gt;0,IF(M93="✖",0,'Tabela de Produtos Anual'!L18),0)</f>
        <v>0</v>
      </c>
      <c r="O93" s="52" t="s">
        <v>12</v>
      </c>
      <c r="P93" s="36">
        <f>IF($B93&gt;0,IF(O93="✖",0,IF(O$92="✖",'Tabela de Produtos Anual'!P18,'Tabela de Produtos Anual'!Q18)),0)</f>
        <v>0</v>
      </c>
      <c r="Q93" s="52" t="s">
        <v>12</v>
      </c>
      <c r="R93" s="36">
        <f>IF($B93&gt;0,IF(Q93="✖",0,IF(Q$92="✖",'Tabela de Produtos Anual'!R18,'Tabela de Produtos Anual'!X18)),0)</f>
        <v>0</v>
      </c>
      <c r="S93" s="52" t="s">
        <v>12</v>
      </c>
      <c r="T93" s="36">
        <f>IF($B93&gt;0,IF(S93="✖",0,'Tabela de Produtos Anual'!AD18),0)</f>
        <v>0</v>
      </c>
      <c r="U93" s="52" t="s">
        <v>12</v>
      </c>
      <c r="V93" s="36">
        <f>IF($B93&gt;0,IF(U93="✖",0,'Tabela de Produtos Anual'!AE18),0)</f>
        <v>0</v>
      </c>
      <c r="W93" s="52" t="s">
        <v>12</v>
      </c>
      <c r="X93" s="36">
        <f>IF($B93&gt;0,IF(W93="✖",0,'Tabela de Produtos Anual'!AF18),0)</f>
        <v>0</v>
      </c>
      <c r="Y93" s="52" t="s">
        <v>12</v>
      </c>
      <c r="Z93" s="36">
        <f>IF($B93&gt;0,IF(Y93="✖",0,'Tabela de Produtos Anual'!AG18),0)</f>
        <v>0</v>
      </c>
      <c r="AA93" s="52" t="s">
        <v>12</v>
      </c>
      <c r="AB93" s="36">
        <f>IF($B93&gt;0,IF(AA93="✖",0,'Tabela de Produtos Anual'!AH18),0)</f>
        <v>0</v>
      </c>
      <c r="AC93" s="142">
        <f>SUM(C93:AB93)</f>
        <v>2396.58</v>
      </c>
      <c r="AD93" s="143"/>
    </row>
    <row r="94" spans="1:30" ht="21" customHeight="1" x14ac:dyDescent="0.35">
      <c r="A94" s="29"/>
      <c r="B94" s="30"/>
      <c r="C94" s="153" t="s">
        <v>166</v>
      </c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 t="str">
        <f>IF(O92="✔","*Não se aplica desconto","Desconto aplicável")</f>
        <v>Desconto aplicável</v>
      </c>
      <c r="P94" s="153"/>
      <c r="Q94" s="153" t="str">
        <f>IF(Q92="✔","*Não se aplica desconto","Desconto aplicável")</f>
        <v>Desconto aplicável</v>
      </c>
      <c r="R94" s="153"/>
      <c r="S94" s="145" t="s">
        <v>165</v>
      </c>
      <c r="T94" s="146"/>
      <c r="U94" s="146"/>
      <c r="V94" s="146"/>
      <c r="W94" s="146"/>
      <c r="X94" s="146"/>
      <c r="Y94" s="146"/>
      <c r="Z94" s="146"/>
      <c r="AA94" s="146"/>
      <c r="AB94" s="148"/>
    </row>
    <row r="95" spans="1:30" ht="21" x14ac:dyDescent="0.35">
      <c r="A95" s="29"/>
      <c r="B95" s="30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49"/>
      <c r="T95" s="150"/>
      <c r="U95" s="150"/>
      <c r="V95" s="150"/>
      <c r="W95" s="150"/>
      <c r="X95" s="150"/>
      <c r="Y95" s="150"/>
      <c r="Z95" s="150"/>
      <c r="AA95" s="150"/>
      <c r="AB95" s="151"/>
    </row>
    <row r="96" spans="1:30" ht="21" x14ac:dyDescent="0.25">
      <c r="B96" s="18"/>
      <c r="J96" s="32"/>
    </row>
    <row r="97" spans="1:24" ht="21" x14ac:dyDescent="0.25">
      <c r="B97" s="18"/>
      <c r="J97" s="32"/>
    </row>
    <row r="98" spans="1:24" ht="21" customHeight="1" x14ac:dyDescent="0.25">
      <c r="A98" s="173" t="s">
        <v>35</v>
      </c>
      <c r="B98" s="175" t="s">
        <v>15</v>
      </c>
      <c r="C98" s="175"/>
      <c r="D98" s="175"/>
      <c r="E98" s="175"/>
      <c r="F98" s="175"/>
      <c r="G98" s="175"/>
      <c r="H98" s="175"/>
      <c r="I98" s="175"/>
      <c r="J98" s="175"/>
      <c r="K98" s="175"/>
    </row>
    <row r="99" spans="1:24" ht="92.25" customHeight="1" x14ac:dyDescent="0.25">
      <c r="A99" s="173"/>
      <c r="B99" s="174" t="s">
        <v>16</v>
      </c>
      <c r="C99" s="174"/>
      <c r="D99" s="175" t="s">
        <v>17</v>
      </c>
      <c r="E99" s="175"/>
      <c r="F99" s="175" t="s">
        <v>18</v>
      </c>
      <c r="G99" s="175"/>
      <c r="H99" s="175" t="s">
        <v>131</v>
      </c>
      <c r="I99" s="175"/>
      <c r="J99" s="175" t="s">
        <v>142</v>
      </c>
      <c r="K99" s="175"/>
    </row>
    <row r="100" spans="1:24" ht="21" x14ac:dyDescent="0.25">
      <c r="A100" s="6" t="s">
        <v>38</v>
      </c>
      <c r="B100" s="143">
        <f>SUM(C93:AB93)</f>
        <v>2396.58</v>
      </c>
      <c r="C100" s="143"/>
      <c r="D100" s="181" t="str">
        <f>IF($C$149&lt;100,"0%",IF($C$149&lt;200,"5%",IF($C$149&lt;300,"10%",IF($C$149&lt;400,"15%","20%"))))</f>
        <v>20%</v>
      </c>
      <c r="E100" s="181"/>
      <c r="F100" s="57">
        <f>H150</f>
        <v>0.1208814</v>
      </c>
      <c r="G100" s="57"/>
      <c r="H100" s="144">
        <f>'cálculos Anual'!AM18</f>
        <v>1627.562054388</v>
      </c>
      <c r="I100" s="144"/>
      <c r="J100" s="144">
        <f>'cálculos Anual'!AN18</f>
        <v>1627.562054388</v>
      </c>
      <c r="K100" s="144"/>
    </row>
    <row r="101" spans="1:24" x14ac:dyDescent="0.25">
      <c r="B101" s="18"/>
    </row>
    <row r="102" spans="1:24" x14ac:dyDescent="0.25">
      <c r="B102" s="18"/>
    </row>
    <row r="103" spans="1:24" ht="42" customHeight="1" x14ac:dyDescent="0.25">
      <c r="A103" s="173" t="s">
        <v>39</v>
      </c>
      <c r="B103" s="182" t="s">
        <v>7</v>
      </c>
      <c r="C103" s="183" t="s">
        <v>47</v>
      </c>
      <c r="D103" s="183"/>
      <c r="E103" s="184" t="s">
        <v>143</v>
      </c>
      <c r="F103" s="185"/>
      <c r="G103" s="185"/>
      <c r="H103" s="185"/>
      <c r="I103" s="185"/>
      <c r="J103" s="185"/>
      <c r="K103" s="185"/>
      <c r="L103" s="185"/>
      <c r="M103" s="154" t="s">
        <v>145</v>
      </c>
      <c r="N103" s="155"/>
      <c r="O103" s="155"/>
      <c r="P103" s="155"/>
      <c r="Q103" s="155"/>
      <c r="R103" s="155"/>
      <c r="S103" s="155"/>
      <c r="T103" s="155"/>
      <c r="U103" s="155"/>
      <c r="V103" s="155"/>
      <c r="W103" s="136" t="s">
        <v>15</v>
      </c>
      <c r="X103" s="137"/>
    </row>
    <row r="104" spans="1:24" ht="78" customHeight="1" x14ac:dyDescent="0.25">
      <c r="A104" s="173"/>
      <c r="B104" s="182"/>
      <c r="C104" s="172" t="s">
        <v>5</v>
      </c>
      <c r="D104" s="172"/>
      <c r="E104" s="172" t="s">
        <v>115</v>
      </c>
      <c r="F104" s="172"/>
      <c r="G104" s="172" t="s">
        <v>20</v>
      </c>
      <c r="H104" s="172"/>
      <c r="I104" s="172" t="s">
        <v>167</v>
      </c>
      <c r="J104" s="172"/>
      <c r="K104" s="172" t="s">
        <v>37</v>
      </c>
      <c r="L104" s="172"/>
      <c r="M104" s="200" t="s">
        <v>110</v>
      </c>
      <c r="N104" s="201"/>
      <c r="O104" s="200" t="s">
        <v>134</v>
      </c>
      <c r="P104" s="201"/>
      <c r="Q104" s="200" t="s">
        <v>135</v>
      </c>
      <c r="R104" s="201"/>
      <c r="S104" s="200" t="s">
        <v>136</v>
      </c>
      <c r="T104" s="201"/>
      <c r="U104" s="200" t="s">
        <v>137</v>
      </c>
      <c r="V104" s="201"/>
      <c r="W104" s="138" t="s">
        <v>172</v>
      </c>
      <c r="X104" s="139"/>
    </row>
    <row r="105" spans="1:24" ht="25.5" customHeight="1" x14ac:dyDescent="0.25">
      <c r="A105" s="173"/>
      <c r="B105" s="182"/>
      <c r="C105" s="172"/>
      <c r="D105" s="172"/>
      <c r="E105" s="172"/>
      <c r="F105" s="172"/>
      <c r="G105" s="172"/>
      <c r="H105" s="172"/>
      <c r="I105" s="172"/>
      <c r="J105" s="172"/>
      <c r="K105" s="172"/>
      <c r="L105" s="172"/>
      <c r="M105" s="39" t="s">
        <v>12</v>
      </c>
      <c r="N105" s="60" t="s">
        <v>146</v>
      </c>
      <c r="O105" s="39" t="s">
        <v>12</v>
      </c>
      <c r="P105" s="60" t="s">
        <v>146</v>
      </c>
      <c r="Q105" s="39" t="s">
        <v>12</v>
      </c>
      <c r="R105" s="60" t="s">
        <v>146</v>
      </c>
      <c r="S105" s="39" t="s">
        <v>12</v>
      </c>
      <c r="T105" s="60" t="s">
        <v>146</v>
      </c>
      <c r="U105" s="39" t="s">
        <v>12</v>
      </c>
      <c r="V105" s="60" t="s">
        <v>146</v>
      </c>
      <c r="W105" s="140"/>
      <c r="X105" s="141"/>
    </row>
    <row r="106" spans="1:24" ht="21" x14ac:dyDescent="0.35">
      <c r="A106" s="6" t="s">
        <v>40</v>
      </c>
      <c r="B106" s="23">
        <v>0</v>
      </c>
      <c r="C106" s="52" t="s">
        <v>12</v>
      </c>
      <c r="D106" s="36">
        <f>IF($B106&gt;0,IF(C106="✖",0,'Tabela de Produtos Anual'!C19),0)</f>
        <v>0</v>
      </c>
      <c r="E106" s="52" t="s">
        <v>12</v>
      </c>
      <c r="F106" s="36">
        <f>IF($B106&gt;0,IF(E106="✖",0,'Tabela de Produtos Anual'!D19),0)</f>
        <v>0</v>
      </c>
      <c r="G106" s="52" t="s">
        <v>12</v>
      </c>
      <c r="H106" s="36">
        <f>IF($B106&gt;0,IF(G106="✖",0,'Tabela de Produtos Anual'!H19),0)</f>
        <v>0</v>
      </c>
      <c r="I106" s="52" t="s">
        <v>12</v>
      </c>
      <c r="J106" s="36">
        <f>IF($B106&gt;0,IF(I106="✖",0,'Tabela de Produtos Anual'!J19),0)</f>
        <v>0</v>
      </c>
      <c r="K106" s="52" t="s">
        <v>12</v>
      </c>
      <c r="L106" s="36">
        <f>IF($B106&gt;0,IF(K106="✖",0,'Tabela de Produtos Anual'!K19),0)</f>
        <v>0</v>
      </c>
      <c r="M106" s="52" t="s">
        <v>12</v>
      </c>
      <c r="N106" s="36">
        <f>IF($B106&gt;0,IF(M106="✖",0,IF(M$105="✖",'Tabela de Produtos Anual'!R19,'Tabela de Produtos Anual'!X19)),0)</f>
        <v>0</v>
      </c>
      <c r="O106" s="52" t="s">
        <v>12</v>
      </c>
      <c r="P106" s="36">
        <f>IF($B106&gt;0,IF(O106="✖",0,'Tabela de Produtos Anual'!AD19),0)</f>
        <v>0</v>
      </c>
      <c r="Q106" s="52" t="s">
        <v>12</v>
      </c>
      <c r="R106" s="36">
        <f>IF($B106&gt;0,IF(Q106="✖",0,'Tabela de Produtos Anual'!AE19),0)</f>
        <v>0</v>
      </c>
      <c r="S106" s="52" t="s">
        <v>12</v>
      </c>
      <c r="T106" s="36">
        <f>IF($B106&gt;0,IF(S106="✖",0,'Tabela de Produtos Anual'!AF19),0)</f>
        <v>0</v>
      </c>
      <c r="U106" s="52" t="s">
        <v>12</v>
      </c>
      <c r="V106" s="36">
        <f>IF($B106&gt;0,IF(U106="✖",0,'Tabela de Produtos Anual'!AG19),0)</f>
        <v>0</v>
      </c>
      <c r="W106" s="142">
        <f>SUM(C106:V106)</f>
        <v>0</v>
      </c>
      <c r="X106" s="143"/>
    </row>
    <row r="107" spans="1:24" ht="21" x14ac:dyDescent="0.35">
      <c r="A107" s="6" t="s">
        <v>41</v>
      </c>
      <c r="B107" s="23">
        <v>0</v>
      </c>
      <c r="C107" s="52" t="s">
        <v>12</v>
      </c>
      <c r="D107" s="36">
        <f>IF($B107&gt;0,IF(C107="✖",0,'Tabela de Produtos Anual'!C20),0)</f>
        <v>0</v>
      </c>
      <c r="E107" s="62"/>
      <c r="F107" s="53"/>
      <c r="G107" s="62"/>
      <c r="H107" s="53"/>
      <c r="I107" s="52" t="s">
        <v>12</v>
      </c>
      <c r="J107" s="36">
        <f>IF($B107&gt;0,IF(I107="✖",0,'Tabela de Produtos Anual'!J20),0)</f>
        <v>0</v>
      </c>
      <c r="K107" s="27"/>
      <c r="L107" s="28"/>
      <c r="M107" s="62"/>
      <c r="N107" s="53"/>
      <c r="O107" s="62"/>
      <c r="P107" s="53"/>
      <c r="Q107" s="62"/>
      <c r="R107" s="53"/>
      <c r="S107" s="62"/>
      <c r="T107" s="53"/>
      <c r="U107" s="62"/>
      <c r="V107" s="53"/>
      <c r="W107" s="142">
        <f>SUM(C107:V107)</f>
        <v>0</v>
      </c>
      <c r="X107" s="143"/>
    </row>
    <row r="108" spans="1:24" ht="15" customHeight="1" x14ac:dyDescent="0.25">
      <c r="B108" s="18"/>
      <c r="C108" s="145" t="s">
        <v>166</v>
      </c>
      <c r="D108" s="146"/>
      <c r="E108" s="147"/>
      <c r="F108" s="147"/>
      <c r="G108" s="147"/>
      <c r="H108" s="147"/>
      <c r="I108" s="146"/>
      <c r="J108" s="146"/>
      <c r="K108" s="146"/>
      <c r="L108" s="148"/>
      <c r="M108" s="152" t="str">
        <f>IF(M106="✔","*Não se aplica desconto","Desconto aplicável")</f>
        <v>Desconto aplicável</v>
      </c>
      <c r="N108" s="152"/>
      <c r="O108" s="153" t="s">
        <v>165</v>
      </c>
      <c r="P108" s="153"/>
      <c r="Q108" s="153"/>
      <c r="R108" s="153"/>
      <c r="S108" s="153"/>
      <c r="T108" s="153"/>
      <c r="U108" s="153"/>
      <c r="V108" s="153"/>
    </row>
    <row r="109" spans="1:24" ht="15" customHeight="1" x14ac:dyDescent="0.25">
      <c r="B109" s="18"/>
      <c r="C109" s="149"/>
      <c r="D109" s="150"/>
      <c r="E109" s="150"/>
      <c r="F109" s="150"/>
      <c r="G109" s="150"/>
      <c r="H109" s="150"/>
      <c r="I109" s="150"/>
      <c r="J109" s="150"/>
      <c r="K109" s="150"/>
      <c r="L109" s="151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</row>
    <row r="110" spans="1:24" x14ac:dyDescent="0.25">
      <c r="B110" s="18"/>
    </row>
    <row r="111" spans="1:24" x14ac:dyDescent="0.25">
      <c r="B111" s="18"/>
    </row>
    <row r="112" spans="1:24" ht="21" x14ac:dyDescent="0.25">
      <c r="A112" s="173" t="s">
        <v>39</v>
      </c>
      <c r="B112" s="175" t="s">
        <v>15</v>
      </c>
      <c r="C112" s="175"/>
      <c r="D112" s="175"/>
      <c r="E112" s="175"/>
      <c r="F112" s="175"/>
      <c r="G112" s="175"/>
      <c r="H112" s="175"/>
      <c r="I112" s="175"/>
      <c r="J112" s="175"/>
      <c r="K112" s="175"/>
    </row>
    <row r="113" spans="1:11" ht="92.25" customHeight="1" x14ac:dyDescent="0.25">
      <c r="A113" s="173"/>
      <c r="B113" s="174" t="s">
        <v>16</v>
      </c>
      <c r="C113" s="174"/>
      <c r="D113" s="175" t="s">
        <v>17</v>
      </c>
      <c r="E113" s="175"/>
      <c r="F113" s="175" t="s">
        <v>18</v>
      </c>
      <c r="G113" s="175"/>
      <c r="H113" s="175" t="s">
        <v>131</v>
      </c>
      <c r="I113" s="175"/>
      <c r="J113" s="175" t="s">
        <v>142</v>
      </c>
      <c r="K113" s="175"/>
    </row>
    <row r="114" spans="1:11" ht="21" x14ac:dyDescent="0.25">
      <c r="A114" s="6" t="s">
        <v>40</v>
      </c>
      <c r="B114" s="143">
        <f>SUM(C106:V106)</f>
        <v>0</v>
      </c>
      <c r="C114" s="143"/>
      <c r="D114" s="181" t="str">
        <f>IF($C$149&lt;100,"0%",IF($C$149&lt;200,"5%",IF($C$149&lt;300,"10%",IF($C$149&lt;400,"15%","20%"))))</f>
        <v>20%</v>
      </c>
      <c r="E114" s="181"/>
      <c r="F114" s="57">
        <f>H150</f>
        <v>0.1208814</v>
      </c>
      <c r="G114" s="57"/>
      <c r="H114" s="179">
        <f>'cálculos Anual'!AM19</f>
        <v>0</v>
      </c>
      <c r="I114" s="180"/>
      <c r="J114" s="179">
        <f>'cálculos Anual'!AN19</f>
        <v>0</v>
      </c>
      <c r="K114" s="180"/>
    </row>
    <row r="115" spans="1:11" ht="21" x14ac:dyDescent="0.25">
      <c r="A115" s="6" t="s">
        <v>41</v>
      </c>
      <c r="B115" s="143">
        <f>SUM(C107:V107)</f>
        <v>0</v>
      </c>
      <c r="C115" s="143"/>
      <c r="D115" s="181"/>
      <c r="E115" s="181"/>
      <c r="F115" s="57">
        <f>H150</f>
        <v>0.1208814</v>
      </c>
      <c r="G115" s="57"/>
      <c r="H115" s="179">
        <f>'cálculos Anual'!AM20</f>
        <v>0</v>
      </c>
      <c r="I115" s="180"/>
      <c r="J115" s="179">
        <f>'cálculos Anual'!AN20</f>
        <v>0</v>
      </c>
      <c r="K115" s="180"/>
    </row>
    <row r="116" spans="1:11" x14ac:dyDescent="0.25">
      <c r="B116" s="18"/>
    </row>
    <row r="117" spans="1:11" x14ac:dyDescent="0.25">
      <c r="B117" s="18"/>
    </row>
    <row r="118" spans="1:11" x14ac:dyDescent="0.25">
      <c r="B118" s="18"/>
    </row>
    <row r="119" spans="1:11" ht="47.25" customHeight="1" x14ac:dyDescent="0.25">
      <c r="A119" s="169" t="s">
        <v>120</v>
      </c>
      <c r="B119" s="163" t="s">
        <v>176</v>
      </c>
      <c r="C119" s="163"/>
      <c r="D119" s="163"/>
      <c r="E119" s="163"/>
      <c r="F119" s="163"/>
      <c r="G119" s="163"/>
      <c r="H119" s="163" t="s">
        <v>121</v>
      </c>
      <c r="I119" s="163"/>
    </row>
    <row r="120" spans="1:11" ht="21" x14ac:dyDescent="0.25">
      <c r="A120" s="169"/>
      <c r="B120" s="164" t="s">
        <v>122</v>
      </c>
      <c r="C120" s="164"/>
      <c r="D120" s="164" t="s">
        <v>8</v>
      </c>
      <c r="E120" s="164"/>
      <c r="F120" s="164"/>
      <c r="G120" s="164"/>
      <c r="H120" s="163"/>
      <c r="I120" s="163"/>
    </row>
    <row r="121" spans="1:11" ht="21" x14ac:dyDescent="0.25">
      <c r="A121" s="6" t="s">
        <v>11</v>
      </c>
      <c r="B121" s="130">
        <v>0</v>
      </c>
      <c r="C121" s="130"/>
      <c r="D121" s="128">
        <f>910.56/0.57*1.0616</f>
        <v>1695.8780631578948</v>
      </c>
      <c r="E121" s="128"/>
      <c r="F121" s="128"/>
      <c r="G121" s="128"/>
      <c r="H121" s="129">
        <f>B121*D121</f>
        <v>0</v>
      </c>
      <c r="I121" s="129"/>
    </row>
    <row r="122" spans="1:11" ht="21" x14ac:dyDescent="0.25">
      <c r="A122" s="6" t="s">
        <v>13</v>
      </c>
      <c r="B122" s="130">
        <v>0</v>
      </c>
      <c r="C122" s="130"/>
      <c r="D122" s="128">
        <f>910.56/0.57*1.0616</f>
        <v>1695.8780631578948</v>
      </c>
      <c r="E122" s="128"/>
      <c r="F122" s="128"/>
      <c r="G122" s="128"/>
      <c r="H122" s="129">
        <f t="shared" ref="H122:H128" si="7">B122*D122</f>
        <v>0</v>
      </c>
      <c r="I122" s="129"/>
    </row>
    <row r="123" spans="1:11" ht="21" x14ac:dyDescent="0.25">
      <c r="A123" s="6" t="s">
        <v>14</v>
      </c>
      <c r="B123" s="130">
        <v>0</v>
      </c>
      <c r="C123" s="130"/>
      <c r="D123" s="128">
        <f>910.56/0.57*1.0616</f>
        <v>1695.8780631578948</v>
      </c>
      <c r="E123" s="128"/>
      <c r="F123" s="128"/>
      <c r="G123" s="128"/>
      <c r="H123" s="129">
        <f t="shared" si="7"/>
        <v>0</v>
      </c>
      <c r="I123" s="129"/>
    </row>
    <row r="124" spans="1:11" ht="21" x14ac:dyDescent="0.25">
      <c r="A124" s="6" t="s">
        <v>21</v>
      </c>
      <c r="B124" s="130">
        <v>0</v>
      </c>
      <c r="C124" s="130"/>
      <c r="D124" s="128">
        <f>527.88/0.57*1.0616</f>
        <v>983.15334736842124</v>
      </c>
      <c r="E124" s="128"/>
      <c r="F124" s="128"/>
      <c r="G124" s="128"/>
      <c r="H124" s="129">
        <f t="shared" si="7"/>
        <v>0</v>
      </c>
      <c r="I124" s="129"/>
    </row>
    <row r="125" spans="1:11" ht="21" x14ac:dyDescent="0.25">
      <c r="A125" s="6" t="s">
        <v>22</v>
      </c>
      <c r="B125" s="130">
        <v>0</v>
      </c>
      <c r="C125" s="130"/>
      <c r="D125" s="128">
        <f>527.88/0.57*1.0616</f>
        <v>983.15334736842124</v>
      </c>
      <c r="E125" s="128"/>
      <c r="F125" s="128"/>
      <c r="G125" s="128"/>
      <c r="H125" s="129">
        <f t="shared" si="7"/>
        <v>0</v>
      </c>
      <c r="I125" s="129"/>
    </row>
    <row r="126" spans="1:11" ht="21" x14ac:dyDescent="0.25">
      <c r="A126" s="6" t="s">
        <v>23</v>
      </c>
      <c r="B126" s="130">
        <v>0</v>
      </c>
      <c r="C126" s="130"/>
      <c r="D126" s="128">
        <f>527.88/0.57*1.0616</f>
        <v>983.15334736842124</v>
      </c>
      <c r="E126" s="128"/>
      <c r="F126" s="128"/>
      <c r="G126" s="128"/>
      <c r="H126" s="129">
        <f t="shared" si="7"/>
        <v>0</v>
      </c>
      <c r="I126" s="129"/>
    </row>
    <row r="127" spans="1:11" ht="21" x14ac:dyDescent="0.25">
      <c r="A127" s="6" t="s">
        <v>24</v>
      </c>
      <c r="B127" s="130">
        <v>0</v>
      </c>
      <c r="C127" s="130"/>
      <c r="D127" s="128">
        <f>131.94/0.57*1.0616</f>
        <v>245.73246315789478</v>
      </c>
      <c r="E127" s="128"/>
      <c r="F127" s="128"/>
      <c r="G127" s="128"/>
      <c r="H127" s="129">
        <f t="shared" si="7"/>
        <v>0</v>
      </c>
      <c r="I127" s="129"/>
    </row>
    <row r="128" spans="1:11" ht="21" x14ac:dyDescent="0.25">
      <c r="A128" s="6" t="s">
        <v>25</v>
      </c>
      <c r="B128" s="130">
        <v>0</v>
      </c>
      <c r="C128" s="130"/>
      <c r="D128" s="128">
        <f>131.94/0.57*1.0616</f>
        <v>245.73246315789478</v>
      </c>
      <c r="E128" s="128"/>
      <c r="F128" s="128"/>
      <c r="G128" s="128"/>
      <c r="H128" s="129">
        <f t="shared" si="7"/>
        <v>0</v>
      </c>
      <c r="I128" s="129"/>
    </row>
    <row r="129" spans="1:9" ht="21" x14ac:dyDescent="0.25">
      <c r="B129" s="18"/>
      <c r="H129" s="124">
        <f>SUM(H121:I128)</f>
        <v>0</v>
      </c>
      <c r="I129" s="124"/>
    </row>
    <row r="130" spans="1:9" x14ac:dyDescent="0.25">
      <c r="B130" s="18"/>
    </row>
    <row r="131" spans="1:9" x14ac:dyDescent="0.25">
      <c r="B131" s="18"/>
    </row>
    <row r="132" spans="1:9" ht="38.25" customHeight="1" x14ac:dyDescent="0.25">
      <c r="A132" s="169" t="s">
        <v>120</v>
      </c>
      <c r="B132" s="163" t="s">
        <v>177</v>
      </c>
      <c r="C132" s="163"/>
      <c r="D132" s="163"/>
      <c r="E132" s="163"/>
      <c r="F132" s="163"/>
      <c r="G132" s="163"/>
      <c r="H132" s="163" t="s">
        <v>121</v>
      </c>
      <c r="I132" s="163"/>
    </row>
    <row r="133" spans="1:9" ht="21" x14ac:dyDescent="0.25">
      <c r="A133" s="169"/>
      <c r="B133" s="164" t="s">
        <v>122</v>
      </c>
      <c r="C133" s="164"/>
      <c r="D133" s="164" t="s">
        <v>8</v>
      </c>
      <c r="E133" s="164"/>
      <c r="F133" s="164"/>
      <c r="G133" s="164"/>
      <c r="H133" s="163"/>
      <c r="I133" s="163"/>
    </row>
    <row r="134" spans="1:9" ht="21" x14ac:dyDescent="0.25">
      <c r="A134" s="6" t="s">
        <v>11</v>
      </c>
      <c r="B134" s="130">
        <v>0</v>
      </c>
      <c r="C134" s="130"/>
      <c r="D134" s="128">
        <v>0</v>
      </c>
      <c r="E134" s="128"/>
      <c r="F134" s="128"/>
      <c r="G134" s="128"/>
      <c r="H134" s="129">
        <f>B134*D134</f>
        <v>0</v>
      </c>
      <c r="I134" s="129"/>
    </row>
    <row r="135" spans="1:9" ht="21" x14ac:dyDescent="0.25">
      <c r="A135" s="6" t="s">
        <v>13</v>
      </c>
      <c r="B135" s="130">
        <v>0</v>
      </c>
      <c r="C135" s="130"/>
      <c r="D135" s="128">
        <v>0</v>
      </c>
      <c r="E135" s="128"/>
      <c r="F135" s="128"/>
      <c r="G135" s="128"/>
      <c r="H135" s="129">
        <f t="shared" ref="H135:H141" si="8">B135*D135</f>
        <v>0</v>
      </c>
      <c r="I135" s="129"/>
    </row>
    <row r="136" spans="1:9" ht="21" x14ac:dyDescent="0.25">
      <c r="A136" s="6" t="s">
        <v>14</v>
      </c>
      <c r="B136" s="130">
        <v>0</v>
      </c>
      <c r="C136" s="130"/>
      <c r="D136" s="128">
        <v>0</v>
      </c>
      <c r="E136" s="128"/>
      <c r="F136" s="128"/>
      <c r="G136" s="128"/>
      <c r="H136" s="129">
        <f t="shared" si="8"/>
        <v>0</v>
      </c>
      <c r="I136" s="129"/>
    </row>
    <row r="137" spans="1:9" ht="21" x14ac:dyDescent="0.25">
      <c r="A137" s="6" t="s">
        <v>21</v>
      </c>
      <c r="B137" s="130">
        <v>0</v>
      </c>
      <c r="C137" s="130"/>
      <c r="D137" s="128">
        <v>0</v>
      </c>
      <c r="E137" s="128"/>
      <c r="F137" s="128"/>
      <c r="G137" s="128"/>
      <c r="H137" s="129">
        <f t="shared" si="8"/>
        <v>0</v>
      </c>
      <c r="I137" s="129"/>
    </row>
    <row r="138" spans="1:9" ht="21" x14ac:dyDescent="0.25">
      <c r="A138" s="6" t="s">
        <v>22</v>
      </c>
      <c r="B138" s="130">
        <v>0</v>
      </c>
      <c r="C138" s="130"/>
      <c r="D138" s="128">
        <v>0</v>
      </c>
      <c r="E138" s="128"/>
      <c r="F138" s="128"/>
      <c r="G138" s="128"/>
      <c r="H138" s="129">
        <f t="shared" si="8"/>
        <v>0</v>
      </c>
      <c r="I138" s="129"/>
    </row>
    <row r="139" spans="1:9" ht="21" x14ac:dyDescent="0.25">
      <c r="A139" s="6" t="s">
        <v>23</v>
      </c>
      <c r="B139" s="130">
        <v>0</v>
      </c>
      <c r="C139" s="130"/>
      <c r="D139" s="128">
        <v>0</v>
      </c>
      <c r="E139" s="128"/>
      <c r="F139" s="128"/>
      <c r="G139" s="128"/>
      <c r="H139" s="129">
        <f t="shared" si="8"/>
        <v>0</v>
      </c>
      <c r="I139" s="129"/>
    </row>
    <row r="140" spans="1:9" ht="21" x14ac:dyDescent="0.25">
      <c r="A140" s="6" t="s">
        <v>24</v>
      </c>
      <c r="B140" s="130">
        <v>0</v>
      </c>
      <c r="C140" s="130"/>
      <c r="D140" s="128">
        <v>0</v>
      </c>
      <c r="E140" s="128"/>
      <c r="F140" s="128"/>
      <c r="G140" s="128"/>
      <c r="H140" s="129">
        <f t="shared" si="8"/>
        <v>0</v>
      </c>
      <c r="I140" s="129"/>
    </row>
    <row r="141" spans="1:9" ht="21" x14ac:dyDescent="0.25">
      <c r="A141" s="6" t="s">
        <v>25</v>
      </c>
      <c r="B141" s="130">
        <v>0</v>
      </c>
      <c r="C141" s="130"/>
      <c r="D141" s="128">
        <v>0</v>
      </c>
      <c r="E141" s="128"/>
      <c r="F141" s="128"/>
      <c r="G141" s="128"/>
      <c r="H141" s="129">
        <f t="shared" si="8"/>
        <v>0</v>
      </c>
      <c r="I141" s="129"/>
    </row>
    <row r="142" spans="1:9" ht="21" x14ac:dyDescent="0.25">
      <c r="A142" s="6" t="s">
        <v>28</v>
      </c>
      <c r="B142" s="130">
        <v>0</v>
      </c>
      <c r="C142" s="130"/>
      <c r="D142" s="128">
        <v>0</v>
      </c>
      <c r="E142" s="128"/>
      <c r="F142" s="128"/>
      <c r="G142" s="128"/>
      <c r="H142" s="129">
        <f t="shared" ref="H142" si="9">B142*D142</f>
        <v>0</v>
      </c>
      <c r="I142" s="129"/>
    </row>
    <row r="143" spans="1:9" ht="21" x14ac:dyDescent="0.25">
      <c r="A143" s="6" t="s">
        <v>29</v>
      </c>
      <c r="B143" s="130">
        <v>0</v>
      </c>
      <c r="C143" s="130"/>
      <c r="D143" s="128">
        <v>0</v>
      </c>
      <c r="E143" s="128"/>
      <c r="F143" s="128"/>
      <c r="G143" s="128"/>
      <c r="H143" s="129">
        <f t="shared" ref="H143" si="10">B143*D143</f>
        <v>0</v>
      </c>
      <c r="I143" s="129"/>
    </row>
    <row r="144" spans="1:9" ht="21" x14ac:dyDescent="0.25">
      <c r="A144" s="6" t="s">
        <v>30</v>
      </c>
      <c r="B144" s="130">
        <v>0</v>
      </c>
      <c r="C144" s="130"/>
      <c r="D144" s="128">
        <v>0</v>
      </c>
      <c r="E144" s="128"/>
      <c r="F144" s="128"/>
      <c r="G144" s="128"/>
      <c r="H144" s="129">
        <f>B144*D144</f>
        <v>0</v>
      </c>
      <c r="I144" s="129"/>
    </row>
    <row r="145" spans="1:10" ht="21" x14ac:dyDescent="0.25">
      <c r="A145" s="6" t="s">
        <v>31</v>
      </c>
      <c r="B145" s="130">
        <v>0</v>
      </c>
      <c r="C145" s="130"/>
      <c r="D145" s="128">
        <v>0</v>
      </c>
      <c r="E145" s="128"/>
      <c r="F145" s="128"/>
      <c r="G145" s="128"/>
      <c r="H145" s="129">
        <f>B145*D145</f>
        <v>0</v>
      </c>
      <c r="I145" s="129"/>
    </row>
    <row r="146" spans="1:10" ht="21" x14ac:dyDescent="0.25">
      <c r="B146" s="18"/>
      <c r="H146" s="124">
        <f>SUM(H134:I145)</f>
        <v>0</v>
      </c>
      <c r="I146" s="124"/>
    </row>
    <row r="147" spans="1:10" x14ac:dyDescent="0.25">
      <c r="B147" s="18"/>
    </row>
    <row r="148" spans="1:10" ht="15.75" thickBot="1" x14ac:dyDescent="0.3">
      <c r="B148" s="18"/>
    </row>
    <row r="149" spans="1:10" ht="46.5" customHeight="1" thickBot="1" x14ac:dyDescent="0.3">
      <c r="A149" s="156" t="s">
        <v>173</v>
      </c>
      <c r="B149" s="157"/>
      <c r="C149" s="176">
        <f>SUM(B106:B107,B93,B78:B79,B59:B62,B38:B42,B18:B21)</f>
        <v>750</v>
      </c>
      <c r="D149" s="177"/>
      <c r="E149" s="178"/>
      <c r="H149" s="68" t="s">
        <v>18</v>
      </c>
    </row>
    <row r="150" spans="1:10" ht="51.75" customHeight="1" thickBot="1" x14ac:dyDescent="0.3">
      <c r="A150" s="156" t="s">
        <v>175</v>
      </c>
      <c r="B150" s="157"/>
      <c r="C150" s="133">
        <f>SUM('cálculos Anual'!AS2:AS20)</f>
        <v>629171.07235708996</v>
      </c>
      <c r="D150" s="134"/>
      <c r="E150" s="135"/>
      <c r="H150" s="67">
        <v>0.1208814</v>
      </c>
      <c r="J150" s="120"/>
    </row>
    <row r="151" spans="1:10" ht="15.75" thickBot="1" x14ac:dyDescent="0.3">
      <c r="B151" s="18"/>
      <c r="J151" s="120"/>
    </row>
    <row r="152" spans="1:10" ht="51.75" customHeight="1" thickBot="1" x14ac:dyDescent="0.3">
      <c r="A152" s="156" t="s">
        <v>174</v>
      </c>
      <c r="B152" s="157"/>
      <c r="C152" s="133">
        <f>H129+H146</f>
        <v>0</v>
      </c>
      <c r="D152" s="134"/>
      <c r="E152" s="135"/>
    </row>
    <row r="153" spans="1:10" ht="15.75" thickBot="1" x14ac:dyDescent="0.3">
      <c r="B153" s="18"/>
    </row>
    <row r="154" spans="1:10" ht="51.75" customHeight="1" thickBot="1" x14ac:dyDescent="0.45">
      <c r="A154" s="156" t="s">
        <v>168</v>
      </c>
      <c r="B154" s="157"/>
      <c r="C154" s="158">
        <f>SUM(C152,C150)</f>
        <v>629171.07235708996</v>
      </c>
      <c r="D154" s="159"/>
      <c r="E154" s="160"/>
      <c r="F154" s="73"/>
      <c r="H154" s="73"/>
      <c r="J154" s="119"/>
    </row>
    <row r="155" spans="1:10" x14ac:dyDescent="0.25">
      <c r="B155" s="18"/>
    </row>
    <row r="157" spans="1:10" ht="21" x14ac:dyDescent="0.25">
      <c r="A157" s="2" t="s">
        <v>44</v>
      </c>
      <c r="B157" s="4"/>
      <c r="C157" s="24"/>
      <c r="D157" s="24"/>
      <c r="E157" s="25"/>
      <c r="F157" s="24"/>
      <c r="G157" s="26"/>
    </row>
    <row r="158" spans="1:10" ht="21" x14ac:dyDescent="0.25">
      <c r="A158" s="4"/>
      <c r="B158" s="4"/>
      <c r="C158" s="4"/>
      <c r="D158" s="4"/>
      <c r="E158" s="4"/>
      <c r="F158" s="4"/>
      <c r="G158" s="4"/>
    </row>
    <row r="159" spans="1:10" ht="21" x14ac:dyDescent="0.25">
      <c r="A159" s="170" t="s">
        <v>46</v>
      </c>
      <c r="B159" s="170"/>
      <c r="C159" s="69" t="s">
        <v>47</v>
      </c>
      <c r="D159" s="170" t="s">
        <v>105</v>
      </c>
      <c r="E159" s="170"/>
      <c r="F159" s="170" t="s">
        <v>106</v>
      </c>
      <c r="G159" s="170"/>
    </row>
    <row r="160" spans="1:10" ht="21" x14ac:dyDescent="0.25">
      <c r="A160" s="166" t="s">
        <v>49</v>
      </c>
      <c r="B160" s="166"/>
      <c r="C160" s="70"/>
      <c r="D160" s="167"/>
      <c r="E160" s="168"/>
      <c r="F160" s="165" t="s">
        <v>107</v>
      </c>
      <c r="G160" s="165"/>
    </row>
    <row r="161" spans="1:7" ht="21" x14ac:dyDescent="0.25">
      <c r="A161" s="166" t="s">
        <v>51</v>
      </c>
      <c r="B161" s="166"/>
      <c r="C161" s="70"/>
      <c r="D161" s="167"/>
      <c r="E161" s="168"/>
      <c r="F161" s="165" t="s">
        <v>107</v>
      </c>
      <c r="G161" s="165"/>
    </row>
    <row r="162" spans="1:7" ht="21" x14ac:dyDescent="0.25">
      <c r="A162" s="166" t="s">
        <v>53</v>
      </c>
      <c r="B162" s="166"/>
      <c r="C162" s="70"/>
      <c r="D162" s="167"/>
      <c r="E162" s="168"/>
      <c r="F162" s="165" t="s">
        <v>107</v>
      </c>
      <c r="G162" s="165"/>
    </row>
    <row r="163" spans="1:7" ht="21" x14ac:dyDescent="0.25">
      <c r="A163" s="166" t="s">
        <v>55</v>
      </c>
      <c r="B163" s="166"/>
      <c r="C163" s="70"/>
      <c r="D163" s="167"/>
      <c r="E163" s="168"/>
      <c r="F163" s="165" t="s">
        <v>107</v>
      </c>
      <c r="G163" s="165"/>
    </row>
    <row r="164" spans="1:7" ht="21" x14ac:dyDescent="0.25">
      <c r="A164" s="166" t="s">
        <v>57</v>
      </c>
      <c r="B164" s="166"/>
      <c r="C164" s="70"/>
      <c r="D164" s="167"/>
      <c r="E164" s="168"/>
      <c r="F164" s="165" t="s">
        <v>107</v>
      </c>
      <c r="G164" s="165"/>
    </row>
    <row r="165" spans="1:7" x14ac:dyDescent="0.25">
      <c r="B165" s="18"/>
    </row>
    <row r="166" spans="1:7" ht="21" x14ac:dyDescent="0.25">
      <c r="A166" s="2" t="s">
        <v>43</v>
      </c>
      <c r="B166" s="4"/>
      <c r="C166" s="4"/>
      <c r="D166" s="4"/>
    </row>
    <row r="167" spans="1:7" ht="21" x14ac:dyDescent="0.25">
      <c r="A167" s="4"/>
      <c r="B167" s="4"/>
      <c r="C167" s="4"/>
      <c r="D167" s="4"/>
    </row>
    <row r="168" spans="1:7" ht="21" x14ac:dyDescent="0.25">
      <c r="A168" s="170" t="s">
        <v>42</v>
      </c>
      <c r="B168" s="170"/>
      <c r="C168" s="161" t="s">
        <v>45</v>
      </c>
      <c r="D168" s="162"/>
    </row>
    <row r="169" spans="1:7" ht="21" x14ac:dyDescent="0.25">
      <c r="A169" s="165" t="s">
        <v>48</v>
      </c>
      <c r="B169" s="165"/>
      <c r="C169" s="131">
        <v>0</v>
      </c>
      <c r="D169" s="132"/>
    </row>
    <row r="170" spans="1:7" ht="21" x14ac:dyDescent="0.25">
      <c r="A170" s="165" t="s">
        <v>50</v>
      </c>
      <c r="B170" s="165"/>
      <c r="C170" s="131">
        <v>0.05</v>
      </c>
      <c r="D170" s="132"/>
    </row>
    <row r="171" spans="1:7" ht="21" x14ac:dyDescent="0.25">
      <c r="A171" s="165" t="s">
        <v>52</v>
      </c>
      <c r="B171" s="165"/>
      <c r="C171" s="131">
        <v>0.1</v>
      </c>
      <c r="D171" s="132"/>
    </row>
    <row r="172" spans="1:7" ht="21" x14ac:dyDescent="0.25">
      <c r="A172" s="165" t="s">
        <v>54</v>
      </c>
      <c r="B172" s="165"/>
      <c r="C172" s="131">
        <v>0.15</v>
      </c>
      <c r="D172" s="132"/>
    </row>
    <row r="173" spans="1:7" ht="21" x14ac:dyDescent="0.25">
      <c r="A173" s="165" t="s">
        <v>56</v>
      </c>
      <c r="B173" s="165"/>
      <c r="C173" s="131">
        <v>0.2</v>
      </c>
      <c r="D173" s="132"/>
    </row>
    <row r="177" spans="1:23" ht="21" x14ac:dyDescent="0.25">
      <c r="A177" s="7" t="s">
        <v>58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94" t="s">
        <v>119</v>
      </c>
      <c r="B178" s="195"/>
      <c r="C178" s="195"/>
      <c r="D178" s="195"/>
      <c r="E178" s="195"/>
      <c r="F178" s="195"/>
      <c r="G178" s="195"/>
      <c r="H178" s="195"/>
      <c r="I178" s="195"/>
      <c r="J178" s="195"/>
      <c r="K178" s="195"/>
      <c r="L178" s="195"/>
      <c r="M178" s="195"/>
      <c r="N178" s="195"/>
      <c r="O178" s="195"/>
      <c r="P178" s="195"/>
      <c r="Q178" s="195"/>
      <c r="R178" s="195"/>
      <c r="S178" s="195"/>
      <c r="T178" s="195"/>
      <c r="U178" s="195"/>
      <c r="V178" s="195"/>
      <c r="W178" s="195"/>
    </row>
    <row r="179" spans="1:23" ht="21" x14ac:dyDescent="0.25">
      <c r="A179" s="1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</row>
    <row r="180" spans="1:23" ht="60.95" customHeight="1" x14ac:dyDescent="0.25">
      <c r="A180" s="194" t="s">
        <v>59</v>
      </c>
      <c r="B180" s="194"/>
      <c r="C180" s="194"/>
      <c r="D180" s="194"/>
      <c r="E180" s="194"/>
      <c r="F180" s="194"/>
      <c r="G180" s="194"/>
      <c r="H180" s="194"/>
      <c r="I180" s="194"/>
      <c r="J180" s="194"/>
      <c r="K180" s="194"/>
      <c r="L180" s="194"/>
      <c r="M180" s="194"/>
      <c r="N180" s="194"/>
      <c r="O180" s="194"/>
      <c r="P180" s="194"/>
      <c r="Q180" s="194"/>
      <c r="R180" s="194"/>
      <c r="S180" s="194"/>
      <c r="T180" s="194"/>
      <c r="U180" s="194"/>
      <c r="V180" s="194"/>
      <c r="W180" s="194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94" t="s">
        <v>60</v>
      </c>
      <c r="B182" s="194"/>
      <c r="C182" s="194"/>
      <c r="D182" s="194"/>
      <c r="E182" s="194"/>
      <c r="F182" s="194"/>
      <c r="G182" s="194"/>
      <c r="H182" s="194"/>
      <c r="I182" s="194"/>
      <c r="J182" s="194"/>
      <c r="K182" s="194"/>
      <c r="L182" s="194"/>
      <c r="M182" s="194"/>
      <c r="N182" s="194"/>
      <c r="O182" s="194"/>
      <c r="P182" s="194"/>
      <c r="Q182" s="194"/>
      <c r="R182" s="194"/>
      <c r="S182" s="194"/>
      <c r="T182" s="194"/>
      <c r="U182" s="194"/>
      <c r="V182" s="194"/>
      <c r="W182" s="194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94" t="s">
        <v>61</v>
      </c>
      <c r="B184" s="194"/>
      <c r="C184" s="194"/>
      <c r="D184" s="194"/>
      <c r="E184" s="194"/>
      <c r="F184" s="194"/>
      <c r="G184" s="194"/>
      <c r="H184" s="194"/>
      <c r="I184" s="194"/>
      <c r="J184" s="194"/>
      <c r="K184" s="194"/>
      <c r="L184" s="194"/>
      <c r="M184" s="194"/>
      <c r="N184" s="194"/>
      <c r="O184" s="194"/>
      <c r="P184" s="194"/>
      <c r="Q184" s="194"/>
      <c r="R184" s="194"/>
      <c r="S184" s="194"/>
      <c r="T184" s="194"/>
      <c r="U184" s="194"/>
      <c r="V184" s="194"/>
      <c r="W184" s="194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94" t="s">
        <v>62</v>
      </c>
      <c r="B186" s="194"/>
      <c r="C186" s="194"/>
      <c r="D186" s="194"/>
      <c r="E186" s="194"/>
      <c r="F186" s="194"/>
      <c r="G186" s="194"/>
      <c r="H186" s="194"/>
      <c r="I186" s="194"/>
      <c r="J186" s="194"/>
      <c r="K186" s="194"/>
      <c r="L186" s="194"/>
      <c r="M186" s="194"/>
      <c r="N186" s="194"/>
      <c r="O186" s="194"/>
      <c r="P186" s="194"/>
      <c r="Q186" s="194"/>
      <c r="R186" s="194"/>
      <c r="S186" s="194"/>
      <c r="T186" s="194"/>
      <c r="U186" s="194"/>
      <c r="V186" s="194"/>
      <c r="W186" s="194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94" t="s">
        <v>63</v>
      </c>
      <c r="B188" s="194"/>
      <c r="C188" s="194"/>
      <c r="D188" s="194"/>
      <c r="E188" s="194"/>
      <c r="F188" s="194"/>
      <c r="G188" s="194"/>
      <c r="H188" s="194"/>
      <c r="I188" s="194"/>
      <c r="J188" s="194"/>
      <c r="K188" s="194"/>
      <c r="L188" s="194"/>
      <c r="M188" s="194"/>
      <c r="N188" s="194"/>
      <c r="O188" s="194"/>
      <c r="P188" s="194"/>
      <c r="Q188" s="194"/>
      <c r="R188" s="194"/>
      <c r="S188" s="194"/>
      <c r="T188" s="194"/>
      <c r="U188" s="194"/>
      <c r="V188" s="194"/>
      <c r="W188" s="194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94" t="s">
        <v>64</v>
      </c>
      <c r="B190" s="194"/>
      <c r="C190" s="194"/>
      <c r="D190" s="194"/>
      <c r="E190" s="194"/>
      <c r="F190" s="194"/>
      <c r="G190" s="194"/>
      <c r="H190" s="194"/>
      <c r="I190" s="194"/>
      <c r="J190" s="194"/>
      <c r="K190" s="194"/>
      <c r="L190" s="194"/>
      <c r="M190" s="194"/>
      <c r="N190" s="194"/>
      <c r="O190" s="194"/>
      <c r="P190" s="194"/>
      <c r="Q190" s="194"/>
      <c r="R190" s="194"/>
      <c r="S190" s="194"/>
      <c r="T190" s="194"/>
      <c r="U190" s="194"/>
      <c r="V190" s="194"/>
      <c r="W190" s="194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94" t="s">
        <v>65</v>
      </c>
      <c r="B192" s="194"/>
      <c r="C192" s="194"/>
      <c r="D192" s="194"/>
      <c r="E192" s="194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66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67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68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69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70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70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71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71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72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72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73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74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70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70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71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71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75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76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77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77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78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78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79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79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71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71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418">
    <mergeCell ref="R10:AA10"/>
    <mergeCell ref="AC43:AL44"/>
    <mergeCell ref="K36:L37"/>
    <mergeCell ref="C43:J44"/>
    <mergeCell ref="K43:L44"/>
    <mergeCell ref="O43:T44"/>
    <mergeCell ref="E35:N35"/>
    <mergeCell ref="Q35:V35"/>
    <mergeCell ref="W35:AL35"/>
    <mergeCell ref="J29:K29"/>
    <mergeCell ref="J30:K30"/>
    <mergeCell ref="J31:K31"/>
    <mergeCell ref="H29:I29"/>
    <mergeCell ref="H30:I30"/>
    <mergeCell ref="H31:I31"/>
    <mergeCell ref="AK36:AL36"/>
    <mergeCell ref="W43:X44"/>
    <mergeCell ref="Y43:Z44"/>
    <mergeCell ref="M43:N44"/>
    <mergeCell ref="AC20:AD20"/>
    <mergeCell ref="AC21:AD21"/>
    <mergeCell ref="AC15:AD16"/>
    <mergeCell ref="AC14:AD14"/>
    <mergeCell ref="Q22:R23"/>
    <mergeCell ref="AG56:AH56"/>
    <mergeCell ref="AG57:AH58"/>
    <mergeCell ref="AG59:AH59"/>
    <mergeCell ref="AG60:AH60"/>
    <mergeCell ref="AG61:AH61"/>
    <mergeCell ref="AG62:AH62"/>
    <mergeCell ref="AA75:AB75"/>
    <mergeCell ref="B70:C70"/>
    <mergeCell ref="J71:K71"/>
    <mergeCell ref="H72:I72"/>
    <mergeCell ref="J72:K72"/>
    <mergeCell ref="I57:J58"/>
    <mergeCell ref="I63:J64"/>
    <mergeCell ref="C63:H64"/>
    <mergeCell ref="W63:AF64"/>
    <mergeCell ref="K63:P64"/>
    <mergeCell ref="S56:AF56"/>
    <mergeCell ref="O75:Z75"/>
    <mergeCell ref="AC57:AD57"/>
    <mergeCell ref="AE57:AF57"/>
    <mergeCell ref="AM35:AN35"/>
    <mergeCell ref="AM36:AN37"/>
    <mergeCell ref="AM38:AN38"/>
    <mergeCell ref="AM39:AN39"/>
    <mergeCell ref="AM40:AN40"/>
    <mergeCell ref="AM41:AN41"/>
    <mergeCell ref="AM42:AN42"/>
    <mergeCell ref="H49:I49"/>
    <mergeCell ref="J49:K49"/>
    <mergeCell ref="U43:V44"/>
    <mergeCell ref="AA43:AB44"/>
    <mergeCell ref="W36:X36"/>
    <mergeCell ref="Y36:Z36"/>
    <mergeCell ref="M36:N36"/>
    <mergeCell ref="U36:V36"/>
    <mergeCell ref="AA36:AB36"/>
    <mergeCell ref="AC36:AD36"/>
    <mergeCell ref="AE36:AF36"/>
    <mergeCell ref="AG36:AH36"/>
    <mergeCell ref="AI36:AJ36"/>
    <mergeCell ref="G36:H37"/>
    <mergeCell ref="F48:G48"/>
    <mergeCell ref="E36:F37"/>
    <mergeCell ref="I36:J37"/>
    <mergeCell ref="AC17:AD17"/>
    <mergeCell ref="AC18:AD18"/>
    <mergeCell ref="AC19:AD19"/>
    <mergeCell ref="J26:K26"/>
    <mergeCell ref="B25:K25"/>
    <mergeCell ref="H26:I26"/>
    <mergeCell ref="E15:F16"/>
    <mergeCell ref="G15:H16"/>
    <mergeCell ref="M15:N16"/>
    <mergeCell ref="O15:P16"/>
    <mergeCell ref="I15:J16"/>
    <mergeCell ref="Q15:R15"/>
    <mergeCell ref="S15:T15"/>
    <mergeCell ref="U15:V15"/>
    <mergeCell ref="W15:X15"/>
    <mergeCell ref="Y15:Z15"/>
    <mergeCell ref="AA91:AB91"/>
    <mergeCell ref="H86:I86"/>
    <mergeCell ref="J86:K86"/>
    <mergeCell ref="H87:I87"/>
    <mergeCell ref="J87:K87"/>
    <mergeCell ref="W91:X91"/>
    <mergeCell ref="Y91:Z91"/>
    <mergeCell ref="O94:P95"/>
    <mergeCell ref="Q94:R95"/>
    <mergeCell ref="B49:C49"/>
    <mergeCell ref="S36:T37"/>
    <mergeCell ref="B75:B77"/>
    <mergeCell ref="C75:D75"/>
    <mergeCell ref="E75:L75"/>
    <mergeCell ref="Q14:AB14"/>
    <mergeCell ref="B27:C27"/>
    <mergeCell ref="AA15:AB15"/>
    <mergeCell ref="U22:AB23"/>
    <mergeCell ref="O76:P76"/>
    <mergeCell ref="Q76:R76"/>
    <mergeCell ref="S76:T76"/>
    <mergeCell ref="U76:V76"/>
    <mergeCell ref="AA76:AB77"/>
    <mergeCell ref="S22:T23"/>
    <mergeCell ref="H28:I28"/>
    <mergeCell ref="J27:K27"/>
    <mergeCell ref="J28:K28"/>
    <mergeCell ref="H27:I27"/>
    <mergeCell ref="U63:V64"/>
    <mergeCell ref="B67:K67"/>
    <mergeCell ref="H85:I85"/>
    <mergeCell ref="B71:C71"/>
    <mergeCell ref="B72:C72"/>
    <mergeCell ref="D69:E72"/>
    <mergeCell ref="J85:K85"/>
    <mergeCell ref="B84:K84"/>
    <mergeCell ref="Q63:R64"/>
    <mergeCell ref="H50:I50"/>
    <mergeCell ref="J50:K50"/>
    <mergeCell ref="M75:N76"/>
    <mergeCell ref="K76:L77"/>
    <mergeCell ref="C76:D77"/>
    <mergeCell ref="E76:F77"/>
    <mergeCell ref="Q80:Z81"/>
    <mergeCell ref="C80:L81"/>
    <mergeCell ref="O80:P81"/>
    <mergeCell ref="W76:X76"/>
    <mergeCell ref="Y76:Z76"/>
    <mergeCell ref="S63:T64"/>
    <mergeCell ref="S104:T104"/>
    <mergeCell ref="U104:V104"/>
    <mergeCell ref="M104:N104"/>
    <mergeCell ref="O104:P104"/>
    <mergeCell ref="U91:V91"/>
    <mergeCell ref="Q104:R104"/>
    <mergeCell ref="M57:N58"/>
    <mergeCell ref="O57:P58"/>
    <mergeCell ref="C36:D37"/>
    <mergeCell ref="A75:A77"/>
    <mergeCell ref="Q91:R91"/>
    <mergeCell ref="S91:T91"/>
    <mergeCell ref="S94:AB95"/>
    <mergeCell ref="A56:A58"/>
    <mergeCell ref="B56:B58"/>
    <mergeCell ref="C56:D56"/>
    <mergeCell ref="E56:J56"/>
    <mergeCell ref="K56:L56"/>
    <mergeCell ref="M56:P56"/>
    <mergeCell ref="Q56:R57"/>
    <mergeCell ref="Y57:Z57"/>
    <mergeCell ref="AA57:AB57"/>
    <mergeCell ref="S57:T57"/>
    <mergeCell ref="U57:V57"/>
    <mergeCell ref="W57:X57"/>
    <mergeCell ref="A67:A68"/>
    <mergeCell ref="A84:A85"/>
    <mergeCell ref="AA78:AB78"/>
    <mergeCell ref="AA79:AB79"/>
    <mergeCell ref="M80:N81"/>
    <mergeCell ref="M14:P14"/>
    <mergeCell ref="A192:W192"/>
    <mergeCell ref="B26:C26"/>
    <mergeCell ref="D26:E26"/>
    <mergeCell ref="F26:G26"/>
    <mergeCell ref="B28:C28"/>
    <mergeCell ref="B29:C29"/>
    <mergeCell ref="B30:C30"/>
    <mergeCell ref="B31:C31"/>
    <mergeCell ref="A180:W180"/>
    <mergeCell ref="A182:W182"/>
    <mergeCell ref="A184:W184"/>
    <mergeCell ref="A186:W186"/>
    <mergeCell ref="A188:W188"/>
    <mergeCell ref="A190:W190"/>
    <mergeCell ref="G104:H105"/>
    <mergeCell ref="I104:J105"/>
    <mergeCell ref="K104:L105"/>
    <mergeCell ref="B68:C68"/>
    <mergeCell ref="O36:P37"/>
    <mergeCell ref="I22:J23"/>
    <mergeCell ref="C22:H23"/>
    <mergeCell ref="K22:P23"/>
    <mergeCell ref="A90:A92"/>
    <mergeCell ref="A178:W178"/>
    <mergeCell ref="B113:C113"/>
    <mergeCell ref="D113:E113"/>
    <mergeCell ref="F113:G113"/>
    <mergeCell ref="K91:L92"/>
    <mergeCell ref="M91:N92"/>
    <mergeCell ref="A172:B172"/>
    <mergeCell ref="A163:B163"/>
    <mergeCell ref="D163:E163"/>
    <mergeCell ref="F163:G163"/>
    <mergeCell ref="A173:B173"/>
    <mergeCell ref="A164:B164"/>
    <mergeCell ref="D164:E164"/>
    <mergeCell ref="F164:G164"/>
    <mergeCell ref="D100:E100"/>
    <mergeCell ref="B98:K98"/>
    <mergeCell ref="A171:B171"/>
    <mergeCell ref="A162:B162"/>
    <mergeCell ref="B90:B92"/>
    <mergeCell ref="C90:D90"/>
    <mergeCell ref="E90:N90"/>
    <mergeCell ref="O90:P91"/>
    <mergeCell ref="M8:Q8"/>
    <mergeCell ref="M9:Q9"/>
    <mergeCell ref="C10:Q10"/>
    <mergeCell ref="G57:H58"/>
    <mergeCell ref="A8:B8"/>
    <mergeCell ref="A9:B9"/>
    <mergeCell ref="C9:G9"/>
    <mergeCell ref="A47:A48"/>
    <mergeCell ref="K15:L16"/>
    <mergeCell ref="D27:E31"/>
    <mergeCell ref="B51:C51"/>
    <mergeCell ref="B52:C52"/>
    <mergeCell ref="B53:C53"/>
    <mergeCell ref="D49:E53"/>
    <mergeCell ref="C57:D58"/>
    <mergeCell ref="E57:F58"/>
    <mergeCell ref="A35:A37"/>
    <mergeCell ref="B35:B37"/>
    <mergeCell ref="C35:D35"/>
    <mergeCell ref="O35:P35"/>
    <mergeCell ref="A14:A16"/>
    <mergeCell ref="B14:B16"/>
    <mergeCell ref="C14:D14"/>
    <mergeCell ref="E14:J14"/>
    <mergeCell ref="J70:K70"/>
    <mergeCell ref="H71:I71"/>
    <mergeCell ref="C150:E150"/>
    <mergeCell ref="C104:D105"/>
    <mergeCell ref="E104:F105"/>
    <mergeCell ref="B100:C100"/>
    <mergeCell ref="D162:E162"/>
    <mergeCell ref="F162:G162"/>
    <mergeCell ref="H8:L8"/>
    <mergeCell ref="H9:L9"/>
    <mergeCell ref="F99:G99"/>
    <mergeCell ref="H99:I99"/>
    <mergeCell ref="K14:L14"/>
    <mergeCell ref="H51:I51"/>
    <mergeCell ref="J51:K51"/>
    <mergeCell ref="H52:I52"/>
    <mergeCell ref="J52:K52"/>
    <mergeCell ref="H53:I53"/>
    <mergeCell ref="J53:K53"/>
    <mergeCell ref="B50:C50"/>
    <mergeCell ref="K57:L58"/>
    <mergeCell ref="J48:K48"/>
    <mergeCell ref="B47:K47"/>
    <mergeCell ref="J68:K68"/>
    <mergeCell ref="H115:I115"/>
    <mergeCell ref="J115:K115"/>
    <mergeCell ref="Q36:R37"/>
    <mergeCell ref="H48:I48"/>
    <mergeCell ref="H122:I122"/>
    <mergeCell ref="B123:C123"/>
    <mergeCell ref="D123:G123"/>
    <mergeCell ref="H123:I123"/>
    <mergeCell ref="B124:C124"/>
    <mergeCell ref="D124:G124"/>
    <mergeCell ref="H124:I124"/>
    <mergeCell ref="B122:C122"/>
    <mergeCell ref="D122:G122"/>
    <mergeCell ref="H121:I121"/>
    <mergeCell ref="D114:E115"/>
    <mergeCell ref="B112:K112"/>
    <mergeCell ref="B69:C69"/>
    <mergeCell ref="I76:J77"/>
    <mergeCell ref="D68:E68"/>
    <mergeCell ref="F68:G68"/>
    <mergeCell ref="H68:I68"/>
    <mergeCell ref="H69:I69"/>
    <mergeCell ref="J69:K69"/>
    <mergeCell ref="H70:I70"/>
    <mergeCell ref="A119:A120"/>
    <mergeCell ref="B119:G119"/>
    <mergeCell ref="H119:I120"/>
    <mergeCell ref="B120:C120"/>
    <mergeCell ref="D120:G120"/>
    <mergeCell ref="J113:K113"/>
    <mergeCell ref="H114:I114"/>
    <mergeCell ref="J114:K114"/>
    <mergeCell ref="B87:C87"/>
    <mergeCell ref="B99:C99"/>
    <mergeCell ref="D99:E99"/>
    <mergeCell ref="C94:N95"/>
    <mergeCell ref="I91:J92"/>
    <mergeCell ref="D86:E87"/>
    <mergeCell ref="E91:F92"/>
    <mergeCell ref="G91:H92"/>
    <mergeCell ref="J99:K99"/>
    <mergeCell ref="A103:A105"/>
    <mergeCell ref="B103:B105"/>
    <mergeCell ref="C103:D103"/>
    <mergeCell ref="E103:L103"/>
    <mergeCell ref="H113:I113"/>
    <mergeCell ref="B114:C114"/>
    <mergeCell ref="B115:C115"/>
    <mergeCell ref="A170:B170"/>
    <mergeCell ref="A161:B161"/>
    <mergeCell ref="D161:E161"/>
    <mergeCell ref="F161:G161"/>
    <mergeCell ref="A10:B10"/>
    <mergeCell ref="C15:D16"/>
    <mergeCell ref="A25:A26"/>
    <mergeCell ref="C91:D92"/>
    <mergeCell ref="B85:C85"/>
    <mergeCell ref="D85:E85"/>
    <mergeCell ref="B48:C48"/>
    <mergeCell ref="D48:E48"/>
    <mergeCell ref="F85:G85"/>
    <mergeCell ref="B121:C121"/>
    <mergeCell ref="D121:G121"/>
    <mergeCell ref="B125:C125"/>
    <mergeCell ref="D125:G125"/>
    <mergeCell ref="A149:B149"/>
    <mergeCell ref="C149:E149"/>
    <mergeCell ref="A150:B150"/>
    <mergeCell ref="A98:A99"/>
    <mergeCell ref="A112:A113"/>
    <mergeCell ref="G76:H77"/>
    <mergeCell ref="B86:C86"/>
    <mergeCell ref="H135:I135"/>
    <mergeCell ref="A169:B169"/>
    <mergeCell ref="A160:B160"/>
    <mergeCell ref="D160:E160"/>
    <mergeCell ref="F160:G160"/>
    <mergeCell ref="A132:A133"/>
    <mergeCell ref="B132:G132"/>
    <mergeCell ref="A168:B168"/>
    <mergeCell ref="A159:B159"/>
    <mergeCell ref="D159:E159"/>
    <mergeCell ref="F159:G159"/>
    <mergeCell ref="H140:I140"/>
    <mergeCell ref="H137:I137"/>
    <mergeCell ref="B138:C138"/>
    <mergeCell ref="D138:G138"/>
    <mergeCell ref="H138:I138"/>
    <mergeCell ref="B139:C139"/>
    <mergeCell ref="B137:C137"/>
    <mergeCell ref="D137:G137"/>
    <mergeCell ref="B136:C136"/>
    <mergeCell ref="D136:G136"/>
    <mergeCell ref="C168:D168"/>
    <mergeCell ref="C169:D169"/>
    <mergeCell ref="A152:B152"/>
    <mergeCell ref="H125:I125"/>
    <mergeCell ref="B126:C126"/>
    <mergeCell ref="D126:G126"/>
    <mergeCell ref="H126:I126"/>
    <mergeCell ref="B127:C127"/>
    <mergeCell ref="D127:G127"/>
    <mergeCell ref="H127:I127"/>
    <mergeCell ref="B128:C128"/>
    <mergeCell ref="D128:G128"/>
    <mergeCell ref="H128:I128"/>
    <mergeCell ref="H132:I133"/>
    <mergeCell ref="B133:C133"/>
    <mergeCell ref="D133:G133"/>
    <mergeCell ref="B134:C134"/>
    <mergeCell ref="D134:G134"/>
    <mergeCell ref="H134:I134"/>
    <mergeCell ref="D135:G135"/>
    <mergeCell ref="C170:D170"/>
    <mergeCell ref="C171:D171"/>
    <mergeCell ref="C172:D172"/>
    <mergeCell ref="C173:D173"/>
    <mergeCell ref="C152:E152"/>
    <mergeCell ref="AC90:AD90"/>
    <mergeCell ref="AC91:AD92"/>
    <mergeCell ref="AC93:AD93"/>
    <mergeCell ref="H100:I100"/>
    <mergeCell ref="J100:K100"/>
    <mergeCell ref="C108:L109"/>
    <mergeCell ref="M108:N109"/>
    <mergeCell ref="M103:V103"/>
    <mergeCell ref="O108:V109"/>
    <mergeCell ref="W103:X103"/>
    <mergeCell ref="W104:X105"/>
    <mergeCell ref="W106:X106"/>
    <mergeCell ref="W107:X107"/>
    <mergeCell ref="B141:C141"/>
    <mergeCell ref="D141:G141"/>
    <mergeCell ref="H141:I141"/>
    <mergeCell ref="B145:C145"/>
    <mergeCell ref="A154:B154"/>
    <mergeCell ref="C154:E154"/>
    <mergeCell ref="R8:V8"/>
    <mergeCell ref="W8:AA8"/>
    <mergeCell ref="R9:V9"/>
    <mergeCell ref="W9:AA9"/>
    <mergeCell ref="H129:I129"/>
    <mergeCell ref="H146:I146"/>
    <mergeCell ref="C8:G8"/>
    <mergeCell ref="D145:G145"/>
    <mergeCell ref="H145:I145"/>
    <mergeCell ref="B142:C142"/>
    <mergeCell ref="D142:G142"/>
    <mergeCell ref="H142:I142"/>
    <mergeCell ref="B143:C143"/>
    <mergeCell ref="D143:G143"/>
    <mergeCell ref="H143:I143"/>
    <mergeCell ref="B144:C144"/>
    <mergeCell ref="D144:G144"/>
    <mergeCell ref="H144:I144"/>
    <mergeCell ref="B135:C135"/>
    <mergeCell ref="B140:C140"/>
    <mergeCell ref="D140:G140"/>
    <mergeCell ref="D139:G139"/>
    <mergeCell ref="H139:I139"/>
    <mergeCell ref="H136:I136"/>
  </mergeCells>
  <conditionalFormatting sqref="H65 D65 F65 L65 J65 D18:D21 F20:F21 H21 L18:L21 V19:V21 X19:X21 Z19:Z21 AB17:AB21 J19:J21 N18:N21 P18:P21 R17:R21 T19:T21">
    <cfRule type="expression" dxfId="434" priority="258">
      <formula>C17="✖"</formula>
    </cfRule>
  </conditionalFormatting>
  <conditionalFormatting sqref="F107 C17:H17 E18:H19">
    <cfRule type="expression" dxfId="433" priority="185">
      <formula>B17="✖"</formula>
    </cfRule>
  </conditionalFormatting>
  <conditionalFormatting sqref="H107">
    <cfRule type="expression" dxfId="432" priority="184">
      <formula>G107="✖"</formula>
    </cfRule>
  </conditionalFormatting>
  <conditionalFormatting sqref="L107 N107 P107 R107 T107 V107">
    <cfRule type="expression" dxfId="431" priority="183">
      <formula>K107="✖"</formula>
    </cfRule>
  </conditionalFormatting>
  <conditionalFormatting sqref="J96:J97">
    <cfRule type="expression" dxfId="430" priority="103">
      <formula>I96="✖"</formula>
    </cfRule>
  </conditionalFormatting>
  <conditionalFormatting sqref="G20:H20">
    <cfRule type="expression" dxfId="429" priority="27">
      <formula>F20="✖"</formula>
    </cfRule>
  </conditionalFormatting>
  <conditionalFormatting sqref="S17:Z18">
    <cfRule type="expression" dxfId="428" priority="26">
      <formula>R17="✖"</formula>
    </cfRule>
  </conditionalFormatting>
  <conditionalFormatting sqref="D38:D42 H38 J42 P38:P42 AF38:AF42 R38:R42 T38:T42 AD38:AD42 AH38:AH42 AJ38:AJ42 AL38:AL42 L38:L42">
    <cfRule type="expression" dxfId="427" priority="24">
      <formula>C38="✖"</formula>
    </cfRule>
  </conditionalFormatting>
  <conditionalFormatting sqref="E38:F42">
    <cfRule type="expression" dxfId="426" priority="23">
      <formula>D38="✖"</formula>
    </cfRule>
  </conditionalFormatting>
  <conditionalFormatting sqref="G39:H42">
    <cfRule type="expression" dxfId="425" priority="22">
      <formula>F39="✖"</formula>
    </cfRule>
  </conditionalFormatting>
  <conditionalFormatting sqref="I38:J41">
    <cfRule type="expression" dxfId="424" priority="21">
      <formula>H38="✖"</formula>
    </cfRule>
  </conditionalFormatting>
  <conditionalFormatting sqref="X38:X42 Z38:Z42 N38:N42 V38:V42 AB38:AB42">
    <cfRule type="expression" dxfId="423" priority="19">
      <formula>M38="✖"</formula>
    </cfRule>
  </conditionalFormatting>
  <conditionalFormatting sqref="D59:D62 F59:F62 H59:H62 L59:L62 N59:N62 P59:P62 X59:X62 Z59:Z62 AB59:AB62 AD59:AD62 AF59:AF62 J59:J62">
    <cfRule type="expression" dxfId="422" priority="17">
      <formula>C59="✖"</formula>
    </cfRule>
  </conditionalFormatting>
  <conditionalFormatting sqref="R59:R62 T59:T62 V59:V62">
    <cfRule type="expression" dxfId="421" priority="16">
      <formula>Q59="✖"</formula>
    </cfRule>
  </conditionalFormatting>
  <conditionalFormatting sqref="D78:D79 F78:F79 H78:H79 J78:J79 L78:L79">
    <cfRule type="expression" dxfId="420" priority="14">
      <formula>C78="✖"</formula>
    </cfRule>
  </conditionalFormatting>
  <conditionalFormatting sqref="N78:N79 P78:P79">
    <cfRule type="expression" dxfId="419" priority="13">
      <formula>M78="✖"</formula>
    </cfRule>
  </conditionalFormatting>
  <conditionalFormatting sqref="R78:R79 T78:T79 V78:V79 X78:X79 Z78:Z79">
    <cfRule type="expression" dxfId="418" priority="12">
      <formula>Q78="✖"</formula>
    </cfRule>
  </conditionalFormatting>
  <conditionalFormatting sqref="D93 F93 H93 J93 L93">
    <cfRule type="expression" dxfId="417" priority="11">
      <formula>C93="✖"</formula>
    </cfRule>
  </conditionalFormatting>
  <conditionalFormatting sqref="N93">
    <cfRule type="expression" dxfId="416" priority="10">
      <formula>M93="✖"</formula>
    </cfRule>
  </conditionalFormatting>
  <conditionalFormatting sqref="P93 R93">
    <cfRule type="expression" dxfId="415" priority="9">
      <formula>O93="✖"</formula>
    </cfRule>
  </conditionalFormatting>
  <conditionalFormatting sqref="T93 V93 X93 Z93 AB93">
    <cfRule type="expression" dxfId="414" priority="8">
      <formula>S93="✖"</formula>
    </cfRule>
  </conditionalFormatting>
  <conditionalFormatting sqref="F106 H106 L106 D106:D107 J106:J107">
    <cfRule type="expression" dxfId="413" priority="7">
      <formula>C106="✖"</formula>
    </cfRule>
  </conditionalFormatting>
  <conditionalFormatting sqref="N106">
    <cfRule type="expression" dxfId="412" priority="5">
      <formula>M106="✖"</formula>
    </cfRule>
  </conditionalFormatting>
  <conditionalFormatting sqref="P106 R106 T106 V106">
    <cfRule type="expression" dxfId="411" priority="4">
      <formula>O106="✖"</formula>
    </cfRule>
  </conditionalFormatting>
  <conditionalFormatting sqref="N17:P17">
    <cfRule type="expression" dxfId="410" priority="267">
      <formula>BQ17="✖"</formula>
    </cfRule>
  </conditionalFormatting>
  <conditionalFormatting sqref="J17:J18">
    <cfRule type="expression" dxfId="409" priority="276">
      <formula>#REF!="✖"</formula>
    </cfRule>
  </conditionalFormatting>
  <conditionalFormatting sqref="K17">
    <cfRule type="expression" dxfId="408" priority="277">
      <formula>AF17="✖"</formula>
    </cfRule>
  </conditionalFormatting>
  <conditionalFormatting sqref="L17:M17">
    <cfRule type="expression" dxfId="407" priority="280">
      <formula>#REF!="✖"</formula>
    </cfRule>
  </conditionalFormatting>
  <conditionalFormatting sqref="I17:I18">
    <cfRule type="expression" dxfId="406" priority="283">
      <formula>AJ17="✖"</formula>
    </cfRule>
  </conditionalFormatting>
  <dataValidations count="4">
    <dataValidation type="list" allowBlank="1" showInputMessage="1" showErrorMessage="1" sqref="O18:O21 K18:K21 S16 U16 W16 Y19:Y21 Y37:Y42 AG16 AI16 S38:S42 AI37:AI42 I42 W37:W42 AA16:AA21 U37:U42 C106:C107 AC37:AC42 AE37:AE42 AG37:AG42 M37:M42 AK37:AK42 C93 O59:O62 I59:I62 M77:M79 K59:K62 S58:S62 W58:W62 Y58:Y62 AA58:AA62 Q58:Q62 AE58:AE62 K78:K79 Q77:Q79 S77:S79 U77:U79 AC58:AC62 Y77:Y79 E78:E79 I78:I79 M93 O92:O93 S92:S93 U92:U93 W92:W93 Y92:Y93 AA92:AA93 G78:G79 K106 O105:O106 U105:U106 S105:S106 Q105:Q106 I106:I107 C18:C21 E106 E20:E21 G21 G106 Q16:Q21 M18:M21 Q92:Q93 S19:S21 U19:U21 W19:W21 Y16 I93 G93 I19:I21 K93 C38:C42 G38 O38:O42 M105:M106 C78:C79 Q38:Q42 M59:M62 O77:O79 E59:E62 K38:K42 C59:C62 AA37:AA42 E93 G59:G62 U58:U62 W77:W79" xr:uid="{2DCFFB35-45BD-4481-9844-F03AE12FD7E6}">
      <formula1>$M$1:$M$2</formula1>
    </dataValidation>
    <dataValidation type="list" allowBlank="1" showInputMessage="1" showErrorMessage="1" sqref="W8:AA8" xr:uid="{5C2A162E-B167-49EA-808F-36111B776C87}">
      <formula1>$AF$1:$AF$7</formula1>
    </dataValidation>
    <dataValidation type="list" allowBlank="1" showInputMessage="1" showErrorMessage="1" sqref="W9:AA9" xr:uid="{2FB5F93E-E28A-4746-A1A9-F7C85FD24005}">
      <formula1>$AH$1:$AH$2</formula1>
    </dataValidation>
    <dataValidation type="list" allowBlank="1" showInputMessage="1" showErrorMessage="1" sqref="A2 I65 G65 C65 E65 K65" xr:uid="{C757CAA4-CA91-4841-B09B-6524B26474AF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843A-9ADB-497C-A99C-E1CDBEB076FB}">
  <sheetPr>
    <tabColor theme="9"/>
  </sheetPr>
  <dimension ref="A1:AN228"/>
  <sheetViews>
    <sheetView showGridLines="0" topLeftCell="A5" zoomScale="70" zoomScaleNormal="70" zoomScaleSheetLayoutView="55" workbookViewId="0">
      <selection activeCell="E20" sqref="E20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4" ht="21" x14ac:dyDescent="0.35">
      <c r="A1" s="2" t="s">
        <v>0</v>
      </c>
      <c r="B1" s="21"/>
      <c r="C1" s="3"/>
      <c r="D1" s="3"/>
      <c r="E1" s="3"/>
      <c r="F1" s="3"/>
      <c r="G1" s="3"/>
      <c r="H1" s="3"/>
      <c r="I1" s="3"/>
      <c r="J1" s="3"/>
      <c r="K1" s="3"/>
      <c r="L1" s="4"/>
      <c r="M1" s="63" t="s">
        <v>10</v>
      </c>
      <c r="AF1" s="63" t="s">
        <v>186</v>
      </c>
      <c r="AG1" s="63"/>
      <c r="AH1" s="63" t="s">
        <v>189</v>
      </c>
    </row>
    <row r="2" spans="1:34" ht="21" x14ac:dyDescent="0.35">
      <c r="A2" s="2"/>
      <c r="B2" s="21"/>
      <c r="C2" s="3"/>
      <c r="D2" s="3"/>
      <c r="E2" s="3"/>
      <c r="F2" s="3"/>
      <c r="G2" s="3"/>
      <c r="H2" s="3"/>
      <c r="I2" s="3"/>
      <c r="J2" s="3"/>
      <c r="K2" s="3"/>
      <c r="L2" s="4"/>
      <c r="M2" s="63" t="s">
        <v>12</v>
      </c>
      <c r="AF2" s="63" t="s">
        <v>183</v>
      </c>
      <c r="AG2" s="63"/>
      <c r="AH2" s="63" t="s">
        <v>188</v>
      </c>
    </row>
    <row r="3" spans="1:34" ht="21" x14ac:dyDescent="0.35">
      <c r="A3" s="13" t="s">
        <v>1</v>
      </c>
      <c r="B3" s="21"/>
      <c r="C3" s="3"/>
      <c r="D3" s="3"/>
      <c r="E3" s="3"/>
      <c r="F3" s="3"/>
      <c r="G3" s="3"/>
      <c r="H3" s="3"/>
      <c r="I3" s="3"/>
      <c r="J3" s="3"/>
      <c r="K3" s="3"/>
      <c r="L3" s="4"/>
      <c r="AF3" s="63" t="s">
        <v>187</v>
      </c>
      <c r="AG3" s="63"/>
      <c r="AH3" s="63"/>
    </row>
    <row r="4" spans="1:34" ht="21" x14ac:dyDescent="0.35">
      <c r="A4" s="13" t="s">
        <v>98</v>
      </c>
      <c r="B4" s="21"/>
      <c r="C4" s="3"/>
      <c r="D4" s="3"/>
      <c r="E4" s="3"/>
      <c r="F4" s="3"/>
      <c r="G4" s="3"/>
      <c r="H4" s="3"/>
      <c r="I4" s="3"/>
      <c r="J4" s="3"/>
      <c r="K4" s="3"/>
      <c r="L4" s="4"/>
      <c r="AF4" s="63" t="s">
        <v>181</v>
      </c>
      <c r="AG4" s="63"/>
      <c r="AH4" s="63"/>
    </row>
    <row r="5" spans="1:34" ht="21" x14ac:dyDescent="0.35">
      <c r="A5" s="13"/>
      <c r="B5" s="21"/>
      <c r="C5" s="3"/>
      <c r="D5" s="3"/>
      <c r="E5" s="3"/>
      <c r="F5" s="3"/>
      <c r="G5" s="3"/>
      <c r="H5" s="3"/>
      <c r="I5" s="3"/>
      <c r="J5" s="3"/>
      <c r="K5" s="3"/>
      <c r="L5" s="4"/>
      <c r="AF5" s="63" t="s">
        <v>182</v>
      </c>
      <c r="AG5" s="63"/>
      <c r="AH5" s="63"/>
    </row>
    <row r="6" spans="1:34" ht="21" x14ac:dyDescent="0.35">
      <c r="A6" s="2" t="s">
        <v>99</v>
      </c>
      <c r="B6" s="22"/>
      <c r="C6" s="2"/>
      <c r="D6" s="2"/>
      <c r="E6" s="2"/>
      <c r="F6" s="2"/>
      <c r="G6" s="2"/>
      <c r="H6" s="2"/>
      <c r="I6" s="3"/>
      <c r="J6" s="3"/>
      <c r="K6" s="3"/>
      <c r="L6" s="4"/>
      <c r="AF6" s="63" t="s">
        <v>185</v>
      </c>
      <c r="AG6" s="63"/>
      <c r="AH6" s="63"/>
    </row>
    <row r="7" spans="1:34" ht="21" x14ac:dyDescent="0.35">
      <c r="A7" s="3"/>
      <c r="B7" s="21"/>
      <c r="C7" s="3"/>
      <c r="D7" s="3"/>
      <c r="E7" s="3"/>
      <c r="F7" s="3"/>
      <c r="G7" s="3"/>
      <c r="H7" s="3"/>
      <c r="I7" s="3"/>
      <c r="J7" s="3"/>
      <c r="K7" s="3"/>
      <c r="L7" s="4"/>
      <c r="AF7" s="63" t="s">
        <v>184</v>
      </c>
      <c r="AG7" s="63"/>
      <c r="AH7" s="63"/>
    </row>
    <row r="8" spans="1:34" ht="21" x14ac:dyDescent="0.25">
      <c r="A8" s="171" t="s">
        <v>100</v>
      </c>
      <c r="B8" s="191"/>
      <c r="C8" s="125">
        <f>'Formulário Anual 2024'!C8</f>
        <v>0</v>
      </c>
      <c r="D8" s="126"/>
      <c r="E8" s="126"/>
      <c r="F8" s="126"/>
      <c r="G8" s="127"/>
      <c r="H8" s="121" t="s">
        <v>101</v>
      </c>
      <c r="I8" s="121"/>
      <c r="J8" s="121"/>
      <c r="K8" s="121"/>
      <c r="L8" s="122"/>
      <c r="M8" s="123">
        <f>'Formulário Anual 2024'!M8</f>
        <v>0</v>
      </c>
      <c r="N8" s="123"/>
      <c r="O8" s="123"/>
      <c r="P8" s="123"/>
      <c r="Q8" s="123"/>
      <c r="R8" s="121" t="s">
        <v>179</v>
      </c>
      <c r="S8" s="121"/>
      <c r="T8" s="121"/>
      <c r="U8" s="121"/>
      <c r="V8" s="122"/>
      <c r="W8" s="123" t="str">
        <f>'Formulário Anual 2024'!W8</f>
        <v>Centro-Oeste</v>
      </c>
      <c r="X8" s="123"/>
      <c r="Y8" s="123"/>
      <c r="Z8" s="123"/>
      <c r="AA8" s="123"/>
    </row>
    <row r="9" spans="1:34" ht="23.25" customHeight="1" x14ac:dyDescent="0.25">
      <c r="A9" s="171" t="s">
        <v>102</v>
      </c>
      <c r="B9" s="191"/>
      <c r="C9" s="125">
        <f>'Formulário Anual 2024'!C9</f>
        <v>0</v>
      </c>
      <c r="D9" s="126"/>
      <c r="E9" s="126"/>
      <c r="F9" s="126"/>
      <c r="G9" s="127"/>
      <c r="H9" s="121" t="s">
        <v>103</v>
      </c>
      <c r="I9" s="121"/>
      <c r="J9" s="121"/>
      <c r="K9" s="121"/>
      <c r="L9" s="122"/>
      <c r="M9" s="123">
        <f>'Formulário Anual 2024'!M9</f>
        <v>0</v>
      </c>
      <c r="N9" s="123"/>
      <c r="O9" s="123"/>
      <c r="P9" s="123"/>
      <c r="Q9" s="123"/>
      <c r="R9" s="121" t="s">
        <v>180</v>
      </c>
      <c r="S9" s="121"/>
      <c r="T9" s="121"/>
      <c r="U9" s="121"/>
      <c r="V9" s="122"/>
      <c r="W9" s="123" t="str">
        <f>'Formulário Anual 2024'!W9</f>
        <v>Parceira - Base</v>
      </c>
      <c r="X9" s="123"/>
      <c r="Y9" s="123"/>
      <c r="Z9" s="123"/>
      <c r="AA9" s="123"/>
    </row>
    <row r="10" spans="1:34" ht="23.25" customHeight="1" x14ac:dyDescent="0.25">
      <c r="A10" s="171" t="s">
        <v>104</v>
      </c>
      <c r="B10" s="171"/>
      <c r="C10" s="187">
        <f>'Formulário Anual 2024'!C10</f>
        <v>0</v>
      </c>
      <c r="D10" s="188"/>
      <c r="E10" s="188"/>
      <c r="F10" s="188"/>
      <c r="G10" s="188"/>
      <c r="H10" s="189"/>
      <c r="I10" s="189"/>
      <c r="J10" s="189"/>
      <c r="K10" s="189"/>
      <c r="L10" s="189"/>
      <c r="M10" s="189"/>
      <c r="N10" s="189"/>
      <c r="O10" s="189"/>
      <c r="P10" s="189"/>
      <c r="Q10" s="190"/>
      <c r="R10" s="212"/>
      <c r="S10" s="213"/>
      <c r="T10" s="213"/>
      <c r="U10" s="213"/>
      <c r="V10" s="213"/>
      <c r="W10" s="213"/>
      <c r="X10" s="213"/>
      <c r="Y10" s="213"/>
      <c r="Z10" s="213"/>
      <c r="AA10" s="214"/>
    </row>
    <row r="11" spans="1:34" x14ac:dyDescent="0.25">
      <c r="B11" s="18"/>
    </row>
    <row r="12" spans="1:34" ht="21" x14ac:dyDescent="0.25">
      <c r="A12" s="10" t="s">
        <v>3</v>
      </c>
      <c r="B12" s="18"/>
    </row>
    <row r="13" spans="1:34" x14ac:dyDescent="0.25">
      <c r="B13" s="18"/>
    </row>
    <row r="14" spans="1:34" s="19" customFormat="1" ht="42" customHeight="1" x14ac:dyDescent="0.25">
      <c r="A14" s="173" t="s">
        <v>4</v>
      </c>
      <c r="B14" s="182" t="s">
        <v>108</v>
      </c>
      <c r="C14" s="183" t="s">
        <v>47</v>
      </c>
      <c r="D14" s="183"/>
      <c r="E14" s="220" t="s">
        <v>143</v>
      </c>
      <c r="F14" s="221"/>
      <c r="G14" s="221"/>
      <c r="H14" s="221"/>
      <c r="I14" s="221"/>
      <c r="J14" s="222"/>
      <c r="K14" s="193" t="s">
        <v>84</v>
      </c>
      <c r="L14" s="193"/>
      <c r="M14" s="193" t="s">
        <v>144</v>
      </c>
      <c r="N14" s="193"/>
      <c r="O14" s="193"/>
      <c r="P14" s="193"/>
      <c r="Q14" s="78" t="s">
        <v>145</v>
      </c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136" t="s">
        <v>15</v>
      </c>
      <c r="AD14" s="137"/>
    </row>
    <row r="15" spans="1:34" ht="74.25" customHeight="1" x14ac:dyDescent="0.25">
      <c r="A15" s="173"/>
      <c r="B15" s="182"/>
      <c r="C15" s="172" t="s">
        <v>5</v>
      </c>
      <c r="D15" s="172"/>
      <c r="E15" s="172" t="s">
        <v>112</v>
      </c>
      <c r="F15" s="172"/>
      <c r="G15" s="172" t="s">
        <v>6</v>
      </c>
      <c r="H15" s="172"/>
      <c r="I15" s="223" t="s">
        <v>113</v>
      </c>
      <c r="J15" s="224"/>
      <c r="K15" s="186" t="s">
        <v>117</v>
      </c>
      <c r="L15" s="186"/>
      <c r="M15" s="207" t="s">
        <v>118</v>
      </c>
      <c r="N15" s="207"/>
      <c r="O15" s="186" t="s">
        <v>109</v>
      </c>
      <c r="P15" s="186"/>
      <c r="Q15" s="200" t="s">
        <v>110</v>
      </c>
      <c r="R15" s="201"/>
      <c r="S15" s="200" t="s">
        <v>111</v>
      </c>
      <c r="T15" s="201"/>
      <c r="U15" s="200" t="s">
        <v>134</v>
      </c>
      <c r="V15" s="201"/>
      <c r="W15" s="200" t="s">
        <v>135</v>
      </c>
      <c r="X15" s="201"/>
      <c r="Y15" s="200" t="s">
        <v>136</v>
      </c>
      <c r="Z15" s="201"/>
      <c r="AA15" s="200" t="s">
        <v>137</v>
      </c>
      <c r="AB15" s="201"/>
      <c r="AC15" s="138" t="s">
        <v>172</v>
      </c>
      <c r="AD15" s="139"/>
    </row>
    <row r="16" spans="1:34" ht="26.25" customHeight="1" x14ac:dyDescent="0.25">
      <c r="A16" s="173"/>
      <c r="B16" s="182"/>
      <c r="C16" s="217"/>
      <c r="D16" s="217"/>
      <c r="E16" s="217"/>
      <c r="F16" s="217"/>
      <c r="G16" s="217"/>
      <c r="H16" s="217"/>
      <c r="I16" s="225"/>
      <c r="J16" s="226"/>
      <c r="K16" s="218"/>
      <c r="L16" s="218"/>
      <c r="M16" s="219"/>
      <c r="N16" s="219"/>
      <c r="O16" s="218"/>
      <c r="P16" s="218"/>
      <c r="Q16" s="39" t="str">
        <f>'Formulário Anual 2024'!Q16</f>
        <v>✖</v>
      </c>
      <c r="R16" s="40" t="s">
        <v>146</v>
      </c>
      <c r="S16" s="39" t="str">
        <f>'Formulário Anual 2024'!S16</f>
        <v>✖</v>
      </c>
      <c r="T16" s="54" t="s">
        <v>146</v>
      </c>
      <c r="U16" s="39" t="str">
        <f>'Formulário Anual 2024'!U16</f>
        <v>✖</v>
      </c>
      <c r="V16" s="54" t="s">
        <v>146</v>
      </c>
      <c r="W16" s="39" t="str">
        <f>'Formulário Anual 2024'!W16</f>
        <v>✖</v>
      </c>
      <c r="X16" s="54" t="s">
        <v>146</v>
      </c>
      <c r="Y16" s="39" t="str">
        <f>'Formulário Anual 2024'!Y16</f>
        <v>✖</v>
      </c>
      <c r="Z16" s="54" t="s">
        <v>146</v>
      </c>
      <c r="AA16" s="39" t="str">
        <f>'Formulário Anual 2024'!AA16</f>
        <v>✖</v>
      </c>
      <c r="AB16" s="54" t="s">
        <v>146</v>
      </c>
      <c r="AC16" s="140"/>
      <c r="AD16" s="141"/>
    </row>
    <row r="17" spans="1:30" ht="21" x14ac:dyDescent="0.35">
      <c r="A17" s="5" t="s">
        <v>85</v>
      </c>
      <c r="B17" s="23">
        <f>'Formulário Anual 2024'!B17</f>
        <v>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2" t="str">
        <f>'Formulário Anual 2024'!Q17</f>
        <v>✖</v>
      </c>
      <c r="R17" s="51">
        <f>IF($B17&gt;0,IF(Q17="✖",0,IF(Q$16="✖",'Tabela de Produtos Bimestral'!R2,'Tabela de Produtos Bimestral'!X2)),0)</f>
        <v>0</v>
      </c>
      <c r="S17" s="53"/>
      <c r="T17" s="53"/>
      <c r="U17" s="53"/>
      <c r="V17" s="53"/>
      <c r="W17" s="53"/>
      <c r="X17" s="53"/>
      <c r="Y17" s="53"/>
      <c r="Z17" s="53"/>
      <c r="AA17" s="52" t="str">
        <f>'Formulário Anual 2024'!AA17</f>
        <v>✖</v>
      </c>
      <c r="AB17" s="51">
        <f>IF($B17&gt;0,IF(AA17="✖",0,'Tabela de Produtos Bimestral'!AG2),0)</f>
        <v>0</v>
      </c>
      <c r="AC17" s="142">
        <f>SUM(C17:AB17)</f>
        <v>0</v>
      </c>
      <c r="AD17" s="143"/>
    </row>
    <row r="18" spans="1:30" ht="21" x14ac:dyDescent="0.35">
      <c r="A18" s="5" t="s">
        <v>9</v>
      </c>
      <c r="B18" s="23">
        <f>'Formulário Anual 2024'!B18</f>
        <v>35</v>
      </c>
      <c r="C18" s="52" t="str">
        <f>'Formulário Anual 2024'!C18</f>
        <v>✔</v>
      </c>
      <c r="D18" s="55">
        <f>IF($B18&gt;0,IF(C18="✖",0,'Tabela de Produtos Bimestral'!C3),0)</f>
        <v>159.535</v>
      </c>
      <c r="E18" s="53"/>
      <c r="F18" s="53"/>
      <c r="G18" s="53"/>
      <c r="H18" s="53"/>
      <c r="I18" s="53"/>
      <c r="J18" s="53"/>
      <c r="K18" s="52" t="str">
        <f>'Formulário Anual 2024'!K18</f>
        <v>✖</v>
      </c>
      <c r="L18" s="55">
        <f>IF($B18&gt;0,IF(K18="✖",0,'Tabela de Produtos Bimestral'!M3),0)</f>
        <v>0</v>
      </c>
      <c r="M18" s="52" t="str">
        <f>'Formulário Anual 2024'!M18</f>
        <v>✖</v>
      </c>
      <c r="N18" s="55">
        <f>IF($B18&gt;0,IF(M18="✖",0,'Tabela de Produtos Bimestral'!N3),0)</f>
        <v>0</v>
      </c>
      <c r="O18" s="52" t="str">
        <f>'Formulário Anual 2024'!O18</f>
        <v>✖</v>
      </c>
      <c r="P18" s="55">
        <f>IF($B18&gt;0,IF(O18="✖",0,'Tabela de Produtos Bimestral'!O3),0)</f>
        <v>0</v>
      </c>
      <c r="Q18" s="52" t="str">
        <f>'Formulário Anual 2024'!Q18</f>
        <v>✖</v>
      </c>
      <c r="R18" s="51">
        <f>IF($B18&gt;0,IF(Q18="✖",0,IF(Q$16="✖",'Tabela de Produtos Bimestral'!R3,'Tabela de Produtos Bimestral'!X3)),0)</f>
        <v>0</v>
      </c>
      <c r="S18" s="53"/>
      <c r="T18" s="53"/>
      <c r="U18" s="53"/>
      <c r="V18" s="53"/>
      <c r="W18" s="53"/>
      <c r="X18" s="53"/>
      <c r="Y18" s="53"/>
      <c r="Z18" s="53"/>
      <c r="AA18" s="52" t="str">
        <f>'Formulário Anual 2024'!AA18</f>
        <v>✖</v>
      </c>
      <c r="AB18" s="51">
        <f>IF($B18&gt;0,IF(AA18="✖",0,'Tabela de Produtos Bimestral'!AG3),0)</f>
        <v>0</v>
      </c>
      <c r="AC18" s="142">
        <f>SUM(C18:AB18)</f>
        <v>159.535</v>
      </c>
      <c r="AD18" s="143"/>
    </row>
    <row r="19" spans="1:30" ht="21" x14ac:dyDescent="0.35">
      <c r="A19" s="5" t="s">
        <v>11</v>
      </c>
      <c r="B19" s="23">
        <f>'Formulário Anual 2024'!B19</f>
        <v>30</v>
      </c>
      <c r="C19" s="52" t="str">
        <f>'Formulário Anual 2024'!C19</f>
        <v>✔</v>
      </c>
      <c r="D19" s="51">
        <f>IF($B19&gt;0,IF(C19="✖",0,'Tabela de Produtos Bimestral'!C4),0)</f>
        <v>159.535</v>
      </c>
      <c r="E19" s="53"/>
      <c r="F19" s="53"/>
      <c r="G19" s="53"/>
      <c r="H19" s="53"/>
      <c r="I19" s="52" t="str">
        <f>'Formulário Anual 2024'!I19</f>
        <v>✖</v>
      </c>
      <c r="J19" s="51">
        <f>IF($B19&gt;0,IF(I19="✖",0,'Tabela de Produtos Bimestral'!AK4),0)</f>
        <v>0</v>
      </c>
      <c r="K19" s="52" t="str">
        <f>'Formulário Anual 2024'!K19</f>
        <v>✖</v>
      </c>
      <c r="L19" s="51">
        <f>IF($B19&gt;0,IF(K19="✖",0,'Tabela de Produtos Bimestral'!M4),0)</f>
        <v>0</v>
      </c>
      <c r="M19" s="52" t="str">
        <f>'Formulário Anual 2024'!M19</f>
        <v>✖</v>
      </c>
      <c r="N19" s="51">
        <f>IF($B19&gt;0,IF(M19="✖",0,'Tabela de Produtos Bimestral'!N4),0)</f>
        <v>0</v>
      </c>
      <c r="O19" s="52" t="str">
        <f>'Formulário Anual 2024'!O19</f>
        <v>✖</v>
      </c>
      <c r="P19" s="51">
        <f>IF($B19&gt;0,IF(O19="✖",0,'Tabela de Produtos Bimestral'!O4),0)</f>
        <v>0</v>
      </c>
      <c r="Q19" s="52" t="str">
        <f>'Formulário Anual 2024'!Q19</f>
        <v>✖</v>
      </c>
      <c r="R19" s="51">
        <f>IF($B19&gt;0,IF(Q19="✖",0,IF(Q$16="✖",'Tabela de Produtos Bimestral'!R4,'Tabela de Produtos Bimestral'!X4)),0)</f>
        <v>0</v>
      </c>
      <c r="S19" s="52" t="str">
        <f>'Formulário Anual 2024'!S19</f>
        <v>✖</v>
      </c>
      <c r="T19" s="51">
        <f>IF($B19&gt;0,IF(S19="✖",0,IF($S$16="✖",'Tabela de Produtos Bimestral'!S4,'Tabela de Produtos Bimestral'!Y4)),0)</f>
        <v>0</v>
      </c>
      <c r="U19" s="52" t="str">
        <f>'Formulário Anual 2024'!U19</f>
        <v>✖</v>
      </c>
      <c r="V19" s="51">
        <f>IF($B19&gt;0,IF(U19="✖",0,'Tabela de Produtos Bimestral'!AD4),0)</f>
        <v>0</v>
      </c>
      <c r="W19" s="52" t="str">
        <f>'Formulário Anual 2024'!W19</f>
        <v>✖</v>
      </c>
      <c r="X19" s="51">
        <f>IF($B19&gt;0,IF(W19="✖",0,'Tabela de Produtos Bimestral'!AE4),0)</f>
        <v>0</v>
      </c>
      <c r="Y19" s="52" t="str">
        <f>'Formulário Anual 2024'!Y19</f>
        <v>✖</v>
      </c>
      <c r="Z19" s="51">
        <f>IF($B19&gt;0,IF(Y19="✖",0,'Tabela de Produtos Bimestral'!AF4),0)</f>
        <v>0</v>
      </c>
      <c r="AA19" s="52" t="str">
        <f>'Formulário Anual 2024'!AA19</f>
        <v>✖</v>
      </c>
      <c r="AB19" s="51">
        <f>IF($B19&gt;0,IF(AA19="✖",0,'Tabela de Produtos Bimestral'!AG4),0)</f>
        <v>0</v>
      </c>
      <c r="AC19" s="142">
        <f>SUM(C19:AB19)</f>
        <v>159.535</v>
      </c>
      <c r="AD19" s="143"/>
    </row>
    <row r="20" spans="1:30" ht="21" x14ac:dyDescent="0.35">
      <c r="A20" s="5" t="s">
        <v>13</v>
      </c>
      <c r="B20" s="23">
        <f>'Formulário Anual 2024'!B20</f>
        <v>50</v>
      </c>
      <c r="C20" s="52" t="str">
        <f>'Formulário Anual 2024'!C20</f>
        <v>✔</v>
      </c>
      <c r="D20" s="51">
        <f>IF($B20&gt;0,IF(C20="✖",0,'Tabela de Produtos Bimestral'!C5),0)</f>
        <v>159.535</v>
      </c>
      <c r="E20" s="52" t="s">
        <v>10</v>
      </c>
      <c r="F20" s="51">
        <f>IF($B20&gt;0,IF(E20="✖",0,'Tabela de Produtos Bimestral'!E5),0)</f>
        <v>58.39</v>
      </c>
      <c r="G20" s="53"/>
      <c r="H20" s="53"/>
      <c r="I20" s="52" t="str">
        <f>'Formulário Anual 2024'!I20</f>
        <v>✖</v>
      </c>
      <c r="J20" s="51">
        <f>IF($B20&gt;0,IF(I20="✖",0,'Tabela de Produtos Bimestral'!AK5),0)</f>
        <v>0</v>
      </c>
      <c r="K20" s="52" t="str">
        <f>'Formulário Anual 2024'!K20</f>
        <v>✖</v>
      </c>
      <c r="L20" s="51">
        <f>IF($B20&gt;0,IF(K20="✖",0,'Tabela de Produtos Bimestral'!M5),0)</f>
        <v>0</v>
      </c>
      <c r="M20" s="52" t="str">
        <f>'Formulário Anual 2024'!M20</f>
        <v>✖</v>
      </c>
      <c r="N20" s="51">
        <f>IF($B20&gt;0,IF(M20="✖",0,'Tabela de Produtos Bimestral'!N5),0)</f>
        <v>0</v>
      </c>
      <c r="O20" s="52" t="str">
        <f>'Formulário Anual 2024'!O20</f>
        <v>✖</v>
      </c>
      <c r="P20" s="51">
        <f>IF($B20&gt;0,IF(O20="✖",0,'Tabela de Produtos Bimestral'!O5),0)</f>
        <v>0</v>
      </c>
      <c r="Q20" s="52" t="str">
        <f>'Formulário Anual 2024'!Q20</f>
        <v>✖</v>
      </c>
      <c r="R20" s="51">
        <f>IF($B20&gt;0,IF(Q20="✖",0,IF(Q$16="✖",'Tabela de Produtos Bimestral'!R5,'Tabela de Produtos Bimestral'!X5)),0)</f>
        <v>0</v>
      </c>
      <c r="S20" s="52" t="str">
        <f>'Formulário Anual 2024'!S20</f>
        <v>✖</v>
      </c>
      <c r="T20" s="51">
        <f>IF($B20&gt;0,IF(S20="✖",0,IF($S$16="✖",'Tabela de Produtos Bimestral'!S5,'Tabela de Produtos Bimestral'!Y5)),0)</f>
        <v>0</v>
      </c>
      <c r="U20" s="52" t="str">
        <f>'Formulário Anual 2024'!U20</f>
        <v>✖</v>
      </c>
      <c r="V20" s="51">
        <f>IF($B20&gt;0,IF(U20="✖",0,'Tabela de Produtos Bimestral'!AD5),0)</f>
        <v>0</v>
      </c>
      <c r="W20" s="52" t="str">
        <f>'Formulário Anual 2024'!W20</f>
        <v>✖</v>
      </c>
      <c r="X20" s="51">
        <f>IF($B20&gt;0,IF(W20="✖",0,'Tabela de Produtos Bimestral'!AE5),0)</f>
        <v>0</v>
      </c>
      <c r="Y20" s="52" t="str">
        <f>'Formulário Anual 2024'!Y20</f>
        <v>✖</v>
      </c>
      <c r="Z20" s="51">
        <f>IF($B20&gt;0,IF(Y20="✖",0,'Tabela de Produtos Bimestral'!AF5),0)</f>
        <v>0</v>
      </c>
      <c r="AA20" s="52" t="str">
        <f>'Formulário Anual 2024'!AA20</f>
        <v>✖</v>
      </c>
      <c r="AB20" s="51">
        <f>IF($B20&gt;0,IF(AA20="✖",0,'Tabela de Produtos Bimestral'!AG5),0)</f>
        <v>0</v>
      </c>
      <c r="AC20" s="142">
        <f>SUM(C20:AB20)</f>
        <v>217.92500000000001</v>
      </c>
      <c r="AD20" s="143"/>
    </row>
    <row r="21" spans="1:30" ht="21" x14ac:dyDescent="0.35">
      <c r="A21" s="5" t="s">
        <v>14</v>
      </c>
      <c r="B21" s="23">
        <f>'Formulário Anual 2024'!B21</f>
        <v>45</v>
      </c>
      <c r="C21" s="52" t="str">
        <f>'Formulário Anual 2024'!C21</f>
        <v>✔</v>
      </c>
      <c r="D21" s="51">
        <f>IF($B21&gt;0,IF(C21="✖",0,'Tabela de Produtos Bimestral'!C6),0)</f>
        <v>159.535</v>
      </c>
      <c r="E21" s="52" t="s">
        <v>10</v>
      </c>
      <c r="F21" s="51">
        <f>IF($B21&gt;0,IF(E21="✖",0,'Tabela de Produtos Bimestral'!E6),0)</f>
        <v>58.39</v>
      </c>
      <c r="G21" s="52" t="s">
        <v>10</v>
      </c>
      <c r="H21" s="51">
        <f>IF($B21&gt;0,IF(G21="✖",0,'Tabela de Produtos Bimestral'!F6),0)</f>
        <v>95.18</v>
      </c>
      <c r="I21" s="52" t="str">
        <f>'Formulário Anual 2024'!I21</f>
        <v>✖</v>
      </c>
      <c r="J21" s="51">
        <f>IF($B21&gt;0,IF(I21="✖",0,'Tabela de Produtos Bimestral'!AK6),0)</f>
        <v>0</v>
      </c>
      <c r="K21" s="52" t="str">
        <f>'Formulário Anual 2024'!K21</f>
        <v>✖</v>
      </c>
      <c r="L21" s="51">
        <f>IF($B21&gt;0,IF(K21="✖",0,'Tabela de Produtos Bimestral'!M6),0)</f>
        <v>0</v>
      </c>
      <c r="M21" s="52" t="str">
        <f>'Formulário Anual 2024'!M21</f>
        <v>✖</v>
      </c>
      <c r="N21" s="51">
        <f>IF($B21&gt;0,IF(M21="✖",0,'Tabela de Produtos Bimestral'!N6),0)</f>
        <v>0</v>
      </c>
      <c r="O21" s="52" t="str">
        <f>'Formulário Anual 2024'!O21</f>
        <v>✖</v>
      </c>
      <c r="P21" s="51">
        <f>IF($B21&gt;0,IF(O21="✖",0,'Tabela de Produtos Bimestral'!O6),0)</f>
        <v>0</v>
      </c>
      <c r="Q21" s="52" t="str">
        <f>'Formulário Anual 2024'!Q21</f>
        <v>✖</v>
      </c>
      <c r="R21" s="51">
        <f>IF($B21&gt;0,IF(Q21="✖",0,IF(Q$16="✖",'Tabela de Produtos Bimestral'!R6,'Tabela de Produtos Bimestral'!X6)),0)</f>
        <v>0</v>
      </c>
      <c r="S21" s="52" t="str">
        <f>'Formulário Anual 2024'!S21</f>
        <v>✖</v>
      </c>
      <c r="T21" s="51">
        <f>IF($B21&gt;0,IF(S21="✖",0,IF($S$16="✖",'Tabela de Produtos Bimestral'!S6,'Tabela de Produtos Bimestral'!Y6)),0)</f>
        <v>0</v>
      </c>
      <c r="U21" s="52" t="str">
        <f>'Formulário Anual 2024'!U21</f>
        <v>✖</v>
      </c>
      <c r="V21" s="51">
        <f>IF($B21&gt;0,IF(U21="✖",0,'Tabela de Produtos Bimestral'!AD6),0)</f>
        <v>0</v>
      </c>
      <c r="W21" s="52" t="str">
        <f>'Formulário Anual 2024'!W21</f>
        <v>✖</v>
      </c>
      <c r="X21" s="51">
        <f>IF($B21&gt;0,IF(W21="✖",0,'Tabela de Produtos Bimestral'!AE6),0)</f>
        <v>0</v>
      </c>
      <c r="Y21" s="52" t="str">
        <f>'Formulário Anual 2024'!Y21</f>
        <v>✖</v>
      </c>
      <c r="Z21" s="51">
        <f>IF($B21&gt;0,IF(Y21="✖",0,'Tabela de Produtos Bimestral'!AF6),0)</f>
        <v>0</v>
      </c>
      <c r="AA21" s="52" t="str">
        <f>'Formulário Anual 2024'!AA21</f>
        <v>✖</v>
      </c>
      <c r="AB21" s="51">
        <f>IF($B21&gt;0,IF(AA21="✖",0,'Tabela de Produtos Bimestral'!AG6),0)</f>
        <v>0</v>
      </c>
      <c r="AC21" s="142">
        <f>SUM(C21:AB21)</f>
        <v>313.10500000000002</v>
      </c>
      <c r="AD21" s="143"/>
    </row>
    <row r="22" spans="1:30" ht="21" customHeight="1" x14ac:dyDescent="0.35">
      <c r="A22" s="34"/>
      <c r="B22" s="30"/>
      <c r="C22" s="153" t="s">
        <v>166</v>
      </c>
      <c r="D22" s="153"/>
      <c r="E22" s="153"/>
      <c r="F22" s="153"/>
      <c r="G22" s="153"/>
      <c r="H22" s="153"/>
      <c r="I22" s="153" t="s">
        <v>165</v>
      </c>
      <c r="J22" s="153"/>
      <c r="K22" s="153" t="s">
        <v>166</v>
      </c>
      <c r="L22" s="153"/>
      <c r="M22" s="153"/>
      <c r="N22" s="153"/>
      <c r="O22" s="153"/>
      <c r="P22" s="153"/>
      <c r="Q22" s="153" t="str">
        <f>IF(Q16="✔","*Não se aplica desconto","Desconto aplicável")</f>
        <v>Desconto aplicável</v>
      </c>
      <c r="R22" s="153"/>
      <c r="S22" s="153" t="str">
        <f>IF(S16="✔","*Não se aplica desconto","Desconto aplicável")</f>
        <v>Desconto aplicável</v>
      </c>
      <c r="T22" s="153"/>
      <c r="U22" s="153" t="s">
        <v>165</v>
      </c>
      <c r="V22" s="153"/>
      <c r="W22" s="153"/>
      <c r="X22" s="153"/>
      <c r="Y22" s="153"/>
      <c r="Z22" s="153"/>
      <c r="AA22" s="153"/>
      <c r="AB22" s="153"/>
    </row>
    <row r="23" spans="1:30" ht="21" customHeight="1" x14ac:dyDescent="0.25">
      <c r="B23" s="18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</row>
    <row r="24" spans="1:30" x14ac:dyDescent="0.25">
      <c r="B24" s="18"/>
    </row>
    <row r="25" spans="1:30" ht="21" customHeight="1" x14ac:dyDescent="0.25">
      <c r="A25" s="173" t="s">
        <v>4</v>
      </c>
      <c r="B25" s="175" t="s">
        <v>15</v>
      </c>
      <c r="C25" s="175"/>
      <c r="D25" s="175"/>
      <c r="E25" s="175"/>
      <c r="F25" s="175"/>
      <c r="G25" s="175"/>
      <c r="H25" s="175"/>
      <c r="I25" s="175"/>
      <c r="J25" s="175"/>
      <c r="K25" s="175"/>
    </row>
    <row r="26" spans="1:30" ht="92.25" customHeight="1" x14ac:dyDescent="0.25">
      <c r="A26" s="173"/>
      <c r="B26" s="174" t="s">
        <v>16</v>
      </c>
      <c r="C26" s="174"/>
      <c r="D26" s="175" t="s">
        <v>17</v>
      </c>
      <c r="E26" s="175"/>
      <c r="F26" s="175" t="s">
        <v>18</v>
      </c>
      <c r="G26" s="175"/>
      <c r="H26" s="175" t="s">
        <v>131</v>
      </c>
      <c r="I26" s="175"/>
      <c r="J26" s="175" t="s">
        <v>142</v>
      </c>
      <c r="K26" s="175"/>
      <c r="P26" s="37"/>
    </row>
    <row r="27" spans="1:30" ht="21" x14ac:dyDescent="0.25">
      <c r="A27" s="5" t="s">
        <v>85</v>
      </c>
      <c r="B27" s="142">
        <f>SUM(C17:AB17)</f>
        <v>0</v>
      </c>
      <c r="C27" s="143"/>
      <c r="D27" s="181" t="str">
        <f>IF($C$149&lt;100,"0%",IF($C$149&lt;200,"5%",IF($C$149&lt;300,"10%",IF($C$149&lt;400,"15%","20%"))))</f>
        <v>20%</v>
      </c>
      <c r="E27" s="181"/>
      <c r="F27" s="56">
        <f>H150</f>
        <v>0.1208814</v>
      </c>
      <c r="G27" s="57"/>
      <c r="H27" s="144">
        <f>'cálculos 1º Bim'!AM2</f>
        <v>0</v>
      </c>
      <c r="I27" s="144"/>
      <c r="J27" s="144">
        <f>'cálculos 1º Bim'!AN2</f>
        <v>0</v>
      </c>
      <c r="K27" s="144"/>
    </row>
    <row r="28" spans="1:30" ht="21" x14ac:dyDescent="0.25">
      <c r="A28" s="5" t="s">
        <v>9</v>
      </c>
      <c r="B28" s="142">
        <f>SUM(C18:AB18)</f>
        <v>159.535</v>
      </c>
      <c r="C28" s="143"/>
      <c r="D28" s="181"/>
      <c r="E28" s="181"/>
      <c r="F28" s="56">
        <f>H150</f>
        <v>0.1208814</v>
      </c>
      <c r="G28" s="57"/>
      <c r="H28" s="144">
        <f>'cálculos 1º Bim'!AM3</f>
        <v>108.343185851</v>
      </c>
      <c r="I28" s="144"/>
      <c r="J28" s="144">
        <f>'cálculos 1º Bim'!AN3</f>
        <v>108.343185851</v>
      </c>
      <c r="K28" s="144"/>
    </row>
    <row r="29" spans="1:30" ht="21" x14ac:dyDescent="0.25">
      <c r="A29" s="5" t="s">
        <v>11</v>
      </c>
      <c r="B29" s="142">
        <f>SUM(C19:AB19)</f>
        <v>159.535</v>
      </c>
      <c r="C29" s="143"/>
      <c r="D29" s="181"/>
      <c r="E29" s="181"/>
      <c r="F29" s="56">
        <f>H150</f>
        <v>0.1208814</v>
      </c>
      <c r="G29" s="57"/>
      <c r="H29" s="144">
        <f>'cálculos 1º Bim'!AM4</f>
        <v>108.343185851</v>
      </c>
      <c r="I29" s="144"/>
      <c r="J29" s="144">
        <f>'cálculos 1º Bim'!AN4</f>
        <v>108.343185851</v>
      </c>
      <c r="K29" s="144"/>
    </row>
    <row r="30" spans="1:30" ht="21" x14ac:dyDescent="0.25">
      <c r="A30" s="5" t="s">
        <v>13</v>
      </c>
      <c r="B30" s="142">
        <f>SUM(C20:AB20)</f>
        <v>217.92500000000001</v>
      </c>
      <c r="C30" s="143"/>
      <c r="D30" s="181"/>
      <c r="E30" s="181"/>
      <c r="F30" s="56">
        <f>H150</f>
        <v>0.1208814</v>
      </c>
      <c r="G30" s="57"/>
      <c r="H30" s="144">
        <f>'cálculos 1º Bim'!AM5</f>
        <v>147.996920905</v>
      </c>
      <c r="I30" s="144"/>
      <c r="J30" s="144">
        <f>'cálculos 1º Bim'!AN5</f>
        <v>147.996920905</v>
      </c>
      <c r="K30" s="144"/>
    </row>
    <row r="31" spans="1:30" ht="21" x14ac:dyDescent="0.25">
      <c r="A31" s="5" t="s">
        <v>14</v>
      </c>
      <c r="B31" s="142">
        <f>SUM(C21:AB21)</f>
        <v>313.10500000000002</v>
      </c>
      <c r="C31" s="143"/>
      <c r="D31" s="181"/>
      <c r="E31" s="181"/>
      <c r="F31" s="56">
        <f>H150</f>
        <v>0.1208814</v>
      </c>
      <c r="G31" s="57"/>
      <c r="H31" s="144">
        <f>'cálculos 1º Bim'!AM6</f>
        <v>212.63542925299998</v>
      </c>
      <c r="I31" s="144"/>
      <c r="J31" s="144">
        <f>'cálculos 1º Bim'!AN6</f>
        <v>212.63542925299998</v>
      </c>
      <c r="K31" s="144"/>
    </row>
    <row r="32" spans="1:30" x14ac:dyDescent="0.25">
      <c r="B32" s="18"/>
    </row>
    <row r="33" spans="1:40" x14ac:dyDescent="0.25">
      <c r="B33" s="18"/>
    </row>
    <row r="34" spans="1:40" x14ac:dyDescent="0.25">
      <c r="B34" s="18"/>
    </row>
    <row r="35" spans="1:40" ht="42" customHeight="1" x14ac:dyDescent="0.25">
      <c r="A35" s="173" t="s">
        <v>19</v>
      </c>
      <c r="B35" s="182" t="s">
        <v>108</v>
      </c>
      <c r="C35" s="183" t="s">
        <v>47</v>
      </c>
      <c r="D35" s="183"/>
      <c r="E35" s="202" t="s">
        <v>143</v>
      </c>
      <c r="F35" s="203"/>
      <c r="G35" s="203"/>
      <c r="H35" s="203"/>
      <c r="I35" s="203"/>
      <c r="J35" s="203"/>
      <c r="K35" s="203"/>
      <c r="L35" s="203"/>
      <c r="M35" s="203"/>
      <c r="N35" s="203"/>
      <c r="O35" s="193" t="s">
        <v>84</v>
      </c>
      <c r="P35" s="193"/>
      <c r="Q35" s="215" t="s">
        <v>144</v>
      </c>
      <c r="R35" s="216"/>
      <c r="S35" s="216"/>
      <c r="T35" s="216"/>
      <c r="U35" s="216"/>
      <c r="V35" s="216"/>
      <c r="W35" s="209" t="s">
        <v>145</v>
      </c>
      <c r="X35" s="210"/>
      <c r="Y35" s="210"/>
      <c r="Z35" s="210"/>
      <c r="AA35" s="210"/>
      <c r="AB35" s="210"/>
      <c r="AC35" s="210"/>
      <c r="AD35" s="210"/>
      <c r="AE35" s="210"/>
      <c r="AF35" s="210"/>
      <c r="AG35" s="210"/>
      <c r="AH35" s="210"/>
      <c r="AI35" s="210"/>
      <c r="AJ35" s="210"/>
      <c r="AK35" s="210"/>
      <c r="AL35" s="211"/>
      <c r="AM35" s="136" t="s">
        <v>15</v>
      </c>
      <c r="AN35" s="137"/>
    </row>
    <row r="36" spans="1:40" ht="78" customHeight="1" x14ac:dyDescent="0.25">
      <c r="A36" s="173"/>
      <c r="B36" s="182"/>
      <c r="C36" s="172" t="s">
        <v>5</v>
      </c>
      <c r="D36" s="172"/>
      <c r="E36" s="172" t="s">
        <v>112</v>
      </c>
      <c r="F36" s="172"/>
      <c r="G36" s="172" t="s">
        <v>6</v>
      </c>
      <c r="H36" s="172"/>
      <c r="I36" s="172" t="s">
        <v>20</v>
      </c>
      <c r="J36" s="172"/>
      <c r="K36" s="172" t="s">
        <v>113</v>
      </c>
      <c r="L36" s="172"/>
      <c r="M36" s="172" t="s">
        <v>114</v>
      </c>
      <c r="N36" s="172"/>
      <c r="O36" s="186" t="s">
        <v>117</v>
      </c>
      <c r="P36" s="186"/>
      <c r="Q36" s="186" t="s">
        <v>118</v>
      </c>
      <c r="R36" s="186"/>
      <c r="S36" s="186" t="s">
        <v>109</v>
      </c>
      <c r="T36" s="186"/>
      <c r="U36" s="186" t="s">
        <v>133</v>
      </c>
      <c r="V36" s="186"/>
      <c r="W36" s="204" t="s">
        <v>147</v>
      </c>
      <c r="X36" s="204"/>
      <c r="Y36" s="204" t="s">
        <v>132</v>
      </c>
      <c r="Z36" s="204"/>
      <c r="AA36" s="204" t="s">
        <v>94</v>
      </c>
      <c r="AB36" s="204"/>
      <c r="AC36" s="204" t="s">
        <v>134</v>
      </c>
      <c r="AD36" s="204"/>
      <c r="AE36" s="204" t="s">
        <v>135</v>
      </c>
      <c r="AF36" s="204"/>
      <c r="AG36" s="204" t="s">
        <v>136</v>
      </c>
      <c r="AH36" s="204"/>
      <c r="AI36" s="204" t="s">
        <v>137</v>
      </c>
      <c r="AJ36" s="204"/>
      <c r="AK36" s="204" t="s">
        <v>138</v>
      </c>
      <c r="AL36" s="204"/>
      <c r="AM36" s="138" t="s">
        <v>172</v>
      </c>
      <c r="AN36" s="139"/>
    </row>
    <row r="37" spans="1:40" ht="24" customHeight="1" x14ac:dyDescent="0.25">
      <c r="A37" s="173"/>
      <c r="B37" s="182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82" t="str">
        <f>'Formulário Anual 2024'!M37</f>
        <v>✖</v>
      </c>
      <c r="N37" s="83" t="s">
        <v>146</v>
      </c>
      <c r="O37" s="186"/>
      <c r="P37" s="186"/>
      <c r="Q37" s="186"/>
      <c r="R37" s="186"/>
      <c r="S37" s="186"/>
      <c r="T37" s="186"/>
      <c r="U37" s="84" t="str">
        <f>'Formulário Anual 2024'!U37</f>
        <v>✖</v>
      </c>
      <c r="V37" s="85" t="s">
        <v>146</v>
      </c>
      <c r="W37" s="39" t="str">
        <f>'Formulário Anual 2024'!W37</f>
        <v>✖</v>
      </c>
      <c r="X37" s="40" t="s">
        <v>146</v>
      </c>
      <c r="Y37" s="39" t="str">
        <f>'Formulário Anual 2024'!Y37</f>
        <v>✖</v>
      </c>
      <c r="Z37" s="40" t="s">
        <v>146</v>
      </c>
      <c r="AA37" s="39" t="str">
        <f>'Formulário Anual 2024'!AA37</f>
        <v>✖</v>
      </c>
      <c r="AB37" s="40" t="s">
        <v>146</v>
      </c>
      <c r="AC37" s="39" t="str">
        <f>'Formulário Anual 2024'!AC37</f>
        <v>✖</v>
      </c>
      <c r="AD37" s="40" t="s">
        <v>146</v>
      </c>
      <c r="AE37" s="39" t="str">
        <f>'Formulário Anual 2024'!AE37</f>
        <v>✖</v>
      </c>
      <c r="AF37" s="40" t="s">
        <v>146</v>
      </c>
      <c r="AG37" s="39" t="str">
        <f>'Formulário Anual 2024'!AG37</f>
        <v>✖</v>
      </c>
      <c r="AH37" s="40" t="s">
        <v>146</v>
      </c>
      <c r="AI37" s="39" t="str">
        <f>'Formulário Anual 2024'!AI37</f>
        <v>✖</v>
      </c>
      <c r="AJ37" s="40" t="s">
        <v>146</v>
      </c>
      <c r="AK37" s="39" t="str">
        <f>'Formulário Anual 2024'!AK37</f>
        <v>✖</v>
      </c>
      <c r="AL37" s="40" t="s">
        <v>146</v>
      </c>
      <c r="AM37" s="140"/>
      <c r="AN37" s="141"/>
    </row>
    <row r="38" spans="1:40" ht="21" x14ac:dyDescent="0.35">
      <c r="A38" s="5" t="s">
        <v>21</v>
      </c>
      <c r="B38" s="23">
        <f>'Formulário Anual 2024'!B38</f>
        <v>50</v>
      </c>
      <c r="C38" s="52" t="str">
        <f>'Formulário Anual 2024'!C38</f>
        <v>✔</v>
      </c>
      <c r="D38" s="55">
        <f>IF($B38&gt;0,IF(C38="✖",0,'Tabela de Produtos Bimestral'!C7),0)</f>
        <v>221.5925</v>
      </c>
      <c r="E38" s="53"/>
      <c r="F38" s="53"/>
      <c r="G38" s="52" t="str">
        <f>'Formulário Anual 2024'!G38</f>
        <v>✔</v>
      </c>
      <c r="H38" s="55">
        <f>IF($B38&gt;0,IF(G38="✖",0,'Tabela de Produtos Bimestral'!F7),0)</f>
        <v>95.18</v>
      </c>
      <c r="I38" s="53"/>
      <c r="J38" s="53"/>
      <c r="K38" s="52" t="str">
        <f>'Formulário Anual 2024'!K38</f>
        <v>✔</v>
      </c>
      <c r="L38" s="55">
        <f>IF($B38&gt;0,IF(K38="✖",0,'Tabela de Produtos Bimestral'!AK7),0)</f>
        <v>63.63</v>
      </c>
      <c r="M38" s="52" t="str">
        <f>'Formulário Anual 2024'!M38</f>
        <v>✖</v>
      </c>
      <c r="N38" s="51">
        <f>IF($B38&gt;0,IF(M38="✖",0,IF(M$37="✖",'Tabela de Produtos Bimestral'!U7,'Tabela de Produtos Bimestral'!AA7)),0)</f>
        <v>0</v>
      </c>
      <c r="O38" s="52" t="str">
        <f>'Formulário Anual 2024'!O38</f>
        <v>✖</v>
      </c>
      <c r="P38" s="55">
        <f>IF($B38&gt;0,IF(O38="✖",0,'Tabela de Produtos Bimestral'!M7),0)</f>
        <v>0</v>
      </c>
      <c r="Q38" s="52" t="str">
        <f>'Formulário Anual 2024'!Q38</f>
        <v>✖</v>
      </c>
      <c r="R38" s="55">
        <f>IF($B38&gt;0,IF(Q38="✖",0,'Tabela de Produtos Bimestral'!N7),0)</f>
        <v>0</v>
      </c>
      <c r="S38" s="52" t="str">
        <f>'Formulário Anual 2024'!S38</f>
        <v>✖</v>
      </c>
      <c r="T38" s="55">
        <f>IF($B38&gt;0,IF(S38="✖",0,'Tabela de Produtos Bimestral'!O7),0)</f>
        <v>0</v>
      </c>
      <c r="U38" s="52" t="str">
        <f>'Formulário Anual 2024'!U38</f>
        <v>✖</v>
      </c>
      <c r="V38" s="51">
        <f>IF($B38&gt;0,IF(U38="✖",0,IF(U$37="✖",'Tabela de Produtos Bimestral'!V7,'Tabela de Produtos Bimestral'!AB7)),0)</f>
        <v>0</v>
      </c>
      <c r="W38" s="52" t="str">
        <f>'Formulário Anual 2024'!W38</f>
        <v>✖</v>
      </c>
      <c r="X38" s="51">
        <f>IF($B38&gt;0,IF(W38="✖",0,IF(W$37="✖",'Tabela de Produtos Bimestral'!R7,'Tabela de Produtos Bimestral'!X7)),0)</f>
        <v>0</v>
      </c>
      <c r="Y38" s="52" t="str">
        <f>'Formulário Anual 2024'!Y38</f>
        <v>✖</v>
      </c>
      <c r="Z38" s="51">
        <f>IF($B38&gt;0,IF(Y38="✖",0,IF(Y$37="✖",'Tabela de Produtos Bimestral'!T7,'Tabela de Produtos Bimestral'!Z7)),0)</f>
        <v>0</v>
      </c>
      <c r="AA38" s="52" t="str">
        <f>'Formulário Anual 2024'!AA38</f>
        <v>✖</v>
      </c>
      <c r="AB38" s="51">
        <f>IF($B38&gt;0,IF(AA38="✖",0,IF(AA$37="✖",'Tabela de Produtos Bimestral'!W7,'Tabela de Produtos Bimestral'!AC7)),0)</f>
        <v>0</v>
      </c>
      <c r="AC38" s="52" t="str">
        <f>'Formulário Anual 2024'!AC38</f>
        <v>✖</v>
      </c>
      <c r="AD38" s="55">
        <f>IF($B38&gt;0,IF(AC38="✖",0,'Tabela de Produtos Bimestral'!AD7),0)</f>
        <v>0</v>
      </c>
      <c r="AE38" s="52" t="str">
        <f>'Formulário Anual 2024'!AE38</f>
        <v>✖</v>
      </c>
      <c r="AF38" s="55">
        <f>IF($B38&gt;0,IF(AE38="✖",0,'Tabela de Produtos Bimestral'!AE7),0)</f>
        <v>0</v>
      </c>
      <c r="AG38" s="52" t="str">
        <f>'Formulário Anual 2024'!AG38</f>
        <v>✖</v>
      </c>
      <c r="AH38" s="55">
        <f>IF($B38&gt;0,IF(AG38="✖",0,'Tabela de Produtos Bimestral'!AF7),0)</f>
        <v>0</v>
      </c>
      <c r="AI38" s="52" t="str">
        <f>'Formulário Anual 2024'!AI38</f>
        <v>✖</v>
      </c>
      <c r="AJ38" s="55">
        <f>IF($B38&gt;0,IF(AI38="✖",0,'Tabela de Produtos Bimestral'!AG7),0)</f>
        <v>0</v>
      </c>
      <c r="AK38" s="52" t="str">
        <f>'Formulário Anual 2024'!AK38</f>
        <v>✖</v>
      </c>
      <c r="AL38" s="55">
        <f>IF($B38&gt;0,IF(AK38="✖",0,'Tabela de Produtos Bimestral'!AH7),0)</f>
        <v>0</v>
      </c>
      <c r="AM38" s="142">
        <f>SUM(C38:AL38)</f>
        <v>380.40250000000003</v>
      </c>
      <c r="AN38" s="143"/>
    </row>
    <row r="39" spans="1:40" ht="21" x14ac:dyDescent="0.35">
      <c r="A39" s="5" t="s">
        <v>22</v>
      </c>
      <c r="B39" s="23">
        <f>'Formulário Anual 2024'!B39</f>
        <v>55</v>
      </c>
      <c r="C39" s="52" t="str">
        <f>'Formulário Anual 2024'!C39</f>
        <v>✔</v>
      </c>
      <c r="D39" s="55">
        <f>IF($B39&gt;0,IF(C39="✖",0,'Tabela de Produtos Bimestral'!C8),0)</f>
        <v>221.5925</v>
      </c>
      <c r="E39" s="53"/>
      <c r="F39" s="53"/>
      <c r="G39" s="53"/>
      <c r="H39" s="53"/>
      <c r="I39" s="53"/>
      <c r="J39" s="53"/>
      <c r="K39" s="52" t="str">
        <f>'Formulário Anual 2024'!K39</f>
        <v>✔</v>
      </c>
      <c r="L39" s="55">
        <f>IF($B39&gt;0,IF(K39="✖",0,'Tabela de Produtos Bimestral'!AK8),0)</f>
        <v>63.63</v>
      </c>
      <c r="M39" s="52" t="str">
        <f>'Formulário Anual 2024'!M39</f>
        <v>✖</v>
      </c>
      <c r="N39" s="51">
        <f>IF($B39&gt;0,IF(M39="✖",0,IF(M$37="✖",'Tabela de Produtos Bimestral'!U8,'Tabela de Produtos Bimestral'!AA8)),0)</f>
        <v>0</v>
      </c>
      <c r="O39" s="52" t="str">
        <f>'Formulário Anual 2024'!O39</f>
        <v>✖</v>
      </c>
      <c r="P39" s="55">
        <f>IF($B39&gt;0,IF(O39="✖",0,'Tabela de Produtos Bimestral'!M8),0)</f>
        <v>0</v>
      </c>
      <c r="Q39" s="52" t="str">
        <f>'Formulário Anual 2024'!Q39</f>
        <v>✖</v>
      </c>
      <c r="R39" s="55">
        <f>IF($B39&gt;0,IF(Q39="✖",0,'Tabela de Produtos Bimestral'!N8),0)</f>
        <v>0</v>
      </c>
      <c r="S39" s="52" t="str">
        <f>'Formulário Anual 2024'!S39</f>
        <v>✖</v>
      </c>
      <c r="T39" s="55">
        <f>IF($B39&gt;0,IF(S39="✖",0,'Tabela de Produtos Bimestral'!O8),0)</f>
        <v>0</v>
      </c>
      <c r="U39" s="52" t="str">
        <f>'Formulário Anual 2024'!U39</f>
        <v>✖</v>
      </c>
      <c r="V39" s="51">
        <f>IF($B39&gt;0,IF(U39="✖",0,IF(U$37="✖",'Tabela de Produtos Bimestral'!V8,'Tabela de Produtos Bimestral'!AB8)),0)</f>
        <v>0</v>
      </c>
      <c r="W39" s="52" t="str">
        <f>'Formulário Anual 2024'!W39</f>
        <v>✖</v>
      </c>
      <c r="X39" s="51">
        <f>IF($B39&gt;0,IF(W39="✖",0,IF(W$37="✖",'Tabela de Produtos Bimestral'!R8,'Tabela de Produtos Bimestral'!X8)),0)</f>
        <v>0</v>
      </c>
      <c r="Y39" s="52" t="str">
        <f>'Formulário Anual 2024'!Y39</f>
        <v>✖</v>
      </c>
      <c r="Z39" s="51">
        <f>IF($B39&gt;0,IF(Y39="✖",0,IF(Y$37="✖",'Tabela de Produtos Bimestral'!T8,'Tabela de Produtos Bimestral'!Z8)),0)</f>
        <v>0</v>
      </c>
      <c r="AA39" s="52" t="str">
        <f>'Formulário Anual 2024'!AA39</f>
        <v>✖</v>
      </c>
      <c r="AB39" s="51">
        <f>IF($B39&gt;0,IF(AA39="✖",0,IF(AA$37="✖",'Tabela de Produtos Bimestral'!W8,'Tabela de Produtos Bimestral'!AC8)),0)</f>
        <v>0</v>
      </c>
      <c r="AC39" s="52" t="str">
        <f>'Formulário Anual 2024'!AC39</f>
        <v>✖</v>
      </c>
      <c r="AD39" s="55">
        <f>IF($B39&gt;0,IF(AC39="✖",0,'Tabela de Produtos Bimestral'!AD8),0)</f>
        <v>0</v>
      </c>
      <c r="AE39" s="52" t="str">
        <f>'Formulário Anual 2024'!AE39</f>
        <v>✖</v>
      </c>
      <c r="AF39" s="55">
        <f>IF($B39&gt;0,IF(AE39="✖",0,'Tabela de Produtos Bimestral'!AE8),0)</f>
        <v>0</v>
      </c>
      <c r="AG39" s="52" t="str">
        <f>'Formulário Anual 2024'!AG39</f>
        <v>✖</v>
      </c>
      <c r="AH39" s="55">
        <f>IF($B39&gt;0,IF(AG39="✖",0,'Tabela de Produtos Bimestral'!AF8),0)</f>
        <v>0</v>
      </c>
      <c r="AI39" s="52" t="str">
        <f>'Formulário Anual 2024'!AI39</f>
        <v>✖</v>
      </c>
      <c r="AJ39" s="55">
        <f>IF($B39&gt;0,IF(AI39="✖",0,'Tabela de Produtos Bimestral'!AG8),0)</f>
        <v>0</v>
      </c>
      <c r="AK39" s="52" t="str">
        <f>'Formulário Anual 2024'!AK39</f>
        <v>✖</v>
      </c>
      <c r="AL39" s="55">
        <f>IF($B39&gt;0,IF(AK39="✖",0,'Tabela de Produtos Bimestral'!AH8),0)</f>
        <v>0</v>
      </c>
      <c r="AM39" s="142">
        <f>SUM(C39:AL39)</f>
        <v>285.22250000000003</v>
      </c>
      <c r="AN39" s="143"/>
    </row>
    <row r="40" spans="1:40" ht="21" x14ac:dyDescent="0.35">
      <c r="A40" s="5" t="s">
        <v>23</v>
      </c>
      <c r="B40" s="23">
        <f>'Formulário Anual 2024'!B40</f>
        <v>50</v>
      </c>
      <c r="C40" s="52" t="str">
        <f>'Formulário Anual 2024'!C40</f>
        <v>✔</v>
      </c>
      <c r="D40" s="55">
        <f>IF($B40&gt;0,IF(C40="✖",0,'Tabela de Produtos Bimestral'!C9),0)</f>
        <v>221.5925</v>
      </c>
      <c r="E40" s="53"/>
      <c r="F40" s="53"/>
      <c r="G40" s="53"/>
      <c r="H40" s="53"/>
      <c r="I40" s="53"/>
      <c r="J40" s="53"/>
      <c r="K40" s="52" t="str">
        <f>'Formulário Anual 2024'!K40</f>
        <v>✔</v>
      </c>
      <c r="L40" s="55">
        <f>IF($B40&gt;0,IF(K40="✖",0,'Tabela de Produtos Bimestral'!AK9),0)</f>
        <v>63.63</v>
      </c>
      <c r="M40" s="52" t="str">
        <f>'Formulário Anual 2024'!M40</f>
        <v>✖</v>
      </c>
      <c r="N40" s="51">
        <f>IF($B40&gt;0,IF(M40="✖",0,IF(M$37="✖",'Tabela de Produtos Bimestral'!U9,'Tabela de Produtos Bimestral'!AA9)),0)</f>
        <v>0</v>
      </c>
      <c r="O40" s="52" t="str">
        <f>'Formulário Anual 2024'!O40</f>
        <v>✖</v>
      </c>
      <c r="P40" s="55">
        <f>IF($B40&gt;0,IF(O40="✖",0,'Tabela de Produtos Bimestral'!M9),0)</f>
        <v>0</v>
      </c>
      <c r="Q40" s="52" t="str">
        <f>'Formulário Anual 2024'!Q40</f>
        <v>✖</v>
      </c>
      <c r="R40" s="55">
        <f>IF($B40&gt;0,IF(Q40="✖",0,'Tabela de Produtos Bimestral'!N9),0)</f>
        <v>0</v>
      </c>
      <c r="S40" s="52" t="str">
        <f>'Formulário Anual 2024'!S40</f>
        <v>✖</v>
      </c>
      <c r="T40" s="55">
        <f>IF($B40&gt;0,IF(S40="✖",0,'Tabela de Produtos Bimestral'!O9),0)</f>
        <v>0</v>
      </c>
      <c r="U40" s="52" t="str">
        <f>'Formulário Anual 2024'!U40</f>
        <v>✖</v>
      </c>
      <c r="V40" s="51">
        <f>IF($B40&gt;0,IF(U40="✖",0,IF(U$37="✖",'Tabela de Produtos Bimestral'!V9,'Tabela de Produtos Bimestral'!AB9)),0)</f>
        <v>0</v>
      </c>
      <c r="W40" s="52" t="str">
        <f>'Formulário Anual 2024'!W40</f>
        <v>✖</v>
      </c>
      <c r="X40" s="51">
        <f>IF($B40&gt;0,IF(W40="✖",0,IF(W$37="✖",'Tabela de Produtos Bimestral'!R9,'Tabela de Produtos Bimestral'!X9)),0)</f>
        <v>0</v>
      </c>
      <c r="Y40" s="52" t="str">
        <f>'Formulário Anual 2024'!Y40</f>
        <v>✖</v>
      </c>
      <c r="Z40" s="51">
        <f>IF($B40&gt;0,IF(Y40="✖",0,IF(Y$37="✖",'Tabela de Produtos Bimestral'!T9,'Tabela de Produtos Bimestral'!Z9)),0)</f>
        <v>0</v>
      </c>
      <c r="AA40" s="52" t="str">
        <f>'Formulário Anual 2024'!AA40</f>
        <v>✖</v>
      </c>
      <c r="AB40" s="51">
        <f>IF($B40&gt;0,IF(AA40="✖",0,IF(AA$37="✖",'Tabela de Produtos Bimestral'!W9,'Tabela de Produtos Bimestral'!AC9)),0)</f>
        <v>0</v>
      </c>
      <c r="AC40" s="52" t="str">
        <f>'Formulário Anual 2024'!AC40</f>
        <v>✖</v>
      </c>
      <c r="AD40" s="55">
        <f>IF($B40&gt;0,IF(AC40="✖",0,'Tabela de Produtos Bimestral'!AD9),0)</f>
        <v>0</v>
      </c>
      <c r="AE40" s="52" t="str">
        <f>'Formulário Anual 2024'!AE40</f>
        <v>✖</v>
      </c>
      <c r="AF40" s="55">
        <f>IF($B40&gt;0,IF(AE40="✖",0,'Tabela de Produtos Bimestral'!AE9),0)</f>
        <v>0</v>
      </c>
      <c r="AG40" s="52" t="str">
        <f>'Formulário Anual 2024'!AG40</f>
        <v>✖</v>
      </c>
      <c r="AH40" s="55">
        <f>IF($B40&gt;0,IF(AG40="✖",0,'Tabela de Produtos Bimestral'!AF9),0)</f>
        <v>0</v>
      </c>
      <c r="AI40" s="52" t="str">
        <f>'Formulário Anual 2024'!AI40</f>
        <v>✖</v>
      </c>
      <c r="AJ40" s="55">
        <f>IF($B40&gt;0,IF(AI40="✖",0,'Tabela de Produtos Bimestral'!AG9),0)</f>
        <v>0</v>
      </c>
      <c r="AK40" s="52" t="str">
        <f>'Formulário Anual 2024'!AK40</f>
        <v>✖</v>
      </c>
      <c r="AL40" s="55">
        <f>IF($B40&gt;0,IF(AK40="✖",0,'Tabela de Produtos Bimestral'!AH9),0)</f>
        <v>0</v>
      </c>
      <c r="AM40" s="142">
        <f>SUM(C40:AL40)</f>
        <v>285.22250000000003</v>
      </c>
      <c r="AN40" s="143"/>
    </row>
    <row r="41" spans="1:40" ht="21" x14ac:dyDescent="0.35">
      <c r="A41" s="5" t="s">
        <v>24</v>
      </c>
      <c r="B41" s="23">
        <f>'Formulário Anual 2024'!B41</f>
        <v>70</v>
      </c>
      <c r="C41" s="52" t="str">
        <f>'Formulário Anual 2024'!C41</f>
        <v>✔</v>
      </c>
      <c r="D41" s="55">
        <f>IF($B41&gt;0,IF(C41="✖",0,'Tabela de Produtos Bimestral'!C10),0)</f>
        <v>221.5925</v>
      </c>
      <c r="E41" s="53"/>
      <c r="F41" s="53"/>
      <c r="G41" s="53"/>
      <c r="H41" s="53"/>
      <c r="I41" s="53"/>
      <c r="J41" s="53"/>
      <c r="K41" s="52" t="str">
        <f>'Formulário Anual 2024'!K41</f>
        <v>✔</v>
      </c>
      <c r="L41" s="55">
        <f>IF($B41&gt;0,IF(K41="✖",0,'Tabela de Produtos Bimestral'!AK10),0)</f>
        <v>63.63</v>
      </c>
      <c r="M41" s="52" t="str">
        <f>'Formulário Anual 2024'!M41</f>
        <v>✖</v>
      </c>
      <c r="N41" s="51">
        <f>IF($B41&gt;0,IF(M41="✖",0,IF(M$37="✖",'Tabela de Produtos Bimestral'!U10,'Tabela de Produtos Bimestral'!AA10)),0)</f>
        <v>0</v>
      </c>
      <c r="O41" s="52" t="str">
        <f>'Formulário Anual 2024'!O41</f>
        <v>✖</v>
      </c>
      <c r="P41" s="55">
        <f>IF($B41&gt;0,IF(O41="✖",0,'Tabela de Produtos Bimestral'!M10),0)</f>
        <v>0</v>
      </c>
      <c r="Q41" s="52" t="str">
        <f>'Formulário Anual 2024'!Q41</f>
        <v>✖</v>
      </c>
      <c r="R41" s="55">
        <f>IF($B41&gt;0,IF(Q41="✖",0,'Tabela de Produtos Bimestral'!N10),0)</f>
        <v>0</v>
      </c>
      <c r="S41" s="52" t="str">
        <f>'Formulário Anual 2024'!S41</f>
        <v>✖</v>
      </c>
      <c r="T41" s="55">
        <f>IF($B41&gt;0,IF(S41="✖",0,'Tabela de Produtos Bimestral'!O10),0)</f>
        <v>0</v>
      </c>
      <c r="U41" s="52" t="str">
        <f>'Formulário Anual 2024'!U41</f>
        <v>✖</v>
      </c>
      <c r="V41" s="51">
        <f>IF($B41&gt;0,IF(U41="✖",0,IF(U$37="✖",'Tabela de Produtos Bimestral'!V10,'Tabela de Produtos Bimestral'!AB10)),0)</f>
        <v>0</v>
      </c>
      <c r="W41" s="52" t="str">
        <f>'Formulário Anual 2024'!W41</f>
        <v>✖</v>
      </c>
      <c r="X41" s="51">
        <f>IF($B41&gt;0,IF(W41="✖",0,IF(W$37="✖",'Tabela de Produtos Bimestral'!R10,'Tabela de Produtos Bimestral'!X10)),0)</f>
        <v>0</v>
      </c>
      <c r="Y41" s="52" t="str">
        <f>'Formulário Anual 2024'!Y41</f>
        <v>✖</v>
      </c>
      <c r="Z41" s="51">
        <f>IF($B41&gt;0,IF(Y41="✖",0,IF(Y$37="✖",'Tabela de Produtos Bimestral'!T10,'Tabela de Produtos Bimestral'!Z10)),0)</f>
        <v>0</v>
      </c>
      <c r="AA41" s="52" t="str">
        <f>'Formulário Anual 2024'!AA41</f>
        <v>✖</v>
      </c>
      <c r="AB41" s="51">
        <f>IF($B41&gt;0,IF(AA41="✖",0,IF(AA$37="✖",'Tabela de Produtos Bimestral'!W10,'Tabela de Produtos Bimestral'!AC10)),0)</f>
        <v>0</v>
      </c>
      <c r="AC41" s="52" t="str">
        <f>'Formulário Anual 2024'!AC41</f>
        <v>✖</v>
      </c>
      <c r="AD41" s="55">
        <f>IF($B41&gt;0,IF(AC41="✖",0,'Tabela de Produtos Bimestral'!AD10),0)</f>
        <v>0</v>
      </c>
      <c r="AE41" s="52" t="str">
        <f>'Formulário Anual 2024'!AE41</f>
        <v>✖</v>
      </c>
      <c r="AF41" s="55">
        <f>IF($B41&gt;0,IF(AE41="✖",0,'Tabela de Produtos Bimestral'!AE10),0)</f>
        <v>0</v>
      </c>
      <c r="AG41" s="52" t="str">
        <f>'Formulário Anual 2024'!AG41</f>
        <v>✖</v>
      </c>
      <c r="AH41" s="55">
        <f>IF($B41&gt;0,IF(AG41="✖",0,'Tabela de Produtos Bimestral'!AF10),0)</f>
        <v>0</v>
      </c>
      <c r="AI41" s="52" t="str">
        <f>'Formulário Anual 2024'!AI41</f>
        <v>✖</v>
      </c>
      <c r="AJ41" s="55">
        <f>IF($B41&gt;0,IF(AI41="✖",0,'Tabela de Produtos Bimestral'!AG10),0)</f>
        <v>0</v>
      </c>
      <c r="AK41" s="52" t="str">
        <f>'Formulário Anual 2024'!AK41</f>
        <v>✖</v>
      </c>
      <c r="AL41" s="55">
        <f>IF($B41&gt;0,IF(AK41="✖",0,'Tabela de Produtos Bimestral'!AH10),0)</f>
        <v>0</v>
      </c>
      <c r="AM41" s="142">
        <f>SUM(C41:AL41)</f>
        <v>285.22250000000003</v>
      </c>
      <c r="AN41" s="143"/>
    </row>
    <row r="42" spans="1:40" ht="21" x14ac:dyDescent="0.35">
      <c r="A42" s="5" t="s">
        <v>25</v>
      </c>
      <c r="B42" s="23">
        <f>'Formulário Anual 2024'!B42</f>
        <v>60</v>
      </c>
      <c r="C42" s="52" t="str">
        <f>'Formulário Anual 2024'!C42</f>
        <v>✔</v>
      </c>
      <c r="D42" s="55">
        <f>IF($B42&gt;0,IF(C42="✖",0,'Tabela de Produtos Bimestral'!C11),0)</f>
        <v>221.5925</v>
      </c>
      <c r="E42" s="53"/>
      <c r="F42" s="53"/>
      <c r="G42" s="53"/>
      <c r="H42" s="53"/>
      <c r="I42" s="52" t="str">
        <f>'Formulário Anual 2024'!I42</f>
        <v>✔</v>
      </c>
      <c r="J42" s="55">
        <f>IF($B42&gt;0,IF(I42="✖",0,'Tabela de Produtos Bimestral'!H11),0)</f>
        <v>41.407499999999999</v>
      </c>
      <c r="K42" s="52" t="str">
        <f>'Formulário Anual 2024'!K42</f>
        <v>✔</v>
      </c>
      <c r="L42" s="55">
        <f>IF($B42&gt;0,IF(K42="✖",0,'Tabela de Produtos Bimestral'!AK11),0)</f>
        <v>63.63</v>
      </c>
      <c r="M42" s="52" t="str">
        <f>'Formulário Anual 2024'!M42</f>
        <v>✖</v>
      </c>
      <c r="N42" s="51">
        <f>IF($B42&gt;0,IF(M42="✖",0,IF(M$37="✖",'Tabela de Produtos Bimestral'!U11,'Tabela de Produtos Bimestral'!AA11)),0)</f>
        <v>0</v>
      </c>
      <c r="O42" s="52" t="str">
        <f>'Formulário Anual 2024'!O42</f>
        <v>✖</v>
      </c>
      <c r="P42" s="55">
        <f>IF($B42&gt;0,IF(O42="✖",0,'Tabela de Produtos Bimestral'!M11),0)</f>
        <v>0</v>
      </c>
      <c r="Q42" s="52" t="str">
        <f>'Formulário Anual 2024'!Q42</f>
        <v>✖</v>
      </c>
      <c r="R42" s="55">
        <f>IF($B42&gt;0,IF(Q42="✖",0,'Tabela de Produtos Bimestral'!N11),0)</f>
        <v>0</v>
      </c>
      <c r="S42" s="52" t="str">
        <f>'Formulário Anual 2024'!S42</f>
        <v>✖</v>
      </c>
      <c r="T42" s="55">
        <f>IF($B42&gt;0,IF(S42="✖",0,'Tabela de Produtos Bimestral'!O11),0)</f>
        <v>0</v>
      </c>
      <c r="U42" s="52" t="str">
        <f>'Formulário Anual 2024'!U42</f>
        <v>✖</v>
      </c>
      <c r="V42" s="51">
        <f>IF($B42&gt;0,IF(U42="✖",0,IF(U$37="✖",'Tabela de Produtos Bimestral'!V11,'Tabela de Produtos Bimestral'!AB11)),0)</f>
        <v>0</v>
      </c>
      <c r="W42" s="52" t="str">
        <f>'Formulário Anual 2024'!W42</f>
        <v>✖</v>
      </c>
      <c r="X42" s="51">
        <f>IF($B42&gt;0,IF(W42="✖",0,IF(W$37="✖",'Tabela de Produtos Bimestral'!R11,'Tabela de Produtos Bimestral'!X11)),0)</f>
        <v>0</v>
      </c>
      <c r="Y42" s="52" t="str">
        <f>'Formulário Anual 2024'!Y42</f>
        <v>✖</v>
      </c>
      <c r="Z42" s="51">
        <f>IF($B42&gt;0,IF(Y42="✖",0,IF(Y$37="✖",'Tabela de Produtos Bimestral'!T11,'Tabela de Produtos Bimestral'!Z11)),0)</f>
        <v>0</v>
      </c>
      <c r="AA42" s="52" t="str">
        <f>'Formulário Anual 2024'!AA42</f>
        <v>✖</v>
      </c>
      <c r="AB42" s="51">
        <f>IF($B42&gt;0,IF(AA42="✖",0,IF(AA$37="✖",'Tabela de Produtos Bimestral'!W11,'Tabela de Produtos Bimestral'!AC11)),0)</f>
        <v>0</v>
      </c>
      <c r="AC42" s="52" t="str">
        <f>'Formulário Anual 2024'!AC42</f>
        <v>✖</v>
      </c>
      <c r="AD42" s="55">
        <f>IF($B42&gt;0,IF(AC42="✖",0,'Tabela de Produtos Bimestral'!AD11),0)</f>
        <v>0</v>
      </c>
      <c r="AE42" s="52" t="str">
        <f>'Formulário Anual 2024'!AE42</f>
        <v>✖</v>
      </c>
      <c r="AF42" s="55">
        <f>IF($B42&gt;0,IF(AE42="✖",0,'Tabela de Produtos Bimestral'!AE11),0)</f>
        <v>0</v>
      </c>
      <c r="AG42" s="52" t="str">
        <f>'Formulário Anual 2024'!AG42</f>
        <v>✖</v>
      </c>
      <c r="AH42" s="55">
        <f>IF($B42&gt;0,IF(AG42="✖",0,'Tabela de Produtos Bimestral'!AF11),0)</f>
        <v>0</v>
      </c>
      <c r="AI42" s="52" t="str">
        <f>'Formulário Anual 2024'!AI42</f>
        <v>✖</v>
      </c>
      <c r="AJ42" s="55">
        <f>IF($B42&gt;0,IF(AI42="✖",0,'Tabela de Produtos Bimestral'!AG11),0)</f>
        <v>0</v>
      </c>
      <c r="AK42" s="52" t="str">
        <f>'Formulário Anual 2024'!AK42</f>
        <v>✖</v>
      </c>
      <c r="AL42" s="55">
        <f>IF($B42&gt;0,IF(AK42="✖",0,'Tabela de Produtos Bimestral'!AH11),0)</f>
        <v>0</v>
      </c>
      <c r="AM42" s="142">
        <f>SUM(C42:AL42)</f>
        <v>326.63</v>
      </c>
      <c r="AN42" s="143"/>
    </row>
    <row r="43" spans="1:40" ht="21" customHeight="1" x14ac:dyDescent="0.35">
      <c r="A43" s="34"/>
      <c r="B43" s="30"/>
      <c r="C43" s="153" t="s">
        <v>166</v>
      </c>
      <c r="D43" s="153"/>
      <c r="E43" s="153"/>
      <c r="F43" s="153"/>
      <c r="G43" s="153"/>
      <c r="H43" s="153"/>
      <c r="I43" s="153"/>
      <c r="J43" s="153"/>
      <c r="K43" s="153" t="s">
        <v>165</v>
      </c>
      <c r="L43" s="153"/>
      <c r="M43" s="153" t="str">
        <f t="shared" ref="M43" si="0">IF(M37="✔","*Não se aplica desconto","Desconto aplicável")</f>
        <v>Desconto aplicável</v>
      </c>
      <c r="N43" s="153"/>
      <c r="O43" s="153" t="s">
        <v>166</v>
      </c>
      <c r="P43" s="153"/>
      <c r="Q43" s="153"/>
      <c r="R43" s="153"/>
      <c r="S43" s="153"/>
      <c r="T43" s="153"/>
      <c r="U43" s="153" t="str">
        <f t="shared" ref="U43" si="1">IF(U37="✔","*Não se aplica desconto","Desconto aplicável")</f>
        <v>Desconto aplicável</v>
      </c>
      <c r="V43" s="153"/>
      <c r="W43" s="153" t="str">
        <f>IF(W37="✔","*Não se aplica desconto","Desconto aplicável")</f>
        <v>Desconto aplicável</v>
      </c>
      <c r="X43" s="153"/>
      <c r="Y43" s="153" t="str">
        <f t="shared" ref="Y43" si="2">IF(Y37="✔","*Não se aplica desconto","Desconto aplicável")</f>
        <v>Desconto aplicável</v>
      </c>
      <c r="Z43" s="153"/>
      <c r="AA43" s="153" t="str">
        <f t="shared" ref="AA43" si="3">IF(AA37="✔","*Não se aplica desconto","Desconto aplicável")</f>
        <v>Desconto aplicável</v>
      </c>
      <c r="AB43" s="153"/>
      <c r="AC43" s="153" t="s">
        <v>165</v>
      </c>
      <c r="AD43" s="153"/>
      <c r="AE43" s="153"/>
      <c r="AF43" s="153"/>
      <c r="AG43" s="153"/>
      <c r="AH43" s="153"/>
      <c r="AI43" s="153"/>
      <c r="AJ43" s="153"/>
      <c r="AK43" s="153"/>
      <c r="AL43" s="153"/>
    </row>
    <row r="44" spans="1:40" ht="21" customHeight="1" x14ac:dyDescent="0.35">
      <c r="A44" s="34"/>
      <c r="B44" s="30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  <c r="AH44" s="153"/>
      <c r="AI44" s="153"/>
      <c r="AJ44" s="153"/>
      <c r="AK44" s="153"/>
      <c r="AL44" s="153"/>
    </row>
    <row r="45" spans="1:40" x14ac:dyDescent="0.25">
      <c r="B45" s="18"/>
      <c r="L45" s="37"/>
    </row>
    <row r="46" spans="1:40" x14ac:dyDescent="0.25">
      <c r="B46" s="18"/>
    </row>
    <row r="47" spans="1:40" ht="21" customHeight="1" x14ac:dyDescent="0.25">
      <c r="A47" s="173" t="s">
        <v>19</v>
      </c>
      <c r="B47" s="175" t="s">
        <v>15</v>
      </c>
      <c r="C47" s="175"/>
      <c r="D47" s="175"/>
      <c r="E47" s="175"/>
      <c r="F47" s="175"/>
      <c r="G47" s="175"/>
      <c r="H47" s="175"/>
      <c r="I47" s="175"/>
      <c r="J47" s="175"/>
      <c r="K47" s="175"/>
    </row>
    <row r="48" spans="1:40" ht="92.25" customHeight="1" x14ac:dyDescent="0.25">
      <c r="A48" s="173"/>
      <c r="B48" s="174" t="s">
        <v>16</v>
      </c>
      <c r="C48" s="174"/>
      <c r="D48" s="175" t="s">
        <v>17</v>
      </c>
      <c r="E48" s="175"/>
      <c r="F48" s="175" t="s">
        <v>18</v>
      </c>
      <c r="G48" s="175"/>
      <c r="H48" s="175" t="s">
        <v>131</v>
      </c>
      <c r="I48" s="175"/>
      <c r="J48" s="175" t="s">
        <v>142</v>
      </c>
      <c r="K48" s="175"/>
    </row>
    <row r="49" spans="1:34" ht="21" x14ac:dyDescent="0.25">
      <c r="A49" s="5" t="s">
        <v>21</v>
      </c>
      <c r="B49" s="143">
        <f>SUM(C38:AL38)</f>
        <v>380.40250000000003</v>
      </c>
      <c r="C49" s="143"/>
      <c r="D49" s="192" t="str">
        <f>IF($C$149&lt;100,"0%",IF($C$149&lt;200,"5%",IF($C$149&lt;300,"10%",IF($C$149&lt;400,"15%","20%"))))</f>
        <v>20%</v>
      </c>
      <c r="E49" s="192"/>
      <c r="F49" s="58">
        <f>H150</f>
        <v>0.1208814</v>
      </c>
      <c r="G49" s="58"/>
      <c r="H49" s="179">
        <f>'cálculos 1º Bim'!AM7</f>
        <v>215.12609671849998</v>
      </c>
      <c r="I49" s="180"/>
      <c r="J49" s="179">
        <f>'cálculos 1º Bim'!AN7</f>
        <v>278.75609671849998</v>
      </c>
      <c r="K49" s="180"/>
    </row>
    <row r="50" spans="1:34" ht="21" x14ac:dyDescent="0.25">
      <c r="A50" s="5" t="s">
        <v>22</v>
      </c>
      <c r="B50" s="143">
        <f>SUM(C39:AL39)</f>
        <v>285.22250000000003</v>
      </c>
      <c r="C50" s="143"/>
      <c r="D50" s="192"/>
      <c r="E50" s="192"/>
      <c r="F50" s="58">
        <f>H150</f>
        <v>0.1208814</v>
      </c>
      <c r="G50" s="58"/>
      <c r="H50" s="179">
        <f>'cálculos 1º Bim'!AM8</f>
        <v>150.48758837049999</v>
      </c>
      <c r="I50" s="180"/>
      <c r="J50" s="179">
        <f>'cálculos 1º Bim'!AN8</f>
        <v>214.11758837049999</v>
      </c>
      <c r="K50" s="180"/>
    </row>
    <row r="51" spans="1:34" ht="21" x14ac:dyDescent="0.25">
      <c r="A51" s="5" t="s">
        <v>23</v>
      </c>
      <c r="B51" s="143">
        <f>SUM(C40:AL40)</f>
        <v>285.22250000000003</v>
      </c>
      <c r="C51" s="143"/>
      <c r="D51" s="192"/>
      <c r="E51" s="192"/>
      <c r="F51" s="58">
        <f>H150</f>
        <v>0.1208814</v>
      </c>
      <c r="G51" s="58"/>
      <c r="H51" s="179">
        <f>'cálculos 1º Bim'!AM9</f>
        <v>150.48758837049999</v>
      </c>
      <c r="I51" s="180"/>
      <c r="J51" s="179">
        <f>'cálculos 1º Bim'!AN9</f>
        <v>214.11758837049999</v>
      </c>
      <c r="K51" s="180"/>
    </row>
    <row r="52" spans="1:34" ht="21" x14ac:dyDescent="0.25">
      <c r="A52" s="5" t="s">
        <v>24</v>
      </c>
      <c r="B52" s="143">
        <f>SUM(C41:AL41)</f>
        <v>285.22250000000003</v>
      </c>
      <c r="C52" s="143"/>
      <c r="D52" s="192"/>
      <c r="E52" s="192"/>
      <c r="F52" s="58">
        <f>H150</f>
        <v>0.1208814</v>
      </c>
      <c r="G52" s="58"/>
      <c r="H52" s="179">
        <f>'cálculos 1º Bim'!AM10</f>
        <v>150.48758837049999</v>
      </c>
      <c r="I52" s="180"/>
      <c r="J52" s="179">
        <f>'cálculos 1º Bim'!AN10</f>
        <v>214.11758837049999</v>
      </c>
      <c r="K52" s="180"/>
    </row>
    <row r="53" spans="1:34" ht="21" x14ac:dyDescent="0.25">
      <c r="A53" s="5" t="s">
        <v>25</v>
      </c>
      <c r="B53" s="143">
        <f>SUM(C42:AL42)</f>
        <v>326.63</v>
      </c>
      <c r="C53" s="143"/>
      <c r="D53" s="192"/>
      <c r="E53" s="192"/>
      <c r="F53" s="58">
        <f>H150</f>
        <v>0.1208814</v>
      </c>
      <c r="G53" s="58"/>
      <c r="H53" s="179">
        <f>'cálculos 1º Bim'!AM11</f>
        <v>178.60819179999999</v>
      </c>
      <c r="I53" s="180"/>
      <c r="J53" s="179">
        <f>'cálculos 1º Bim'!AN11</f>
        <v>242.23819179999998</v>
      </c>
      <c r="K53" s="180"/>
    </row>
    <row r="54" spans="1:34" x14ac:dyDescent="0.25">
      <c r="B54" s="18"/>
    </row>
    <row r="55" spans="1:34" x14ac:dyDescent="0.25">
      <c r="B55" s="18"/>
    </row>
    <row r="56" spans="1:34" ht="42" customHeight="1" x14ac:dyDescent="0.25">
      <c r="A56" s="173" t="s">
        <v>26</v>
      </c>
      <c r="B56" s="182" t="s">
        <v>108</v>
      </c>
      <c r="C56" s="183" t="s">
        <v>47</v>
      </c>
      <c r="D56" s="183"/>
      <c r="E56" s="202" t="s">
        <v>143</v>
      </c>
      <c r="F56" s="203"/>
      <c r="G56" s="203"/>
      <c r="H56" s="203"/>
      <c r="I56" s="203"/>
      <c r="J56" s="203"/>
      <c r="K56" s="193" t="s">
        <v>84</v>
      </c>
      <c r="L56" s="193"/>
      <c r="M56" s="193" t="s">
        <v>144</v>
      </c>
      <c r="N56" s="193"/>
      <c r="O56" s="193"/>
      <c r="P56" s="193"/>
      <c r="Q56" s="196" t="s">
        <v>27</v>
      </c>
      <c r="R56" s="197"/>
      <c r="S56" s="154" t="s">
        <v>145</v>
      </c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208"/>
      <c r="AG56" s="136" t="s">
        <v>15</v>
      </c>
      <c r="AH56" s="137"/>
    </row>
    <row r="57" spans="1:34" ht="78" customHeight="1" x14ac:dyDescent="0.25">
      <c r="A57" s="173"/>
      <c r="B57" s="182"/>
      <c r="C57" s="172" t="s">
        <v>5</v>
      </c>
      <c r="D57" s="172"/>
      <c r="E57" s="172" t="s">
        <v>115</v>
      </c>
      <c r="F57" s="172"/>
      <c r="G57" s="172" t="s">
        <v>20</v>
      </c>
      <c r="H57" s="172"/>
      <c r="I57" s="223" t="s">
        <v>130</v>
      </c>
      <c r="J57" s="224"/>
      <c r="K57" s="186" t="s">
        <v>117</v>
      </c>
      <c r="L57" s="186"/>
      <c r="M57" s="186" t="s">
        <v>118</v>
      </c>
      <c r="N57" s="186"/>
      <c r="O57" s="186" t="s">
        <v>116</v>
      </c>
      <c r="P57" s="186"/>
      <c r="Q57" s="198"/>
      <c r="R57" s="199"/>
      <c r="S57" s="200" t="s">
        <v>110</v>
      </c>
      <c r="T57" s="201"/>
      <c r="U57" s="200" t="s">
        <v>94</v>
      </c>
      <c r="V57" s="201"/>
      <c r="W57" s="200" t="s">
        <v>134</v>
      </c>
      <c r="X57" s="201"/>
      <c r="Y57" s="200" t="s">
        <v>135</v>
      </c>
      <c r="Z57" s="201"/>
      <c r="AA57" s="200" t="s">
        <v>136</v>
      </c>
      <c r="AB57" s="201"/>
      <c r="AC57" s="200" t="s">
        <v>137</v>
      </c>
      <c r="AD57" s="201"/>
      <c r="AE57" s="200" t="s">
        <v>138</v>
      </c>
      <c r="AF57" s="201"/>
      <c r="AG57" s="138" t="s">
        <v>172</v>
      </c>
      <c r="AH57" s="139"/>
    </row>
    <row r="58" spans="1:34" ht="24" customHeight="1" x14ac:dyDescent="0.25">
      <c r="A58" s="173"/>
      <c r="B58" s="182"/>
      <c r="C58" s="172"/>
      <c r="D58" s="172"/>
      <c r="E58" s="172"/>
      <c r="F58" s="172"/>
      <c r="G58" s="172"/>
      <c r="H58" s="172"/>
      <c r="I58" s="227"/>
      <c r="J58" s="228"/>
      <c r="K58" s="186"/>
      <c r="L58" s="186"/>
      <c r="M58" s="186"/>
      <c r="N58" s="186"/>
      <c r="O58" s="186"/>
      <c r="P58" s="186"/>
      <c r="Q58" s="41" t="str">
        <f>'Formulário Anual 2024'!Q58</f>
        <v>✔</v>
      </c>
      <c r="R58" s="59" t="s">
        <v>146</v>
      </c>
      <c r="S58" s="39" t="str">
        <f>'Formulário Anual 2024'!S58</f>
        <v>✖</v>
      </c>
      <c r="T58" s="60" t="s">
        <v>146</v>
      </c>
      <c r="U58" s="39" t="str">
        <f>'Formulário Anual 2024'!U58</f>
        <v>✖</v>
      </c>
      <c r="V58" s="60" t="s">
        <v>146</v>
      </c>
      <c r="W58" s="39" t="str">
        <f>'Formulário Anual 2024'!W58</f>
        <v>✖</v>
      </c>
      <c r="X58" s="60" t="s">
        <v>146</v>
      </c>
      <c r="Y58" s="39" t="str">
        <f>'Formulário Anual 2024'!Y58</f>
        <v>✖</v>
      </c>
      <c r="Z58" s="60" t="s">
        <v>146</v>
      </c>
      <c r="AA58" s="39" t="str">
        <f>'Formulário Anual 2024'!AA58</f>
        <v>✖</v>
      </c>
      <c r="AB58" s="60" t="s">
        <v>146</v>
      </c>
      <c r="AC58" s="39" t="str">
        <f>'Formulário Anual 2024'!AC58</f>
        <v>✖</v>
      </c>
      <c r="AD58" s="60" t="s">
        <v>146</v>
      </c>
      <c r="AE58" s="39" t="str">
        <f>'Formulário Anual 2024'!AE58</f>
        <v>✖</v>
      </c>
      <c r="AF58" s="60" t="s">
        <v>146</v>
      </c>
      <c r="AG58" s="140"/>
      <c r="AH58" s="141"/>
    </row>
    <row r="59" spans="1:34" ht="21" x14ac:dyDescent="0.35">
      <c r="A59" s="6" t="s">
        <v>28</v>
      </c>
      <c r="B59" s="23">
        <f>'Formulário Anual 2024'!B59</f>
        <v>65</v>
      </c>
      <c r="C59" s="52" t="str">
        <f>'Formulário Anual 2024'!C59</f>
        <v>✔</v>
      </c>
      <c r="D59" s="55">
        <f>IF($B59&gt;0,IF(C59="✖",0,'Tabela de Produtos Bimestral'!C12),0)</f>
        <v>193.8425</v>
      </c>
      <c r="E59" s="52" t="str">
        <f>'Formulário Anual 2024'!E59</f>
        <v>✔</v>
      </c>
      <c r="F59" s="55">
        <f>IF($B59&gt;0,IF(E59="✖",0,'Tabela de Produtos Bimestral'!D12),0)</f>
        <v>110.96250000000001</v>
      </c>
      <c r="G59" s="52" t="str">
        <f>'Formulário Anual 2024'!G59</f>
        <v>✔</v>
      </c>
      <c r="H59" s="55">
        <f>IF($B59&gt;0,IF(G59="✖",0,'Tabela de Produtos Bimestral'!H12),0)</f>
        <v>41.407499999999999</v>
      </c>
      <c r="I59" s="52" t="str">
        <f>'Formulário Anual 2024'!I59</f>
        <v>✔</v>
      </c>
      <c r="J59" s="55">
        <f>IF($B59&gt;0,IF(I59="✖",0,'Tabela de Produtos Bimestral'!AK12),0)</f>
        <v>63.63</v>
      </c>
      <c r="K59" s="52" t="str">
        <f>'Formulário Anual 2024'!K59</f>
        <v>✖</v>
      </c>
      <c r="L59" s="55">
        <f>IF($B59&gt;0,IF(K59="✖",0,'Tabela de Produtos Bimestral'!M12),0)</f>
        <v>0</v>
      </c>
      <c r="M59" s="52" t="str">
        <f>'Formulário Anual 2024'!M59</f>
        <v>✖</v>
      </c>
      <c r="N59" s="55">
        <f>IF($B59&gt;0,IF(M59="✖",0,'Tabela de Produtos Bimestral'!N12),0)</f>
        <v>0</v>
      </c>
      <c r="O59" s="52" t="str">
        <f>'Formulário Anual 2024'!O59</f>
        <v>✖</v>
      </c>
      <c r="P59" s="55">
        <f>IF($B59&gt;0,IF(O59="✖",0,'Tabela de Produtos Bimestral'!O12),0)</f>
        <v>0</v>
      </c>
      <c r="Q59" s="52" t="str">
        <f>'Formulário Anual 2024'!Q59</f>
        <v>✖</v>
      </c>
      <c r="R59" s="51">
        <f>IF($B59&gt;0,IF(Q59="✖",0,IF(Q$58="✖",'Tabela de Produtos Bimestral'!P12,'Tabela de Produtos Bimestral'!Q12)),0)</f>
        <v>0</v>
      </c>
      <c r="S59" s="52" t="str">
        <f>'Formulário Anual 2024'!S59</f>
        <v>✖</v>
      </c>
      <c r="T59" s="51">
        <f>IF($B59&gt;0,IF(S59="✖",0,IF(S$58="✖",'Tabela de Produtos Bimestral'!R12,'Tabela de Produtos Bimestral'!X12)),0)</f>
        <v>0</v>
      </c>
      <c r="U59" s="52" t="str">
        <f>'Formulário Anual 2024'!U59</f>
        <v>✖</v>
      </c>
      <c r="V59" s="51">
        <f>IF($B59&gt;0,IF(U59="✖",0,IF(U$58="✖",'Tabela de Produtos Bimestral'!W12,'Tabela de Produtos Bimestral'!AC12)),0)</f>
        <v>0</v>
      </c>
      <c r="W59" s="52" t="str">
        <f>'Formulário Anual 2024'!W59</f>
        <v>✖</v>
      </c>
      <c r="X59" s="55">
        <f>IF($B59&gt;0,IF(W59="✖",0,'Tabela de Produtos Bimestral'!AD12),0)</f>
        <v>0</v>
      </c>
      <c r="Y59" s="52" t="str">
        <f>'Formulário Anual 2024'!Y59</f>
        <v>✖</v>
      </c>
      <c r="Z59" s="55">
        <f>IF($B59&gt;0,IF(Y59="✖",0,'Tabela de Produtos Bimestral'!AE12),0)</f>
        <v>0</v>
      </c>
      <c r="AA59" s="52" t="str">
        <f>'Formulário Anual 2024'!AA59</f>
        <v>✖</v>
      </c>
      <c r="AB59" s="55">
        <f>IF($B59&gt;0,IF(AA59="✖",0,'Tabela de Produtos Bimestral'!AF12),0)</f>
        <v>0</v>
      </c>
      <c r="AC59" s="52" t="str">
        <f>'Formulário Anual 2024'!AC59</f>
        <v>✖</v>
      </c>
      <c r="AD59" s="55">
        <f>IF($B59&gt;0,IF(AC59="✖",0,'Tabela de Produtos Bimestral'!AG12),0)</f>
        <v>0</v>
      </c>
      <c r="AE59" s="52" t="str">
        <f>'Formulário Anual 2024'!AE59</f>
        <v>✖</v>
      </c>
      <c r="AF59" s="55">
        <f>IF($B59&gt;0,IF(AE59="✖",0,'Tabela de Produtos Bimestral'!AH12),0)</f>
        <v>0</v>
      </c>
      <c r="AG59" s="142">
        <f>SUM(C59:AF59)</f>
        <v>409.84249999999997</v>
      </c>
      <c r="AH59" s="143"/>
    </row>
    <row r="60" spans="1:34" ht="21" x14ac:dyDescent="0.35">
      <c r="A60" s="6" t="s">
        <v>29</v>
      </c>
      <c r="B60" s="23">
        <f>'Formulário Anual 2024'!B60</f>
        <v>60</v>
      </c>
      <c r="C60" s="52" t="str">
        <f>'Formulário Anual 2024'!C60</f>
        <v>✔</v>
      </c>
      <c r="D60" s="55">
        <f>IF($B60&gt;0,IF(C60="✖",0,'Tabela de Produtos Bimestral'!C13),0)</f>
        <v>193.8425</v>
      </c>
      <c r="E60" s="52" t="str">
        <f>'Formulário Anual 2024'!E60</f>
        <v>✔</v>
      </c>
      <c r="F60" s="55">
        <f>IF($B60&gt;0,IF(E60="✖",0,'Tabela de Produtos Bimestral'!D13),0)</f>
        <v>110.96250000000001</v>
      </c>
      <c r="G60" s="52" t="str">
        <f>'Formulário Anual 2024'!G60</f>
        <v>✔</v>
      </c>
      <c r="H60" s="55">
        <f>IF($B60&gt;0,IF(G60="✖",0,'Tabela de Produtos Bimestral'!H13),0)</f>
        <v>41.407499999999999</v>
      </c>
      <c r="I60" s="52" t="str">
        <f>'Formulário Anual 2024'!I60</f>
        <v>✔</v>
      </c>
      <c r="J60" s="55">
        <f>IF($B60&gt;0,IF(I60="✖",0,'Tabela de Produtos Bimestral'!AK13),0)</f>
        <v>63.63</v>
      </c>
      <c r="K60" s="52" t="str">
        <f>'Formulário Anual 2024'!K60</f>
        <v>✖</v>
      </c>
      <c r="L60" s="55">
        <f>IF($B60&gt;0,IF(K60="✖",0,'Tabela de Produtos Bimestral'!M13),0)</f>
        <v>0</v>
      </c>
      <c r="M60" s="52" t="str">
        <f>'Formulário Anual 2024'!M60</f>
        <v>✖</v>
      </c>
      <c r="N60" s="55">
        <f>IF($B60&gt;0,IF(M60="✖",0,'Tabela de Produtos Bimestral'!N13),0)</f>
        <v>0</v>
      </c>
      <c r="O60" s="52" t="str">
        <f>'Formulário Anual 2024'!O60</f>
        <v>✖</v>
      </c>
      <c r="P60" s="55">
        <f>IF($B60&gt;0,IF(O60="✖",0,'Tabela de Produtos Bimestral'!O13),0)</f>
        <v>0</v>
      </c>
      <c r="Q60" s="52" t="str">
        <f>'Formulário Anual 2024'!Q60</f>
        <v>✖</v>
      </c>
      <c r="R60" s="51">
        <f>IF($B60&gt;0,IF(Q60="✖",0,IF(Q$58="✖",'Tabela de Produtos Bimestral'!P13,'Tabela de Produtos Bimestral'!Q13)),0)</f>
        <v>0</v>
      </c>
      <c r="S60" s="52" t="str">
        <f>'Formulário Anual 2024'!S60</f>
        <v>✖</v>
      </c>
      <c r="T60" s="51">
        <f>IF($B60&gt;0,IF(S60="✖",0,IF(S$58="✖",'Tabela de Produtos Bimestral'!R13,'Tabela de Produtos Bimestral'!X13)),0)</f>
        <v>0</v>
      </c>
      <c r="U60" s="52" t="str">
        <f>'Formulário Anual 2024'!U60</f>
        <v>✖</v>
      </c>
      <c r="V60" s="51">
        <f>IF($B60&gt;0,IF(U60="✖",0,IF(U$58="✖",'Tabela de Produtos Bimestral'!W13,'Tabela de Produtos Bimestral'!AC13)),0)</f>
        <v>0</v>
      </c>
      <c r="W60" s="52" t="str">
        <f>'Formulário Anual 2024'!W60</f>
        <v>✖</v>
      </c>
      <c r="X60" s="55">
        <f>IF($B60&gt;0,IF(W60="✖",0,'Tabela de Produtos Bimestral'!AD13),0)</f>
        <v>0</v>
      </c>
      <c r="Y60" s="52" t="str">
        <f>'Formulário Anual 2024'!Y60</f>
        <v>✖</v>
      </c>
      <c r="Z60" s="55">
        <f>IF($B60&gt;0,IF(Y60="✖",0,'Tabela de Produtos Bimestral'!AE13),0)</f>
        <v>0</v>
      </c>
      <c r="AA60" s="52" t="str">
        <f>'Formulário Anual 2024'!AA60</f>
        <v>✖</v>
      </c>
      <c r="AB60" s="55">
        <f>IF($B60&gt;0,IF(AA60="✖",0,'Tabela de Produtos Bimestral'!AF13),0)</f>
        <v>0</v>
      </c>
      <c r="AC60" s="52" t="str">
        <f>'Formulário Anual 2024'!AC60</f>
        <v>✖</v>
      </c>
      <c r="AD60" s="55">
        <f>IF($B60&gt;0,IF(AC60="✖",0,'Tabela de Produtos Bimestral'!AG13),0)</f>
        <v>0</v>
      </c>
      <c r="AE60" s="52" t="str">
        <f>'Formulário Anual 2024'!AE60</f>
        <v>✖</v>
      </c>
      <c r="AF60" s="55">
        <f>IF($B60&gt;0,IF(AE60="✖",0,'Tabela de Produtos Bimestral'!AH13),0)</f>
        <v>0</v>
      </c>
      <c r="AG60" s="142">
        <f>SUM(C60:AF60)</f>
        <v>409.84249999999997</v>
      </c>
      <c r="AH60" s="143"/>
    </row>
    <row r="61" spans="1:34" ht="21" x14ac:dyDescent="0.35">
      <c r="A61" s="6" t="s">
        <v>30</v>
      </c>
      <c r="B61" s="23">
        <f>'Formulário Anual 2024'!B61</f>
        <v>45</v>
      </c>
      <c r="C61" s="52" t="str">
        <f>'Formulário Anual 2024'!C61</f>
        <v>✔</v>
      </c>
      <c r="D61" s="55">
        <f>IF($B61&gt;0,IF(C61="✖",0,'Tabela de Produtos Bimestral'!C14),0)</f>
        <v>193.8425</v>
      </c>
      <c r="E61" s="52" t="str">
        <f>'Formulário Anual 2024'!E61</f>
        <v>✔</v>
      </c>
      <c r="F61" s="55">
        <f>IF($B61&gt;0,IF(E61="✖",0,'Tabela de Produtos Bimestral'!D14),0)</f>
        <v>110.96250000000001</v>
      </c>
      <c r="G61" s="52" t="str">
        <f>'Formulário Anual 2024'!G61</f>
        <v>✔</v>
      </c>
      <c r="H61" s="55">
        <f>IF($B61&gt;0,IF(G61="✖",0,'Tabela de Produtos Bimestral'!H14),0)</f>
        <v>41.407499999999999</v>
      </c>
      <c r="I61" s="52" t="str">
        <f>'Formulário Anual 2024'!I61</f>
        <v>✔</v>
      </c>
      <c r="J61" s="55">
        <f>IF($B61&gt;0,IF(I61="✖",0,'Tabela de Produtos Bimestral'!AK14),0)</f>
        <v>103.76</v>
      </c>
      <c r="K61" s="52" t="str">
        <f>'Formulário Anual 2024'!K61</f>
        <v>✖</v>
      </c>
      <c r="L61" s="55">
        <f>IF($B61&gt;0,IF(K61="✖",0,'Tabela de Produtos Bimestral'!M14),0)</f>
        <v>0</v>
      </c>
      <c r="M61" s="52" t="str">
        <f>'Formulário Anual 2024'!M61</f>
        <v>✖</v>
      </c>
      <c r="N61" s="55">
        <f>IF($B61&gt;0,IF(M61="✖",0,'Tabela de Produtos Bimestral'!N14),0)</f>
        <v>0</v>
      </c>
      <c r="O61" s="52" t="str">
        <f>'Formulário Anual 2024'!O61</f>
        <v>✖</v>
      </c>
      <c r="P61" s="55">
        <f>IF($B61&gt;0,IF(O61="✖",0,'Tabela de Produtos Bimestral'!O14),0)</f>
        <v>0</v>
      </c>
      <c r="Q61" s="52" t="str">
        <f>'Formulário Anual 2024'!Q61</f>
        <v>✖</v>
      </c>
      <c r="R61" s="51">
        <f>IF($B61&gt;0,IF(Q61="✖",0,IF(Q$58="✖",'Tabela de Produtos Bimestral'!P14,'Tabela de Produtos Bimestral'!Q14)),0)</f>
        <v>0</v>
      </c>
      <c r="S61" s="52" t="str">
        <f>'Formulário Anual 2024'!S61</f>
        <v>✖</v>
      </c>
      <c r="T61" s="51">
        <f>IF($B61&gt;0,IF(S61="✖",0,IF(S$58="✖",'Tabela de Produtos Bimestral'!R14,'Tabela de Produtos Bimestral'!X14)),0)</f>
        <v>0</v>
      </c>
      <c r="U61" s="52" t="str">
        <f>'Formulário Anual 2024'!U61</f>
        <v>✖</v>
      </c>
      <c r="V61" s="51">
        <f>IF($B61&gt;0,IF(U61="✖",0,IF(U$58="✖",'Tabela de Produtos Bimestral'!W14,'Tabela de Produtos Bimestral'!AC14)),0)</f>
        <v>0</v>
      </c>
      <c r="W61" s="52" t="str">
        <f>'Formulário Anual 2024'!W61</f>
        <v>✖</v>
      </c>
      <c r="X61" s="55">
        <f>IF($B61&gt;0,IF(W61="✖",0,'Tabela de Produtos Bimestral'!AD14),0)</f>
        <v>0</v>
      </c>
      <c r="Y61" s="52" t="str">
        <f>'Formulário Anual 2024'!Y61</f>
        <v>✖</v>
      </c>
      <c r="Z61" s="55">
        <f>IF($B61&gt;0,IF(Y61="✖",0,'Tabela de Produtos Bimestral'!AE14),0)</f>
        <v>0</v>
      </c>
      <c r="AA61" s="52" t="str">
        <f>'Formulário Anual 2024'!AA61</f>
        <v>✖</v>
      </c>
      <c r="AB61" s="55">
        <f>IF($B61&gt;0,IF(AA61="✖",0,'Tabela de Produtos Bimestral'!AF14),0)</f>
        <v>0</v>
      </c>
      <c r="AC61" s="52" t="str">
        <f>'Formulário Anual 2024'!AC61</f>
        <v>✖</v>
      </c>
      <c r="AD61" s="55">
        <f>IF($B61&gt;0,IF(AC61="✖",0,'Tabela de Produtos Bimestral'!AG14),0)</f>
        <v>0</v>
      </c>
      <c r="AE61" s="52" t="str">
        <f>'Formulário Anual 2024'!AE61</f>
        <v>✖</v>
      </c>
      <c r="AF61" s="55">
        <f>IF($B61&gt;0,IF(AE61="✖",0,'Tabela de Produtos Bimestral'!AH14),0)</f>
        <v>0</v>
      </c>
      <c r="AG61" s="142">
        <f>SUM(C61:AF61)</f>
        <v>449.97249999999997</v>
      </c>
      <c r="AH61" s="143"/>
    </row>
    <row r="62" spans="1:34" ht="21" x14ac:dyDescent="0.35">
      <c r="A62" s="6" t="s">
        <v>31</v>
      </c>
      <c r="B62" s="23">
        <f>'Formulário Anual 2024'!B62</f>
        <v>40</v>
      </c>
      <c r="C62" s="52" t="str">
        <f>'Formulário Anual 2024'!C62</f>
        <v>✔</v>
      </c>
      <c r="D62" s="55">
        <f>IF($B62&gt;0,IF(C62="✖",0,'Tabela de Produtos Bimestral'!C15),0)</f>
        <v>193.8425</v>
      </c>
      <c r="E62" s="52" t="str">
        <f>'Formulário Anual 2024'!E62</f>
        <v>✔</v>
      </c>
      <c r="F62" s="55">
        <f>IF($B62&gt;0,IF(E62="✖",0,'Tabela de Produtos Bimestral'!D15),0)</f>
        <v>110.96250000000001</v>
      </c>
      <c r="G62" s="52" t="str">
        <f>'Formulário Anual 2024'!G62</f>
        <v>✔</v>
      </c>
      <c r="H62" s="55">
        <f>IF($B62&gt;0,IF(G62="✖",0,'Tabela de Produtos Bimestral'!H15),0)</f>
        <v>41.407499999999999</v>
      </c>
      <c r="I62" s="52" t="str">
        <f>'Formulário Anual 2024'!I62</f>
        <v>✔</v>
      </c>
      <c r="J62" s="55">
        <f>IF($B62&gt;0,IF(I62="✖",0,'Tabela de Produtos Bimestral'!AK15),0)</f>
        <v>103.76</v>
      </c>
      <c r="K62" s="52" t="str">
        <f>'Formulário Anual 2024'!K62</f>
        <v>✖</v>
      </c>
      <c r="L62" s="55">
        <f>IF($B62&gt;0,IF(K62="✖",0,'Tabela de Produtos Bimestral'!M15),0)</f>
        <v>0</v>
      </c>
      <c r="M62" s="52" t="str">
        <f>'Formulário Anual 2024'!M62</f>
        <v>✖</v>
      </c>
      <c r="N62" s="55">
        <f>IF($B62&gt;0,IF(M62="✖",0,'Tabela de Produtos Bimestral'!N15),0)</f>
        <v>0</v>
      </c>
      <c r="O62" s="52" t="str">
        <f>'Formulário Anual 2024'!O62</f>
        <v>✖</v>
      </c>
      <c r="P62" s="55">
        <f>IF($B62&gt;0,IF(O62="✖",0,'Tabela de Produtos Bimestral'!O15),0)</f>
        <v>0</v>
      </c>
      <c r="Q62" s="52" t="str">
        <f>'Formulário Anual 2024'!Q62</f>
        <v>✖</v>
      </c>
      <c r="R62" s="51">
        <f>IF($B62&gt;0,IF(Q62="✖",0,IF(Q$58="✖",'Tabela de Produtos Bimestral'!P15,'Tabela de Produtos Bimestral'!Q15)),0)</f>
        <v>0</v>
      </c>
      <c r="S62" s="52" t="str">
        <f>'Formulário Anual 2024'!S62</f>
        <v>✖</v>
      </c>
      <c r="T62" s="51">
        <f>IF($B62&gt;0,IF(S62="✖",0,IF(S$58="✖",'Tabela de Produtos Bimestral'!R15,'Tabela de Produtos Bimestral'!X15)),0)</f>
        <v>0</v>
      </c>
      <c r="U62" s="52" t="str">
        <f>'Formulário Anual 2024'!U62</f>
        <v>✖</v>
      </c>
      <c r="V62" s="51">
        <f>IF($B62&gt;0,IF(U62="✖",0,IF(U$58="✖",'Tabela de Produtos Bimestral'!W15,'Tabela de Produtos Bimestral'!AC15)),0)</f>
        <v>0</v>
      </c>
      <c r="W62" s="52" t="str">
        <f>'Formulário Anual 2024'!W62</f>
        <v>✖</v>
      </c>
      <c r="X62" s="55">
        <f>IF($B62&gt;0,IF(W62="✖",0,'Tabela de Produtos Bimestral'!AD15),0)</f>
        <v>0</v>
      </c>
      <c r="Y62" s="52" t="str">
        <f>'Formulário Anual 2024'!Y62</f>
        <v>✖</v>
      </c>
      <c r="Z62" s="55">
        <f>IF($B62&gt;0,IF(Y62="✖",0,'Tabela de Produtos Bimestral'!AE15),0)</f>
        <v>0</v>
      </c>
      <c r="AA62" s="52" t="str">
        <f>'Formulário Anual 2024'!AA62</f>
        <v>✖</v>
      </c>
      <c r="AB62" s="55">
        <f>IF($B62&gt;0,IF(AA62="✖",0,'Tabela de Produtos Bimestral'!AF15),0)</f>
        <v>0</v>
      </c>
      <c r="AC62" s="52" t="str">
        <f>'Formulário Anual 2024'!AC62</f>
        <v>✖</v>
      </c>
      <c r="AD62" s="55">
        <f>IF($B62&gt;0,IF(AC62="✖",0,'Tabela de Produtos Bimestral'!AG15),0)</f>
        <v>0</v>
      </c>
      <c r="AE62" s="52" t="str">
        <f>'Formulário Anual 2024'!AE62</f>
        <v>✖</v>
      </c>
      <c r="AF62" s="55">
        <f>IF($B62&gt;0,IF(AE62="✖",0,'Tabela de Produtos Bimestral'!AH15),0)</f>
        <v>0</v>
      </c>
      <c r="AG62" s="142">
        <f>SUM(C62:AF62)</f>
        <v>449.97249999999997</v>
      </c>
      <c r="AH62" s="143"/>
    </row>
    <row r="63" spans="1:34" ht="21" customHeight="1" x14ac:dyDescent="0.35">
      <c r="A63" s="29"/>
      <c r="B63" s="30"/>
      <c r="C63" s="153" t="s">
        <v>166</v>
      </c>
      <c r="D63" s="153"/>
      <c r="E63" s="153"/>
      <c r="F63" s="153"/>
      <c r="G63" s="153"/>
      <c r="H63" s="153"/>
      <c r="I63" s="153" t="s">
        <v>165</v>
      </c>
      <c r="J63" s="153"/>
      <c r="K63" s="153" t="s">
        <v>166</v>
      </c>
      <c r="L63" s="153"/>
      <c r="M63" s="153"/>
      <c r="N63" s="153"/>
      <c r="O63" s="153"/>
      <c r="P63" s="153"/>
      <c r="Q63" s="153" t="str">
        <f>IF(Q58="✔","*Não se aplica desconto","Desconto aplicável")</f>
        <v>*Não se aplica desconto</v>
      </c>
      <c r="R63" s="153"/>
      <c r="S63" s="153" t="str">
        <f t="shared" ref="S63" si="4">IF(S58="✔","*Não se aplica desconto","Desconto aplicável")</f>
        <v>Desconto aplicável</v>
      </c>
      <c r="T63" s="153"/>
      <c r="U63" s="153" t="str">
        <f t="shared" ref="U63" si="5">IF(U58="✔","*Não se aplica desconto","Desconto aplicável")</f>
        <v>Desconto aplicável</v>
      </c>
      <c r="V63" s="153"/>
      <c r="W63" s="153" t="s">
        <v>165</v>
      </c>
      <c r="X63" s="153"/>
      <c r="Y63" s="153"/>
      <c r="Z63" s="153"/>
      <c r="AA63" s="153"/>
      <c r="AB63" s="153"/>
      <c r="AC63" s="153"/>
      <c r="AD63" s="153"/>
      <c r="AE63" s="153"/>
      <c r="AF63" s="153"/>
    </row>
    <row r="64" spans="1:34" ht="21" x14ac:dyDescent="0.35">
      <c r="A64" s="29"/>
      <c r="B64" s="30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</row>
    <row r="65" spans="1:28" ht="21" x14ac:dyDescent="0.35">
      <c r="A65" s="29"/>
      <c r="B65" s="30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37"/>
    </row>
    <row r="66" spans="1:28" x14ac:dyDescent="0.25">
      <c r="B66" s="18"/>
    </row>
    <row r="67" spans="1:28" ht="21" customHeight="1" x14ac:dyDescent="0.25">
      <c r="A67" s="173" t="s">
        <v>26</v>
      </c>
      <c r="B67" s="175" t="s">
        <v>15</v>
      </c>
      <c r="C67" s="175"/>
      <c r="D67" s="175"/>
      <c r="E67" s="175"/>
      <c r="F67" s="175"/>
      <c r="G67" s="175"/>
      <c r="H67" s="175"/>
      <c r="I67" s="175"/>
      <c r="J67" s="175"/>
      <c r="K67" s="175"/>
    </row>
    <row r="68" spans="1:28" ht="92.25" customHeight="1" x14ac:dyDescent="0.25">
      <c r="A68" s="173"/>
      <c r="B68" s="174" t="s">
        <v>16</v>
      </c>
      <c r="C68" s="174"/>
      <c r="D68" s="175" t="s">
        <v>17</v>
      </c>
      <c r="E68" s="175"/>
      <c r="F68" s="175" t="s">
        <v>18</v>
      </c>
      <c r="G68" s="175"/>
      <c r="H68" s="175" t="s">
        <v>131</v>
      </c>
      <c r="I68" s="175"/>
      <c r="J68" s="175" t="s">
        <v>142</v>
      </c>
      <c r="K68" s="175"/>
    </row>
    <row r="69" spans="1:28" ht="21" x14ac:dyDescent="0.25">
      <c r="A69" s="6" t="s">
        <v>28</v>
      </c>
      <c r="B69" s="143">
        <f>SUM(C59:AF59)</f>
        <v>409.84249999999997</v>
      </c>
      <c r="C69" s="143"/>
      <c r="D69" s="181" t="str">
        <f>IF($C$149&lt;100,"0%",IF($C$149&lt;200,"5%",IF($C$149&lt;300,"10%",IF($C$149&lt;400,"15%","20%"))))</f>
        <v>20%</v>
      </c>
      <c r="E69" s="181"/>
      <c r="F69" s="57">
        <f>H150</f>
        <v>0.1208814</v>
      </c>
      <c r="G69" s="57"/>
      <c r="H69" s="144">
        <f>'cálculos 1º Bim'!AM12</f>
        <v>235.11934830250001</v>
      </c>
      <c r="I69" s="144"/>
      <c r="J69" s="144">
        <f>'cálculos 1º Bim'!AN12</f>
        <v>298.74934830250004</v>
      </c>
      <c r="K69" s="144"/>
    </row>
    <row r="70" spans="1:28" ht="21" x14ac:dyDescent="0.25">
      <c r="A70" s="6" t="s">
        <v>29</v>
      </c>
      <c r="B70" s="143">
        <f t="shared" ref="B70:B72" si="6">SUM(C60:AF60)</f>
        <v>409.84249999999997</v>
      </c>
      <c r="C70" s="143"/>
      <c r="D70" s="181"/>
      <c r="E70" s="181"/>
      <c r="F70" s="57">
        <f>H150</f>
        <v>0.1208814</v>
      </c>
      <c r="G70" s="57"/>
      <c r="H70" s="144">
        <f>'cálculos 1º Bim'!AM13</f>
        <v>235.11934830250001</v>
      </c>
      <c r="I70" s="144"/>
      <c r="J70" s="144">
        <f>'cálculos 1º Bim'!AN13</f>
        <v>298.74934830250004</v>
      </c>
      <c r="K70" s="144"/>
    </row>
    <row r="71" spans="1:28" ht="21" x14ac:dyDescent="0.25">
      <c r="A71" s="6" t="s">
        <v>30</v>
      </c>
      <c r="B71" s="143">
        <f t="shared" si="6"/>
        <v>449.97249999999997</v>
      </c>
      <c r="C71" s="143"/>
      <c r="D71" s="181"/>
      <c r="E71" s="181"/>
      <c r="F71" s="57">
        <f>H150</f>
        <v>0.1208814</v>
      </c>
      <c r="G71" s="57"/>
      <c r="H71" s="144">
        <f>'cálculos 1º Bim'!AM14</f>
        <v>235.11934830250001</v>
      </c>
      <c r="I71" s="144"/>
      <c r="J71" s="144">
        <f>'cálculos 1º Bim'!AN14</f>
        <v>338.87934830250003</v>
      </c>
      <c r="K71" s="144"/>
    </row>
    <row r="72" spans="1:28" ht="21" x14ac:dyDescent="0.25">
      <c r="A72" s="6" t="s">
        <v>31</v>
      </c>
      <c r="B72" s="143">
        <f t="shared" si="6"/>
        <v>449.97249999999997</v>
      </c>
      <c r="C72" s="143"/>
      <c r="D72" s="181"/>
      <c r="E72" s="181"/>
      <c r="F72" s="57">
        <f>H150</f>
        <v>0.1208814</v>
      </c>
      <c r="G72" s="57"/>
      <c r="H72" s="144">
        <f>'cálculos 1º Bim'!AM15</f>
        <v>235.11934830250001</v>
      </c>
      <c r="I72" s="144"/>
      <c r="J72" s="144">
        <f>'cálculos 1º Bim'!AN15</f>
        <v>338.87934830250003</v>
      </c>
      <c r="K72" s="144"/>
    </row>
    <row r="73" spans="1:28" x14ac:dyDescent="0.25">
      <c r="B73" s="18"/>
    </row>
    <row r="74" spans="1:28" x14ac:dyDescent="0.25">
      <c r="B74" s="18"/>
    </row>
    <row r="75" spans="1:28" ht="42" customHeight="1" x14ac:dyDescent="0.25">
      <c r="A75" s="173" t="s">
        <v>32</v>
      </c>
      <c r="B75" s="182" t="s">
        <v>108</v>
      </c>
      <c r="C75" s="183" t="s">
        <v>47</v>
      </c>
      <c r="D75" s="183"/>
      <c r="E75" s="183" t="s">
        <v>143</v>
      </c>
      <c r="F75" s="183"/>
      <c r="G75" s="183"/>
      <c r="H75" s="183"/>
      <c r="I75" s="183"/>
      <c r="J75" s="183"/>
      <c r="K75" s="183"/>
      <c r="L75" s="183"/>
      <c r="M75" s="205" t="s">
        <v>27</v>
      </c>
      <c r="N75" s="205"/>
      <c r="O75" s="209" t="s">
        <v>145</v>
      </c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1"/>
      <c r="AA75" s="136" t="s">
        <v>15</v>
      </c>
      <c r="AB75" s="137"/>
    </row>
    <row r="76" spans="1:28" ht="78" customHeight="1" x14ac:dyDescent="0.25">
      <c r="A76" s="173"/>
      <c r="B76" s="182"/>
      <c r="C76" s="172" t="s">
        <v>5</v>
      </c>
      <c r="D76" s="172"/>
      <c r="E76" s="172" t="s">
        <v>115</v>
      </c>
      <c r="F76" s="172"/>
      <c r="G76" s="172" t="s">
        <v>20</v>
      </c>
      <c r="H76" s="172"/>
      <c r="I76" s="172" t="s">
        <v>86</v>
      </c>
      <c r="J76" s="172"/>
      <c r="K76" s="172" t="s">
        <v>88</v>
      </c>
      <c r="L76" s="172"/>
      <c r="M76" s="205"/>
      <c r="N76" s="205"/>
      <c r="O76" s="204" t="s">
        <v>110</v>
      </c>
      <c r="P76" s="204"/>
      <c r="Q76" s="204" t="s">
        <v>134</v>
      </c>
      <c r="R76" s="204"/>
      <c r="S76" s="204" t="s">
        <v>135</v>
      </c>
      <c r="T76" s="204"/>
      <c r="U76" s="204" t="s">
        <v>136</v>
      </c>
      <c r="V76" s="204"/>
      <c r="W76" s="204" t="s">
        <v>137</v>
      </c>
      <c r="X76" s="204"/>
      <c r="Y76" s="204" t="s">
        <v>138</v>
      </c>
      <c r="Z76" s="204"/>
      <c r="AA76" s="138" t="s">
        <v>172</v>
      </c>
      <c r="AB76" s="139"/>
    </row>
    <row r="77" spans="1:28" ht="24" customHeight="1" x14ac:dyDescent="0.25">
      <c r="A77" s="173"/>
      <c r="B77" s="182"/>
      <c r="C77" s="172"/>
      <c r="D77" s="172"/>
      <c r="E77" s="172"/>
      <c r="F77" s="172"/>
      <c r="G77" s="172"/>
      <c r="H77" s="172"/>
      <c r="I77" s="172"/>
      <c r="J77" s="172"/>
      <c r="K77" s="172"/>
      <c r="L77" s="172"/>
      <c r="M77" s="41" t="str">
        <f>'Formulário Anual 2024'!M77</f>
        <v>✖</v>
      </c>
      <c r="N77" s="59" t="s">
        <v>146</v>
      </c>
      <c r="O77" s="39" t="str">
        <f>'Formulário Anual 2024'!O77</f>
        <v>✖</v>
      </c>
      <c r="P77" s="60" t="s">
        <v>146</v>
      </c>
      <c r="Q77" s="39" t="str">
        <f>'Formulário Anual 2024'!Q77</f>
        <v>✖</v>
      </c>
      <c r="R77" s="60" t="s">
        <v>146</v>
      </c>
      <c r="S77" s="39" t="str">
        <f>'Formulário Anual 2024'!S77</f>
        <v>✖</v>
      </c>
      <c r="T77" s="60" t="s">
        <v>146</v>
      </c>
      <c r="U77" s="39" t="str">
        <f>'Formulário Anual 2024'!U77</f>
        <v>✖</v>
      </c>
      <c r="V77" s="60" t="s">
        <v>146</v>
      </c>
      <c r="W77" s="39" t="str">
        <f>'Formulário Anual 2024'!W77</f>
        <v>✖</v>
      </c>
      <c r="X77" s="60" t="s">
        <v>146</v>
      </c>
      <c r="Y77" s="39" t="str">
        <f>'Formulário Anual 2024'!Y77</f>
        <v>✖</v>
      </c>
      <c r="Z77" s="60" t="s">
        <v>146</v>
      </c>
      <c r="AA77" s="140"/>
      <c r="AB77" s="141"/>
    </row>
    <row r="78" spans="1:28" ht="21" x14ac:dyDescent="0.35">
      <c r="A78" s="6" t="s">
        <v>33</v>
      </c>
      <c r="B78" s="61">
        <f>'Formulário Anual 2024'!B78</f>
        <v>30</v>
      </c>
      <c r="C78" s="52" t="str">
        <f>'Formulário Anual 2024'!C78</f>
        <v>✔</v>
      </c>
      <c r="D78" s="36">
        <f>IF($B78&gt;0,IF(C78="✖",0,'Tabela de Produtos Bimestral'!C16),0)</f>
        <v>210.68</v>
      </c>
      <c r="E78" s="52" t="str">
        <f>'Formulário Anual 2024'!E78</f>
        <v>✔</v>
      </c>
      <c r="F78" s="36">
        <f>IF($B78&gt;0,IF(E78="✖",0,'Tabela de Produtos Bimestral'!D16),0)</f>
        <v>170.47499999999999</v>
      </c>
      <c r="G78" s="52" t="str">
        <f>'Formulário Anual 2024'!G78</f>
        <v>✔</v>
      </c>
      <c r="H78" s="36">
        <f>IF($B78&gt;0,IF(G78="✖",0,'Tabela de Produtos Bimestral'!H16),0)</f>
        <v>41.407499999999999</v>
      </c>
      <c r="I78" s="53"/>
      <c r="J78" s="53"/>
      <c r="K78" s="52" t="str">
        <f>'Formulário Anual 2024'!K78</f>
        <v>✔</v>
      </c>
      <c r="L78" s="36">
        <f>IF($B78&gt;0,IF(K78="✖",0,'Tabela de Produtos Bimestral'!L16),0)</f>
        <v>233.86500000000001</v>
      </c>
      <c r="M78" s="52" t="str">
        <f>'Formulário Anual 2024'!M78</f>
        <v>✖</v>
      </c>
      <c r="N78" s="36">
        <f>IF($B78&gt;0,IF(M78="✖",0,IF(M$77="✖",'Tabela de Produtos Bimestral'!P16,'Tabela de Produtos Bimestral'!Q16)),0)</f>
        <v>0</v>
      </c>
      <c r="O78" s="52" t="str">
        <f>'Formulário Anual 2024'!O78</f>
        <v>✖</v>
      </c>
      <c r="P78" s="36">
        <f>IF($B78&gt;0,IF(O78="✖",0,IF(O$77="✖",'Tabela de Produtos Bimestral'!R16,'Tabela de Produtos Bimestral'!X16)),0)</f>
        <v>0</v>
      </c>
      <c r="Q78" s="52" t="str">
        <f>'Formulário Anual 2024'!Q78</f>
        <v>✖</v>
      </c>
      <c r="R78" s="36">
        <f>IF($B78&gt;0,IF(Q78="✖",0,'Tabela de Produtos Bimestral'!AD16),0)</f>
        <v>0</v>
      </c>
      <c r="S78" s="52" t="str">
        <f>'Formulário Anual 2024'!S78</f>
        <v>✖</v>
      </c>
      <c r="T78" s="36">
        <f>IF($B78&gt;0,IF(S78="✖",0,'Tabela de Produtos Bimestral'!AE16),0)</f>
        <v>0</v>
      </c>
      <c r="U78" s="52" t="str">
        <f>'Formulário Anual 2024'!U78</f>
        <v>✖</v>
      </c>
      <c r="V78" s="36">
        <f>IF($B78&gt;0,IF(U78="✖",0,'Tabela de Produtos Bimestral'!AF16),0)</f>
        <v>0</v>
      </c>
      <c r="W78" s="52" t="str">
        <f>'Formulário Anual 2024'!W78</f>
        <v>✖</v>
      </c>
      <c r="X78" s="36">
        <f>IF($B78&gt;0,IF(W78="✖",0,'Tabela de Produtos Bimestral'!AG16),0)</f>
        <v>0</v>
      </c>
      <c r="Y78" s="52" t="str">
        <f>'Formulário Anual 2024'!Y78</f>
        <v>✖</v>
      </c>
      <c r="Z78" s="36">
        <f>IF($B78&gt;0,IF(Y78="✖",0,'Tabela de Produtos Bimestral'!AH16),0)</f>
        <v>0</v>
      </c>
      <c r="AA78" s="142">
        <f>SUM(C78:Z78)</f>
        <v>656.42750000000001</v>
      </c>
      <c r="AB78" s="143"/>
    </row>
    <row r="79" spans="1:28" ht="21" x14ac:dyDescent="0.35">
      <c r="A79" s="6" t="s">
        <v>34</v>
      </c>
      <c r="B79" s="61">
        <f>'Formulário Anual 2024'!B79</f>
        <v>40</v>
      </c>
      <c r="C79" s="52" t="str">
        <f>'Formulário Anual 2024'!C79</f>
        <v>✔</v>
      </c>
      <c r="D79" s="36">
        <f>IF($B79&gt;0,IF(C79="✖",0,'Tabela de Produtos Bimestral'!C17),0)</f>
        <v>210.68</v>
      </c>
      <c r="E79" s="52" t="str">
        <f>'Formulário Anual 2024'!E79</f>
        <v>✔</v>
      </c>
      <c r="F79" s="36">
        <f>IF($B79&gt;0,IF(E79="✖",0,'Tabela de Produtos Bimestral'!D17),0)</f>
        <v>170.47499999999999</v>
      </c>
      <c r="G79" s="52" t="str">
        <f>'Formulário Anual 2024'!G79</f>
        <v>✔</v>
      </c>
      <c r="H79" s="36">
        <f>IF($B79&gt;0,IF(G79="✖",0,'Tabela de Produtos Bimestral'!H17),0)</f>
        <v>41.407499999999999</v>
      </c>
      <c r="I79" s="53"/>
      <c r="J79" s="53"/>
      <c r="K79" s="52" t="str">
        <f>'Formulário Anual 2024'!K79</f>
        <v>✔</v>
      </c>
      <c r="L79" s="36">
        <f>IF($B79&gt;0,IF(K79="✖",0,'Tabela de Produtos Bimestral'!L17),0)</f>
        <v>233.86500000000001</v>
      </c>
      <c r="M79" s="52" t="str">
        <f>'Formulário Anual 2024'!M79</f>
        <v>✖</v>
      </c>
      <c r="N79" s="36">
        <f>IF($B79&gt;0,IF(M79="✖",0,IF(M$77="✖",'Tabela de Produtos Bimestral'!P17,'Tabela de Produtos Bimestral'!Q17)),0)</f>
        <v>0</v>
      </c>
      <c r="O79" s="52" t="str">
        <f>'Formulário Anual 2024'!O79</f>
        <v>✖</v>
      </c>
      <c r="P79" s="36">
        <f>IF($B79&gt;0,IF(O79="✖",0,IF(O$77="✖",'Tabela de Produtos Bimestral'!R17,'Tabela de Produtos Bimestral'!X17)),0)</f>
        <v>0</v>
      </c>
      <c r="Q79" s="52" t="str">
        <f>'Formulário Anual 2024'!Q79</f>
        <v>✖</v>
      </c>
      <c r="R79" s="36">
        <f>IF($B79&gt;0,IF(Q79="✖",0,'Tabela de Produtos Bimestral'!AD17),0)</f>
        <v>0</v>
      </c>
      <c r="S79" s="52" t="str">
        <f>'Formulário Anual 2024'!S79</f>
        <v>✖</v>
      </c>
      <c r="T79" s="36">
        <f>IF($B79&gt;0,IF(S79="✖",0,'Tabela de Produtos Bimestral'!AE17),0)</f>
        <v>0</v>
      </c>
      <c r="U79" s="52" t="str">
        <f>'Formulário Anual 2024'!U79</f>
        <v>✖</v>
      </c>
      <c r="V79" s="36">
        <f>IF($B79&gt;0,IF(U79="✖",0,'Tabela de Produtos Bimestral'!AF17),0)</f>
        <v>0</v>
      </c>
      <c r="W79" s="52" t="str">
        <f>'Formulário Anual 2024'!W79</f>
        <v>✖</v>
      </c>
      <c r="X79" s="36">
        <f>IF($B79&gt;0,IF(W79="✖",0,'Tabela de Produtos Bimestral'!AG17),0)</f>
        <v>0</v>
      </c>
      <c r="Y79" s="52" t="str">
        <f>'Formulário Anual 2024'!Y79</f>
        <v>✖</v>
      </c>
      <c r="Z79" s="36">
        <f>IF($B79&gt;0,IF(Y79="✖",0,'Tabela de Produtos Bimestral'!AH17),0)</f>
        <v>0</v>
      </c>
      <c r="AA79" s="142">
        <f>SUM(C79:Z79)</f>
        <v>656.42750000000001</v>
      </c>
      <c r="AB79" s="143"/>
    </row>
    <row r="80" spans="1:28" ht="21" customHeight="1" x14ac:dyDescent="0.25">
      <c r="B80" s="18"/>
      <c r="C80" s="153" t="s">
        <v>166</v>
      </c>
      <c r="D80" s="153"/>
      <c r="E80" s="153"/>
      <c r="F80" s="153"/>
      <c r="G80" s="153"/>
      <c r="H80" s="153"/>
      <c r="I80" s="153"/>
      <c r="J80" s="153"/>
      <c r="K80" s="153"/>
      <c r="L80" s="153"/>
      <c r="M80" s="153" t="str">
        <f>IF(M77="✔","*Não se aplica desconto","Desconto aplicável")</f>
        <v>Desconto aplicável</v>
      </c>
      <c r="N80" s="153"/>
      <c r="O80" s="153" t="str">
        <f>IF(O77="✔","*Não se aplica desconto","Desconto aplicável")</f>
        <v>Desconto aplicável</v>
      </c>
      <c r="P80" s="153"/>
      <c r="Q80" s="145" t="s">
        <v>165</v>
      </c>
      <c r="R80" s="146"/>
      <c r="S80" s="146"/>
      <c r="T80" s="146"/>
      <c r="U80" s="146"/>
      <c r="V80" s="146"/>
      <c r="W80" s="146"/>
      <c r="X80" s="146"/>
      <c r="Y80" s="146"/>
      <c r="Z80" s="148"/>
    </row>
    <row r="81" spans="1:30" ht="15" customHeight="1" x14ac:dyDescent="0.25">
      <c r="B81" s="18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49"/>
      <c r="R81" s="150"/>
      <c r="S81" s="150"/>
      <c r="T81" s="150"/>
      <c r="U81" s="150"/>
      <c r="V81" s="150"/>
      <c r="W81" s="150"/>
      <c r="X81" s="150"/>
      <c r="Y81" s="150"/>
      <c r="Z81" s="151"/>
    </row>
    <row r="82" spans="1:30" x14ac:dyDescent="0.25">
      <c r="B82" s="18"/>
    </row>
    <row r="83" spans="1:30" x14ac:dyDescent="0.25">
      <c r="B83" s="18"/>
    </row>
    <row r="84" spans="1:30" ht="21" customHeight="1" x14ac:dyDescent="0.25">
      <c r="A84" s="173" t="s">
        <v>32</v>
      </c>
      <c r="B84" s="175" t="s">
        <v>15</v>
      </c>
      <c r="C84" s="175"/>
      <c r="D84" s="175"/>
      <c r="E84" s="175"/>
      <c r="F84" s="175"/>
      <c r="G84" s="175"/>
      <c r="H84" s="175"/>
      <c r="I84" s="175"/>
      <c r="J84" s="175"/>
      <c r="K84" s="175"/>
    </row>
    <row r="85" spans="1:30" ht="92.25" customHeight="1" x14ac:dyDescent="0.25">
      <c r="A85" s="173"/>
      <c r="B85" s="174" t="s">
        <v>16</v>
      </c>
      <c r="C85" s="174"/>
      <c r="D85" s="175" t="s">
        <v>17</v>
      </c>
      <c r="E85" s="175"/>
      <c r="F85" s="175" t="s">
        <v>18</v>
      </c>
      <c r="G85" s="175"/>
      <c r="H85" s="175" t="s">
        <v>131</v>
      </c>
      <c r="I85" s="175"/>
      <c r="J85" s="175" t="s">
        <v>142</v>
      </c>
      <c r="K85" s="175"/>
    </row>
    <row r="86" spans="1:30" ht="21" x14ac:dyDescent="0.25">
      <c r="A86" s="6" t="s">
        <v>33</v>
      </c>
      <c r="B86" s="143">
        <f>SUM(C78:Z78)</f>
        <v>656.42750000000001</v>
      </c>
      <c r="C86" s="143"/>
      <c r="D86" s="181" t="str">
        <f>IF($C$149&lt;100,"0%",IF($C$149&lt;200,"5%",IF($C$149&lt;300,"10%",IF($C$149&lt;400,"15%","20%"))))</f>
        <v>20%</v>
      </c>
      <c r="E86" s="181"/>
      <c r="F86" s="57">
        <f>H150</f>
        <v>0.1208814</v>
      </c>
      <c r="G86" s="57"/>
      <c r="H86" s="144">
        <f>'cálculos 1º Bim'!AM16</f>
        <v>445.79212480149999</v>
      </c>
      <c r="I86" s="144"/>
      <c r="J86" s="144">
        <f>'cálculos 1º Bim'!AN16</f>
        <v>445.79212480149999</v>
      </c>
      <c r="K86" s="144"/>
    </row>
    <row r="87" spans="1:30" ht="21" x14ac:dyDescent="0.25">
      <c r="A87" s="6" t="s">
        <v>34</v>
      </c>
      <c r="B87" s="143">
        <f>SUM(C79:Z79)</f>
        <v>656.42750000000001</v>
      </c>
      <c r="C87" s="143"/>
      <c r="D87" s="181"/>
      <c r="E87" s="181"/>
      <c r="F87" s="57">
        <f>H150</f>
        <v>0.1208814</v>
      </c>
      <c r="G87" s="57"/>
      <c r="H87" s="144">
        <f>'cálculos 1º Bim'!AM17</f>
        <v>445.79212480149999</v>
      </c>
      <c r="I87" s="144"/>
      <c r="J87" s="144">
        <f>'cálculos 1º Bim'!AN17</f>
        <v>445.79212480149999</v>
      </c>
      <c r="K87" s="144"/>
    </row>
    <row r="88" spans="1:30" x14ac:dyDescent="0.25">
      <c r="B88" s="18"/>
    </row>
    <row r="89" spans="1:30" x14ac:dyDescent="0.25">
      <c r="B89" s="18"/>
    </row>
    <row r="90" spans="1:30" ht="42" customHeight="1" x14ac:dyDescent="0.25">
      <c r="A90" s="173" t="s">
        <v>35</v>
      </c>
      <c r="B90" s="182" t="s">
        <v>108</v>
      </c>
      <c r="C90" s="183" t="s">
        <v>47</v>
      </c>
      <c r="D90" s="183"/>
      <c r="E90" s="184" t="s">
        <v>143</v>
      </c>
      <c r="F90" s="185"/>
      <c r="G90" s="185"/>
      <c r="H90" s="185"/>
      <c r="I90" s="185"/>
      <c r="J90" s="185"/>
      <c r="K90" s="185"/>
      <c r="L90" s="185"/>
      <c r="M90" s="185"/>
      <c r="N90" s="185"/>
      <c r="O90" s="196" t="s">
        <v>27</v>
      </c>
      <c r="P90" s="197"/>
      <c r="Q90" s="78" t="s">
        <v>145</v>
      </c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136" t="s">
        <v>15</v>
      </c>
      <c r="AD90" s="137"/>
    </row>
    <row r="91" spans="1:30" ht="78" customHeight="1" x14ac:dyDescent="0.25">
      <c r="A91" s="173"/>
      <c r="B91" s="182"/>
      <c r="C91" s="172" t="s">
        <v>5</v>
      </c>
      <c r="D91" s="172"/>
      <c r="E91" s="172" t="s">
        <v>115</v>
      </c>
      <c r="F91" s="172"/>
      <c r="G91" s="172" t="s">
        <v>20</v>
      </c>
      <c r="H91" s="172"/>
      <c r="I91" s="172" t="s">
        <v>36</v>
      </c>
      <c r="J91" s="172"/>
      <c r="K91" s="172" t="s">
        <v>37</v>
      </c>
      <c r="L91" s="172"/>
      <c r="M91" s="172" t="s">
        <v>88</v>
      </c>
      <c r="N91" s="172"/>
      <c r="O91" s="198"/>
      <c r="P91" s="199"/>
      <c r="Q91" s="200" t="s">
        <v>110</v>
      </c>
      <c r="R91" s="201"/>
      <c r="S91" s="200" t="s">
        <v>134</v>
      </c>
      <c r="T91" s="201"/>
      <c r="U91" s="200" t="s">
        <v>135</v>
      </c>
      <c r="V91" s="201"/>
      <c r="W91" s="200" t="s">
        <v>136</v>
      </c>
      <c r="X91" s="201"/>
      <c r="Y91" s="200" t="s">
        <v>137</v>
      </c>
      <c r="Z91" s="201"/>
      <c r="AA91" s="200" t="s">
        <v>138</v>
      </c>
      <c r="AB91" s="201"/>
      <c r="AC91" s="138" t="s">
        <v>172</v>
      </c>
      <c r="AD91" s="139"/>
    </row>
    <row r="92" spans="1:30" ht="25.5" customHeight="1" x14ac:dyDescent="0.25">
      <c r="A92" s="173"/>
      <c r="B92" s="182"/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2"/>
      <c r="N92" s="172"/>
      <c r="O92" s="41" t="str">
        <f>'Formulário Anual 2024'!O92</f>
        <v>✖</v>
      </c>
      <c r="P92" s="59" t="s">
        <v>146</v>
      </c>
      <c r="Q92" s="39" t="str">
        <f>'Formulário Anual 2024'!Q92</f>
        <v>✖</v>
      </c>
      <c r="R92" s="60" t="s">
        <v>146</v>
      </c>
      <c r="S92" s="39" t="str">
        <f>'Formulário Anual 2024'!S92</f>
        <v>✖</v>
      </c>
      <c r="T92" s="60" t="s">
        <v>146</v>
      </c>
      <c r="U92" s="39" t="str">
        <f>'Formulário Anual 2024'!U92</f>
        <v>✖</v>
      </c>
      <c r="V92" s="60" t="s">
        <v>146</v>
      </c>
      <c r="W92" s="39" t="str">
        <f>'Formulário Anual 2024'!W92</f>
        <v>✖</v>
      </c>
      <c r="X92" s="60" t="s">
        <v>146</v>
      </c>
      <c r="Y92" s="39" t="str">
        <f>'Formulário Anual 2024'!Y92</f>
        <v>✖</v>
      </c>
      <c r="Z92" s="60" t="s">
        <v>146</v>
      </c>
      <c r="AA92" s="39" t="str">
        <f>'Formulário Anual 2024'!AA92</f>
        <v>✖</v>
      </c>
      <c r="AB92" s="60" t="s">
        <v>146</v>
      </c>
      <c r="AC92" s="140"/>
      <c r="AD92" s="141"/>
    </row>
    <row r="93" spans="1:30" ht="21" x14ac:dyDescent="0.35">
      <c r="A93" s="6" t="s">
        <v>38</v>
      </c>
      <c r="B93" s="61">
        <f>'Formulário Anual 2024'!B93</f>
        <v>25</v>
      </c>
      <c r="C93" s="52" t="str">
        <f>'Formulário Anual 2024'!C93</f>
        <v>✔</v>
      </c>
      <c r="D93" s="36">
        <f>IF($B93&gt;0,IF(C93="✖",0,'Tabela de Produtos Bimestral'!C18),0)</f>
        <v>210.68</v>
      </c>
      <c r="E93" s="52" t="str">
        <f>'Formulário Anual 2024'!E93</f>
        <v>✔</v>
      </c>
      <c r="F93" s="36">
        <f>IF($B93&gt;0,IF(E93="✖",0,'Tabela de Produtos Bimestral'!D18),0)</f>
        <v>271.63749999999999</v>
      </c>
      <c r="G93" s="52" t="str">
        <f>'Formulário Anual 2024'!G93</f>
        <v>✔</v>
      </c>
      <c r="H93" s="36">
        <f>IF($B93&gt;0,IF(G93="✖",0,'Tabela de Produtos Bimestral'!H18),0)</f>
        <v>41.407499999999999</v>
      </c>
      <c r="I93" s="52" t="str">
        <f>'Formulário Anual 2024'!I93</f>
        <v>✔</v>
      </c>
      <c r="J93" s="36">
        <f>IF($B93&gt;0,IF(I93="✖",0,'Tabela de Produtos Bimestral'!J18),0)</f>
        <v>54.911999999999999</v>
      </c>
      <c r="K93" s="27"/>
      <c r="L93" s="28"/>
      <c r="M93" s="52" t="str">
        <f>'Formulário Anual 2024'!M93</f>
        <v>✖</v>
      </c>
      <c r="N93" s="36">
        <f>IF($B93&gt;0,IF(M93="✖",0,'Tabela de Produtos Bimestral'!L18),0)</f>
        <v>0</v>
      </c>
      <c r="O93" s="52" t="str">
        <f>'Formulário Anual 2024'!O93</f>
        <v>✖</v>
      </c>
      <c r="P93" s="36">
        <f>IF($B93&gt;0,IF(O93="✖",0,IF(O$92="✖",'Tabela de Produtos Bimestral'!P18,'Tabela de Produtos Bimestral'!Q18)),0)</f>
        <v>0</v>
      </c>
      <c r="Q93" s="52" t="str">
        <f>'Formulário Anual 2024'!Q93</f>
        <v>✖</v>
      </c>
      <c r="R93" s="36">
        <f>IF($B93&gt;0,IF(Q93="✖",0,IF(Q$92="✖",'Tabela de Produtos Bimestral'!R18,'Tabela de Produtos Bimestral'!X18)),0)</f>
        <v>0</v>
      </c>
      <c r="S93" s="52" t="str">
        <f>'Formulário Anual 2024'!S93</f>
        <v>✖</v>
      </c>
      <c r="T93" s="36">
        <f>IF($B93&gt;0,IF(S93="✖",0,'Tabela de Produtos Bimestral'!AD18),0)</f>
        <v>0</v>
      </c>
      <c r="U93" s="52" t="str">
        <f>'Formulário Anual 2024'!U93</f>
        <v>✖</v>
      </c>
      <c r="V93" s="36">
        <f>IF($B93&gt;0,IF(U93="✖",0,'Tabela de Produtos Bimestral'!AE18),0)</f>
        <v>0</v>
      </c>
      <c r="W93" s="52" t="str">
        <f>'Formulário Anual 2024'!W93</f>
        <v>✖</v>
      </c>
      <c r="X93" s="36">
        <f>IF($B93&gt;0,IF(W93="✖",0,'Tabela de Produtos Bimestral'!AF18),0)</f>
        <v>0</v>
      </c>
      <c r="Y93" s="52" t="str">
        <f>'Formulário Anual 2024'!Y93</f>
        <v>✖</v>
      </c>
      <c r="Z93" s="36">
        <f>IF($B93&gt;0,IF(Y93="✖",0,'Tabela de Produtos Bimestral'!AG18),0)</f>
        <v>0</v>
      </c>
      <c r="AA93" s="52" t="str">
        <f>'Formulário Anual 2024'!AA93</f>
        <v>✖</v>
      </c>
      <c r="AB93" s="36">
        <f>IF($B93&gt;0,IF(AA93="✖",0,'Tabela de Produtos Bimestral'!AH18),0)</f>
        <v>0</v>
      </c>
      <c r="AC93" s="142">
        <f>SUM(C93:AB93)</f>
        <v>578.63700000000006</v>
      </c>
      <c r="AD93" s="143"/>
    </row>
    <row r="94" spans="1:30" ht="21" customHeight="1" x14ac:dyDescent="0.35">
      <c r="A94" s="29"/>
      <c r="B94" s="30"/>
      <c r="C94" s="153" t="s">
        <v>166</v>
      </c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 t="str">
        <f>IF(O92="✔","*Não se aplica desconto","Desconto aplicável")</f>
        <v>Desconto aplicável</v>
      </c>
      <c r="P94" s="153"/>
      <c r="Q94" s="153" t="str">
        <f>IF(Q92="✔","*Não se aplica desconto","Desconto aplicável")</f>
        <v>Desconto aplicável</v>
      </c>
      <c r="R94" s="153"/>
      <c r="S94" s="145" t="s">
        <v>165</v>
      </c>
      <c r="T94" s="146"/>
      <c r="U94" s="146"/>
      <c r="V94" s="146"/>
      <c r="W94" s="146"/>
      <c r="X94" s="146"/>
      <c r="Y94" s="146"/>
      <c r="Z94" s="146"/>
      <c r="AA94" s="146"/>
      <c r="AB94" s="148"/>
    </row>
    <row r="95" spans="1:30" ht="21" x14ac:dyDescent="0.35">
      <c r="A95" s="29"/>
      <c r="B95" s="30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49"/>
      <c r="T95" s="150"/>
      <c r="U95" s="150"/>
      <c r="V95" s="150"/>
      <c r="W95" s="150"/>
      <c r="X95" s="150"/>
      <c r="Y95" s="150"/>
      <c r="Z95" s="150"/>
      <c r="AA95" s="150"/>
      <c r="AB95" s="151"/>
    </row>
    <row r="96" spans="1:30" ht="21" x14ac:dyDescent="0.25">
      <c r="B96" s="18"/>
      <c r="J96" s="32"/>
    </row>
    <row r="97" spans="1:24" ht="21" x14ac:dyDescent="0.25">
      <c r="B97" s="18"/>
      <c r="J97" s="32"/>
    </row>
    <row r="98" spans="1:24" ht="21" customHeight="1" x14ac:dyDescent="0.25">
      <c r="A98" s="173" t="s">
        <v>35</v>
      </c>
      <c r="B98" s="175" t="s">
        <v>15</v>
      </c>
      <c r="C98" s="175"/>
      <c r="D98" s="175"/>
      <c r="E98" s="175"/>
      <c r="F98" s="175"/>
      <c r="G98" s="175"/>
      <c r="H98" s="175"/>
      <c r="I98" s="175"/>
      <c r="J98" s="175"/>
      <c r="K98" s="175"/>
    </row>
    <row r="99" spans="1:24" ht="92.25" customHeight="1" x14ac:dyDescent="0.25">
      <c r="A99" s="173"/>
      <c r="B99" s="174" t="s">
        <v>16</v>
      </c>
      <c r="C99" s="174"/>
      <c r="D99" s="175" t="s">
        <v>17</v>
      </c>
      <c r="E99" s="175"/>
      <c r="F99" s="175" t="s">
        <v>18</v>
      </c>
      <c r="G99" s="175"/>
      <c r="H99" s="175" t="s">
        <v>131</v>
      </c>
      <c r="I99" s="175"/>
      <c r="J99" s="175" t="s">
        <v>142</v>
      </c>
      <c r="K99" s="175"/>
    </row>
    <row r="100" spans="1:24" ht="21" x14ac:dyDescent="0.25">
      <c r="A100" s="6" t="s">
        <v>38</v>
      </c>
      <c r="B100" s="143">
        <f>SUM(C93:AB93)</f>
        <v>578.63700000000006</v>
      </c>
      <c r="C100" s="143"/>
      <c r="D100" s="181" t="str">
        <f>IF($C$149&lt;100,"0%",IF($C$149&lt;200,"5%",IF($C$149&lt;300,"10%",IF($C$149&lt;400,"15%","20%"))))</f>
        <v>20%</v>
      </c>
      <c r="E100" s="181"/>
      <c r="F100" s="57">
        <f>H150</f>
        <v>0.1208814</v>
      </c>
      <c r="G100" s="57"/>
      <c r="H100" s="144">
        <f>'cálculos 1º Bim'!AM18</f>
        <v>392.96314934820003</v>
      </c>
      <c r="I100" s="144"/>
      <c r="J100" s="144">
        <f>'cálculos 1º Bim'!AN18</f>
        <v>392.96314934820003</v>
      </c>
      <c r="K100" s="144"/>
    </row>
    <row r="101" spans="1:24" x14ac:dyDescent="0.25">
      <c r="B101" s="18"/>
    </row>
    <row r="102" spans="1:24" x14ac:dyDescent="0.25">
      <c r="B102" s="18"/>
    </row>
    <row r="103" spans="1:24" ht="42" customHeight="1" x14ac:dyDescent="0.25">
      <c r="A103" s="173" t="s">
        <v>39</v>
      </c>
      <c r="B103" s="182" t="s">
        <v>7</v>
      </c>
      <c r="C103" s="183" t="s">
        <v>47</v>
      </c>
      <c r="D103" s="183"/>
      <c r="E103" s="184" t="s">
        <v>143</v>
      </c>
      <c r="F103" s="185"/>
      <c r="G103" s="185"/>
      <c r="H103" s="185"/>
      <c r="I103" s="185"/>
      <c r="J103" s="185"/>
      <c r="K103" s="185"/>
      <c r="L103" s="185"/>
      <c r="M103" s="154" t="s">
        <v>145</v>
      </c>
      <c r="N103" s="155"/>
      <c r="O103" s="155"/>
      <c r="P103" s="155"/>
      <c r="Q103" s="155"/>
      <c r="R103" s="155"/>
      <c r="S103" s="155"/>
      <c r="T103" s="155"/>
      <c r="U103" s="155"/>
      <c r="V103" s="155"/>
      <c r="W103" s="136" t="s">
        <v>15</v>
      </c>
      <c r="X103" s="137"/>
    </row>
    <row r="104" spans="1:24" ht="78" customHeight="1" x14ac:dyDescent="0.25">
      <c r="A104" s="173"/>
      <c r="B104" s="182"/>
      <c r="C104" s="172" t="s">
        <v>5</v>
      </c>
      <c r="D104" s="172"/>
      <c r="E104" s="172" t="s">
        <v>115</v>
      </c>
      <c r="F104" s="172"/>
      <c r="G104" s="172" t="s">
        <v>20</v>
      </c>
      <c r="H104" s="172"/>
      <c r="I104" s="172" t="s">
        <v>167</v>
      </c>
      <c r="J104" s="172"/>
      <c r="K104" s="172" t="s">
        <v>37</v>
      </c>
      <c r="L104" s="172"/>
      <c r="M104" s="200" t="s">
        <v>110</v>
      </c>
      <c r="N104" s="201"/>
      <c r="O104" s="200" t="s">
        <v>134</v>
      </c>
      <c r="P104" s="201"/>
      <c r="Q104" s="200" t="s">
        <v>135</v>
      </c>
      <c r="R104" s="201"/>
      <c r="S104" s="200" t="s">
        <v>136</v>
      </c>
      <c r="T104" s="201"/>
      <c r="U104" s="200" t="s">
        <v>137</v>
      </c>
      <c r="V104" s="201"/>
      <c r="W104" s="138" t="s">
        <v>172</v>
      </c>
      <c r="X104" s="139"/>
    </row>
    <row r="105" spans="1:24" ht="25.5" customHeight="1" x14ac:dyDescent="0.25">
      <c r="A105" s="173"/>
      <c r="B105" s="182"/>
      <c r="C105" s="172"/>
      <c r="D105" s="172"/>
      <c r="E105" s="172"/>
      <c r="F105" s="172"/>
      <c r="G105" s="172"/>
      <c r="H105" s="172"/>
      <c r="I105" s="172"/>
      <c r="J105" s="172"/>
      <c r="K105" s="172"/>
      <c r="L105" s="172"/>
      <c r="M105" s="39" t="str">
        <f>'Formulário Anual 2024'!M105</f>
        <v>✖</v>
      </c>
      <c r="N105" s="60" t="s">
        <v>146</v>
      </c>
      <c r="O105" s="39" t="str">
        <f>'Formulário Anual 2024'!O105</f>
        <v>✖</v>
      </c>
      <c r="P105" s="60" t="s">
        <v>146</v>
      </c>
      <c r="Q105" s="39" t="str">
        <f>'Formulário Anual 2024'!Q105</f>
        <v>✖</v>
      </c>
      <c r="R105" s="60" t="s">
        <v>146</v>
      </c>
      <c r="S105" s="39" t="str">
        <f>'Formulário Anual 2024'!S105</f>
        <v>✖</v>
      </c>
      <c r="T105" s="60" t="s">
        <v>146</v>
      </c>
      <c r="U105" s="39" t="str">
        <f>'Formulário Anual 2024'!U105</f>
        <v>✖</v>
      </c>
      <c r="V105" s="60" t="s">
        <v>146</v>
      </c>
      <c r="W105" s="140"/>
      <c r="X105" s="141"/>
    </row>
    <row r="106" spans="1:24" ht="21" x14ac:dyDescent="0.35">
      <c r="A106" s="6" t="s">
        <v>40</v>
      </c>
      <c r="B106" s="61">
        <f>'Formulário Anual 2024'!B106</f>
        <v>0</v>
      </c>
      <c r="C106" s="52" t="str">
        <f>'Formulário Anual 2024'!C106</f>
        <v>✖</v>
      </c>
      <c r="D106" s="36">
        <f>IF($B106&gt;0,IF(C106="✖",0,'Tabela de Produtos Bimestral'!C19),0)</f>
        <v>0</v>
      </c>
      <c r="E106" s="52" t="str">
        <f>'Formulário Anual 2024'!E106</f>
        <v>✖</v>
      </c>
      <c r="F106" s="36">
        <f>IF($B106&gt;0,IF(E106="✖",0,'Tabela de Produtos Bimestral'!D19),0)</f>
        <v>0</v>
      </c>
      <c r="G106" s="52" t="str">
        <f>'Formulário Anual 2024'!G106</f>
        <v>✖</v>
      </c>
      <c r="H106" s="36">
        <f>IF($B106&gt;0,IF(G106="✖",0,'Tabela de Produtos Bimestral'!H19),0)</f>
        <v>0</v>
      </c>
      <c r="I106" s="52" t="str">
        <f>'Formulário Anual 2024'!I106</f>
        <v>✖</v>
      </c>
      <c r="J106" s="36">
        <f>IF($B106&gt;0,IF(I106="✖",0,'Tabela de Produtos Bimestral'!J19),0)</f>
        <v>0</v>
      </c>
      <c r="K106" s="27"/>
      <c r="L106" s="28"/>
      <c r="M106" s="52" t="str">
        <f>'Formulário Anual 2024'!M106</f>
        <v>✖</v>
      </c>
      <c r="N106" s="36">
        <f>IF($B106&gt;0,IF(M106="✖",0,IF(M$105="✖",'Tabela de Produtos Bimestral'!R19,'Tabela de Produtos Bimestral'!X19)),0)</f>
        <v>0</v>
      </c>
      <c r="O106" s="52" t="str">
        <f>'Formulário Anual 2024'!O106</f>
        <v>✖</v>
      </c>
      <c r="P106" s="36">
        <f>IF($B106&gt;0,IF(O106="✖",0,'Tabela de Produtos Bimestral'!AD19),0)</f>
        <v>0</v>
      </c>
      <c r="Q106" s="52" t="str">
        <f>'Formulário Anual 2024'!Q106</f>
        <v>✖</v>
      </c>
      <c r="R106" s="36">
        <f>IF($B106&gt;0,IF(Q106="✖",0,'Tabela de Produtos Bimestral'!AE19),0)</f>
        <v>0</v>
      </c>
      <c r="S106" s="52" t="str">
        <f>'Formulário Anual 2024'!S106</f>
        <v>✖</v>
      </c>
      <c r="T106" s="36">
        <f>IF($B106&gt;0,IF(S106="✖",0,'Tabela de Produtos Bimestral'!AF19),0)</f>
        <v>0</v>
      </c>
      <c r="U106" s="52" t="str">
        <f>'Formulário Anual 2024'!U106</f>
        <v>✖</v>
      </c>
      <c r="V106" s="36">
        <f>IF($B106&gt;0,IF(U106="✖",0,'Tabela de Produtos Bimestral'!AG19),0)</f>
        <v>0</v>
      </c>
      <c r="W106" s="142">
        <f>SUM(C106:V106)</f>
        <v>0</v>
      </c>
      <c r="X106" s="143"/>
    </row>
    <row r="107" spans="1:24" ht="21" x14ac:dyDescent="0.35">
      <c r="A107" s="6" t="s">
        <v>41</v>
      </c>
      <c r="B107" s="61">
        <f>'Formulário Anual 2024'!B107</f>
        <v>0</v>
      </c>
      <c r="C107" s="52" t="str">
        <f>'Formulário Anual 2024'!C107</f>
        <v>✖</v>
      </c>
      <c r="D107" s="36">
        <f>IF($B107&gt;0,IF(C107="✖",0,'Tabela de Produtos Bimestral'!C20),0)</f>
        <v>0</v>
      </c>
      <c r="E107" s="62"/>
      <c r="F107" s="53"/>
      <c r="G107" s="62"/>
      <c r="H107" s="53"/>
      <c r="I107" s="52" t="str">
        <f>'Formulário Anual 2024'!I107</f>
        <v>✖</v>
      </c>
      <c r="J107" s="36">
        <f>IF($B107&gt;0,IF(I107="✖",0,'Tabela de Produtos Bimestral'!J20),0)</f>
        <v>0</v>
      </c>
      <c r="K107" s="27"/>
      <c r="L107" s="28"/>
      <c r="M107" s="62"/>
      <c r="N107" s="53"/>
      <c r="O107" s="62"/>
      <c r="P107" s="53"/>
      <c r="Q107" s="62"/>
      <c r="R107" s="53"/>
      <c r="S107" s="62"/>
      <c r="T107" s="53"/>
      <c r="U107" s="62"/>
      <c r="V107" s="53"/>
      <c r="W107" s="142">
        <f>SUM(C107:V107)</f>
        <v>0</v>
      </c>
      <c r="X107" s="143"/>
    </row>
    <row r="108" spans="1:24" ht="15" customHeight="1" x14ac:dyDescent="0.25">
      <c r="B108" s="18"/>
      <c r="C108" s="145" t="s">
        <v>166</v>
      </c>
      <c r="D108" s="146"/>
      <c r="E108" s="147"/>
      <c r="F108" s="147"/>
      <c r="G108" s="147"/>
      <c r="H108" s="147"/>
      <c r="I108" s="146"/>
      <c r="J108" s="146"/>
      <c r="K108" s="146"/>
      <c r="L108" s="148"/>
      <c r="M108" s="152" t="str">
        <f>IF(M106="✔","*Não se aplica desconto","Desconto aplicável")</f>
        <v>Desconto aplicável</v>
      </c>
      <c r="N108" s="152"/>
      <c r="O108" s="153" t="s">
        <v>165</v>
      </c>
      <c r="P108" s="153"/>
      <c r="Q108" s="153"/>
      <c r="R108" s="153"/>
      <c r="S108" s="153"/>
      <c r="T108" s="153"/>
      <c r="U108" s="153"/>
      <c r="V108" s="153"/>
    </row>
    <row r="109" spans="1:24" ht="15" customHeight="1" x14ac:dyDescent="0.25">
      <c r="B109" s="18"/>
      <c r="C109" s="149"/>
      <c r="D109" s="150"/>
      <c r="E109" s="150"/>
      <c r="F109" s="150"/>
      <c r="G109" s="150"/>
      <c r="H109" s="150"/>
      <c r="I109" s="150"/>
      <c r="J109" s="150"/>
      <c r="K109" s="150"/>
      <c r="L109" s="151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</row>
    <row r="110" spans="1:24" x14ac:dyDescent="0.25">
      <c r="B110" s="18"/>
    </row>
    <row r="111" spans="1:24" x14ac:dyDescent="0.25">
      <c r="B111" s="18"/>
    </row>
    <row r="112" spans="1:24" ht="21" x14ac:dyDescent="0.25">
      <c r="A112" s="173" t="s">
        <v>39</v>
      </c>
      <c r="B112" s="175" t="s">
        <v>15</v>
      </c>
      <c r="C112" s="175"/>
      <c r="D112" s="175"/>
      <c r="E112" s="175"/>
      <c r="F112" s="175"/>
      <c r="G112" s="175"/>
      <c r="H112" s="175"/>
      <c r="I112" s="175"/>
      <c r="J112" s="175"/>
      <c r="K112" s="175"/>
    </row>
    <row r="113" spans="1:11" ht="92.25" customHeight="1" x14ac:dyDescent="0.25">
      <c r="A113" s="173"/>
      <c r="B113" s="174" t="s">
        <v>16</v>
      </c>
      <c r="C113" s="174"/>
      <c r="D113" s="175" t="s">
        <v>17</v>
      </c>
      <c r="E113" s="175"/>
      <c r="F113" s="175" t="s">
        <v>18</v>
      </c>
      <c r="G113" s="175"/>
      <c r="H113" s="175" t="s">
        <v>131</v>
      </c>
      <c r="I113" s="175"/>
      <c r="J113" s="175" t="s">
        <v>142</v>
      </c>
      <c r="K113" s="175"/>
    </row>
    <row r="114" spans="1:11" ht="21" x14ac:dyDescent="0.25">
      <c r="A114" s="6" t="s">
        <v>40</v>
      </c>
      <c r="B114" s="143">
        <f>SUM(C106:V106)</f>
        <v>0</v>
      </c>
      <c r="C114" s="143"/>
      <c r="D114" s="181" t="str">
        <f>IF($C$149&lt;100,"0%",IF($C$149&lt;200,"5%",IF($C$149&lt;300,"10%",IF($C$149&lt;400,"15%","20%"))))</f>
        <v>20%</v>
      </c>
      <c r="E114" s="181"/>
      <c r="F114" s="57">
        <f>H150</f>
        <v>0.1208814</v>
      </c>
      <c r="G114" s="57"/>
      <c r="H114" s="179">
        <f>'cálculos 1º Bim'!AM19</f>
        <v>0</v>
      </c>
      <c r="I114" s="180"/>
      <c r="J114" s="179">
        <f>'cálculos 1º Bim'!AN19</f>
        <v>0</v>
      </c>
      <c r="K114" s="180"/>
    </row>
    <row r="115" spans="1:11" ht="21" x14ac:dyDescent="0.25">
      <c r="A115" s="6" t="s">
        <v>41</v>
      </c>
      <c r="B115" s="143">
        <f>SUM(C107:V107)</f>
        <v>0</v>
      </c>
      <c r="C115" s="143"/>
      <c r="D115" s="181"/>
      <c r="E115" s="181"/>
      <c r="F115" s="57">
        <f>H150</f>
        <v>0.1208814</v>
      </c>
      <c r="G115" s="57"/>
      <c r="H115" s="179">
        <f>'cálculos 1º Bim'!AM20</f>
        <v>0</v>
      </c>
      <c r="I115" s="180"/>
      <c r="J115" s="179">
        <f>'cálculos 1º Bim'!AN20</f>
        <v>0</v>
      </c>
      <c r="K115" s="180"/>
    </row>
    <row r="116" spans="1:11" x14ac:dyDescent="0.25">
      <c r="B116" s="18"/>
    </row>
    <row r="117" spans="1:11" x14ac:dyDescent="0.25">
      <c r="B117" s="18"/>
    </row>
    <row r="118" spans="1:11" x14ac:dyDescent="0.25">
      <c r="B118" s="18"/>
    </row>
    <row r="119" spans="1:11" ht="47.25" customHeight="1" x14ac:dyDescent="0.25">
      <c r="A119" s="169" t="s">
        <v>120</v>
      </c>
      <c r="B119" s="163" t="s">
        <v>176</v>
      </c>
      <c r="C119" s="163"/>
      <c r="D119" s="163"/>
      <c r="E119" s="163"/>
      <c r="F119" s="163"/>
      <c r="G119" s="163"/>
      <c r="H119" s="163" t="s">
        <v>121</v>
      </c>
      <c r="I119" s="163"/>
    </row>
    <row r="120" spans="1:11" ht="21" x14ac:dyDescent="0.25">
      <c r="A120" s="169"/>
      <c r="B120" s="164" t="s">
        <v>122</v>
      </c>
      <c r="C120" s="164"/>
      <c r="D120" s="164" t="s">
        <v>8</v>
      </c>
      <c r="E120" s="164"/>
      <c r="F120" s="164"/>
      <c r="G120" s="164"/>
      <c r="H120" s="163"/>
      <c r="I120" s="163"/>
    </row>
    <row r="121" spans="1:11" ht="21" x14ac:dyDescent="0.25">
      <c r="A121" s="6" t="s">
        <v>11</v>
      </c>
      <c r="B121" s="130">
        <f>'Formulário Anual 2024'!B121</f>
        <v>0</v>
      </c>
      <c r="C121" s="130"/>
      <c r="D121" s="128">
        <f>910.56/0.57*1.0616</f>
        <v>1695.8780631578948</v>
      </c>
      <c r="E121" s="128"/>
      <c r="F121" s="128"/>
      <c r="G121" s="128"/>
      <c r="H121" s="129">
        <f>B121*D121</f>
        <v>0</v>
      </c>
      <c r="I121" s="129"/>
    </row>
    <row r="122" spans="1:11" ht="21" x14ac:dyDescent="0.25">
      <c r="A122" s="6" t="s">
        <v>13</v>
      </c>
      <c r="B122" s="130">
        <f>'Formulário Anual 2024'!B122</f>
        <v>0</v>
      </c>
      <c r="C122" s="130"/>
      <c r="D122" s="128">
        <f>910.56/0.57*1.0616</f>
        <v>1695.8780631578948</v>
      </c>
      <c r="E122" s="128"/>
      <c r="F122" s="128"/>
      <c r="G122" s="128"/>
      <c r="H122" s="129">
        <f t="shared" ref="H122:H128" si="7">B122*D122</f>
        <v>0</v>
      </c>
      <c r="I122" s="129"/>
    </row>
    <row r="123" spans="1:11" ht="21" x14ac:dyDescent="0.25">
      <c r="A123" s="6" t="s">
        <v>14</v>
      </c>
      <c r="B123" s="130">
        <f>'Formulário Anual 2024'!B123</f>
        <v>0</v>
      </c>
      <c r="C123" s="130"/>
      <c r="D123" s="128">
        <f>910.56/0.57*1.0616</f>
        <v>1695.8780631578948</v>
      </c>
      <c r="E123" s="128"/>
      <c r="F123" s="128"/>
      <c r="G123" s="128"/>
      <c r="H123" s="129">
        <f t="shared" si="7"/>
        <v>0</v>
      </c>
      <c r="I123" s="129"/>
    </row>
    <row r="124" spans="1:11" ht="21" x14ac:dyDescent="0.25">
      <c r="A124" s="6" t="s">
        <v>21</v>
      </c>
      <c r="B124" s="130">
        <f>'Formulário Anual 2024'!B124</f>
        <v>0</v>
      </c>
      <c r="C124" s="130"/>
      <c r="D124" s="128">
        <f>527.88/0.57*1.0616</f>
        <v>983.15334736842124</v>
      </c>
      <c r="E124" s="128"/>
      <c r="F124" s="128"/>
      <c r="G124" s="128"/>
      <c r="H124" s="129">
        <f t="shared" si="7"/>
        <v>0</v>
      </c>
      <c r="I124" s="129"/>
    </row>
    <row r="125" spans="1:11" ht="21" x14ac:dyDescent="0.25">
      <c r="A125" s="6" t="s">
        <v>22</v>
      </c>
      <c r="B125" s="130">
        <f>'Formulário Anual 2024'!B125</f>
        <v>0</v>
      </c>
      <c r="C125" s="130"/>
      <c r="D125" s="128">
        <f>527.88/0.57*1.0616</f>
        <v>983.15334736842124</v>
      </c>
      <c r="E125" s="128"/>
      <c r="F125" s="128"/>
      <c r="G125" s="128"/>
      <c r="H125" s="129">
        <f t="shared" si="7"/>
        <v>0</v>
      </c>
      <c r="I125" s="129"/>
    </row>
    <row r="126" spans="1:11" ht="21" x14ac:dyDescent="0.25">
      <c r="A126" s="6" t="s">
        <v>23</v>
      </c>
      <c r="B126" s="130">
        <f>'Formulário Anual 2024'!B126</f>
        <v>0</v>
      </c>
      <c r="C126" s="130"/>
      <c r="D126" s="128">
        <f>527.88/0.57*1.0616</f>
        <v>983.15334736842124</v>
      </c>
      <c r="E126" s="128"/>
      <c r="F126" s="128"/>
      <c r="G126" s="128"/>
      <c r="H126" s="129">
        <f t="shared" si="7"/>
        <v>0</v>
      </c>
      <c r="I126" s="129"/>
    </row>
    <row r="127" spans="1:11" ht="21" x14ac:dyDescent="0.25">
      <c r="A127" s="6" t="s">
        <v>24</v>
      </c>
      <c r="B127" s="130">
        <f>'Formulário Anual 2024'!B127</f>
        <v>0</v>
      </c>
      <c r="C127" s="130"/>
      <c r="D127" s="128">
        <f>131.94/0.57*1.0616</f>
        <v>245.73246315789478</v>
      </c>
      <c r="E127" s="128"/>
      <c r="F127" s="128"/>
      <c r="G127" s="128"/>
      <c r="H127" s="129">
        <f t="shared" si="7"/>
        <v>0</v>
      </c>
      <c r="I127" s="129"/>
    </row>
    <row r="128" spans="1:11" ht="21" x14ac:dyDescent="0.25">
      <c r="A128" s="6" t="s">
        <v>25</v>
      </c>
      <c r="B128" s="130">
        <f>'Formulário Anual 2024'!B128</f>
        <v>0</v>
      </c>
      <c r="C128" s="130"/>
      <c r="D128" s="128">
        <f>131.94/0.57*1.0616</f>
        <v>245.73246315789478</v>
      </c>
      <c r="E128" s="128"/>
      <c r="F128" s="128"/>
      <c r="G128" s="128"/>
      <c r="H128" s="129">
        <f t="shared" si="7"/>
        <v>0</v>
      </c>
      <c r="I128" s="129"/>
    </row>
    <row r="129" spans="1:9" ht="21" x14ac:dyDescent="0.25">
      <c r="B129" s="18"/>
      <c r="H129" s="124">
        <f>SUM(H121:I128)</f>
        <v>0</v>
      </c>
      <c r="I129" s="124"/>
    </row>
    <row r="130" spans="1:9" x14ac:dyDescent="0.25">
      <c r="B130" s="18"/>
    </row>
    <row r="131" spans="1:9" x14ac:dyDescent="0.25">
      <c r="B131" s="18"/>
    </row>
    <row r="132" spans="1:9" ht="38.25" customHeight="1" x14ac:dyDescent="0.25">
      <c r="A132" s="169" t="s">
        <v>120</v>
      </c>
      <c r="B132" s="163" t="s">
        <v>177</v>
      </c>
      <c r="C132" s="163"/>
      <c r="D132" s="163"/>
      <c r="E132" s="163"/>
      <c r="F132" s="163"/>
      <c r="G132" s="163"/>
      <c r="H132" s="163" t="s">
        <v>121</v>
      </c>
      <c r="I132" s="163"/>
    </row>
    <row r="133" spans="1:9" ht="21" x14ac:dyDescent="0.25">
      <c r="A133" s="169"/>
      <c r="B133" s="164" t="s">
        <v>122</v>
      </c>
      <c r="C133" s="164"/>
      <c r="D133" s="164" t="s">
        <v>8</v>
      </c>
      <c r="E133" s="164"/>
      <c r="F133" s="164"/>
      <c r="G133" s="164"/>
      <c r="H133" s="163"/>
      <c r="I133" s="163"/>
    </row>
    <row r="134" spans="1:9" ht="21" x14ac:dyDescent="0.25">
      <c r="A134" s="6" t="s">
        <v>11</v>
      </c>
      <c r="B134" s="130">
        <f>'Formulário Anual 2024'!B134</f>
        <v>0</v>
      </c>
      <c r="C134" s="130"/>
      <c r="D134" s="128">
        <v>0</v>
      </c>
      <c r="E134" s="128"/>
      <c r="F134" s="128"/>
      <c r="G134" s="128"/>
      <c r="H134" s="129">
        <f>B134*D134</f>
        <v>0</v>
      </c>
      <c r="I134" s="129"/>
    </row>
    <row r="135" spans="1:9" ht="21" x14ac:dyDescent="0.25">
      <c r="A135" s="6" t="s">
        <v>13</v>
      </c>
      <c r="B135" s="130">
        <f>'Formulário Anual 2024'!B135</f>
        <v>0</v>
      </c>
      <c r="C135" s="130"/>
      <c r="D135" s="128">
        <v>0</v>
      </c>
      <c r="E135" s="128"/>
      <c r="F135" s="128"/>
      <c r="G135" s="128"/>
      <c r="H135" s="129">
        <f t="shared" ref="H135:H143" si="8">B135*D135</f>
        <v>0</v>
      </c>
      <c r="I135" s="129"/>
    </row>
    <row r="136" spans="1:9" ht="21" x14ac:dyDescent="0.25">
      <c r="A136" s="6" t="s">
        <v>14</v>
      </c>
      <c r="B136" s="130">
        <f>'Formulário Anual 2024'!B136</f>
        <v>0</v>
      </c>
      <c r="C136" s="130"/>
      <c r="D136" s="128">
        <v>0</v>
      </c>
      <c r="E136" s="128"/>
      <c r="F136" s="128"/>
      <c r="G136" s="128"/>
      <c r="H136" s="129">
        <f t="shared" si="8"/>
        <v>0</v>
      </c>
      <c r="I136" s="129"/>
    </row>
    <row r="137" spans="1:9" ht="21" x14ac:dyDescent="0.25">
      <c r="A137" s="6" t="s">
        <v>21</v>
      </c>
      <c r="B137" s="130">
        <f>'Formulário Anual 2024'!B137</f>
        <v>0</v>
      </c>
      <c r="C137" s="130"/>
      <c r="D137" s="128">
        <v>0</v>
      </c>
      <c r="E137" s="128"/>
      <c r="F137" s="128"/>
      <c r="G137" s="128"/>
      <c r="H137" s="129">
        <f t="shared" si="8"/>
        <v>0</v>
      </c>
      <c r="I137" s="129"/>
    </row>
    <row r="138" spans="1:9" ht="21" x14ac:dyDescent="0.25">
      <c r="A138" s="6" t="s">
        <v>22</v>
      </c>
      <c r="B138" s="130">
        <f>'Formulário Anual 2024'!B138</f>
        <v>0</v>
      </c>
      <c r="C138" s="130"/>
      <c r="D138" s="128">
        <v>0</v>
      </c>
      <c r="E138" s="128"/>
      <c r="F138" s="128"/>
      <c r="G138" s="128"/>
      <c r="H138" s="129">
        <f t="shared" si="8"/>
        <v>0</v>
      </c>
      <c r="I138" s="129"/>
    </row>
    <row r="139" spans="1:9" ht="21" x14ac:dyDescent="0.25">
      <c r="A139" s="6" t="s">
        <v>23</v>
      </c>
      <c r="B139" s="130">
        <f>'Formulário Anual 2024'!B139</f>
        <v>0</v>
      </c>
      <c r="C139" s="130"/>
      <c r="D139" s="128">
        <v>0</v>
      </c>
      <c r="E139" s="128"/>
      <c r="F139" s="128"/>
      <c r="G139" s="128"/>
      <c r="H139" s="129">
        <f t="shared" si="8"/>
        <v>0</v>
      </c>
      <c r="I139" s="129"/>
    </row>
    <row r="140" spans="1:9" ht="21" x14ac:dyDescent="0.25">
      <c r="A140" s="6" t="s">
        <v>24</v>
      </c>
      <c r="B140" s="130">
        <f>'Formulário Anual 2024'!B140</f>
        <v>0</v>
      </c>
      <c r="C140" s="130"/>
      <c r="D140" s="128">
        <v>0</v>
      </c>
      <c r="E140" s="128"/>
      <c r="F140" s="128"/>
      <c r="G140" s="128"/>
      <c r="H140" s="129">
        <f t="shared" si="8"/>
        <v>0</v>
      </c>
      <c r="I140" s="129"/>
    </row>
    <row r="141" spans="1:9" ht="21" x14ac:dyDescent="0.25">
      <c r="A141" s="6" t="s">
        <v>25</v>
      </c>
      <c r="B141" s="130">
        <f>'Formulário Anual 2024'!B141</f>
        <v>0</v>
      </c>
      <c r="C141" s="130"/>
      <c r="D141" s="128">
        <v>0</v>
      </c>
      <c r="E141" s="128"/>
      <c r="F141" s="128"/>
      <c r="G141" s="128"/>
      <c r="H141" s="129">
        <f t="shared" si="8"/>
        <v>0</v>
      </c>
      <c r="I141" s="129"/>
    </row>
    <row r="142" spans="1:9" ht="21" x14ac:dyDescent="0.25">
      <c r="A142" s="6" t="s">
        <v>28</v>
      </c>
      <c r="B142" s="130">
        <f>'Formulário Anual 2024'!B142</f>
        <v>0</v>
      </c>
      <c r="C142" s="130"/>
      <c r="D142" s="128">
        <v>0</v>
      </c>
      <c r="E142" s="128"/>
      <c r="F142" s="128"/>
      <c r="G142" s="128"/>
      <c r="H142" s="129">
        <f t="shared" si="8"/>
        <v>0</v>
      </c>
      <c r="I142" s="129"/>
    </row>
    <row r="143" spans="1:9" ht="21" x14ac:dyDescent="0.25">
      <c r="A143" s="6" t="s">
        <v>29</v>
      </c>
      <c r="B143" s="130">
        <f>'Formulário Anual 2024'!B143</f>
        <v>0</v>
      </c>
      <c r="C143" s="130"/>
      <c r="D143" s="128">
        <v>0</v>
      </c>
      <c r="E143" s="128"/>
      <c r="F143" s="128"/>
      <c r="G143" s="128"/>
      <c r="H143" s="129">
        <f t="shared" si="8"/>
        <v>0</v>
      </c>
      <c r="I143" s="129"/>
    </row>
    <row r="144" spans="1:9" ht="21" x14ac:dyDescent="0.25">
      <c r="A144" s="6" t="s">
        <v>30</v>
      </c>
      <c r="B144" s="130">
        <f>'Formulário Anual 2024'!B144</f>
        <v>0</v>
      </c>
      <c r="C144" s="130"/>
      <c r="D144" s="128">
        <v>0</v>
      </c>
      <c r="E144" s="128"/>
      <c r="F144" s="128"/>
      <c r="G144" s="128"/>
      <c r="H144" s="129">
        <f>B144*D144</f>
        <v>0</v>
      </c>
      <c r="I144" s="129"/>
    </row>
    <row r="145" spans="1:9" ht="21" x14ac:dyDescent="0.25">
      <c r="A145" s="6" t="s">
        <v>31</v>
      </c>
      <c r="B145" s="130">
        <f>'Formulário Anual 2024'!B145</f>
        <v>0</v>
      </c>
      <c r="C145" s="130"/>
      <c r="D145" s="128">
        <v>0</v>
      </c>
      <c r="E145" s="128"/>
      <c r="F145" s="128"/>
      <c r="G145" s="128"/>
      <c r="H145" s="129">
        <f>B145*D145</f>
        <v>0</v>
      </c>
      <c r="I145" s="129"/>
    </row>
    <row r="146" spans="1:9" ht="21" x14ac:dyDescent="0.25">
      <c r="B146" s="18"/>
      <c r="H146" s="124">
        <f>SUM(H134:I145)</f>
        <v>0</v>
      </c>
      <c r="I146" s="124"/>
    </row>
    <row r="147" spans="1:9" x14ac:dyDescent="0.25">
      <c r="B147" s="18"/>
    </row>
    <row r="148" spans="1:9" ht="15.75" thickBot="1" x14ac:dyDescent="0.3">
      <c r="B148" s="18"/>
    </row>
    <row r="149" spans="1:9" ht="46.5" customHeight="1" thickBot="1" x14ac:dyDescent="0.3">
      <c r="A149" s="156" t="s">
        <v>173</v>
      </c>
      <c r="B149" s="157"/>
      <c r="C149" s="176">
        <f>SUM(B106:B107,B93,B78:B79,B59:B62,B38:B42,B18:B21)</f>
        <v>750</v>
      </c>
      <c r="D149" s="177"/>
      <c r="E149" s="178"/>
      <c r="H149" s="68" t="s">
        <v>18</v>
      </c>
    </row>
    <row r="150" spans="1:9" ht="51.75" customHeight="1" thickBot="1" x14ac:dyDescent="0.3">
      <c r="A150" s="156" t="s">
        <v>175</v>
      </c>
      <c r="B150" s="157"/>
      <c r="C150" s="133">
        <f>SUM('cálculos 1º Bim'!AS2:AS20)</f>
        <v>197131.36236404753</v>
      </c>
      <c r="D150" s="134"/>
      <c r="E150" s="135"/>
      <c r="H150" s="67">
        <f>'Formulário Anual 2024'!H150</f>
        <v>0.1208814</v>
      </c>
    </row>
    <row r="151" spans="1:9" ht="15.75" thickBot="1" x14ac:dyDescent="0.3">
      <c r="B151" s="18"/>
    </row>
    <row r="152" spans="1:9" ht="51.75" customHeight="1" thickBot="1" x14ac:dyDescent="0.3">
      <c r="A152" s="156" t="s">
        <v>174</v>
      </c>
      <c r="B152" s="157"/>
      <c r="C152" s="133">
        <f>H129+H146</f>
        <v>0</v>
      </c>
      <c r="D152" s="134"/>
      <c r="E152" s="135"/>
    </row>
    <row r="153" spans="1:9" ht="15.75" thickBot="1" x14ac:dyDescent="0.3">
      <c r="B153" s="18"/>
    </row>
    <row r="154" spans="1:9" ht="51.75" customHeight="1" thickBot="1" x14ac:dyDescent="0.3">
      <c r="A154" s="156" t="s">
        <v>168</v>
      </c>
      <c r="B154" s="157"/>
      <c r="C154" s="158">
        <f>SUM(C152,C150)</f>
        <v>197131.36236404753</v>
      </c>
      <c r="D154" s="159"/>
      <c r="E154" s="160"/>
    </row>
    <row r="155" spans="1:9" x14ac:dyDescent="0.25">
      <c r="B155" s="18"/>
    </row>
    <row r="157" spans="1:9" ht="21" x14ac:dyDescent="0.25">
      <c r="A157" s="2" t="s">
        <v>44</v>
      </c>
      <c r="B157" s="4"/>
      <c r="C157" s="24"/>
      <c r="D157" s="24"/>
      <c r="E157" s="25"/>
      <c r="F157" s="24"/>
      <c r="G157" s="26"/>
    </row>
    <row r="158" spans="1:9" ht="21" x14ac:dyDescent="0.25">
      <c r="A158" s="4"/>
      <c r="B158" s="4"/>
      <c r="C158" s="4"/>
      <c r="D158" s="4"/>
      <c r="E158" s="4"/>
      <c r="F158" s="4"/>
      <c r="G158" s="4"/>
    </row>
    <row r="159" spans="1:9" ht="21" x14ac:dyDescent="0.25">
      <c r="A159" s="170" t="s">
        <v>46</v>
      </c>
      <c r="B159" s="170"/>
      <c r="C159" s="69" t="s">
        <v>47</v>
      </c>
      <c r="D159" s="170" t="s">
        <v>105</v>
      </c>
      <c r="E159" s="170"/>
      <c r="F159" s="170" t="s">
        <v>106</v>
      </c>
      <c r="G159" s="170"/>
    </row>
    <row r="160" spans="1:9" ht="21" x14ac:dyDescent="0.25">
      <c r="A160" s="166" t="s">
        <v>49</v>
      </c>
      <c r="B160" s="166"/>
      <c r="C160" s="70"/>
      <c r="D160" s="167"/>
      <c r="E160" s="168"/>
      <c r="F160" s="165" t="s">
        <v>107</v>
      </c>
      <c r="G160" s="165"/>
    </row>
    <row r="161" spans="1:7" ht="21" x14ac:dyDescent="0.25">
      <c r="A161" s="166" t="s">
        <v>51</v>
      </c>
      <c r="B161" s="166"/>
      <c r="C161" s="70"/>
      <c r="D161" s="167"/>
      <c r="E161" s="168"/>
      <c r="F161" s="165" t="s">
        <v>107</v>
      </c>
      <c r="G161" s="165"/>
    </row>
    <row r="162" spans="1:7" ht="21" x14ac:dyDescent="0.25">
      <c r="A162" s="166" t="s">
        <v>53</v>
      </c>
      <c r="B162" s="166"/>
      <c r="C162" s="70"/>
      <c r="D162" s="167"/>
      <c r="E162" s="168"/>
      <c r="F162" s="165" t="s">
        <v>107</v>
      </c>
      <c r="G162" s="165"/>
    </row>
    <row r="163" spans="1:7" ht="21" x14ac:dyDescent="0.25">
      <c r="A163" s="166" t="s">
        <v>55</v>
      </c>
      <c r="B163" s="166"/>
      <c r="C163" s="70"/>
      <c r="D163" s="167"/>
      <c r="E163" s="168"/>
      <c r="F163" s="165" t="s">
        <v>107</v>
      </c>
      <c r="G163" s="165"/>
    </row>
    <row r="164" spans="1:7" ht="21" x14ac:dyDescent="0.25">
      <c r="A164" s="166" t="s">
        <v>57</v>
      </c>
      <c r="B164" s="166"/>
      <c r="C164" s="70"/>
      <c r="D164" s="167"/>
      <c r="E164" s="168"/>
      <c r="F164" s="165" t="s">
        <v>107</v>
      </c>
      <c r="G164" s="165"/>
    </row>
    <row r="165" spans="1:7" x14ac:dyDescent="0.25">
      <c r="B165" s="18"/>
    </row>
    <row r="166" spans="1:7" ht="21" x14ac:dyDescent="0.25">
      <c r="A166" s="2" t="s">
        <v>43</v>
      </c>
      <c r="B166" s="4"/>
      <c r="C166" s="4"/>
      <c r="D166" s="4"/>
    </row>
    <row r="167" spans="1:7" ht="21" x14ac:dyDescent="0.25">
      <c r="A167" s="4"/>
      <c r="B167" s="4"/>
      <c r="C167" s="4"/>
      <c r="D167" s="4"/>
    </row>
    <row r="168" spans="1:7" ht="21" x14ac:dyDescent="0.25">
      <c r="A168" s="170" t="s">
        <v>42</v>
      </c>
      <c r="B168" s="170"/>
      <c r="C168" s="161" t="s">
        <v>45</v>
      </c>
      <c r="D168" s="162"/>
    </row>
    <row r="169" spans="1:7" ht="21" x14ac:dyDescent="0.25">
      <c r="A169" s="165" t="s">
        <v>48</v>
      </c>
      <c r="B169" s="165"/>
      <c r="C169" s="131">
        <v>0</v>
      </c>
      <c r="D169" s="132"/>
    </row>
    <row r="170" spans="1:7" ht="21" x14ac:dyDescent="0.25">
      <c r="A170" s="165" t="s">
        <v>50</v>
      </c>
      <c r="B170" s="165"/>
      <c r="C170" s="131">
        <v>0.05</v>
      </c>
      <c r="D170" s="132"/>
    </row>
    <row r="171" spans="1:7" ht="21" x14ac:dyDescent="0.25">
      <c r="A171" s="165" t="s">
        <v>52</v>
      </c>
      <c r="B171" s="165"/>
      <c r="C171" s="131">
        <v>0.1</v>
      </c>
      <c r="D171" s="132"/>
    </row>
    <row r="172" spans="1:7" ht="21" x14ac:dyDescent="0.25">
      <c r="A172" s="165" t="s">
        <v>54</v>
      </c>
      <c r="B172" s="165"/>
      <c r="C172" s="131">
        <v>0.15</v>
      </c>
      <c r="D172" s="132"/>
    </row>
    <row r="173" spans="1:7" ht="21" x14ac:dyDescent="0.25">
      <c r="A173" s="165" t="s">
        <v>56</v>
      </c>
      <c r="B173" s="165"/>
      <c r="C173" s="131">
        <v>0.2</v>
      </c>
      <c r="D173" s="132"/>
    </row>
    <row r="177" spans="1:23" ht="21" x14ac:dyDescent="0.25">
      <c r="A177" s="7" t="s">
        <v>58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94" t="s">
        <v>119</v>
      </c>
      <c r="B178" s="195"/>
      <c r="C178" s="195"/>
      <c r="D178" s="195"/>
      <c r="E178" s="195"/>
      <c r="F178" s="195"/>
      <c r="G178" s="195"/>
      <c r="H178" s="195"/>
      <c r="I178" s="195"/>
      <c r="J178" s="195"/>
      <c r="K178" s="195"/>
      <c r="L178" s="195"/>
      <c r="M178" s="195"/>
      <c r="N178" s="195"/>
      <c r="O178" s="195"/>
      <c r="P178" s="195"/>
      <c r="Q178" s="195"/>
      <c r="R178" s="195"/>
      <c r="S178" s="195"/>
      <c r="T178" s="195"/>
      <c r="U178" s="195"/>
      <c r="V178" s="195"/>
      <c r="W178" s="195"/>
    </row>
    <row r="179" spans="1:23" ht="21" x14ac:dyDescent="0.25">
      <c r="A179" s="1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</row>
    <row r="180" spans="1:23" ht="60.95" customHeight="1" x14ac:dyDescent="0.25">
      <c r="A180" s="194" t="s">
        <v>59</v>
      </c>
      <c r="B180" s="194"/>
      <c r="C180" s="194"/>
      <c r="D180" s="194"/>
      <c r="E180" s="194"/>
      <c r="F180" s="194"/>
      <c r="G180" s="194"/>
      <c r="H180" s="194"/>
      <c r="I180" s="194"/>
      <c r="J180" s="194"/>
      <c r="K180" s="194"/>
      <c r="L180" s="194"/>
      <c r="M180" s="194"/>
      <c r="N180" s="194"/>
      <c r="O180" s="194"/>
      <c r="P180" s="194"/>
      <c r="Q180" s="194"/>
      <c r="R180" s="194"/>
      <c r="S180" s="194"/>
      <c r="T180" s="194"/>
      <c r="U180" s="194"/>
      <c r="V180" s="194"/>
      <c r="W180" s="194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94" t="s">
        <v>60</v>
      </c>
      <c r="B182" s="194"/>
      <c r="C182" s="194"/>
      <c r="D182" s="194"/>
      <c r="E182" s="194"/>
      <c r="F182" s="194"/>
      <c r="G182" s="194"/>
      <c r="H182" s="194"/>
      <c r="I182" s="194"/>
      <c r="J182" s="194"/>
      <c r="K182" s="194"/>
      <c r="L182" s="194"/>
      <c r="M182" s="194"/>
      <c r="N182" s="194"/>
      <c r="O182" s="194"/>
      <c r="P182" s="194"/>
      <c r="Q182" s="194"/>
      <c r="R182" s="194"/>
      <c r="S182" s="194"/>
      <c r="T182" s="194"/>
      <c r="U182" s="194"/>
      <c r="V182" s="194"/>
      <c r="W182" s="194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94" t="s">
        <v>61</v>
      </c>
      <c r="B184" s="194"/>
      <c r="C184" s="194"/>
      <c r="D184" s="194"/>
      <c r="E184" s="194"/>
      <c r="F184" s="194"/>
      <c r="G184" s="194"/>
      <c r="H184" s="194"/>
      <c r="I184" s="194"/>
      <c r="J184" s="194"/>
      <c r="K184" s="194"/>
      <c r="L184" s="194"/>
      <c r="M184" s="194"/>
      <c r="N184" s="194"/>
      <c r="O184" s="194"/>
      <c r="P184" s="194"/>
      <c r="Q184" s="194"/>
      <c r="R184" s="194"/>
      <c r="S184" s="194"/>
      <c r="T184" s="194"/>
      <c r="U184" s="194"/>
      <c r="V184" s="194"/>
      <c r="W184" s="194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94" t="s">
        <v>62</v>
      </c>
      <c r="B186" s="194"/>
      <c r="C186" s="194"/>
      <c r="D186" s="194"/>
      <c r="E186" s="194"/>
      <c r="F186" s="194"/>
      <c r="G186" s="194"/>
      <c r="H186" s="194"/>
      <c r="I186" s="194"/>
      <c r="J186" s="194"/>
      <c r="K186" s="194"/>
      <c r="L186" s="194"/>
      <c r="M186" s="194"/>
      <c r="N186" s="194"/>
      <c r="O186" s="194"/>
      <c r="P186" s="194"/>
      <c r="Q186" s="194"/>
      <c r="R186" s="194"/>
      <c r="S186" s="194"/>
      <c r="T186" s="194"/>
      <c r="U186" s="194"/>
      <c r="V186" s="194"/>
      <c r="W186" s="194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94" t="s">
        <v>63</v>
      </c>
      <c r="B188" s="194"/>
      <c r="C188" s="194"/>
      <c r="D188" s="194"/>
      <c r="E188" s="194"/>
      <c r="F188" s="194"/>
      <c r="G188" s="194"/>
      <c r="H188" s="194"/>
      <c r="I188" s="194"/>
      <c r="J188" s="194"/>
      <c r="K188" s="194"/>
      <c r="L188" s="194"/>
      <c r="M188" s="194"/>
      <c r="N188" s="194"/>
      <c r="O188" s="194"/>
      <c r="P188" s="194"/>
      <c r="Q188" s="194"/>
      <c r="R188" s="194"/>
      <c r="S188" s="194"/>
      <c r="T188" s="194"/>
      <c r="U188" s="194"/>
      <c r="V188" s="194"/>
      <c r="W188" s="194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94" t="s">
        <v>64</v>
      </c>
      <c r="B190" s="194"/>
      <c r="C190" s="194"/>
      <c r="D190" s="194"/>
      <c r="E190" s="194"/>
      <c r="F190" s="194"/>
      <c r="G190" s="194"/>
      <c r="H190" s="194"/>
      <c r="I190" s="194"/>
      <c r="J190" s="194"/>
      <c r="K190" s="194"/>
      <c r="L190" s="194"/>
      <c r="M190" s="194"/>
      <c r="N190" s="194"/>
      <c r="O190" s="194"/>
      <c r="P190" s="194"/>
      <c r="Q190" s="194"/>
      <c r="R190" s="194"/>
      <c r="S190" s="194"/>
      <c r="T190" s="194"/>
      <c r="U190" s="194"/>
      <c r="V190" s="194"/>
      <c r="W190" s="194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94" t="s">
        <v>65</v>
      </c>
      <c r="B192" s="194"/>
      <c r="C192" s="194"/>
      <c r="D192" s="194"/>
      <c r="E192" s="194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66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67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68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69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70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70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71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71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72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72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73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74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70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70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71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71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75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76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77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77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78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78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79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79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71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71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417">
    <mergeCell ref="C63:H64"/>
    <mergeCell ref="I63:J64"/>
    <mergeCell ref="K63:P64"/>
    <mergeCell ref="W63:AF64"/>
    <mergeCell ref="I57:J58"/>
    <mergeCell ref="S56:AF56"/>
    <mergeCell ref="O75:Z75"/>
    <mergeCell ref="Q80:Z81"/>
    <mergeCell ref="S94:AB95"/>
    <mergeCell ref="B72:C72"/>
    <mergeCell ref="H72:I72"/>
    <mergeCell ref="J72:K72"/>
    <mergeCell ref="AA78:AB78"/>
    <mergeCell ref="AA79:AB79"/>
    <mergeCell ref="C80:L81"/>
    <mergeCell ref="M80:N81"/>
    <mergeCell ref="O80:P81"/>
    <mergeCell ref="S76:T76"/>
    <mergeCell ref="U76:V76"/>
    <mergeCell ref="W76:X76"/>
    <mergeCell ref="Y76:Z76"/>
    <mergeCell ref="AA76:AB77"/>
    <mergeCell ref="M75:N76"/>
    <mergeCell ref="AA75:AB75"/>
    <mergeCell ref="A9:B9"/>
    <mergeCell ref="C9:G9"/>
    <mergeCell ref="H9:L9"/>
    <mergeCell ref="M9:Q9"/>
    <mergeCell ref="R9:V9"/>
    <mergeCell ref="W9:AA9"/>
    <mergeCell ref="A8:B8"/>
    <mergeCell ref="C8:G8"/>
    <mergeCell ref="H8:L8"/>
    <mergeCell ref="M8:Q8"/>
    <mergeCell ref="R8:V8"/>
    <mergeCell ref="W8:AA8"/>
    <mergeCell ref="A10:B10"/>
    <mergeCell ref="C10:Q10"/>
    <mergeCell ref="A14:A16"/>
    <mergeCell ref="B14:B16"/>
    <mergeCell ref="C14:D14"/>
    <mergeCell ref="E14:J14"/>
    <mergeCell ref="K14:L14"/>
    <mergeCell ref="M14:P14"/>
    <mergeCell ref="I15:J16"/>
    <mergeCell ref="R10:AA10"/>
    <mergeCell ref="AC14:AD14"/>
    <mergeCell ref="C15:D16"/>
    <mergeCell ref="E15:F16"/>
    <mergeCell ref="G15:H16"/>
    <mergeCell ref="K15:L16"/>
    <mergeCell ref="M15:N16"/>
    <mergeCell ref="O15:P16"/>
    <mergeCell ref="Q15:R15"/>
    <mergeCell ref="AC15:AD16"/>
    <mergeCell ref="AC17:AD17"/>
    <mergeCell ref="AC18:AD18"/>
    <mergeCell ref="AC19:AD19"/>
    <mergeCell ref="S15:T15"/>
    <mergeCell ref="U15:V15"/>
    <mergeCell ref="W15:X15"/>
    <mergeCell ref="Y15:Z15"/>
    <mergeCell ref="AA15:AB15"/>
    <mergeCell ref="A25:A26"/>
    <mergeCell ref="B25:K25"/>
    <mergeCell ref="B26:C26"/>
    <mergeCell ref="D26:E26"/>
    <mergeCell ref="F26:G26"/>
    <mergeCell ref="H26:I26"/>
    <mergeCell ref="J26:K26"/>
    <mergeCell ref="AC20:AD20"/>
    <mergeCell ref="AC21:AD21"/>
    <mergeCell ref="Q22:R23"/>
    <mergeCell ref="S22:T23"/>
    <mergeCell ref="C22:H23"/>
    <mergeCell ref="I22:J23"/>
    <mergeCell ref="K22:P23"/>
    <mergeCell ref="U22:AB23"/>
    <mergeCell ref="B27:C27"/>
    <mergeCell ref="D27:E31"/>
    <mergeCell ref="H27:I27"/>
    <mergeCell ref="J27:K27"/>
    <mergeCell ref="B28:C28"/>
    <mergeCell ref="H28:I28"/>
    <mergeCell ref="J28:K28"/>
    <mergeCell ref="B29:C29"/>
    <mergeCell ref="H29:I29"/>
    <mergeCell ref="J29:K29"/>
    <mergeCell ref="A35:A37"/>
    <mergeCell ref="B35:B37"/>
    <mergeCell ref="C35:D35"/>
    <mergeCell ref="O35:P35"/>
    <mergeCell ref="B30:C30"/>
    <mergeCell ref="H30:I30"/>
    <mergeCell ref="J30:K30"/>
    <mergeCell ref="B31:C31"/>
    <mergeCell ref="H31:I31"/>
    <mergeCell ref="J31:K31"/>
    <mergeCell ref="K36:L37"/>
    <mergeCell ref="E35:N35"/>
    <mergeCell ref="Q35:V35"/>
    <mergeCell ref="W36:X36"/>
    <mergeCell ref="Y36:Z36"/>
    <mergeCell ref="M36:N36"/>
    <mergeCell ref="U36:V36"/>
    <mergeCell ref="AA36:AB36"/>
    <mergeCell ref="AC36:AD36"/>
    <mergeCell ref="AM35:AN35"/>
    <mergeCell ref="C36:D37"/>
    <mergeCell ref="E36:F37"/>
    <mergeCell ref="G36:H37"/>
    <mergeCell ref="I36:J37"/>
    <mergeCell ref="O36:P37"/>
    <mergeCell ref="Q36:R37"/>
    <mergeCell ref="S36:T37"/>
    <mergeCell ref="AM36:AN37"/>
    <mergeCell ref="W35:AL35"/>
    <mergeCell ref="AM38:AN38"/>
    <mergeCell ref="AM39:AN39"/>
    <mergeCell ref="AM40:AN40"/>
    <mergeCell ref="AM41:AN41"/>
    <mergeCell ref="AE36:AF36"/>
    <mergeCell ref="AG36:AH36"/>
    <mergeCell ref="AI36:AJ36"/>
    <mergeCell ref="AK36:AL36"/>
    <mergeCell ref="A47:A48"/>
    <mergeCell ref="B47:K47"/>
    <mergeCell ref="B48:C48"/>
    <mergeCell ref="D48:E48"/>
    <mergeCell ref="F48:G48"/>
    <mergeCell ref="H48:I48"/>
    <mergeCell ref="J48:K48"/>
    <mergeCell ref="AM42:AN42"/>
    <mergeCell ref="W43:X44"/>
    <mergeCell ref="Y43:Z44"/>
    <mergeCell ref="M43:N44"/>
    <mergeCell ref="U43:V44"/>
    <mergeCell ref="AA43:AB44"/>
    <mergeCell ref="C43:J44"/>
    <mergeCell ref="K43:L44"/>
    <mergeCell ref="O43:T44"/>
    <mergeCell ref="B52:C52"/>
    <mergeCell ref="H52:I52"/>
    <mergeCell ref="J52:K52"/>
    <mergeCell ref="B53:C53"/>
    <mergeCell ref="H53:I53"/>
    <mergeCell ref="J53:K53"/>
    <mergeCell ref="AC43:AL44"/>
    <mergeCell ref="B49:C49"/>
    <mergeCell ref="D49:E53"/>
    <mergeCell ref="H49:I49"/>
    <mergeCell ref="J49:K49"/>
    <mergeCell ref="B50:C50"/>
    <mergeCell ref="H50:I50"/>
    <mergeCell ref="J50:K50"/>
    <mergeCell ref="B51:C51"/>
    <mergeCell ref="H51:I51"/>
    <mergeCell ref="J51:K51"/>
    <mergeCell ref="G57:H58"/>
    <mergeCell ref="K57:L58"/>
    <mergeCell ref="M57:N58"/>
    <mergeCell ref="O57:P58"/>
    <mergeCell ref="AE57:AF57"/>
    <mergeCell ref="AG57:AH58"/>
    <mergeCell ref="A56:A58"/>
    <mergeCell ref="B56:B58"/>
    <mergeCell ref="C56:D56"/>
    <mergeCell ref="E56:J56"/>
    <mergeCell ref="K56:L56"/>
    <mergeCell ref="M56:P56"/>
    <mergeCell ref="AG59:AH59"/>
    <mergeCell ref="AG60:AH60"/>
    <mergeCell ref="S57:T57"/>
    <mergeCell ref="U57:V57"/>
    <mergeCell ref="W57:X57"/>
    <mergeCell ref="Y57:Z57"/>
    <mergeCell ref="AA57:AB57"/>
    <mergeCell ref="AC57:AD57"/>
    <mergeCell ref="A67:A68"/>
    <mergeCell ref="B67:K67"/>
    <mergeCell ref="B68:C68"/>
    <mergeCell ref="D68:E68"/>
    <mergeCell ref="F68:G68"/>
    <mergeCell ref="H68:I68"/>
    <mergeCell ref="J68:K68"/>
    <mergeCell ref="AG61:AH61"/>
    <mergeCell ref="AG62:AH62"/>
    <mergeCell ref="Q63:R64"/>
    <mergeCell ref="S63:T64"/>
    <mergeCell ref="U63:V64"/>
    <mergeCell ref="Q56:R57"/>
    <mergeCell ref="AG56:AH56"/>
    <mergeCell ref="C57:D58"/>
    <mergeCell ref="E57:F58"/>
    <mergeCell ref="A75:A77"/>
    <mergeCell ref="B75:B77"/>
    <mergeCell ref="C75:D75"/>
    <mergeCell ref="E75:L75"/>
    <mergeCell ref="B69:C69"/>
    <mergeCell ref="D69:E72"/>
    <mergeCell ref="H69:I69"/>
    <mergeCell ref="J69:K69"/>
    <mergeCell ref="B70:C70"/>
    <mergeCell ref="H70:I70"/>
    <mergeCell ref="J70:K70"/>
    <mergeCell ref="B71:C71"/>
    <mergeCell ref="H71:I71"/>
    <mergeCell ref="J71:K71"/>
    <mergeCell ref="C76:D77"/>
    <mergeCell ref="E76:F77"/>
    <mergeCell ref="G76:H77"/>
    <mergeCell ref="I76:J77"/>
    <mergeCell ref="K76:L77"/>
    <mergeCell ref="O76:P76"/>
    <mergeCell ref="Q76:R76"/>
    <mergeCell ref="B86:C86"/>
    <mergeCell ref="D86:E87"/>
    <mergeCell ref="H86:I86"/>
    <mergeCell ref="J86:K86"/>
    <mergeCell ref="B87:C87"/>
    <mergeCell ref="H87:I87"/>
    <mergeCell ref="J87:K87"/>
    <mergeCell ref="A84:A85"/>
    <mergeCell ref="B84:K84"/>
    <mergeCell ref="B85:C85"/>
    <mergeCell ref="D85:E85"/>
    <mergeCell ref="F85:G85"/>
    <mergeCell ref="H85:I85"/>
    <mergeCell ref="J85:K85"/>
    <mergeCell ref="A90:A92"/>
    <mergeCell ref="B90:B92"/>
    <mergeCell ref="C90:D90"/>
    <mergeCell ref="E90:N90"/>
    <mergeCell ref="O90:P91"/>
    <mergeCell ref="W91:X91"/>
    <mergeCell ref="Y91:Z91"/>
    <mergeCell ref="AA91:AB91"/>
    <mergeCell ref="AC91:AD92"/>
    <mergeCell ref="AC93:AD93"/>
    <mergeCell ref="C94:N95"/>
    <mergeCell ref="O94:P95"/>
    <mergeCell ref="Q94:R95"/>
    <mergeCell ref="AC90:AD90"/>
    <mergeCell ref="C91:D92"/>
    <mergeCell ref="E91:F92"/>
    <mergeCell ref="G91:H92"/>
    <mergeCell ref="I91:J92"/>
    <mergeCell ref="K91:L92"/>
    <mergeCell ref="M91:N92"/>
    <mergeCell ref="Q91:R91"/>
    <mergeCell ref="S91:T91"/>
    <mergeCell ref="U91:V91"/>
    <mergeCell ref="B100:C100"/>
    <mergeCell ref="D100:E100"/>
    <mergeCell ref="H100:I100"/>
    <mergeCell ref="J100:K100"/>
    <mergeCell ref="A103:A105"/>
    <mergeCell ref="B103:B105"/>
    <mergeCell ref="C103:D103"/>
    <mergeCell ref="E103:L103"/>
    <mergeCell ref="A98:A99"/>
    <mergeCell ref="B98:K98"/>
    <mergeCell ref="B99:C99"/>
    <mergeCell ref="D99:E99"/>
    <mergeCell ref="F99:G99"/>
    <mergeCell ref="H99:I99"/>
    <mergeCell ref="J99:K99"/>
    <mergeCell ref="S104:T104"/>
    <mergeCell ref="U104:V104"/>
    <mergeCell ref="W104:X105"/>
    <mergeCell ref="W106:X106"/>
    <mergeCell ref="W107:X107"/>
    <mergeCell ref="C108:L109"/>
    <mergeCell ref="M108:N109"/>
    <mergeCell ref="O108:V109"/>
    <mergeCell ref="M103:V103"/>
    <mergeCell ref="W103:X103"/>
    <mergeCell ref="C104:D105"/>
    <mergeCell ref="E104:F105"/>
    <mergeCell ref="G104:H105"/>
    <mergeCell ref="I104:J105"/>
    <mergeCell ref="K104:L105"/>
    <mergeCell ref="M104:N104"/>
    <mergeCell ref="O104:P104"/>
    <mergeCell ref="Q104:R104"/>
    <mergeCell ref="J114:K114"/>
    <mergeCell ref="B115:C115"/>
    <mergeCell ref="H115:I115"/>
    <mergeCell ref="J115:K115"/>
    <mergeCell ref="A112:A113"/>
    <mergeCell ref="B112:K112"/>
    <mergeCell ref="B113:C113"/>
    <mergeCell ref="D113:E113"/>
    <mergeCell ref="F113:G113"/>
    <mergeCell ref="H113:I113"/>
    <mergeCell ref="J113:K113"/>
    <mergeCell ref="A119:A120"/>
    <mergeCell ref="B119:G119"/>
    <mergeCell ref="H119:I120"/>
    <mergeCell ref="B120:C120"/>
    <mergeCell ref="D120:G120"/>
    <mergeCell ref="B121:C121"/>
    <mergeCell ref="D121:G121"/>
    <mergeCell ref="H121:I121"/>
    <mergeCell ref="B114:C114"/>
    <mergeCell ref="D114:E115"/>
    <mergeCell ref="H114:I114"/>
    <mergeCell ref="B124:C124"/>
    <mergeCell ref="D124:G124"/>
    <mergeCell ref="H124:I124"/>
    <mergeCell ref="B125:C125"/>
    <mergeCell ref="D125:G125"/>
    <mergeCell ref="H125:I125"/>
    <mergeCell ref="B122:C122"/>
    <mergeCell ref="D122:G122"/>
    <mergeCell ref="H122:I122"/>
    <mergeCell ref="B123:C123"/>
    <mergeCell ref="D123:G123"/>
    <mergeCell ref="H123:I123"/>
    <mergeCell ref="A132:A133"/>
    <mergeCell ref="B132:G132"/>
    <mergeCell ref="H132:I133"/>
    <mergeCell ref="B133:C133"/>
    <mergeCell ref="D133:G133"/>
    <mergeCell ref="B126:C126"/>
    <mergeCell ref="D126:G126"/>
    <mergeCell ref="H126:I126"/>
    <mergeCell ref="B127:C127"/>
    <mergeCell ref="D127:G127"/>
    <mergeCell ref="H127:I127"/>
    <mergeCell ref="B134:C134"/>
    <mergeCell ref="D134:G134"/>
    <mergeCell ref="H134:I134"/>
    <mergeCell ref="B135:C135"/>
    <mergeCell ref="D135:G135"/>
    <mergeCell ref="H135:I135"/>
    <mergeCell ref="B128:C128"/>
    <mergeCell ref="D128:G128"/>
    <mergeCell ref="H128:I128"/>
    <mergeCell ref="H129:I129"/>
    <mergeCell ref="B138:C138"/>
    <mergeCell ref="D138:G138"/>
    <mergeCell ref="H138:I138"/>
    <mergeCell ref="B139:C139"/>
    <mergeCell ref="D139:G139"/>
    <mergeCell ref="H139:I139"/>
    <mergeCell ref="B136:C136"/>
    <mergeCell ref="D136:G136"/>
    <mergeCell ref="H136:I136"/>
    <mergeCell ref="B137:C137"/>
    <mergeCell ref="D137:G137"/>
    <mergeCell ref="H137:I137"/>
    <mergeCell ref="B142:C142"/>
    <mergeCell ref="D142:G142"/>
    <mergeCell ref="H142:I142"/>
    <mergeCell ref="B143:C143"/>
    <mergeCell ref="D143:G143"/>
    <mergeCell ref="H143:I143"/>
    <mergeCell ref="B140:C140"/>
    <mergeCell ref="D140:G140"/>
    <mergeCell ref="H140:I140"/>
    <mergeCell ref="B141:C141"/>
    <mergeCell ref="D141:G141"/>
    <mergeCell ref="H141:I141"/>
    <mergeCell ref="H146:I146"/>
    <mergeCell ref="A149:B149"/>
    <mergeCell ref="C149:E149"/>
    <mergeCell ref="A150:B150"/>
    <mergeCell ref="C150:E150"/>
    <mergeCell ref="A152:B152"/>
    <mergeCell ref="C152:E152"/>
    <mergeCell ref="B144:C144"/>
    <mergeCell ref="D144:G144"/>
    <mergeCell ref="H144:I144"/>
    <mergeCell ref="B145:C145"/>
    <mergeCell ref="D145:G145"/>
    <mergeCell ref="H145:I145"/>
    <mergeCell ref="A161:B161"/>
    <mergeCell ref="D161:E161"/>
    <mergeCell ref="F161:G161"/>
    <mergeCell ref="A162:B162"/>
    <mergeCell ref="D162:E162"/>
    <mergeCell ref="F162:G162"/>
    <mergeCell ref="A154:B154"/>
    <mergeCell ref="C154:E154"/>
    <mergeCell ref="A159:B159"/>
    <mergeCell ref="D159:E159"/>
    <mergeCell ref="F159:G159"/>
    <mergeCell ref="A160:B160"/>
    <mergeCell ref="D160:E160"/>
    <mergeCell ref="F160:G160"/>
    <mergeCell ref="A168:B168"/>
    <mergeCell ref="C168:D168"/>
    <mergeCell ref="A169:B169"/>
    <mergeCell ref="C169:D169"/>
    <mergeCell ref="A170:B170"/>
    <mergeCell ref="C170:D170"/>
    <mergeCell ref="A163:B163"/>
    <mergeCell ref="D163:E163"/>
    <mergeCell ref="F163:G163"/>
    <mergeCell ref="A164:B164"/>
    <mergeCell ref="D164:E164"/>
    <mergeCell ref="F164:G164"/>
    <mergeCell ref="A190:W190"/>
    <mergeCell ref="A192:W192"/>
    <mergeCell ref="A178:W178"/>
    <mergeCell ref="A180:W180"/>
    <mergeCell ref="A182:W182"/>
    <mergeCell ref="A184:W184"/>
    <mergeCell ref="A186:W186"/>
    <mergeCell ref="A188:W188"/>
    <mergeCell ref="A171:B171"/>
    <mergeCell ref="C171:D171"/>
    <mergeCell ref="A172:B172"/>
    <mergeCell ref="C172:D172"/>
    <mergeCell ref="A173:B173"/>
    <mergeCell ref="C173:D173"/>
  </mergeCells>
  <conditionalFormatting sqref="H65 D65 F65 L65 J65 D18:D21 F20:F21 H21 L18:L21 V19:V21 X19:X21 Z19:Z21 AB17:AB21 J19:J21 N18:N21 P18:P21 R17:R21 T19:T21">
    <cfRule type="expression" dxfId="405" priority="31">
      <formula>C17="✖"</formula>
    </cfRule>
  </conditionalFormatting>
  <conditionalFormatting sqref="F107 C17:H17 E18:H19">
    <cfRule type="expression" dxfId="404" priority="30">
      <formula>B17="✖"</formula>
    </cfRule>
  </conditionalFormatting>
  <conditionalFormatting sqref="H107">
    <cfRule type="expression" dxfId="403" priority="29">
      <formula>G107="✖"</formula>
    </cfRule>
  </conditionalFormatting>
  <conditionalFormatting sqref="N107 P107 R107 T107 V107 L106:L107">
    <cfRule type="expression" dxfId="402" priority="28">
      <formula>K106="✖"</formula>
    </cfRule>
  </conditionalFormatting>
  <conditionalFormatting sqref="J96:J97">
    <cfRule type="expression" dxfId="401" priority="27">
      <formula>I96="✖"</formula>
    </cfRule>
  </conditionalFormatting>
  <conditionalFormatting sqref="G20:H20">
    <cfRule type="expression" dxfId="400" priority="26">
      <formula>F20="✖"</formula>
    </cfRule>
  </conditionalFormatting>
  <conditionalFormatting sqref="S17:Z18">
    <cfRule type="expression" dxfId="399" priority="25">
      <formula>R17="✖"</formula>
    </cfRule>
  </conditionalFormatting>
  <conditionalFormatting sqref="D38:D42 H38 J42 P38:P42 AF38:AF42 R38:R42 T38:T42 AD38:AD42 AH38:AH42 AJ38:AJ42 AL38:AL42 L38:L42">
    <cfRule type="expression" dxfId="398" priority="23">
      <formula>C38="✖"</formula>
    </cfRule>
  </conditionalFormatting>
  <conditionalFormatting sqref="E39:F42">
    <cfRule type="expression" dxfId="397" priority="22">
      <formula>D39="✖"</formula>
    </cfRule>
  </conditionalFormatting>
  <conditionalFormatting sqref="G39:H42">
    <cfRule type="expression" dxfId="396" priority="21">
      <formula>F39="✖"</formula>
    </cfRule>
  </conditionalFormatting>
  <conditionalFormatting sqref="I38:J41">
    <cfRule type="expression" dxfId="395" priority="20">
      <formula>H38="✖"</formula>
    </cfRule>
  </conditionalFormatting>
  <conditionalFormatting sqref="X38:X42 Z38:Z42 N38:N42 V38:V42 AB38:AB42">
    <cfRule type="expression" dxfId="394" priority="18">
      <formula>M38="✖"</formula>
    </cfRule>
  </conditionalFormatting>
  <conditionalFormatting sqref="D59:D62 F59:F62 H59:H62 L59:L62 N59:N62 P59:P62 X59:X62 Z59:Z62 AB59:AB62 AD59:AD62 AF59:AF62 J59:J62">
    <cfRule type="expression" dxfId="393" priority="17">
      <formula>C59="✖"</formula>
    </cfRule>
  </conditionalFormatting>
  <conditionalFormatting sqref="R59:R62 T59:T62 V59:V62">
    <cfRule type="expression" dxfId="392" priority="16">
      <formula>Q59="✖"</formula>
    </cfRule>
  </conditionalFormatting>
  <conditionalFormatting sqref="D78:D79 F78:F79 H78:H79 L78:L79">
    <cfRule type="expression" dxfId="391" priority="15">
      <formula>C78="✖"</formula>
    </cfRule>
  </conditionalFormatting>
  <conditionalFormatting sqref="N78:N79 P78:P79">
    <cfRule type="expression" dxfId="390" priority="14">
      <formula>M78="✖"</formula>
    </cfRule>
  </conditionalFormatting>
  <conditionalFormatting sqref="R78:R79 T78:T79 V78:V79 X78:X79 Z78:Z79">
    <cfRule type="expression" dxfId="389" priority="13">
      <formula>Q78="✖"</formula>
    </cfRule>
  </conditionalFormatting>
  <conditionalFormatting sqref="D93 F93 H93 J93">
    <cfRule type="expression" dxfId="388" priority="12">
      <formula>C93="✖"</formula>
    </cfRule>
  </conditionalFormatting>
  <conditionalFormatting sqref="N93">
    <cfRule type="expression" dxfId="387" priority="11">
      <formula>M93="✖"</formula>
    </cfRule>
  </conditionalFormatting>
  <conditionalFormatting sqref="P93 R93">
    <cfRule type="expression" dxfId="386" priority="10">
      <formula>O93="✖"</formula>
    </cfRule>
  </conditionalFormatting>
  <conditionalFormatting sqref="T93 V93 X93 Z93 AB93">
    <cfRule type="expression" dxfId="385" priority="9">
      <formula>S93="✖"</formula>
    </cfRule>
  </conditionalFormatting>
  <conditionalFormatting sqref="F106 H106 D106:D107 J106:J107">
    <cfRule type="expression" dxfId="384" priority="8">
      <formula>C106="✖"</formula>
    </cfRule>
  </conditionalFormatting>
  <conditionalFormatting sqref="N106">
    <cfRule type="expression" dxfId="383" priority="7">
      <formula>M106="✖"</formula>
    </cfRule>
  </conditionalFormatting>
  <conditionalFormatting sqref="P106 R106 T106 V106">
    <cfRule type="expression" dxfId="382" priority="6">
      <formula>O106="✖"</formula>
    </cfRule>
  </conditionalFormatting>
  <conditionalFormatting sqref="I78:J78">
    <cfRule type="expression" dxfId="381" priority="5">
      <formula>H78="✖"</formula>
    </cfRule>
  </conditionalFormatting>
  <conditionalFormatting sqref="I79:J79">
    <cfRule type="expression" dxfId="380" priority="4">
      <formula>H79="✖"</formula>
    </cfRule>
  </conditionalFormatting>
  <conditionalFormatting sqref="E38:F38">
    <cfRule type="expression" dxfId="379" priority="2">
      <formula>D38="✖"</formula>
    </cfRule>
  </conditionalFormatting>
  <conditionalFormatting sqref="L93">
    <cfRule type="expression" dxfId="378" priority="1">
      <formula>K93="✖"</formula>
    </cfRule>
  </conditionalFormatting>
  <conditionalFormatting sqref="J17:J18">
    <cfRule type="expression" dxfId="377" priority="286">
      <formula>AQ17="✖"</formula>
    </cfRule>
  </conditionalFormatting>
  <conditionalFormatting sqref="K17:P17">
    <cfRule type="expression" dxfId="376" priority="288">
      <formula>#REF!="✖"</formula>
    </cfRule>
  </conditionalFormatting>
  <conditionalFormatting sqref="I17:I18">
    <cfRule type="expression" dxfId="375" priority="291">
      <formula>AJ17="✖"</formula>
    </cfRule>
  </conditionalFormatting>
  <dataValidations count="3">
    <dataValidation type="list" allowBlank="1" showInputMessage="1" showErrorMessage="1" sqref="W8:AA9" xr:uid="{1C722F8F-A407-4CDE-9209-E660ECACEA03}">
      <formula1>$AF$1:$AF$7</formula1>
    </dataValidation>
    <dataValidation type="list" allowBlank="1" showInputMessage="1" showErrorMessage="1" sqref="M18:M21 O18:O21 U16 W16 Y16 W19:W21 Y19:Y21 Q92:Q93 M93 Q38:Q42 AE58:AE62 S38:S42 AK37:AK42 W37:W42 Y37:Y42 M37:M42 U37:U42 AA37:AA42 AC37:AC42 AE37:AE42 AG37:AG42 AI37:AI42 M59:M62 O59:O62 Q16:Q21 Q58:Q62 O77:O79 S58:S62 U58:U62 W58:W62 Y58:Y62 AA58:AA62 K78:K79 Q77:Q79 S77:S79 U77:U79 W77:W79 Y77:Y79 I59:I62 O92:O93 M77:M79 M105:M106 S92:S93 U92:U93 W92:W93 Y92:Y93 AA92:AA93 K38:K42 I106:I107 O105:O106 U105:U106 S105:S106 Q105:Q106 G106 G78:G79 C106:C107 C18:C21 E20:E21 G21 E93 K18:K21 C78:C79 S16 S19:S21 U19:U21 AA16:AA21 G93 I93 E106 I19:I21 C38:C42 C93 G38 I42 E78:E79 O38:O42 K59:K62 AC58:AC62 G59:G62 E59:E62 C59:C62" xr:uid="{E18FE2A3-E326-4200-8814-0C5B73226F18}">
      <formula1>$M$1:$M$2</formula1>
    </dataValidation>
    <dataValidation type="list" allowBlank="1" showInputMessage="1" showErrorMessage="1" sqref="A2 I65 G65 C65 E65 K65" xr:uid="{18130397-B39E-4361-BFA5-FF3BF021B95E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D370E-357C-459E-ACF3-AA781FC576A1}">
  <sheetPr>
    <tabColor theme="9"/>
  </sheetPr>
  <dimension ref="A1:AN228"/>
  <sheetViews>
    <sheetView showGridLines="0" topLeftCell="L1" zoomScaleNormal="100" zoomScaleSheetLayoutView="55" workbookViewId="0">
      <selection activeCell="R10" sqref="R10:AA10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4" ht="21" x14ac:dyDescent="0.35">
      <c r="A1" s="2" t="s">
        <v>0</v>
      </c>
      <c r="B1" s="21"/>
      <c r="C1" s="3"/>
      <c r="D1" s="3"/>
      <c r="E1" s="3"/>
      <c r="F1" s="3"/>
      <c r="G1" s="3"/>
      <c r="H1" s="3"/>
      <c r="I1" s="3"/>
      <c r="J1" s="3"/>
      <c r="K1" s="3"/>
      <c r="L1" s="4"/>
      <c r="M1" s="63" t="s">
        <v>10</v>
      </c>
      <c r="AF1" s="63" t="s">
        <v>186</v>
      </c>
      <c r="AG1" s="63"/>
      <c r="AH1" s="63" t="s">
        <v>189</v>
      </c>
    </row>
    <row r="2" spans="1:34" ht="21" x14ac:dyDescent="0.35">
      <c r="A2" s="2"/>
      <c r="B2" s="21"/>
      <c r="C2" s="3"/>
      <c r="D2" s="3"/>
      <c r="E2" s="3"/>
      <c r="F2" s="3"/>
      <c r="G2" s="3"/>
      <c r="H2" s="3"/>
      <c r="I2" s="3"/>
      <c r="J2" s="3"/>
      <c r="K2" s="3"/>
      <c r="L2" s="4"/>
      <c r="M2" s="63" t="s">
        <v>12</v>
      </c>
      <c r="AF2" s="63" t="s">
        <v>183</v>
      </c>
      <c r="AG2" s="63"/>
      <c r="AH2" s="63" t="s">
        <v>188</v>
      </c>
    </row>
    <row r="3" spans="1:34" ht="21" x14ac:dyDescent="0.35">
      <c r="A3" s="13" t="s">
        <v>1</v>
      </c>
      <c r="B3" s="21"/>
      <c r="C3" s="3"/>
      <c r="D3" s="3"/>
      <c r="E3" s="3"/>
      <c r="F3" s="3"/>
      <c r="G3" s="3"/>
      <c r="H3" s="3"/>
      <c r="I3" s="3"/>
      <c r="J3" s="3"/>
      <c r="K3" s="3"/>
      <c r="L3" s="4"/>
      <c r="AF3" s="63" t="s">
        <v>187</v>
      </c>
      <c r="AG3" s="63"/>
      <c r="AH3" s="63"/>
    </row>
    <row r="4" spans="1:34" ht="21" x14ac:dyDescent="0.35">
      <c r="A4" s="13" t="s">
        <v>98</v>
      </c>
      <c r="B4" s="21"/>
      <c r="C4" s="3"/>
      <c r="D4" s="3"/>
      <c r="E4" s="3"/>
      <c r="F4" s="3"/>
      <c r="G4" s="3"/>
      <c r="H4" s="3"/>
      <c r="I4" s="3"/>
      <c r="J4" s="3"/>
      <c r="K4" s="3"/>
      <c r="L4" s="4"/>
      <c r="AF4" s="63" t="s">
        <v>181</v>
      </c>
      <c r="AG4" s="63"/>
      <c r="AH4" s="63"/>
    </row>
    <row r="5" spans="1:34" ht="21" x14ac:dyDescent="0.35">
      <c r="A5" s="13"/>
      <c r="B5" s="21"/>
      <c r="C5" s="3"/>
      <c r="D5" s="3"/>
      <c r="E5" s="3"/>
      <c r="F5" s="3"/>
      <c r="G5" s="3"/>
      <c r="H5" s="3"/>
      <c r="I5" s="3"/>
      <c r="J5" s="3"/>
      <c r="K5" s="3"/>
      <c r="L5" s="4"/>
      <c r="AF5" s="63" t="s">
        <v>182</v>
      </c>
      <c r="AG5" s="63"/>
      <c r="AH5" s="63"/>
    </row>
    <row r="6" spans="1:34" ht="21" x14ac:dyDescent="0.35">
      <c r="A6" s="2" t="s">
        <v>99</v>
      </c>
      <c r="B6" s="22"/>
      <c r="C6" s="2"/>
      <c r="D6" s="2"/>
      <c r="E6" s="2"/>
      <c r="F6" s="2"/>
      <c r="G6" s="2"/>
      <c r="H6" s="2"/>
      <c r="I6" s="3"/>
      <c r="J6" s="3"/>
      <c r="K6" s="3"/>
      <c r="L6" s="4"/>
      <c r="AF6" s="63" t="s">
        <v>185</v>
      </c>
      <c r="AG6" s="63"/>
      <c r="AH6" s="63"/>
    </row>
    <row r="7" spans="1:34" ht="21" x14ac:dyDescent="0.35">
      <c r="A7" s="3"/>
      <c r="B7" s="21"/>
      <c r="C7" s="3"/>
      <c r="D7" s="3"/>
      <c r="E7" s="3"/>
      <c r="F7" s="3"/>
      <c r="G7" s="3"/>
      <c r="H7" s="3"/>
      <c r="I7" s="3"/>
      <c r="J7" s="3"/>
      <c r="K7" s="3"/>
      <c r="L7" s="4"/>
      <c r="AF7" s="63" t="s">
        <v>184</v>
      </c>
      <c r="AG7" s="63"/>
      <c r="AH7" s="63"/>
    </row>
    <row r="8" spans="1:34" ht="21" x14ac:dyDescent="0.25">
      <c r="A8" s="171" t="s">
        <v>100</v>
      </c>
      <c r="B8" s="191"/>
      <c r="C8" s="125">
        <f>'Formulário Anual 2024'!C8</f>
        <v>0</v>
      </c>
      <c r="D8" s="126"/>
      <c r="E8" s="126"/>
      <c r="F8" s="126"/>
      <c r="G8" s="127"/>
      <c r="H8" s="121" t="s">
        <v>101</v>
      </c>
      <c r="I8" s="121"/>
      <c r="J8" s="121"/>
      <c r="K8" s="121"/>
      <c r="L8" s="122"/>
      <c r="M8" s="123">
        <f>'Formulário Anual 2024'!M8</f>
        <v>0</v>
      </c>
      <c r="N8" s="123"/>
      <c r="O8" s="123"/>
      <c r="P8" s="123"/>
      <c r="Q8" s="123"/>
      <c r="R8" s="121" t="s">
        <v>179</v>
      </c>
      <c r="S8" s="121"/>
      <c r="T8" s="121"/>
      <c r="U8" s="121"/>
      <c r="V8" s="122"/>
      <c r="W8" s="123" t="str">
        <f>'Formulário Anual 2024'!W8</f>
        <v>Centro-Oeste</v>
      </c>
      <c r="X8" s="123"/>
      <c r="Y8" s="123"/>
      <c r="Z8" s="123"/>
      <c r="AA8" s="123"/>
    </row>
    <row r="9" spans="1:34" ht="23.25" customHeight="1" x14ac:dyDescent="0.25">
      <c r="A9" s="171" t="s">
        <v>102</v>
      </c>
      <c r="B9" s="191"/>
      <c r="C9" s="125">
        <f>'Formulário Anual 2024'!C9</f>
        <v>0</v>
      </c>
      <c r="D9" s="126"/>
      <c r="E9" s="126"/>
      <c r="F9" s="126"/>
      <c r="G9" s="127"/>
      <c r="H9" s="121" t="s">
        <v>103</v>
      </c>
      <c r="I9" s="121"/>
      <c r="J9" s="121"/>
      <c r="K9" s="121"/>
      <c r="L9" s="122"/>
      <c r="M9" s="123">
        <f>'Formulário Anual 2024'!M9</f>
        <v>0</v>
      </c>
      <c r="N9" s="123"/>
      <c r="O9" s="123"/>
      <c r="P9" s="123"/>
      <c r="Q9" s="123"/>
      <c r="R9" s="121" t="s">
        <v>180</v>
      </c>
      <c r="S9" s="121"/>
      <c r="T9" s="121"/>
      <c r="U9" s="121"/>
      <c r="V9" s="122"/>
      <c r="W9" s="123" t="str">
        <f>'Formulário Anual 2024'!W9</f>
        <v>Parceira - Base</v>
      </c>
      <c r="X9" s="123"/>
      <c r="Y9" s="123"/>
      <c r="Z9" s="123"/>
      <c r="AA9" s="123"/>
    </row>
    <row r="10" spans="1:34" ht="23.25" customHeight="1" x14ac:dyDescent="0.25">
      <c r="A10" s="171" t="s">
        <v>104</v>
      </c>
      <c r="B10" s="171"/>
      <c r="C10" s="187">
        <f>'Formulário Anual 2024'!C10</f>
        <v>0</v>
      </c>
      <c r="D10" s="188"/>
      <c r="E10" s="188"/>
      <c r="F10" s="188"/>
      <c r="G10" s="188"/>
      <c r="H10" s="189"/>
      <c r="I10" s="189"/>
      <c r="J10" s="189"/>
      <c r="K10" s="189"/>
      <c r="L10" s="189"/>
      <c r="M10" s="189"/>
      <c r="N10" s="189"/>
      <c r="O10" s="189"/>
      <c r="P10" s="189"/>
      <c r="Q10" s="190"/>
      <c r="R10" s="212"/>
      <c r="S10" s="213"/>
      <c r="T10" s="213"/>
      <c r="U10" s="213"/>
      <c r="V10" s="213"/>
      <c r="W10" s="213"/>
      <c r="X10" s="213"/>
      <c r="Y10" s="213"/>
      <c r="Z10" s="213"/>
      <c r="AA10" s="214"/>
    </row>
    <row r="11" spans="1:34" x14ac:dyDescent="0.25">
      <c r="B11" s="18"/>
    </row>
    <row r="12" spans="1:34" ht="21" x14ac:dyDescent="0.25">
      <c r="A12" s="10" t="s">
        <v>3</v>
      </c>
      <c r="B12" s="18"/>
    </row>
    <row r="13" spans="1:34" x14ac:dyDescent="0.25">
      <c r="B13" s="18"/>
    </row>
    <row r="14" spans="1:34" s="19" customFormat="1" ht="42" customHeight="1" x14ac:dyDescent="0.25">
      <c r="A14" s="173" t="s">
        <v>4</v>
      </c>
      <c r="B14" s="182" t="s">
        <v>108</v>
      </c>
      <c r="C14" s="183" t="s">
        <v>47</v>
      </c>
      <c r="D14" s="183"/>
      <c r="E14" s="220" t="s">
        <v>143</v>
      </c>
      <c r="F14" s="221"/>
      <c r="G14" s="221"/>
      <c r="H14" s="221"/>
      <c r="I14" s="221"/>
      <c r="J14" s="222"/>
      <c r="K14" s="193" t="s">
        <v>84</v>
      </c>
      <c r="L14" s="193"/>
      <c r="M14" s="193" t="s">
        <v>144</v>
      </c>
      <c r="N14" s="193"/>
      <c r="O14" s="193"/>
      <c r="P14" s="193"/>
      <c r="Q14" s="78" t="s">
        <v>145</v>
      </c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136" t="s">
        <v>15</v>
      </c>
      <c r="AD14" s="137"/>
    </row>
    <row r="15" spans="1:34" ht="74.25" customHeight="1" x14ac:dyDescent="0.25">
      <c r="A15" s="173"/>
      <c r="B15" s="182"/>
      <c r="C15" s="172" t="s">
        <v>5</v>
      </c>
      <c r="D15" s="172"/>
      <c r="E15" s="172" t="s">
        <v>112</v>
      </c>
      <c r="F15" s="172"/>
      <c r="G15" s="172" t="s">
        <v>6</v>
      </c>
      <c r="H15" s="172"/>
      <c r="I15" s="223" t="s">
        <v>113</v>
      </c>
      <c r="J15" s="224"/>
      <c r="K15" s="186" t="s">
        <v>117</v>
      </c>
      <c r="L15" s="186"/>
      <c r="M15" s="207" t="s">
        <v>118</v>
      </c>
      <c r="N15" s="207"/>
      <c r="O15" s="186" t="s">
        <v>109</v>
      </c>
      <c r="P15" s="186"/>
      <c r="Q15" s="200" t="s">
        <v>110</v>
      </c>
      <c r="R15" s="201"/>
      <c r="S15" s="200" t="s">
        <v>111</v>
      </c>
      <c r="T15" s="201"/>
      <c r="U15" s="200" t="s">
        <v>134</v>
      </c>
      <c r="V15" s="201"/>
      <c r="W15" s="200" t="s">
        <v>135</v>
      </c>
      <c r="X15" s="201"/>
      <c r="Y15" s="200" t="s">
        <v>136</v>
      </c>
      <c r="Z15" s="201"/>
      <c r="AA15" s="200" t="s">
        <v>137</v>
      </c>
      <c r="AB15" s="201"/>
      <c r="AC15" s="138" t="s">
        <v>172</v>
      </c>
      <c r="AD15" s="139"/>
    </row>
    <row r="16" spans="1:34" ht="26.25" customHeight="1" x14ac:dyDescent="0.25">
      <c r="A16" s="173"/>
      <c r="B16" s="182"/>
      <c r="C16" s="217"/>
      <c r="D16" s="217"/>
      <c r="E16" s="217"/>
      <c r="F16" s="217"/>
      <c r="G16" s="217"/>
      <c r="H16" s="217"/>
      <c r="I16" s="225"/>
      <c r="J16" s="226"/>
      <c r="K16" s="218"/>
      <c r="L16" s="218"/>
      <c r="M16" s="219"/>
      <c r="N16" s="219"/>
      <c r="O16" s="218"/>
      <c r="P16" s="218"/>
      <c r="Q16" s="39" t="str">
        <f>'Formulário Anual 2024'!Q16</f>
        <v>✖</v>
      </c>
      <c r="R16" s="40" t="s">
        <v>146</v>
      </c>
      <c r="S16" s="39" t="str">
        <f>'Formulário Anual 2024'!S16</f>
        <v>✖</v>
      </c>
      <c r="T16" s="54" t="s">
        <v>146</v>
      </c>
      <c r="U16" s="39" t="str">
        <f>'Formulário Anual 2024'!U16</f>
        <v>✖</v>
      </c>
      <c r="V16" s="54" t="s">
        <v>146</v>
      </c>
      <c r="W16" s="39" t="str">
        <f>'Formulário Anual 2024'!W16</f>
        <v>✖</v>
      </c>
      <c r="X16" s="54" t="s">
        <v>146</v>
      </c>
      <c r="Y16" s="39" t="str">
        <f>'Formulário Anual 2024'!Y16</f>
        <v>✖</v>
      </c>
      <c r="Z16" s="54" t="s">
        <v>146</v>
      </c>
      <c r="AA16" s="39" t="str">
        <f>'Formulário Anual 2024'!AA16</f>
        <v>✖</v>
      </c>
      <c r="AB16" s="54" t="s">
        <v>146</v>
      </c>
      <c r="AC16" s="140"/>
      <c r="AD16" s="141"/>
    </row>
    <row r="17" spans="1:30" ht="21" x14ac:dyDescent="0.35">
      <c r="A17" s="5" t="s">
        <v>85</v>
      </c>
      <c r="B17" s="23">
        <f>'Formulário Anual 2024'!B17</f>
        <v>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2" t="str">
        <f>'Formulário Anual 2024'!Q17</f>
        <v>✖</v>
      </c>
      <c r="R17" s="51">
        <f>IF($B17&gt;0,IF(Q17="✖",0,IF(Q$16="✖",'Tabela de Produtos Bimestral'!R2,'Tabela de Produtos Bimestral'!X2)),0)</f>
        <v>0</v>
      </c>
      <c r="S17" s="53"/>
      <c r="T17" s="53"/>
      <c r="U17" s="53"/>
      <c r="V17" s="53"/>
      <c r="W17" s="53"/>
      <c r="X17" s="53"/>
      <c r="Y17" s="53"/>
      <c r="Z17" s="53"/>
      <c r="AA17" s="52" t="str">
        <f>'Formulário Anual 2024'!AA17</f>
        <v>✖</v>
      </c>
      <c r="AB17" s="51">
        <f>IF($B17&gt;0,IF(AA17="✖",0,'Tabela de Produtos Bimestral'!AG2),0)</f>
        <v>0</v>
      </c>
      <c r="AC17" s="142">
        <f>SUM(C17:AB17)</f>
        <v>0</v>
      </c>
      <c r="AD17" s="143"/>
    </row>
    <row r="18" spans="1:30" ht="21" x14ac:dyDescent="0.35">
      <c r="A18" s="5" t="s">
        <v>9</v>
      </c>
      <c r="B18" s="23">
        <f>'Formulário Anual 2024'!B18</f>
        <v>35</v>
      </c>
      <c r="C18" s="52" t="str">
        <f>'Formulário Anual 2024'!C18</f>
        <v>✔</v>
      </c>
      <c r="D18" s="55">
        <f>IF($B18&gt;0,IF(C18="✖",0,'Tabela de Produtos Bimestral'!C3),0)</f>
        <v>159.535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2" t="str">
        <f>'Formulário Anual 2024'!Q18</f>
        <v>✖</v>
      </c>
      <c r="R18" s="51">
        <f>IF($B18&gt;0,IF(Q18="✖",0,IF(Q$16="✖",'Tabela de Produtos Bimestral'!R3,'Tabela de Produtos Bimestral'!X3)),0)</f>
        <v>0</v>
      </c>
      <c r="S18" s="53"/>
      <c r="T18" s="53"/>
      <c r="U18" s="53"/>
      <c r="V18" s="53"/>
      <c r="W18" s="53"/>
      <c r="X18" s="53"/>
      <c r="Y18" s="53"/>
      <c r="Z18" s="53"/>
      <c r="AA18" s="52" t="str">
        <f>'Formulário Anual 2024'!AA18</f>
        <v>✖</v>
      </c>
      <c r="AB18" s="51">
        <f>IF($B18&gt;0,IF(AA18="✖",0,'Tabela de Produtos Bimestral'!AG3),0)</f>
        <v>0</v>
      </c>
      <c r="AC18" s="142">
        <f>SUM(C18:AB18)</f>
        <v>159.535</v>
      </c>
      <c r="AD18" s="143"/>
    </row>
    <row r="19" spans="1:30" ht="21" x14ac:dyDescent="0.35">
      <c r="A19" s="5" t="s">
        <v>11</v>
      </c>
      <c r="B19" s="23">
        <f>'Formulário Anual 2024'!B19</f>
        <v>30</v>
      </c>
      <c r="C19" s="52" t="str">
        <f>'Formulário Anual 2024'!C19</f>
        <v>✔</v>
      </c>
      <c r="D19" s="51">
        <f>IF($B19&gt;0,IF(C19="✖",0,'Tabela de Produtos Bimestral'!C4),0)</f>
        <v>159.535</v>
      </c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2" t="str">
        <f>'Formulário Anual 2024'!Q19</f>
        <v>✖</v>
      </c>
      <c r="R19" s="51">
        <f>IF($B19&gt;0,IF(Q19="✖",0,IF(Q$16="✖",'Tabela de Produtos Bimestral'!R4,'Tabela de Produtos Bimestral'!X4)),0)</f>
        <v>0</v>
      </c>
      <c r="S19" s="52" t="str">
        <f>'Formulário Anual 2024'!S19</f>
        <v>✖</v>
      </c>
      <c r="T19" s="51">
        <f>IF($B19&gt;0,IF(S19="✖",0,IF($S$16="✖",'Tabela de Produtos Bimestral'!S4,'Tabela de Produtos Bimestral'!Y4)),0)</f>
        <v>0</v>
      </c>
      <c r="U19" s="52" t="str">
        <f>'Formulário Anual 2024'!U19</f>
        <v>✖</v>
      </c>
      <c r="V19" s="51">
        <f>IF($B19&gt;0,IF(U19="✖",0,'Tabela de Produtos Bimestral'!AD4),0)</f>
        <v>0</v>
      </c>
      <c r="W19" s="52" t="str">
        <f>'Formulário Anual 2024'!W19</f>
        <v>✖</v>
      </c>
      <c r="X19" s="51">
        <f>IF($B19&gt;0,IF(W19="✖",0,'Tabela de Produtos Bimestral'!AE4),0)</f>
        <v>0</v>
      </c>
      <c r="Y19" s="52" t="str">
        <f>'Formulário Anual 2024'!Y19</f>
        <v>✖</v>
      </c>
      <c r="Z19" s="51">
        <f>IF($B19&gt;0,IF(Y19="✖",0,'Tabela de Produtos Bimestral'!AF4),0)</f>
        <v>0</v>
      </c>
      <c r="AA19" s="52" t="str">
        <f>'Formulário Anual 2024'!AA19</f>
        <v>✖</v>
      </c>
      <c r="AB19" s="51">
        <f>IF($B19&gt;0,IF(AA19="✖",0,'Tabela de Produtos Bimestral'!AG4),0)</f>
        <v>0</v>
      </c>
      <c r="AC19" s="142">
        <f>SUM(C19:AB19)</f>
        <v>159.535</v>
      </c>
      <c r="AD19" s="143"/>
    </row>
    <row r="20" spans="1:30" ht="21" x14ac:dyDescent="0.35">
      <c r="A20" s="5" t="s">
        <v>13</v>
      </c>
      <c r="B20" s="23">
        <f>'Formulário Anual 2024'!B20</f>
        <v>50</v>
      </c>
      <c r="C20" s="52" t="str">
        <f>'Formulário Anual 2024'!C20</f>
        <v>✔</v>
      </c>
      <c r="D20" s="51">
        <f>IF($B20&gt;0,IF(C20="✖",0,'Tabela de Produtos Bimestral'!C5),0)</f>
        <v>159.535</v>
      </c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2" t="str">
        <f>'Formulário Anual 2024'!Q20</f>
        <v>✖</v>
      </c>
      <c r="R20" s="51">
        <f>IF($B20&gt;0,IF(Q20="✖",0,IF(Q$16="✖",'Tabela de Produtos Bimestral'!R5,'Tabela de Produtos Bimestral'!X5)),0)</f>
        <v>0</v>
      </c>
      <c r="S20" s="52" t="str">
        <f>'Formulário Anual 2024'!S20</f>
        <v>✖</v>
      </c>
      <c r="T20" s="51">
        <f>IF($B20&gt;0,IF(S20="✖",0,IF($S$16="✖",'Tabela de Produtos Bimestral'!S5,'Tabela de Produtos Bimestral'!Y5)),0)</f>
        <v>0</v>
      </c>
      <c r="U20" s="52" t="str">
        <f>'Formulário Anual 2024'!U20</f>
        <v>✖</v>
      </c>
      <c r="V20" s="51">
        <f>IF($B20&gt;0,IF(U20="✖",0,'Tabela de Produtos Bimestral'!AD5),0)</f>
        <v>0</v>
      </c>
      <c r="W20" s="52" t="str">
        <f>'Formulário Anual 2024'!W20</f>
        <v>✖</v>
      </c>
      <c r="X20" s="51">
        <f>IF($B20&gt;0,IF(W20="✖",0,'Tabela de Produtos Bimestral'!AE5),0)</f>
        <v>0</v>
      </c>
      <c r="Y20" s="52" t="str">
        <f>'Formulário Anual 2024'!Y20</f>
        <v>✖</v>
      </c>
      <c r="Z20" s="51">
        <f>IF($B20&gt;0,IF(Y20="✖",0,'Tabela de Produtos Bimestral'!AF5),0)</f>
        <v>0</v>
      </c>
      <c r="AA20" s="52" t="str">
        <f>'Formulário Anual 2024'!AA20</f>
        <v>✖</v>
      </c>
      <c r="AB20" s="51">
        <f>IF($B20&gt;0,IF(AA20="✖",0,'Tabela de Produtos Bimestral'!AG5),0)</f>
        <v>0</v>
      </c>
      <c r="AC20" s="142">
        <f>SUM(C20:AB20)</f>
        <v>159.535</v>
      </c>
      <c r="AD20" s="143"/>
    </row>
    <row r="21" spans="1:30" ht="21" x14ac:dyDescent="0.35">
      <c r="A21" s="5" t="s">
        <v>14</v>
      </c>
      <c r="B21" s="23">
        <f>'Formulário Anual 2024'!B21</f>
        <v>45</v>
      </c>
      <c r="C21" s="52" t="str">
        <f>'Formulário Anual 2024'!C21</f>
        <v>✔</v>
      </c>
      <c r="D21" s="51">
        <f>IF($B21&gt;0,IF(C21="✖",0,'Tabela de Produtos Bimestral'!C6),0)</f>
        <v>159.535</v>
      </c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'Formulário Anual 2024'!Q21</f>
        <v>✖</v>
      </c>
      <c r="R21" s="51">
        <f>IF($B21&gt;0,IF(Q21="✖",0,IF(Q$16="✖",'Tabela de Produtos Bimestral'!R6,'Tabela de Produtos Bimestral'!X6)),0)</f>
        <v>0</v>
      </c>
      <c r="S21" s="52" t="str">
        <f>'Formulário Anual 2024'!S21</f>
        <v>✖</v>
      </c>
      <c r="T21" s="51">
        <f>IF($B21&gt;0,IF(S21="✖",0,IF($S$16="✖",'Tabela de Produtos Bimestral'!S6,'Tabela de Produtos Bimestral'!Y6)),0)</f>
        <v>0</v>
      </c>
      <c r="U21" s="52" t="str">
        <f>'Formulário Anual 2024'!U21</f>
        <v>✖</v>
      </c>
      <c r="V21" s="51">
        <f>IF($B21&gt;0,IF(U21="✖",0,'Tabela de Produtos Bimestral'!AD6),0)</f>
        <v>0</v>
      </c>
      <c r="W21" s="52" t="str">
        <f>'Formulário Anual 2024'!W21</f>
        <v>✖</v>
      </c>
      <c r="X21" s="51">
        <f>IF($B21&gt;0,IF(W21="✖",0,'Tabela de Produtos Bimestral'!AE6),0)</f>
        <v>0</v>
      </c>
      <c r="Y21" s="52" t="str">
        <f>'Formulário Anual 2024'!Y21</f>
        <v>✖</v>
      </c>
      <c r="Z21" s="51">
        <f>IF($B21&gt;0,IF(Y21="✖",0,'Tabela de Produtos Bimestral'!AF6),0)</f>
        <v>0</v>
      </c>
      <c r="AA21" s="52" t="str">
        <f>'Formulário Anual 2024'!AA21</f>
        <v>✖</v>
      </c>
      <c r="AB21" s="51">
        <f>IF($B21&gt;0,IF(AA21="✖",0,'Tabela de Produtos Bimestral'!AG6),0)</f>
        <v>0</v>
      </c>
      <c r="AC21" s="142">
        <f>SUM(C21:AB21)</f>
        <v>159.535</v>
      </c>
      <c r="AD21" s="143"/>
    </row>
    <row r="22" spans="1:30" ht="21" customHeight="1" x14ac:dyDescent="0.35">
      <c r="A22" s="34"/>
      <c r="B22" s="30"/>
      <c r="C22" s="153" t="s">
        <v>166</v>
      </c>
      <c r="D22" s="153"/>
      <c r="E22" s="153"/>
      <c r="F22" s="153"/>
      <c r="G22" s="153"/>
      <c r="H22" s="153"/>
      <c r="I22" s="153" t="s">
        <v>165</v>
      </c>
      <c r="J22" s="153"/>
      <c r="K22" s="153" t="s">
        <v>166</v>
      </c>
      <c r="L22" s="153"/>
      <c r="M22" s="153"/>
      <c r="N22" s="153"/>
      <c r="O22" s="153"/>
      <c r="P22" s="153"/>
      <c r="Q22" s="153" t="str">
        <f>IF(Q16="✔","*Não se aplica desconto","Desconto aplicável")</f>
        <v>Desconto aplicável</v>
      </c>
      <c r="R22" s="153"/>
      <c r="S22" s="153" t="str">
        <f>IF(S16="✔","*Não se aplica desconto","Desconto aplicável")</f>
        <v>Desconto aplicável</v>
      </c>
      <c r="T22" s="153"/>
      <c r="U22" s="153" t="s">
        <v>165</v>
      </c>
      <c r="V22" s="153"/>
      <c r="W22" s="153"/>
      <c r="X22" s="153"/>
      <c r="Y22" s="153"/>
      <c r="Z22" s="153"/>
      <c r="AA22" s="153"/>
      <c r="AB22" s="153"/>
    </row>
    <row r="23" spans="1:30" ht="21" customHeight="1" x14ac:dyDescent="0.25">
      <c r="B23" s="18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</row>
    <row r="24" spans="1:30" x14ac:dyDescent="0.25">
      <c r="B24" s="18"/>
    </row>
    <row r="25" spans="1:30" ht="21" customHeight="1" x14ac:dyDescent="0.25">
      <c r="A25" s="173" t="s">
        <v>4</v>
      </c>
      <c r="B25" s="175" t="s">
        <v>15</v>
      </c>
      <c r="C25" s="175"/>
      <c r="D25" s="175"/>
      <c r="E25" s="175"/>
      <c r="F25" s="175"/>
      <c r="G25" s="175"/>
      <c r="H25" s="175"/>
      <c r="I25" s="175"/>
      <c r="J25" s="175"/>
      <c r="K25" s="175"/>
    </row>
    <row r="26" spans="1:30" ht="92.25" customHeight="1" x14ac:dyDescent="0.25">
      <c r="A26" s="173"/>
      <c r="B26" s="174" t="s">
        <v>16</v>
      </c>
      <c r="C26" s="174"/>
      <c r="D26" s="175" t="s">
        <v>17</v>
      </c>
      <c r="E26" s="175"/>
      <c r="F26" s="175" t="s">
        <v>18</v>
      </c>
      <c r="G26" s="175"/>
      <c r="H26" s="175" t="s">
        <v>131</v>
      </c>
      <c r="I26" s="175"/>
      <c r="J26" s="175" t="s">
        <v>142</v>
      </c>
      <c r="K26" s="175"/>
      <c r="P26" s="37"/>
    </row>
    <row r="27" spans="1:30" ht="21" x14ac:dyDescent="0.25">
      <c r="A27" s="5" t="s">
        <v>85</v>
      </c>
      <c r="B27" s="142">
        <f>SUM(C17:AB17)</f>
        <v>0</v>
      </c>
      <c r="C27" s="143"/>
      <c r="D27" s="181" t="str">
        <f>IF($C$149&lt;100,"0%",IF($C$149&lt;200,"5%",IF($C$149&lt;300,"10%",IF($C$149&lt;400,"15%","20%"))))</f>
        <v>20%</v>
      </c>
      <c r="E27" s="181"/>
      <c r="F27" s="56">
        <f>H150</f>
        <v>0.1208814</v>
      </c>
      <c r="G27" s="57"/>
      <c r="H27" s="144">
        <f>'cálculos 2º Bim'!AM2</f>
        <v>0</v>
      </c>
      <c r="I27" s="144"/>
      <c r="J27" s="144">
        <f>'cálculos 2º Bim'!AN2</f>
        <v>0</v>
      </c>
      <c r="K27" s="144"/>
    </row>
    <row r="28" spans="1:30" ht="21" x14ac:dyDescent="0.25">
      <c r="A28" s="5" t="s">
        <v>9</v>
      </c>
      <c r="B28" s="142">
        <f>SUM(C18:AB18)</f>
        <v>159.535</v>
      </c>
      <c r="C28" s="143"/>
      <c r="D28" s="181"/>
      <c r="E28" s="181"/>
      <c r="F28" s="56">
        <f>H150</f>
        <v>0.1208814</v>
      </c>
      <c r="G28" s="57"/>
      <c r="H28" s="144">
        <f>'cálculos 2º Bim'!AM3</f>
        <v>108.343185851</v>
      </c>
      <c r="I28" s="144"/>
      <c r="J28" s="144">
        <f>'cálculos 2º Bim'!AN3</f>
        <v>108.343185851</v>
      </c>
      <c r="K28" s="144"/>
    </row>
    <row r="29" spans="1:30" ht="21" x14ac:dyDescent="0.25">
      <c r="A29" s="5" t="s">
        <v>11</v>
      </c>
      <c r="B29" s="142">
        <f>SUM(C19:AB19)</f>
        <v>159.535</v>
      </c>
      <c r="C29" s="143"/>
      <c r="D29" s="181"/>
      <c r="E29" s="181"/>
      <c r="F29" s="56">
        <f>H150</f>
        <v>0.1208814</v>
      </c>
      <c r="G29" s="57"/>
      <c r="H29" s="144">
        <f>'cálculos 2º Bim'!AM4</f>
        <v>108.343185851</v>
      </c>
      <c r="I29" s="144"/>
      <c r="J29" s="144">
        <f>'cálculos 2º Bim'!AN4</f>
        <v>108.343185851</v>
      </c>
      <c r="K29" s="144"/>
    </row>
    <row r="30" spans="1:30" ht="21" x14ac:dyDescent="0.25">
      <c r="A30" s="5" t="s">
        <v>13</v>
      </c>
      <c r="B30" s="142">
        <f>SUM(C20:AB20)</f>
        <v>159.535</v>
      </c>
      <c r="C30" s="143"/>
      <c r="D30" s="181"/>
      <c r="E30" s="181"/>
      <c r="F30" s="56">
        <f>H150</f>
        <v>0.1208814</v>
      </c>
      <c r="G30" s="57"/>
      <c r="H30" s="144">
        <f>'cálculos 2º Bim'!AM5</f>
        <v>108.343185851</v>
      </c>
      <c r="I30" s="144"/>
      <c r="J30" s="144">
        <f>'cálculos 2º Bim'!AN5</f>
        <v>108.343185851</v>
      </c>
      <c r="K30" s="144"/>
    </row>
    <row r="31" spans="1:30" ht="21" x14ac:dyDescent="0.25">
      <c r="A31" s="5" t="s">
        <v>14</v>
      </c>
      <c r="B31" s="142">
        <f>SUM(C21:AB21)</f>
        <v>159.535</v>
      </c>
      <c r="C31" s="143"/>
      <c r="D31" s="181"/>
      <c r="E31" s="181"/>
      <c r="F31" s="56">
        <f>H150</f>
        <v>0.1208814</v>
      </c>
      <c r="G31" s="57"/>
      <c r="H31" s="144">
        <f>'cálculos 2º Bim'!AM6</f>
        <v>108.343185851</v>
      </c>
      <c r="I31" s="144"/>
      <c r="J31" s="144">
        <f>'cálculos 2º Bim'!AN6</f>
        <v>108.343185851</v>
      </c>
      <c r="K31" s="144"/>
    </row>
    <row r="32" spans="1:30" x14ac:dyDescent="0.25">
      <c r="B32" s="18"/>
    </row>
    <row r="33" spans="1:40" x14ac:dyDescent="0.25">
      <c r="B33" s="18"/>
    </row>
    <row r="34" spans="1:40" x14ac:dyDescent="0.25">
      <c r="B34" s="18"/>
    </row>
    <row r="35" spans="1:40" ht="42" customHeight="1" x14ac:dyDescent="0.25">
      <c r="A35" s="173" t="s">
        <v>19</v>
      </c>
      <c r="B35" s="182" t="s">
        <v>108</v>
      </c>
      <c r="C35" s="183" t="s">
        <v>47</v>
      </c>
      <c r="D35" s="183"/>
      <c r="E35" s="202" t="s">
        <v>143</v>
      </c>
      <c r="F35" s="203"/>
      <c r="G35" s="203"/>
      <c r="H35" s="203"/>
      <c r="I35" s="203"/>
      <c r="J35" s="203"/>
      <c r="K35" s="203"/>
      <c r="L35" s="203"/>
      <c r="M35" s="203"/>
      <c r="N35" s="203"/>
      <c r="O35" s="193" t="s">
        <v>84</v>
      </c>
      <c r="P35" s="193"/>
      <c r="Q35" s="215" t="s">
        <v>144</v>
      </c>
      <c r="R35" s="216"/>
      <c r="S35" s="216"/>
      <c r="T35" s="216"/>
      <c r="U35" s="216"/>
      <c r="V35" s="216"/>
      <c r="W35" s="209" t="s">
        <v>145</v>
      </c>
      <c r="X35" s="210"/>
      <c r="Y35" s="210"/>
      <c r="Z35" s="210"/>
      <c r="AA35" s="210"/>
      <c r="AB35" s="210"/>
      <c r="AC35" s="210"/>
      <c r="AD35" s="210"/>
      <c r="AE35" s="210"/>
      <c r="AF35" s="210"/>
      <c r="AG35" s="210"/>
      <c r="AH35" s="210"/>
      <c r="AI35" s="210"/>
      <c r="AJ35" s="210"/>
      <c r="AK35" s="210"/>
      <c r="AL35" s="211"/>
      <c r="AM35" s="136" t="s">
        <v>15</v>
      </c>
      <c r="AN35" s="137"/>
    </row>
    <row r="36" spans="1:40" ht="78" customHeight="1" x14ac:dyDescent="0.25">
      <c r="A36" s="173"/>
      <c r="B36" s="182"/>
      <c r="C36" s="172" t="s">
        <v>5</v>
      </c>
      <c r="D36" s="172"/>
      <c r="E36" s="172" t="s">
        <v>112</v>
      </c>
      <c r="F36" s="172"/>
      <c r="G36" s="172" t="s">
        <v>6</v>
      </c>
      <c r="H36" s="172"/>
      <c r="I36" s="172" t="s">
        <v>20</v>
      </c>
      <c r="J36" s="172"/>
      <c r="K36" s="172" t="s">
        <v>113</v>
      </c>
      <c r="L36" s="172"/>
      <c r="M36" s="172" t="s">
        <v>114</v>
      </c>
      <c r="N36" s="172"/>
      <c r="O36" s="186" t="s">
        <v>117</v>
      </c>
      <c r="P36" s="186"/>
      <c r="Q36" s="186" t="s">
        <v>118</v>
      </c>
      <c r="R36" s="186"/>
      <c r="S36" s="186" t="s">
        <v>109</v>
      </c>
      <c r="T36" s="186"/>
      <c r="U36" s="186" t="s">
        <v>133</v>
      </c>
      <c r="V36" s="186"/>
      <c r="W36" s="204" t="s">
        <v>147</v>
      </c>
      <c r="X36" s="204"/>
      <c r="Y36" s="204" t="s">
        <v>132</v>
      </c>
      <c r="Z36" s="204"/>
      <c r="AA36" s="204" t="s">
        <v>94</v>
      </c>
      <c r="AB36" s="204"/>
      <c r="AC36" s="204" t="s">
        <v>134</v>
      </c>
      <c r="AD36" s="204"/>
      <c r="AE36" s="204" t="s">
        <v>135</v>
      </c>
      <c r="AF36" s="204"/>
      <c r="AG36" s="204" t="s">
        <v>136</v>
      </c>
      <c r="AH36" s="204"/>
      <c r="AI36" s="204" t="s">
        <v>137</v>
      </c>
      <c r="AJ36" s="204"/>
      <c r="AK36" s="204" t="s">
        <v>138</v>
      </c>
      <c r="AL36" s="204"/>
      <c r="AM36" s="138" t="s">
        <v>172</v>
      </c>
      <c r="AN36" s="139"/>
    </row>
    <row r="37" spans="1:40" ht="24" customHeight="1" x14ac:dyDescent="0.25">
      <c r="A37" s="173"/>
      <c r="B37" s="182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82" t="str">
        <f>'Formulário Anual 2024'!M37</f>
        <v>✖</v>
      </c>
      <c r="N37" s="83" t="s">
        <v>146</v>
      </c>
      <c r="O37" s="186"/>
      <c r="P37" s="186"/>
      <c r="Q37" s="186"/>
      <c r="R37" s="186"/>
      <c r="S37" s="186"/>
      <c r="T37" s="186"/>
      <c r="U37" s="84" t="str">
        <f>'Formulário Anual 2024'!U37</f>
        <v>✖</v>
      </c>
      <c r="V37" s="85" t="s">
        <v>146</v>
      </c>
      <c r="W37" s="39" t="str">
        <f>'Formulário Anual 2024'!W37</f>
        <v>✖</v>
      </c>
      <c r="X37" s="40" t="s">
        <v>146</v>
      </c>
      <c r="Y37" s="39" t="str">
        <f>'Formulário Anual 2024'!Y37</f>
        <v>✖</v>
      </c>
      <c r="Z37" s="40" t="s">
        <v>146</v>
      </c>
      <c r="AA37" s="39" t="str">
        <f>'Formulário Anual 2024'!AA37</f>
        <v>✖</v>
      </c>
      <c r="AB37" s="40" t="s">
        <v>146</v>
      </c>
      <c r="AC37" s="39" t="str">
        <f>'Formulário Anual 2024'!AC37</f>
        <v>✖</v>
      </c>
      <c r="AD37" s="40" t="s">
        <v>146</v>
      </c>
      <c r="AE37" s="39" t="str">
        <f>'Formulário Anual 2024'!AE37</f>
        <v>✖</v>
      </c>
      <c r="AF37" s="40" t="s">
        <v>146</v>
      </c>
      <c r="AG37" s="39" t="str">
        <f>'Formulário Anual 2024'!AG37</f>
        <v>✖</v>
      </c>
      <c r="AH37" s="40" t="s">
        <v>146</v>
      </c>
      <c r="AI37" s="39" t="str">
        <f>'Formulário Anual 2024'!AI37</f>
        <v>✖</v>
      </c>
      <c r="AJ37" s="40" t="s">
        <v>146</v>
      </c>
      <c r="AK37" s="39" t="str">
        <f>'Formulário Anual 2024'!AK37</f>
        <v>✖</v>
      </c>
      <c r="AL37" s="40" t="s">
        <v>146</v>
      </c>
      <c r="AM37" s="140"/>
      <c r="AN37" s="141"/>
    </row>
    <row r="38" spans="1:40" ht="21" x14ac:dyDescent="0.35">
      <c r="A38" s="5" t="s">
        <v>21</v>
      </c>
      <c r="B38" s="23">
        <f>'Formulário Anual 2024'!B38</f>
        <v>50</v>
      </c>
      <c r="C38" s="52" t="str">
        <f>'Formulário Anual 2024'!C38</f>
        <v>✔</v>
      </c>
      <c r="D38" s="55">
        <f>IF($B38&gt;0,IF(C38="✖",0,'Tabela de Produtos Bimestral'!C7),0)</f>
        <v>221.5925</v>
      </c>
      <c r="E38" s="53"/>
      <c r="F38" s="53"/>
      <c r="G38" s="53"/>
      <c r="H38" s="53"/>
      <c r="I38" s="53"/>
      <c r="J38" s="53"/>
      <c r="K38" s="53"/>
      <c r="L38" s="53"/>
      <c r="M38" s="52" t="str">
        <f>'Formulário Anual 2024'!M38</f>
        <v>✖</v>
      </c>
      <c r="N38" s="51">
        <f>IF($B38&gt;0,IF(M38="✖",0,IF(M$37="✖",'Tabela de Produtos Bimestral'!U7,'Tabela de Produtos Bimestral'!AA7)),0)</f>
        <v>0</v>
      </c>
      <c r="O38" s="53"/>
      <c r="P38" s="53"/>
      <c r="Q38" s="53"/>
      <c r="R38" s="53"/>
      <c r="S38" s="53"/>
      <c r="T38" s="53"/>
      <c r="U38" s="53"/>
      <c r="V38" s="53"/>
      <c r="W38" s="52" t="str">
        <f>'Formulário Anual 2024'!W38</f>
        <v>✖</v>
      </c>
      <c r="X38" s="51">
        <f>IF($B38&gt;0,IF(W38="✖",0,IF(W$37="✖",'Tabela de Produtos Bimestral'!R7,'Tabela de Produtos Bimestral'!X7)),0)</f>
        <v>0</v>
      </c>
      <c r="Y38" s="52" t="str">
        <f>'Formulário Anual 2024'!Y38</f>
        <v>✖</v>
      </c>
      <c r="Z38" s="51">
        <f>IF($B38&gt;0,IF(Y38="✖",0,IF(Y$37="✖",'Tabela de Produtos Bimestral'!T7,'Tabela de Produtos Bimestral'!Z7)),0)</f>
        <v>0</v>
      </c>
      <c r="AA38" s="52" t="str">
        <f>'Formulário Anual 2024'!AA38</f>
        <v>✖</v>
      </c>
      <c r="AB38" s="51">
        <f>IF($B38&gt;0,IF(AA38="✖",0,IF(AA$37="✖",'Tabela de Produtos Bimestral'!W7,'Tabela de Produtos Bimestral'!AC7)),0)</f>
        <v>0</v>
      </c>
      <c r="AC38" s="52" t="str">
        <f>'Formulário Anual 2024'!AC38</f>
        <v>✖</v>
      </c>
      <c r="AD38" s="55">
        <f>IF($B38&gt;0,IF(AC38="✖",0,'Tabela de Produtos Bimestral'!AD7),0)</f>
        <v>0</v>
      </c>
      <c r="AE38" s="52" t="str">
        <f>'Formulário Anual 2024'!AE38</f>
        <v>✖</v>
      </c>
      <c r="AF38" s="55">
        <f>IF($B38&gt;0,IF(AE38="✖",0,'Tabela de Produtos Bimestral'!AE7),0)</f>
        <v>0</v>
      </c>
      <c r="AG38" s="52" t="str">
        <f>'Formulário Anual 2024'!AG38</f>
        <v>✖</v>
      </c>
      <c r="AH38" s="55">
        <f>IF($B38&gt;0,IF(AG38="✖",0,'Tabela de Produtos Bimestral'!AF7),0)</f>
        <v>0</v>
      </c>
      <c r="AI38" s="52" t="str">
        <f>'Formulário Anual 2024'!AI38</f>
        <v>✖</v>
      </c>
      <c r="AJ38" s="55">
        <f>IF($B38&gt;0,IF(AI38="✖",0,'Tabela de Produtos Bimestral'!AG7),0)</f>
        <v>0</v>
      </c>
      <c r="AK38" s="52" t="str">
        <f>'Formulário Anual 2024'!AK38</f>
        <v>✖</v>
      </c>
      <c r="AL38" s="55">
        <f>IF($B38&gt;0,IF(AK38="✖",0,'Tabela de Produtos Bimestral'!AH7),0)</f>
        <v>0</v>
      </c>
      <c r="AM38" s="142">
        <f>SUM(C38:AL38)</f>
        <v>221.5925</v>
      </c>
      <c r="AN38" s="143"/>
    </row>
    <row r="39" spans="1:40" ht="21" x14ac:dyDescent="0.35">
      <c r="A39" s="5" t="s">
        <v>22</v>
      </c>
      <c r="B39" s="23">
        <f>'Formulário Anual 2024'!B39</f>
        <v>55</v>
      </c>
      <c r="C39" s="52" t="str">
        <f>'Formulário Anual 2024'!C39</f>
        <v>✔</v>
      </c>
      <c r="D39" s="55">
        <f>IF($B39&gt;0,IF(C39="✖",0,'Tabela de Produtos Bimestral'!C8),0)</f>
        <v>221.5925</v>
      </c>
      <c r="E39" s="53"/>
      <c r="F39" s="53"/>
      <c r="G39" s="53"/>
      <c r="H39" s="53"/>
      <c r="I39" s="53"/>
      <c r="J39" s="53"/>
      <c r="K39" s="53"/>
      <c r="L39" s="53"/>
      <c r="M39" s="52" t="str">
        <f>'Formulário Anual 2024'!M39</f>
        <v>✖</v>
      </c>
      <c r="N39" s="51">
        <f>IF($B39&gt;0,IF(M39="✖",0,IF(M$37="✖",'Tabela de Produtos Bimestral'!U8,'Tabela de Produtos Bimestral'!AA8)),0)</f>
        <v>0</v>
      </c>
      <c r="O39" s="53"/>
      <c r="P39" s="53"/>
      <c r="Q39" s="53"/>
      <c r="R39" s="53"/>
      <c r="S39" s="53"/>
      <c r="T39" s="53"/>
      <c r="U39" s="53"/>
      <c r="V39" s="53"/>
      <c r="W39" s="52" t="str">
        <f>'Formulário Anual 2024'!W39</f>
        <v>✖</v>
      </c>
      <c r="X39" s="51">
        <f>IF($B39&gt;0,IF(W39="✖",0,IF(W$37="✖",'Tabela de Produtos Bimestral'!R8,'Tabela de Produtos Bimestral'!X8)),0)</f>
        <v>0</v>
      </c>
      <c r="Y39" s="52" t="str">
        <f>'Formulário Anual 2024'!Y39</f>
        <v>✖</v>
      </c>
      <c r="Z39" s="51">
        <f>IF($B39&gt;0,IF(Y39="✖",0,IF(Y$37="✖",'Tabela de Produtos Bimestral'!T8,'Tabela de Produtos Bimestral'!Z8)),0)</f>
        <v>0</v>
      </c>
      <c r="AA39" s="52" t="str">
        <f>'Formulário Anual 2024'!AA39</f>
        <v>✖</v>
      </c>
      <c r="AB39" s="51">
        <f>IF($B39&gt;0,IF(AA39="✖",0,IF(AA$37="✖",'Tabela de Produtos Bimestral'!W8,'Tabela de Produtos Bimestral'!AC8)),0)</f>
        <v>0</v>
      </c>
      <c r="AC39" s="52" t="str">
        <f>'Formulário Anual 2024'!AC39</f>
        <v>✖</v>
      </c>
      <c r="AD39" s="55">
        <f>IF($B39&gt;0,IF(AC39="✖",0,'Tabela de Produtos Bimestral'!AD8),0)</f>
        <v>0</v>
      </c>
      <c r="AE39" s="52" t="str">
        <f>'Formulário Anual 2024'!AE39</f>
        <v>✖</v>
      </c>
      <c r="AF39" s="55">
        <f>IF($B39&gt;0,IF(AE39="✖",0,'Tabela de Produtos Bimestral'!AE8),0)</f>
        <v>0</v>
      </c>
      <c r="AG39" s="52" t="str">
        <f>'Formulário Anual 2024'!AG39</f>
        <v>✖</v>
      </c>
      <c r="AH39" s="55">
        <f>IF($B39&gt;0,IF(AG39="✖",0,'Tabela de Produtos Bimestral'!AF8),0)</f>
        <v>0</v>
      </c>
      <c r="AI39" s="52" t="str">
        <f>'Formulário Anual 2024'!AI39</f>
        <v>✖</v>
      </c>
      <c r="AJ39" s="55">
        <f>IF($B39&gt;0,IF(AI39="✖",0,'Tabela de Produtos Bimestral'!AG8),0)</f>
        <v>0</v>
      </c>
      <c r="AK39" s="52" t="str">
        <f>'Formulário Anual 2024'!AK39</f>
        <v>✖</v>
      </c>
      <c r="AL39" s="55">
        <f>IF($B39&gt;0,IF(AK39="✖",0,'Tabela de Produtos Bimestral'!AH8),0)</f>
        <v>0</v>
      </c>
      <c r="AM39" s="142">
        <f>SUM(C39:AL39)</f>
        <v>221.5925</v>
      </c>
      <c r="AN39" s="143"/>
    </row>
    <row r="40" spans="1:40" ht="21" x14ac:dyDescent="0.35">
      <c r="A40" s="5" t="s">
        <v>23</v>
      </c>
      <c r="B40" s="23">
        <f>'Formulário Anual 2024'!B40</f>
        <v>50</v>
      </c>
      <c r="C40" s="52" t="str">
        <f>'Formulário Anual 2024'!C40</f>
        <v>✔</v>
      </c>
      <c r="D40" s="55">
        <f>IF($B40&gt;0,IF(C40="✖",0,'Tabela de Produtos Bimestral'!C9),0)</f>
        <v>221.5925</v>
      </c>
      <c r="E40" s="53"/>
      <c r="F40" s="53"/>
      <c r="G40" s="53"/>
      <c r="H40" s="53"/>
      <c r="I40" s="53"/>
      <c r="J40" s="53"/>
      <c r="K40" s="53"/>
      <c r="L40" s="53"/>
      <c r="M40" s="52" t="str">
        <f>'Formulário Anual 2024'!M40</f>
        <v>✖</v>
      </c>
      <c r="N40" s="51">
        <f>IF($B40&gt;0,IF(M40="✖",0,IF(M$37="✖",'Tabela de Produtos Bimestral'!U9,'Tabela de Produtos Bimestral'!AA9)),0)</f>
        <v>0</v>
      </c>
      <c r="O40" s="53"/>
      <c r="P40" s="53"/>
      <c r="Q40" s="53"/>
      <c r="R40" s="53"/>
      <c r="S40" s="53"/>
      <c r="T40" s="53"/>
      <c r="U40" s="53"/>
      <c r="V40" s="53"/>
      <c r="W40" s="52" t="str">
        <f>'Formulário Anual 2024'!W40</f>
        <v>✖</v>
      </c>
      <c r="X40" s="51">
        <f>IF($B40&gt;0,IF(W40="✖",0,IF(W$37="✖",'Tabela de Produtos Bimestral'!R9,'Tabela de Produtos Bimestral'!X9)),0)</f>
        <v>0</v>
      </c>
      <c r="Y40" s="52" t="str">
        <f>'Formulário Anual 2024'!Y40</f>
        <v>✖</v>
      </c>
      <c r="Z40" s="51">
        <f>IF($B40&gt;0,IF(Y40="✖",0,IF(Y$37="✖",'Tabela de Produtos Bimestral'!T9,'Tabela de Produtos Bimestral'!Z9)),0)</f>
        <v>0</v>
      </c>
      <c r="AA40" s="52" t="str">
        <f>'Formulário Anual 2024'!AA40</f>
        <v>✖</v>
      </c>
      <c r="AB40" s="51">
        <f>IF($B40&gt;0,IF(AA40="✖",0,IF(AA$37="✖",'Tabela de Produtos Bimestral'!W9,'Tabela de Produtos Bimestral'!AC9)),0)</f>
        <v>0</v>
      </c>
      <c r="AC40" s="52" t="str">
        <f>'Formulário Anual 2024'!AC40</f>
        <v>✖</v>
      </c>
      <c r="AD40" s="55">
        <f>IF($B40&gt;0,IF(AC40="✖",0,'Tabela de Produtos Bimestral'!AD9),0)</f>
        <v>0</v>
      </c>
      <c r="AE40" s="52" t="str">
        <f>'Formulário Anual 2024'!AE40</f>
        <v>✖</v>
      </c>
      <c r="AF40" s="55">
        <f>IF($B40&gt;0,IF(AE40="✖",0,'Tabela de Produtos Bimestral'!AE9),0)</f>
        <v>0</v>
      </c>
      <c r="AG40" s="52" t="str">
        <f>'Formulário Anual 2024'!AG40</f>
        <v>✖</v>
      </c>
      <c r="AH40" s="55">
        <f>IF($B40&gt;0,IF(AG40="✖",0,'Tabela de Produtos Bimestral'!AF9),0)</f>
        <v>0</v>
      </c>
      <c r="AI40" s="52" t="str">
        <f>'Formulário Anual 2024'!AI40</f>
        <v>✖</v>
      </c>
      <c r="AJ40" s="55">
        <f>IF($B40&gt;0,IF(AI40="✖",0,'Tabela de Produtos Bimestral'!AG9),0)</f>
        <v>0</v>
      </c>
      <c r="AK40" s="52" t="str">
        <f>'Formulário Anual 2024'!AK40</f>
        <v>✖</v>
      </c>
      <c r="AL40" s="55">
        <f>IF($B40&gt;0,IF(AK40="✖",0,'Tabela de Produtos Bimestral'!AH9),0)</f>
        <v>0</v>
      </c>
      <c r="AM40" s="142">
        <f>SUM(C40:AL40)</f>
        <v>221.5925</v>
      </c>
      <c r="AN40" s="143"/>
    </row>
    <row r="41" spans="1:40" ht="21" x14ac:dyDescent="0.35">
      <c r="A41" s="5" t="s">
        <v>24</v>
      </c>
      <c r="B41" s="23">
        <f>'Formulário Anual 2024'!B41</f>
        <v>70</v>
      </c>
      <c r="C41" s="52" t="str">
        <f>'Formulário Anual 2024'!C41</f>
        <v>✔</v>
      </c>
      <c r="D41" s="55">
        <f>IF($B41&gt;0,IF(C41="✖",0,'Tabela de Produtos Bimestral'!C10),0)</f>
        <v>221.5925</v>
      </c>
      <c r="E41" s="53"/>
      <c r="F41" s="53"/>
      <c r="G41" s="53"/>
      <c r="H41" s="53"/>
      <c r="I41" s="53"/>
      <c r="J41" s="53"/>
      <c r="K41" s="53"/>
      <c r="L41" s="53"/>
      <c r="M41" s="52" t="str">
        <f>'Formulário Anual 2024'!M41</f>
        <v>✖</v>
      </c>
      <c r="N41" s="51">
        <f>IF($B41&gt;0,IF(M41="✖",0,IF(M$37="✖",'Tabela de Produtos Bimestral'!U10,'Tabela de Produtos Bimestral'!AA10)),0)</f>
        <v>0</v>
      </c>
      <c r="O41" s="53"/>
      <c r="P41" s="53"/>
      <c r="Q41" s="53"/>
      <c r="R41" s="53"/>
      <c r="S41" s="53"/>
      <c r="T41" s="53"/>
      <c r="U41" s="53"/>
      <c r="V41" s="53"/>
      <c r="W41" s="52" t="str">
        <f>'Formulário Anual 2024'!W41</f>
        <v>✖</v>
      </c>
      <c r="X41" s="51">
        <f>IF($B41&gt;0,IF(W41="✖",0,IF(W$37="✖",'Tabela de Produtos Bimestral'!R10,'Tabela de Produtos Bimestral'!X10)),0)</f>
        <v>0</v>
      </c>
      <c r="Y41" s="52" t="str">
        <f>'Formulário Anual 2024'!Y41</f>
        <v>✖</v>
      </c>
      <c r="Z41" s="51">
        <f>IF($B41&gt;0,IF(Y41="✖",0,IF(Y$37="✖",'Tabela de Produtos Bimestral'!T10,'Tabela de Produtos Bimestral'!Z10)),0)</f>
        <v>0</v>
      </c>
      <c r="AA41" s="52" t="str">
        <f>'Formulário Anual 2024'!AA41</f>
        <v>✖</v>
      </c>
      <c r="AB41" s="51">
        <f>IF($B41&gt;0,IF(AA41="✖",0,IF(AA$37="✖",'Tabela de Produtos Bimestral'!W10,'Tabela de Produtos Bimestral'!AC10)),0)</f>
        <v>0</v>
      </c>
      <c r="AC41" s="52" t="str">
        <f>'Formulário Anual 2024'!AC41</f>
        <v>✖</v>
      </c>
      <c r="AD41" s="55">
        <f>IF($B41&gt;0,IF(AC41="✖",0,'Tabela de Produtos Bimestral'!AD10),0)</f>
        <v>0</v>
      </c>
      <c r="AE41" s="52" t="str">
        <f>'Formulário Anual 2024'!AE41</f>
        <v>✖</v>
      </c>
      <c r="AF41" s="55">
        <f>IF($B41&gt;0,IF(AE41="✖",0,'Tabela de Produtos Bimestral'!AE10),0)</f>
        <v>0</v>
      </c>
      <c r="AG41" s="52" t="str">
        <f>'Formulário Anual 2024'!AG41</f>
        <v>✖</v>
      </c>
      <c r="AH41" s="55">
        <f>IF($B41&gt;0,IF(AG41="✖",0,'Tabela de Produtos Bimestral'!AF10),0)</f>
        <v>0</v>
      </c>
      <c r="AI41" s="52" t="str">
        <f>'Formulário Anual 2024'!AI41</f>
        <v>✖</v>
      </c>
      <c r="AJ41" s="55">
        <f>IF($B41&gt;0,IF(AI41="✖",0,'Tabela de Produtos Bimestral'!AG10),0)</f>
        <v>0</v>
      </c>
      <c r="AK41" s="52" t="str">
        <f>'Formulário Anual 2024'!AK41</f>
        <v>✖</v>
      </c>
      <c r="AL41" s="55">
        <f>IF($B41&gt;0,IF(AK41="✖",0,'Tabela de Produtos Bimestral'!AH10),0)</f>
        <v>0</v>
      </c>
      <c r="AM41" s="142">
        <f>SUM(C41:AL41)</f>
        <v>221.5925</v>
      </c>
      <c r="AN41" s="143"/>
    </row>
    <row r="42" spans="1:40" ht="21" x14ac:dyDescent="0.35">
      <c r="A42" s="5" t="s">
        <v>25</v>
      </c>
      <c r="B42" s="23">
        <f>'Formulário Anual 2024'!B42</f>
        <v>60</v>
      </c>
      <c r="C42" s="52" t="str">
        <f>'Formulário Anual 2024'!C42</f>
        <v>✔</v>
      </c>
      <c r="D42" s="55">
        <f>IF($B42&gt;0,IF(C42="✖",0,'Tabela de Produtos Bimestral'!C11),0)</f>
        <v>221.5925</v>
      </c>
      <c r="E42" s="53"/>
      <c r="F42" s="53"/>
      <c r="G42" s="53"/>
      <c r="H42" s="53"/>
      <c r="I42" s="52" t="str">
        <f>'Formulário Anual 2024'!I42</f>
        <v>✔</v>
      </c>
      <c r="J42" s="55">
        <f>IF($B42&gt;0,IF(I42="✖",0,'Tabela de Produtos Bimestral'!H11),0)</f>
        <v>41.407499999999999</v>
      </c>
      <c r="K42" s="53"/>
      <c r="L42" s="53"/>
      <c r="M42" s="52" t="str">
        <f>'Formulário Anual 2024'!M42</f>
        <v>✖</v>
      </c>
      <c r="N42" s="51">
        <f>IF($B42&gt;0,IF(M42="✖",0,IF(M$37="✖",'Tabela de Produtos Bimestral'!U11,'Tabela de Produtos Bimestral'!AA11)),0)</f>
        <v>0</v>
      </c>
      <c r="O42" s="53"/>
      <c r="P42" s="53"/>
      <c r="Q42" s="53"/>
      <c r="R42" s="53"/>
      <c r="S42" s="53"/>
      <c r="T42" s="53"/>
      <c r="U42" s="53"/>
      <c r="V42" s="53"/>
      <c r="W42" s="52" t="str">
        <f>'Formulário Anual 2024'!W42</f>
        <v>✖</v>
      </c>
      <c r="X42" s="51">
        <f>IF($B42&gt;0,IF(W42="✖",0,IF(W$37="✖",'Tabela de Produtos Bimestral'!R11,'Tabela de Produtos Bimestral'!X11)),0)</f>
        <v>0</v>
      </c>
      <c r="Y42" s="52" t="str">
        <f>'Formulário Anual 2024'!Y42</f>
        <v>✖</v>
      </c>
      <c r="Z42" s="51">
        <f>IF($B42&gt;0,IF(Y42="✖",0,IF(Y$37="✖",'Tabela de Produtos Bimestral'!T11,'Tabela de Produtos Bimestral'!Z11)),0)</f>
        <v>0</v>
      </c>
      <c r="AA42" s="52" t="str">
        <f>'Formulário Anual 2024'!AA42</f>
        <v>✖</v>
      </c>
      <c r="AB42" s="51">
        <f>IF($B42&gt;0,IF(AA42="✖",0,IF(AA$37="✖",'Tabela de Produtos Bimestral'!W11,'Tabela de Produtos Bimestral'!AC11)),0)</f>
        <v>0</v>
      </c>
      <c r="AC42" s="52" t="str">
        <f>'Formulário Anual 2024'!AC42</f>
        <v>✖</v>
      </c>
      <c r="AD42" s="55">
        <f>IF($B42&gt;0,IF(AC42="✖",0,'Tabela de Produtos Bimestral'!AD11),0)</f>
        <v>0</v>
      </c>
      <c r="AE42" s="52" t="str">
        <f>'Formulário Anual 2024'!AE42</f>
        <v>✖</v>
      </c>
      <c r="AF42" s="55">
        <f>IF($B42&gt;0,IF(AE42="✖",0,'Tabela de Produtos Bimestral'!AE11),0)</f>
        <v>0</v>
      </c>
      <c r="AG42" s="52" t="str">
        <f>'Formulário Anual 2024'!AG42</f>
        <v>✖</v>
      </c>
      <c r="AH42" s="55">
        <f>IF($B42&gt;0,IF(AG42="✖",0,'Tabela de Produtos Bimestral'!AF11),0)</f>
        <v>0</v>
      </c>
      <c r="AI42" s="52" t="str">
        <f>'Formulário Anual 2024'!AI42</f>
        <v>✖</v>
      </c>
      <c r="AJ42" s="55">
        <f>IF($B42&gt;0,IF(AI42="✖",0,'Tabela de Produtos Bimestral'!AG11),0)</f>
        <v>0</v>
      </c>
      <c r="AK42" s="52" t="str">
        <f>'Formulário Anual 2024'!AK42</f>
        <v>✖</v>
      </c>
      <c r="AL42" s="55">
        <f>IF($B42&gt;0,IF(AK42="✖",0,'Tabela de Produtos Bimestral'!AH11),0)</f>
        <v>0</v>
      </c>
      <c r="AM42" s="142">
        <f>SUM(C42:AL42)</f>
        <v>263</v>
      </c>
      <c r="AN42" s="143"/>
    </row>
    <row r="43" spans="1:40" ht="21" customHeight="1" x14ac:dyDescent="0.35">
      <c r="A43" s="34"/>
      <c r="B43" s="30"/>
      <c r="C43" s="153" t="s">
        <v>166</v>
      </c>
      <c r="D43" s="153"/>
      <c r="E43" s="153"/>
      <c r="F43" s="153"/>
      <c r="G43" s="153"/>
      <c r="H43" s="153"/>
      <c r="I43" s="153"/>
      <c r="J43" s="153"/>
      <c r="K43" s="153" t="s">
        <v>165</v>
      </c>
      <c r="L43" s="153"/>
      <c r="M43" s="153" t="str">
        <f t="shared" ref="M43" si="0">IF(M37="✔","*Não se aplica desconto","Desconto aplicável")</f>
        <v>Desconto aplicável</v>
      </c>
      <c r="N43" s="153"/>
      <c r="O43" s="153" t="s">
        <v>166</v>
      </c>
      <c r="P43" s="153"/>
      <c r="Q43" s="153"/>
      <c r="R43" s="153"/>
      <c r="S43" s="153"/>
      <c r="T43" s="153"/>
      <c r="U43" s="153" t="str">
        <f t="shared" ref="U43" si="1">IF(U37="✔","*Não se aplica desconto","Desconto aplicável")</f>
        <v>Desconto aplicável</v>
      </c>
      <c r="V43" s="153"/>
      <c r="W43" s="153" t="str">
        <f>IF(W37="✔","*Não se aplica desconto","Desconto aplicável")</f>
        <v>Desconto aplicável</v>
      </c>
      <c r="X43" s="153"/>
      <c r="Y43" s="153" t="str">
        <f t="shared" ref="Y43" si="2">IF(Y37="✔","*Não se aplica desconto","Desconto aplicável")</f>
        <v>Desconto aplicável</v>
      </c>
      <c r="Z43" s="153"/>
      <c r="AA43" s="153" t="str">
        <f t="shared" ref="AA43" si="3">IF(AA37="✔","*Não se aplica desconto","Desconto aplicável")</f>
        <v>Desconto aplicável</v>
      </c>
      <c r="AB43" s="153"/>
      <c r="AC43" s="153" t="s">
        <v>165</v>
      </c>
      <c r="AD43" s="153"/>
      <c r="AE43" s="153"/>
      <c r="AF43" s="153"/>
      <c r="AG43" s="153"/>
      <c r="AH43" s="153"/>
      <c r="AI43" s="153"/>
      <c r="AJ43" s="153"/>
      <c r="AK43" s="153"/>
      <c r="AL43" s="153"/>
    </row>
    <row r="44" spans="1:40" ht="21" customHeight="1" x14ac:dyDescent="0.35">
      <c r="A44" s="34"/>
      <c r="B44" s="30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  <c r="AH44" s="153"/>
      <c r="AI44" s="153"/>
      <c r="AJ44" s="153"/>
      <c r="AK44" s="153"/>
      <c r="AL44" s="153"/>
    </row>
    <row r="45" spans="1:40" x14ac:dyDescent="0.25">
      <c r="B45" s="18"/>
      <c r="L45" s="37"/>
    </row>
    <row r="46" spans="1:40" x14ac:dyDescent="0.25">
      <c r="B46" s="18"/>
    </row>
    <row r="47" spans="1:40" ht="21" customHeight="1" x14ac:dyDescent="0.25">
      <c r="A47" s="173" t="s">
        <v>19</v>
      </c>
      <c r="B47" s="175" t="s">
        <v>15</v>
      </c>
      <c r="C47" s="175"/>
      <c r="D47" s="175"/>
      <c r="E47" s="175"/>
      <c r="F47" s="175"/>
      <c r="G47" s="175"/>
      <c r="H47" s="175"/>
      <c r="I47" s="175"/>
      <c r="J47" s="175"/>
      <c r="K47" s="175"/>
    </row>
    <row r="48" spans="1:40" ht="92.25" customHeight="1" x14ac:dyDescent="0.25">
      <c r="A48" s="173"/>
      <c r="B48" s="174" t="s">
        <v>16</v>
      </c>
      <c r="C48" s="174"/>
      <c r="D48" s="175" t="s">
        <v>17</v>
      </c>
      <c r="E48" s="175"/>
      <c r="F48" s="175" t="s">
        <v>18</v>
      </c>
      <c r="G48" s="175"/>
      <c r="H48" s="175" t="s">
        <v>131</v>
      </c>
      <c r="I48" s="175"/>
      <c r="J48" s="175" t="s">
        <v>142</v>
      </c>
      <c r="K48" s="175"/>
    </row>
    <row r="49" spans="1:34" ht="21" x14ac:dyDescent="0.25">
      <c r="A49" s="5" t="s">
        <v>21</v>
      </c>
      <c r="B49" s="143">
        <f>SUM(C38:AL38)</f>
        <v>221.5925</v>
      </c>
      <c r="C49" s="143"/>
      <c r="D49" s="192" t="str">
        <f>IF($C$149&lt;100,"0%",IF($C$149&lt;200,"5%",IF($C$149&lt;300,"10%",IF($C$149&lt;400,"15%","20%"))))</f>
        <v>20%</v>
      </c>
      <c r="E49" s="192"/>
      <c r="F49" s="58">
        <f>H150</f>
        <v>0.1208814</v>
      </c>
      <c r="G49" s="58"/>
      <c r="H49" s="179">
        <f>'cálculos 2º Bim'!AM7</f>
        <v>150.48758837049999</v>
      </c>
      <c r="I49" s="180"/>
      <c r="J49" s="179">
        <f>'cálculos 2º Bim'!AN7</f>
        <v>150.48758837049999</v>
      </c>
      <c r="K49" s="180"/>
    </row>
    <row r="50" spans="1:34" ht="21" x14ac:dyDescent="0.25">
      <c r="A50" s="5" t="s">
        <v>22</v>
      </c>
      <c r="B50" s="143">
        <f>SUM(C39:AL39)</f>
        <v>221.5925</v>
      </c>
      <c r="C50" s="143"/>
      <c r="D50" s="192"/>
      <c r="E50" s="192"/>
      <c r="F50" s="58">
        <f>H150</f>
        <v>0.1208814</v>
      </c>
      <c r="G50" s="58"/>
      <c r="H50" s="179">
        <f>'cálculos 2º Bim'!AM8</f>
        <v>150.48758837049999</v>
      </c>
      <c r="I50" s="180"/>
      <c r="J50" s="179">
        <f>'cálculos 2º Bim'!AN8</f>
        <v>150.48758837049999</v>
      </c>
      <c r="K50" s="180"/>
    </row>
    <row r="51" spans="1:34" ht="21" x14ac:dyDescent="0.25">
      <c r="A51" s="5" t="s">
        <v>23</v>
      </c>
      <c r="B51" s="143">
        <f>SUM(C40:AL40)</f>
        <v>221.5925</v>
      </c>
      <c r="C51" s="143"/>
      <c r="D51" s="192"/>
      <c r="E51" s="192"/>
      <c r="F51" s="58">
        <f>H150</f>
        <v>0.1208814</v>
      </c>
      <c r="G51" s="58"/>
      <c r="H51" s="179">
        <f>'cálculos 2º Bim'!AM9</f>
        <v>150.48758837049999</v>
      </c>
      <c r="I51" s="180"/>
      <c r="J51" s="179">
        <f>'cálculos 2º Bim'!AN9</f>
        <v>150.48758837049999</v>
      </c>
      <c r="K51" s="180"/>
    </row>
    <row r="52" spans="1:34" ht="21" x14ac:dyDescent="0.25">
      <c r="A52" s="5" t="s">
        <v>24</v>
      </c>
      <c r="B52" s="143">
        <f>SUM(C41:AL41)</f>
        <v>221.5925</v>
      </c>
      <c r="C52" s="143"/>
      <c r="D52" s="192"/>
      <c r="E52" s="192"/>
      <c r="F52" s="58">
        <f>H150</f>
        <v>0.1208814</v>
      </c>
      <c r="G52" s="58"/>
      <c r="H52" s="179">
        <f>'cálculos 2º Bim'!AM10</f>
        <v>150.48758837049999</v>
      </c>
      <c r="I52" s="180"/>
      <c r="J52" s="179">
        <f>'cálculos 2º Bim'!AN10</f>
        <v>150.48758837049999</v>
      </c>
      <c r="K52" s="180"/>
    </row>
    <row r="53" spans="1:34" ht="21" x14ac:dyDescent="0.25">
      <c r="A53" s="5" t="s">
        <v>25</v>
      </c>
      <c r="B53" s="143">
        <f>SUM(C42:AL42)</f>
        <v>263</v>
      </c>
      <c r="C53" s="143"/>
      <c r="D53" s="192"/>
      <c r="E53" s="192"/>
      <c r="F53" s="58">
        <f>H150</f>
        <v>0.1208814</v>
      </c>
      <c r="G53" s="58"/>
      <c r="H53" s="179">
        <f>'cálculos 2º Bim'!AM11</f>
        <v>178.60819179999999</v>
      </c>
      <c r="I53" s="180"/>
      <c r="J53" s="179">
        <f>'cálculos 2º Bim'!AN11</f>
        <v>178.60819179999999</v>
      </c>
      <c r="K53" s="180"/>
    </row>
    <row r="54" spans="1:34" x14ac:dyDescent="0.25">
      <c r="B54" s="18"/>
    </row>
    <row r="55" spans="1:34" x14ac:dyDescent="0.25">
      <c r="B55" s="18"/>
    </row>
    <row r="56" spans="1:34" ht="42" customHeight="1" x14ac:dyDescent="0.25">
      <c r="A56" s="173" t="s">
        <v>26</v>
      </c>
      <c r="B56" s="182" t="s">
        <v>108</v>
      </c>
      <c r="C56" s="183" t="s">
        <v>47</v>
      </c>
      <c r="D56" s="183"/>
      <c r="E56" s="202" t="s">
        <v>143</v>
      </c>
      <c r="F56" s="203"/>
      <c r="G56" s="203"/>
      <c r="H56" s="203"/>
      <c r="I56" s="203"/>
      <c r="J56" s="203"/>
      <c r="K56" s="193" t="s">
        <v>84</v>
      </c>
      <c r="L56" s="193"/>
      <c r="M56" s="193" t="s">
        <v>144</v>
      </c>
      <c r="N56" s="193"/>
      <c r="O56" s="193"/>
      <c r="P56" s="193"/>
      <c r="Q56" s="196" t="s">
        <v>27</v>
      </c>
      <c r="R56" s="197"/>
      <c r="S56" s="154" t="s">
        <v>145</v>
      </c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208"/>
      <c r="AG56" s="136" t="s">
        <v>15</v>
      </c>
      <c r="AH56" s="137"/>
    </row>
    <row r="57" spans="1:34" ht="78" customHeight="1" x14ac:dyDescent="0.25">
      <c r="A57" s="173"/>
      <c r="B57" s="182"/>
      <c r="C57" s="172" t="s">
        <v>5</v>
      </c>
      <c r="D57" s="172"/>
      <c r="E57" s="172" t="s">
        <v>115</v>
      </c>
      <c r="F57" s="172"/>
      <c r="G57" s="172" t="s">
        <v>20</v>
      </c>
      <c r="H57" s="172"/>
      <c r="I57" s="223" t="s">
        <v>130</v>
      </c>
      <c r="J57" s="224"/>
      <c r="K57" s="186" t="s">
        <v>117</v>
      </c>
      <c r="L57" s="186"/>
      <c r="M57" s="186" t="s">
        <v>118</v>
      </c>
      <c r="N57" s="186"/>
      <c r="O57" s="186" t="s">
        <v>116</v>
      </c>
      <c r="P57" s="186"/>
      <c r="Q57" s="198"/>
      <c r="R57" s="199"/>
      <c r="S57" s="200" t="s">
        <v>110</v>
      </c>
      <c r="T57" s="201"/>
      <c r="U57" s="200" t="s">
        <v>94</v>
      </c>
      <c r="V57" s="201"/>
      <c r="W57" s="200" t="s">
        <v>134</v>
      </c>
      <c r="X57" s="201"/>
      <c r="Y57" s="200" t="s">
        <v>135</v>
      </c>
      <c r="Z57" s="201"/>
      <c r="AA57" s="200" t="s">
        <v>136</v>
      </c>
      <c r="AB57" s="201"/>
      <c r="AC57" s="200" t="s">
        <v>137</v>
      </c>
      <c r="AD57" s="201"/>
      <c r="AE57" s="200" t="s">
        <v>138</v>
      </c>
      <c r="AF57" s="201"/>
      <c r="AG57" s="138" t="s">
        <v>172</v>
      </c>
      <c r="AH57" s="139"/>
    </row>
    <row r="58" spans="1:34" ht="24" customHeight="1" x14ac:dyDescent="0.25">
      <c r="A58" s="173"/>
      <c r="B58" s="182"/>
      <c r="C58" s="172"/>
      <c r="D58" s="172"/>
      <c r="E58" s="172"/>
      <c r="F58" s="172"/>
      <c r="G58" s="172"/>
      <c r="H58" s="172"/>
      <c r="I58" s="227"/>
      <c r="J58" s="228"/>
      <c r="K58" s="186"/>
      <c r="L58" s="186"/>
      <c r="M58" s="186"/>
      <c r="N58" s="186"/>
      <c r="O58" s="186"/>
      <c r="P58" s="186"/>
      <c r="Q58" s="41" t="str">
        <f>'Formulário Anual 2024'!Q58</f>
        <v>✔</v>
      </c>
      <c r="R58" s="59" t="s">
        <v>146</v>
      </c>
      <c r="S58" s="39" t="str">
        <f>'Formulário Anual 2024'!S58</f>
        <v>✖</v>
      </c>
      <c r="T58" s="60" t="s">
        <v>146</v>
      </c>
      <c r="U58" s="39" t="str">
        <f>'Formulário Anual 2024'!U58</f>
        <v>✖</v>
      </c>
      <c r="V58" s="60" t="s">
        <v>146</v>
      </c>
      <c r="W58" s="39" t="str">
        <f>'Formulário Anual 2024'!W58</f>
        <v>✖</v>
      </c>
      <c r="X58" s="60" t="s">
        <v>146</v>
      </c>
      <c r="Y58" s="39" t="str">
        <f>'Formulário Anual 2024'!Y58</f>
        <v>✖</v>
      </c>
      <c r="Z58" s="60" t="s">
        <v>146</v>
      </c>
      <c r="AA58" s="39" t="str">
        <f>'Formulário Anual 2024'!AA58</f>
        <v>✖</v>
      </c>
      <c r="AB58" s="60" t="s">
        <v>146</v>
      </c>
      <c r="AC58" s="39" t="str">
        <f>'Formulário Anual 2024'!AC58</f>
        <v>✖</v>
      </c>
      <c r="AD58" s="60" t="s">
        <v>146</v>
      </c>
      <c r="AE58" s="39" t="str">
        <f>'Formulário Anual 2024'!AE58</f>
        <v>✖</v>
      </c>
      <c r="AF58" s="60" t="s">
        <v>146</v>
      </c>
      <c r="AG58" s="140"/>
      <c r="AH58" s="141"/>
    </row>
    <row r="59" spans="1:34" ht="21" x14ac:dyDescent="0.35">
      <c r="A59" s="6" t="s">
        <v>28</v>
      </c>
      <c r="B59" s="23">
        <f>'Formulário Anual 2024'!B59</f>
        <v>65</v>
      </c>
      <c r="C59" s="52" t="str">
        <f>'Formulário Anual 2024'!C59</f>
        <v>✔</v>
      </c>
      <c r="D59" s="55">
        <f>IF($B59&gt;0,IF(C59="✖",0,'Tabela de Produtos Bimestral'!C12),0)</f>
        <v>193.8425</v>
      </c>
      <c r="E59" s="52" t="str">
        <f>'Formulário Anual 2024'!E59</f>
        <v>✔</v>
      </c>
      <c r="F59" s="55">
        <f>IF($B59&gt;0,IF(E59="✖",0,'Tabela de Produtos Bimestral'!D12),0)</f>
        <v>110.96250000000001</v>
      </c>
      <c r="G59" s="52" t="str">
        <f>'Formulário Anual 2024'!G59</f>
        <v>✔</v>
      </c>
      <c r="H59" s="55">
        <f>IF($B59&gt;0,IF(G59="✖",0,'Tabela de Produtos Bimestral'!H12),0)</f>
        <v>41.407499999999999</v>
      </c>
      <c r="I59" s="53"/>
      <c r="J59" s="53"/>
      <c r="K59" s="53"/>
      <c r="L59" s="53"/>
      <c r="M59" s="53"/>
      <c r="N59" s="53"/>
      <c r="O59" s="53"/>
      <c r="P59" s="53"/>
      <c r="Q59" s="52" t="str">
        <f>'Formulário Anual 2024'!Q59</f>
        <v>✖</v>
      </c>
      <c r="R59" s="51">
        <f>IF($B59&gt;0,IF(Q59="✖",0,IF(Q$58="✖",'Tabela de Produtos Bimestral'!P12,'Tabela de Produtos Bimestral'!Q12)),0)</f>
        <v>0</v>
      </c>
      <c r="S59" s="52" t="str">
        <f>'Formulário Anual 2024'!S59</f>
        <v>✖</v>
      </c>
      <c r="T59" s="51">
        <f>IF($B59&gt;0,IF(S59="✖",0,IF(S$58="✖",'Tabela de Produtos Bimestral'!R12,'Tabela de Produtos Bimestral'!X12)),0)</f>
        <v>0</v>
      </c>
      <c r="U59" s="52" t="str">
        <f>'Formulário Anual 2024'!U59</f>
        <v>✖</v>
      </c>
      <c r="V59" s="51">
        <f>IF($B59&gt;0,IF(U59="✖",0,IF(U$58="✖",'Tabela de Produtos Bimestral'!W12,'Tabela de Produtos Bimestral'!AC12)),0)</f>
        <v>0</v>
      </c>
      <c r="W59" s="52" t="str">
        <f>'Formulário Anual 2024'!W59</f>
        <v>✖</v>
      </c>
      <c r="X59" s="55">
        <f>IF($B59&gt;0,IF(W59="✖",0,'Tabela de Produtos Bimestral'!AD12),0)</f>
        <v>0</v>
      </c>
      <c r="Y59" s="52" t="str">
        <f>'Formulário Anual 2024'!Y59</f>
        <v>✖</v>
      </c>
      <c r="Z59" s="55">
        <f>IF($B59&gt;0,IF(Y59="✖",0,'Tabela de Produtos Bimestral'!AE12),0)</f>
        <v>0</v>
      </c>
      <c r="AA59" s="52" t="str">
        <f>'Formulário Anual 2024'!AA59</f>
        <v>✖</v>
      </c>
      <c r="AB59" s="55">
        <f>IF($B59&gt;0,IF(AA59="✖",0,'Tabela de Produtos Bimestral'!AF12),0)</f>
        <v>0</v>
      </c>
      <c r="AC59" s="52" t="str">
        <f>'Formulário Anual 2024'!AC59</f>
        <v>✖</v>
      </c>
      <c r="AD59" s="55">
        <f>IF($B59&gt;0,IF(AC59="✖",0,'Tabela de Produtos Bimestral'!AG12),0)</f>
        <v>0</v>
      </c>
      <c r="AE59" s="52" t="str">
        <f>'Formulário Anual 2024'!AE59</f>
        <v>✖</v>
      </c>
      <c r="AF59" s="55">
        <f>IF($B59&gt;0,IF(AE59="✖",0,'Tabela de Produtos Bimestral'!AH12),0)</f>
        <v>0</v>
      </c>
      <c r="AG59" s="142">
        <f>SUM(C59:AF59)</f>
        <v>346.21249999999998</v>
      </c>
      <c r="AH59" s="143"/>
    </row>
    <row r="60" spans="1:34" ht="21" x14ac:dyDescent="0.35">
      <c r="A60" s="6" t="s">
        <v>29</v>
      </c>
      <c r="B60" s="23">
        <f>'Formulário Anual 2024'!B60</f>
        <v>60</v>
      </c>
      <c r="C60" s="52" t="str">
        <f>'Formulário Anual 2024'!C60</f>
        <v>✔</v>
      </c>
      <c r="D60" s="55">
        <f>IF($B60&gt;0,IF(C60="✖",0,'Tabela de Produtos Bimestral'!C13),0)</f>
        <v>193.8425</v>
      </c>
      <c r="E60" s="52" t="str">
        <f>'Formulário Anual 2024'!E60</f>
        <v>✔</v>
      </c>
      <c r="F60" s="55">
        <f>IF($B60&gt;0,IF(E60="✖",0,'Tabela de Produtos Bimestral'!D13),0)</f>
        <v>110.96250000000001</v>
      </c>
      <c r="G60" s="52" t="str">
        <f>'Formulário Anual 2024'!G60</f>
        <v>✔</v>
      </c>
      <c r="H60" s="55">
        <f>IF($B60&gt;0,IF(G60="✖",0,'Tabela de Produtos Bimestral'!H13),0)</f>
        <v>41.407499999999999</v>
      </c>
      <c r="I60" s="53"/>
      <c r="J60" s="53"/>
      <c r="K60" s="53"/>
      <c r="L60" s="53"/>
      <c r="M60" s="53"/>
      <c r="N60" s="53"/>
      <c r="O60" s="53"/>
      <c r="P60" s="53"/>
      <c r="Q60" s="52" t="str">
        <f>'Formulário Anual 2024'!Q60</f>
        <v>✖</v>
      </c>
      <c r="R60" s="51">
        <f>IF($B60&gt;0,IF(Q60="✖",0,IF(Q$58="✖",'Tabela de Produtos Bimestral'!P13,'Tabela de Produtos Bimestral'!Q13)),0)</f>
        <v>0</v>
      </c>
      <c r="S60" s="52" t="str">
        <f>'Formulário Anual 2024'!S60</f>
        <v>✖</v>
      </c>
      <c r="T60" s="51">
        <f>IF($B60&gt;0,IF(S60="✖",0,IF(S$58="✖",'Tabela de Produtos Bimestral'!R13,'Tabela de Produtos Bimestral'!X13)),0)</f>
        <v>0</v>
      </c>
      <c r="U60" s="52" t="str">
        <f>'Formulário Anual 2024'!U60</f>
        <v>✖</v>
      </c>
      <c r="V60" s="51">
        <f>IF($B60&gt;0,IF(U60="✖",0,IF(U$58="✖",'Tabela de Produtos Bimestral'!W13,'Tabela de Produtos Bimestral'!AC13)),0)</f>
        <v>0</v>
      </c>
      <c r="W60" s="52" t="str">
        <f>'Formulário Anual 2024'!W60</f>
        <v>✖</v>
      </c>
      <c r="X60" s="55">
        <f>IF($B60&gt;0,IF(W60="✖",0,'Tabela de Produtos Bimestral'!AD13),0)</f>
        <v>0</v>
      </c>
      <c r="Y60" s="52" t="str">
        <f>'Formulário Anual 2024'!Y60</f>
        <v>✖</v>
      </c>
      <c r="Z60" s="55">
        <f>IF($B60&gt;0,IF(Y60="✖",0,'Tabela de Produtos Bimestral'!AE13),0)</f>
        <v>0</v>
      </c>
      <c r="AA60" s="52" t="str">
        <f>'Formulário Anual 2024'!AA60</f>
        <v>✖</v>
      </c>
      <c r="AB60" s="55">
        <f>IF($B60&gt;0,IF(AA60="✖",0,'Tabela de Produtos Bimestral'!AF13),0)</f>
        <v>0</v>
      </c>
      <c r="AC60" s="52" t="str">
        <f>'Formulário Anual 2024'!AC60</f>
        <v>✖</v>
      </c>
      <c r="AD60" s="55">
        <f>IF($B60&gt;0,IF(AC60="✖",0,'Tabela de Produtos Bimestral'!AG13),0)</f>
        <v>0</v>
      </c>
      <c r="AE60" s="52" t="str">
        <f>'Formulário Anual 2024'!AE60</f>
        <v>✖</v>
      </c>
      <c r="AF60" s="55">
        <f>IF($B60&gt;0,IF(AE60="✖",0,'Tabela de Produtos Bimestral'!AH13),0)</f>
        <v>0</v>
      </c>
      <c r="AG60" s="142">
        <f>SUM(C60:AF60)</f>
        <v>346.21249999999998</v>
      </c>
      <c r="AH60" s="143"/>
    </row>
    <row r="61" spans="1:34" ht="21" x14ac:dyDescent="0.35">
      <c r="A61" s="6" t="s">
        <v>30</v>
      </c>
      <c r="B61" s="23">
        <f>'Formulário Anual 2024'!B61</f>
        <v>45</v>
      </c>
      <c r="C61" s="52" t="str">
        <f>'Formulário Anual 2024'!C61</f>
        <v>✔</v>
      </c>
      <c r="D61" s="55">
        <f>IF($B61&gt;0,IF(C61="✖",0,'Tabela de Produtos Bimestral'!C14),0)</f>
        <v>193.8425</v>
      </c>
      <c r="E61" s="52" t="str">
        <f>'Formulário Anual 2024'!E61</f>
        <v>✔</v>
      </c>
      <c r="F61" s="55">
        <f>IF($B61&gt;0,IF(E61="✖",0,'Tabela de Produtos Bimestral'!D14),0)</f>
        <v>110.96250000000001</v>
      </c>
      <c r="G61" s="52" t="str">
        <f>'Formulário Anual 2024'!G61</f>
        <v>✔</v>
      </c>
      <c r="H61" s="55">
        <f>IF($B61&gt;0,IF(G61="✖",0,'Tabela de Produtos Bimestral'!H14),0)</f>
        <v>41.407499999999999</v>
      </c>
      <c r="I61" s="53"/>
      <c r="J61" s="53"/>
      <c r="K61" s="53"/>
      <c r="L61" s="53"/>
      <c r="M61" s="53"/>
      <c r="N61" s="53"/>
      <c r="O61" s="53"/>
      <c r="P61" s="53"/>
      <c r="Q61" s="52" t="str">
        <f>'Formulário Anual 2024'!Q61</f>
        <v>✖</v>
      </c>
      <c r="R61" s="51">
        <f>IF($B61&gt;0,IF(Q61="✖",0,IF(Q$58="✖",'Tabela de Produtos Bimestral'!P14,'Tabela de Produtos Bimestral'!Q14)),0)</f>
        <v>0</v>
      </c>
      <c r="S61" s="52" t="str">
        <f>'Formulário Anual 2024'!S61</f>
        <v>✖</v>
      </c>
      <c r="T61" s="51">
        <f>IF($B61&gt;0,IF(S61="✖",0,IF(S$58="✖",'Tabela de Produtos Bimestral'!R14,'Tabela de Produtos Bimestral'!X14)),0)</f>
        <v>0</v>
      </c>
      <c r="U61" s="52" t="str">
        <f>'Formulário Anual 2024'!U61</f>
        <v>✖</v>
      </c>
      <c r="V61" s="51">
        <f>IF($B61&gt;0,IF(U61="✖",0,IF(U$58="✖",'Tabela de Produtos Bimestral'!W14,'Tabela de Produtos Bimestral'!AC14)),0)</f>
        <v>0</v>
      </c>
      <c r="W61" s="52" t="str">
        <f>'Formulário Anual 2024'!W61</f>
        <v>✖</v>
      </c>
      <c r="X61" s="55">
        <f>IF($B61&gt;0,IF(W61="✖",0,'Tabela de Produtos Bimestral'!AD14),0)</f>
        <v>0</v>
      </c>
      <c r="Y61" s="52" t="str">
        <f>'Formulário Anual 2024'!Y61</f>
        <v>✖</v>
      </c>
      <c r="Z61" s="55">
        <f>IF($B61&gt;0,IF(Y61="✖",0,'Tabela de Produtos Bimestral'!AE14),0)</f>
        <v>0</v>
      </c>
      <c r="AA61" s="52" t="str">
        <f>'Formulário Anual 2024'!AA61</f>
        <v>✖</v>
      </c>
      <c r="AB61" s="55">
        <f>IF($B61&gt;0,IF(AA61="✖",0,'Tabela de Produtos Bimestral'!AF14),0)</f>
        <v>0</v>
      </c>
      <c r="AC61" s="52" t="str">
        <f>'Formulário Anual 2024'!AC61</f>
        <v>✖</v>
      </c>
      <c r="AD61" s="55">
        <f>IF($B61&gt;0,IF(AC61="✖",0,'Tabela de Produtos Bimestral'!AG14),0)</f>
        <v>0</v>
      </c>
      <c r="AE61" s="52" t="str">
        <f>'Formulário Anual 2024'!AE61</f>
        <v>✖</v>
      </c>
      <c r="AF61" s="55">
        <f>IF($B61&gt;0,IF(AE61="✖",0,'Tabela de Produtos Bimestral'!AH14),0)</f>
        <v>0</v>
      </c>
      <c r="AG61" s="142">
        <f>SUM(C61:AF61)</f>
        <v>346.21249999999998</v>
      </c>
      <c r="AH61" s="143"/>
    </row>
    <row r="62" spans="1:34" ht="21" x14ac:dyDescent="0.35">
      <c r="A62" s="6" t="s">
        <v>31</v>
      </c>
      <c r="B62" s="23">
        <f>'Formulário Anual 2024'!B62</f>
        <v>40</v>
      </c>
      <c r="C62" s="52" t="str">
        <f>'Formulário Anual 2024'!C62</f>
        <v>✔</v>
      </c>
      <c r="D62" s="55">
        <f>IF($B62&gt;0,IF(C62="✖",0,'Tabela de Produtos Bimestral'!C15),0)</f>
        <v>193.8425</v>
      </c>
      <c r="E62" s="52" t="str">
        <f>'Formulário Anual 2024'!E62</f>
        <v>✔</v>
      </c>
      <c r="F62" s="55">
        <f>IF($B62&gt;0,IF(E62="✖",0,'Tabela de Produtos Bimestral'!D15),0)</f>
        <v>110.96250000000001</v>
      </c>
      <c r="G62" s="52" t="str">
        <f>'Formulário Anual 2024'!G62</f>
        <v>✔</v>
      </c>
      <c r="H62" s="55">
        <f>IF($B62&gt;0,IF(G62="✖",0,'Tabela de Produtos Bimestral'!H15),0)</f>
        <v>41.407499999999999</v>
      </c>
      <c r="I62" s="53"/>
      <c r="J62" s="53"/>
      <c r="K62" s="53"/>
      <c r="L62" s="53"/>
      <c r="M62" s="53"/>
      <c r="N62" s="53"/>
      <c r="O62" s="53"/>
      <c r="P62" s="53"/>
      <c r="Q62" s="52" t="str">
        <f>'Formulário Anual 2024'!Q62</f>
        <v>✖</v>
      </c>
      <c r="R62" s="51">
        <f>IF($B62&gt;0,IF(Q62="✖",0,IF(Q$58="✖",'Tabela de Produtos Bimestral'!P15,'Tabela de Produtos Bimestral'!Q15)),0)</f>
        <v>0</v>
      </c>
      <c r="S62" s="52" t="str">
        <f>'Formulário Anual 2024'!S62</f>
        <v>✖</v>
      </c>
      <c r="T62" s="51">
        <f>IF($B62&gt;0,IF(S62="✖",0,IF(S$58="✖",'Tabela de Produtos Bimestral'!R15,'Tabela de Produtos Bimestral'!X15)),0)</f>
        <v>0</v>
      </c>
      <c r="U62" s="52" t="str">
        <f>'Formulário Anual 2024'!U62</f>
        <v>✖</v>
      </c>
      <c r="V62" s="51">
        <f>IF($B62&gt;0,IF(U62="✖",0,IF(U$58="✖",'Tabela de Produtos Bimestral'!W15,'Tabela de Produtos Bimestral'!AC15)),0)</f>
        <v>0</v>
      </c>
      <c r="W62" s="52" t="str">
        <f>'Formulário Anual 2024'!W62</f>
        <v>✖</v>
      </c>
      <c r="X62" s="55">
        <f>IF($B62&gt;0,IF(W62="✖",0,'Tabela de Produtos Bimestral'!AD15),0)</f>
        <v>0</v>
      </c>
      <c r="Y62" s="52" t="str">
        <f>'Formulário Anual 2024'!Y62</f>
        <v>✖</v>
      </c>
      <c r="Z62" s="55">
        <f>IF($B62&gt;0,IF(Y62="✖",0,'Tabela de Produtos Bimestral'!AE15),0)</f>
        <v>0</v>
      </c>
      <c r="AA62" s="52" t="str">
        <f>'Formulário Anual 2024'!AA62</f>
        <v>✖</v>
      </c>
      <c r="AB62" s="55">
        <f>IF($B62&gt;0,IF(AA62="✖",0,'Tabela de Produtos Bimestral'!AF15),0)</f>
        <v>0</v>
      </c>
      <c r="AC62" s="52" t="str">
        <f>'Formulário Anual 2024'!AC62</f>
        <v>✖</v>
      </c>
      <c r="AD62" s="55">
        <f>IF($B62&gt;0,IF(AC62="✖",0,'Tabela de Produtos Bimestral'!AG15),0)</f>
        <v>0</v>
      </c>
      <c r="AE62" s="52" t="str">
        <f>'Formulário Anual 2024'!AE62</f>
        <v>✖</v>
      </c>
      <c r="AF62" s="55">
        <f>IF($B62&gt;0,IF(AE62="✖",0,'Tabela de Produtos Bimestral'!AH15),0)</f>
        <v>0</v>
      </c>
      <c r="AG62" s="142">
        <f>SUM(C62:AF62)</f>
        <v>346.21249999999998</v>
      </c>
      <c r="AH62" s="143"/>
    </row>
    <row r="63" spans="1:34" ht="21" customHeight="1" x14ac:dyDescent="0.35">
      <c r="A63" s="29"/>
      <c r="B63" s="30"/>
      <c r="C63" s="153" t="s">
        <v>166</v>
      </c>
      <c r="D63" s="153"/>
      <c r="E63" s="153"/>
      <c r="F63" s="153"/>
      <c r="G63" s="153"/>
      <c r="H63" s="153"/>
      <c r="I63" s="153" t="s">
        <v>165</v>
      </c>
      <c r="J63" s="153"/>
      <c r="K63" s="153" t="s">
        <v>166</v>
      </c>
      <c r="L63" s="153"/>
      <c r="M63" s="153"/>
      <c r="N63" s="153"/>
      <c r="O63" s="153"/>
      <c r="P63" s="153"/>
      <c r="Q63" s="153" t="str">
        <f>IF(Q58="✔","*Não se aplica desconto","Desconto aplicável")</f>
        <v>*Não se aplica desconto</v>
      </c>
      <c r="R63" s="153"/>
      <c r="S63" s="153" t="str">
        <f t="shared" ref="S63" si="4">IF(S58="✔","*Não se aplica desconto","Desconto aplicável")</f>
        <v>Desconto aplicável</v>
      </c>
      <c r="T63" s="153"/>
      <c r="U63" s="153" t="str">
        <f t="shared" ref="U63" si="5">IF(U58="✔","*Não se aplica desconto","Desconto aplicável")</f>
        <v>Desconto aplicável</v>
      </c>
      <c r="V63" s="153"/>
      <c r="W63" s="153" t="s">
        <v>165</v>
      </c>
      <c r="X63" s="153"/>
      <c r="Y63" s="153"/>
      <c r="Z63" s="153"/>
      <c r="AA63" s="153"/>
      <c r="AB63" s="153"/>
      <c r="AC63" s="153"/>
      <c r="AD63" s="153"/>
      <c r="AE63" s="153"/>
      <c r="AF63" s="153"/>
    </row>
    <row r="64" spans="1:34" ht="21" x14ac:dyDescent="0.35">
      <c r="A64" s="29"/>
      <c r="B64" s="30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</row>
    <row r="65" spans="1:28" ht="21" x14ac:dyDescent="0.35">
      <c r="A65" s="29"/>
      <c r="B65" s="30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37"/>
    </row>
    <row r="66" spans="1:28" x14ac:dyDescent="0.25">
      <c r="B66" s="18"/>
    </row>
    <row r="67" spans="1:28" ht="21" customHeight="1" x14ac:dyDescent="0.25">
      <c r="A67" s="173" t="s">
        <v>26</v>
      </c>
      <c r="B67" s="175" t="s">
        <v>15</v>
      </c>
      <c r="C67" s="175"/>
      <c r="D67" s="175"/>
      <c r="E67" s="175"/>
      <c r="F67" s="175"/>
      <c r="G67" s="175"/>
      <c r="H67" s="175"/>
      <c r="I67" s="175"/>
      <c r="J67" s="175"/>
      <c r="K67" s="175"/>
    </row>
    <row r="68" spans="1:28" ht="92.25" customHeight="1" x14ac:dyDescent="0.25">
      <c r="A68" s="173"/>
      <c r="B68" s="174" t="s">
        <v>16</v>
      </c>
      <c r="C68" s="174"/>
      <c r="D68" s="175" t="s">
        <v>17</v>
      </c>
      <c r="E68" s="175"/>
      <c r="F68" s="175" t="s">
        <v>18</v>
      </c>
      <c r="G68" s="175"/>
      <c r="H68" s="175" t="s">
        <v>131</v>
      </c>
      <c r="I68" s="175"/>
      <c r="J68" s="175" t="s">
        <v>142</v>
      </c>
      <c r="K68" s="175"/>
    </row>
    <row r="69" spans="1:28" ht="21" x14ac:dyDescent="0.25">
      <c r="A69" s="6" t="s">
        <v>28</v>
      </c>
      <c r="B69" s="143">
        <f>SUM(C59:AF59)</f>
        <v>346.21249999999998</v>
      </c>
      <c r="C69" s="143"/>
      <c r="D69" s="181" t="str">
        <f>IF($C$149&lt;100,"0%",IF($C$149&lt;200,"5%",IF($C$149&lt;300,"10%",IF($C$149&lt;400,"15%","20%"))))</f>
        <v>20%</v>
      </c>
      <c r="E69" s="181"/>
      <c r="F69" s="57">
        <f>H150</f>
        <v>0.1208814</v>
      </c>
      <c r="G69" s="57"/>
      <c r="H69" s="144">
        <f>'cálculos 2º Bim'!AM12</f>
        <v>235.11934830250001</v>
      </c>
      <c r="I69" s="144"/>
      <c r="J69" s="144">
        <f>'cálculos 2º Bim'!AN12</f>
        <v>235.11934830250001</v>
      </c>
      <c r="K69" s="144"/>
    </row>
    <row r="70" spans="1:28" ht="21" x14ac:dyDescent="0.25">
      <c r="A70" s="6" t="s">
        <v>29</v>
      </c>
      <c r="B70" s="143">
        <f t="shared" ref="B70:B72" si="6">SUM(C60:AF60)</f>
        <v>346.21249999999998</v>
      </c>
      <c r="C70" s="143"/>
      <c r="D70" s="181"/>
      <c r="E70" s="181"/>
      <c r="F70" s="57">
        <f>H150</f>
        <v>0.1208814</v>
      </c>
      <c r="G70" s="57"/>
      <c r="H70" s="144">
        <f>'cálculos 2º Bim'!AM13</f>
        <v>235.11934830250001</v>
      </c>
      <c r="I70" s="144"/>
      <c r="J70" s="144">
        <f>'cálculos 2º Bim'!AN13</f>
        <v>235.11934830250001</v>
      </c>
      <c r="K70" s="144"/>
    </row>
    <row r="71" spans="1:28" ht="21" x14ac:dyDescent="0.25">
      <c r="A71" s="6" t="s">
        <v>30</v>
      </c>
      <c r="B71" s="143">
        <f t="shared" si="6"/>
        <v>346.21249999999998</v>
      </c>
      <c r="C71" s="143"/>
      <c r="D71" s="181"/>
      <c r="E71" s="181"/>
      <c r="F71" s="57">
        <f>H150</f>
        <v>0.1208814</v>
      </c>
      <c r="G71" s="57"/>
      <c r="H71" s="144">
        <f>'cálculos 2º Bim'!AM14</f>
        <v>235.11934830250001</v>
      </c>
      <c r="I71" s="144"/>
      <c r="J71" s="144">
        <f>'cálculos 2º Bim'!AN14</f>
        <v>235.11934830250001</v>
      </c>
      <c r="K71" s="144"/>
    </row>
    <row r="72" spans="1:28" ht="21" x14ac:dyDescent="0.25">
      <c r="A72" s="6" t="s">
        <v>31</v>
      </c>
      <c r="B72" s="143">
        <f t="shared" si="6"/>
        <v>346.21249999999998</v>
      </c>
      <c r="C72" s="143"/>
      <c r="D72" s="181"/>
      <c r="E72" s="181"/>
      <c r="F72" s="57">
        <f>H150</f>
        <v>0.1208814</v>
      </c>
      <c r="G72" s="57"/>
      <c r="H72" s="144">
        <f>'cálculos 2º Bim'!AM15</f>
        <v>235.11934830250001</v>
      </c>
      <c r="I72" s="144"/>
      <c r="J72" s="144">
        <f>'cálculos 2º Bim'!AN15</f>
        <v>235.11934830250001</v>
      </c>
      <c r="K72" s="144"/>
    </row>
    <row r="73" spans="1:28" x14ac:dyDescent="0.25">
      <c r="B73" s="18"/>
    </row>
    <row r="74" spans="1:28" x14ac:dyDescent="0.25">
      <c r="B74" s="18"/>
    </row>
    <row r="75" spans="1:28" ht="42" customHeight="1" x14ac:dyDescent="0.25">
      <c r="A75" s="173" t="s">
        <v>32</v>
      </c>
      <c r="B75" s="182" t="s">
        <v>108</v>
      </c>
      <c r="C75" s="183" t="s">
        <v>47</v>
      </c>
      <c r="D75" s="183"/>
      <c r="E75" s="183" t="s">
        <v>143</v>
      </c>
      <c r="F75" s="183"/>
      <c r="G75" s="183"/>
      <c r="H75" s="183"/>
      <c r="I75" s="183"/>
      <c r="J75" s="183"/>
      <c r="K75" s="183"/>
      <c r="L75" s="183"/>
      <c r="M75" s="205" t="s">
        <v>27</v>
      </c>
      <c r="N75" s="205"/>
      <c r="O75" s="209" t="s">
        <v>145</v>
      </c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1"/>
      <c r="AA75" s="136" t="s">
        <v>15</v>
      </c>
      <c r="AB75" s="137"/>
    </row>
    <row r="76" spans="1:28" ht="78" customHeight="1" x14ac:dyDescent="0.25">
      <c r="A76" s="173"/>
      <c r="B76" s="182"/>
      <c r="C76" s="172" t="s">
        <v>5</v>
      </c>
      <c r="D76" s="172"/>
      <c r="E76" s="172" t="s">
        <v>115</v>
      </c>
      <c r="F76" s="172"/>
      <c r="G76" s="172" t="s">
        <v>20</v>
      </c>
      <c r="H76" s="172"/>
      <c r="I76" s="172" t="s">
        <v>86</v>
      </c>
      <c r="J76" s="172"/>
      <c r="K76" s="172" t="s">
        <v>88</v>
      </c>
      <c r="L76" s="172"/>
      <c r="M76" s="205"/>
      <c r="N76" s="205"/>
      <c r="O76" s="204" t="s">
        <v>110</v>
      </c>
      <c r="P76" s="204"/>
      <c r="Q76" s="204" t="s">
        <v>134</v>
      </c>
      <c r="R76" s="204"/>
      <c r="S76" s="204" t="s">
        <v>135</v>
      </c>
      <c r="T76" s="204"/>
      <c r="U76" s="204" t="s">
        <v>136</v>
      </c>
      <c r="V76" s="204"/>
      <c r="W76" s="204" t="s">
        <v>137</v>
      </c>
      <c r="X76" s="204"/>
      <c r="Y76" s="204" t="s">
        <v>138</v>
      </c>
      <c r="Z76" s="204"/>
      <c r="AA76" s="138" t="s">
        <v>172</v>
      </c>
      <c r="AB76" s="139"/>
    </row>
    <row r="77" spans="1:28" ht="24" customHeight="1" x14ac:dyDescent="0.25">
      <c r="A77" s="173"/>
      <c r="B77" s="182"/>
      <c r="C77" s="172"/>
      <c r="D77" s="172"/>
      <c r="E77" s="172"/>
      <c r="F77" s="172"/>
      <c r="G77" s="172"/>
      <c r="H77" s="172"/>
      <c r="I77" s="172"/>
      <c r="J77" s="172"/>
      <c r="K77" s="172"/>
      <c r="L77" s="172"/>
      <c r="M77" s="41" t="str">
        <f>'Formulário Anual 2024'!M77</f>
        <v>✖</v>
      </c>
      <c r="N77" s="59" t="s">
        <v>146</v>
      </c>
      <c r="O77" s="39" t="str">
        <f>'Formulário Anual 2024'!O77</f>
        <v>✖</v>
      </c>
      <c r="P77" s="60" t="s">
        <v>146</v>
      </c>
      <c r="Q77" s="39" t="str">
        <f>'Formulário Anual 2024'!Q77</f>
        <v>✖</v>
      </c>
      <c r="R77" s="60" t="s">
        <v>146</v>
      </c>
      <c r="S77" s="39" t="str">
        <f>'Formulário Anual 2024'!S77</f>
        <v>✖</v>
      </c>
      <c r="T77" s="60" t="s">
        <v>146</v>
      </c>
      <c r="U77" s="39" t="str">
        <f>'Formulário Anual 2024'!U77</f>
        <v>✖</v>
      </c>
      <c r="V77" s="60" t="s">
        <v>146</v>
      </c>
      <c r="W77" s="39" t="str">
        <f>'Formulário Anual 2024'!W77</f>
        <v>✖</v>
      </c>
      <c r="X77" s="60" t="s">
        <v>146</v>
      </c>
      <c r="Y77" s="39" t="str">
        <f>'Formulário Anual 2024'!Y77</f>
        <v>✖</v>
      </c>
      <c r="Z77" s="60" t="s">
        <v>146</v>
      </c>
      <c r="AA77" s="140"/>
      <c r="AB77" s="141"/>
    </row>
    <row r="78" spans="1:28" ht="21" x14ac:dyDescent="0.35">
      <c r="A78" s="6" t="s">
        <v>33</v>
      </c>
      <c r="B78" s="61">
        <f>'Formulário Anual 2024'!B78</f>
        <v>30</v>
      </c>
      <c r="C78" s="52" t="str">
        <f>'Formulário Anual 2024'!C78</f>
        <v>✔</v>
      </c>
      <c r="D78" s="36">
        <f>IF($B78&gt;0,IF(C78="✖",0,'Tabela de Produtos Bimestral'!C16),0)</f>
        <v>210.68</v>
      </c>
      <c r="E78" s="52" t="str">
        <f>'Formulário Anual 2024'!E78</f>
        <v>✔</v>
      </c>
      <c r="F78" s="36">
        <f>IF($B78&gt;0,IF(E78="✖",0,'Tabela de Produtos Bimestral'!D16),0)</f>
        <v>170.47499999999999</v>
      </c>
      <c r="G78" s="52" t="str">
        <f>'Formulário Anual 2024'!G78</f>
        <v>✔</v>
      </c>
      <c r="H78" s="36">
        <f>IF($B78&gt;0,IF(G78="✖",0,'Tabela de Produtos Bimestral'!H16),0)</f>
        <v>41.407499999999999</v>
      </c>
      <c r="I78" s="53"/>
      <c r="J78" s="53"/>
      <c r="K78" s="53"/>
      <c r="L78" s="53"/>
      <c r="M78" s="52" t="str">
        <f>'Formulário Anual 2024'!M78</f>
        <v>✖</v>
      </c>
      <c r="N78" s="36">
        <f>IF($B78&gt;0,IF(M78="✖",0,IF(M$77="✖",'Tabela de Produtos Bimestral'!P16,'Tabela de Produtos Bimestral'!Q16)),0)</f>
        <v>0</v>
      </c>
      <c r="O78" s="52" t="str">
        <f>'Formulário Anual 2024'!O78</f>
        <v>✖</v>
      </c>
      <c r="P78" s="36">
        <f>IF($B78&gt;0,IF(O78="✖",0,IF(O$77="✖",'Tabela de Produtos Bimestral'!R16,'Tabela de Produtos Bimestral'!X16)),0)</f>
        <v>0</v>
      </c>
      <c r="Q78" s="52" t="str">
        <f>'Formulário Anual 2024'!Q78</f>
        <v>✖</v>
      </c>
      <c r="R78" s="36">
        <f>IF($B78&gt;0,IF(Q78="✖",0,'Tabela de Produtos Bimestral'!AD16),0)</f>
        <v>0</v>
      </c>
      <c r="S78" s="52" t="str">
        <f>'Formulário Anual 2024'!S78</f>
        <v>✖</v>
      </c>
      <c r="T78" s="36">
        <f>IF($B78&gt;0,IF(S78="✖",0,'Tabela de Produtos Bimestral'!AE16),0)</f>
        <v>0</v>
      </c>
      <c r="U78" s="52" t="str">
        <f>'Formulário Anual 2024'!U78</f>
        <v>✖</v>
      </c>
      <c r="V78" s="36">
        <f>IF($B78&gt;0,IF(U78="✖",0,'Tabela de Produtos Bimestral'!AF16),0)</f>
        <v>0</v>
      </c>
      <c r="W78" s="52" t="str">
        <f>'Formulário Anual 2024'!W78</f>
        <v>✖</v>
      </c>
      <c r="X78" s="36">
        <f>IF($B78&gt;0,IF(W78="✖",0,'Tabela de Produtos Bimestral'!AG16),0)</f>
        <v>0</v>
      </c>
      <c r="Y78" s="52" t="str">
        <f>'Formulário Anual 2024'!Y78</f>
        <v>✖</v>
      </c>
      <c r="Z78" s="36">
        <f>IF($B78&gt;0,IF(Y78="✖",0,'Tabela de Produtos Bimestral'!AH16),0)</f>
        <v>0</v>
      </c>
      <c r="AA78" s="142">
        <f>SUM(C78:Z78)</f>
        <v>422.5625</v>
      </c>
      <c r="AB78" s="143"/>
    </row>
    <row r="79" spans="1:28" ht="21" x14ac:dyDescent="0.35">
      <c r="A79" s="6" t="s">
        <v>34</v>
      </c>
      <c r="B79" s="61">
        <f>'Formulário Anual 2024'!B79</f>
        <v>40</v>
      </c>
      <c r="C79" s="52" t="str">
        <f>'Formulário Anual 2024'!C79</f>
        <v>✔</v>
      </c>
      <c r="D79" s="36">
        <f>IF($B79&gt;0,IF(C79="✖",0,'Tabela de Produtos Bimestral'!C17),0)</f>
        <v>210.68</v>
      </c>
      <c r="E79" s="52" t="str">
        <f>'Formulário Anual 2024'!E79</f>
        <v>✔</v>
      </c>
      <c r="F79" s="36">
        <f>IF($B79&gt;0,IF(E79="✖",0,'Tabela de Produtos Bimestral'!D17),0)</f>
        <v>170.47499999999999</v>
      </c>
      <c r="G79" s="52" t="str">
        <f>'Formulário Anual 2024'!G79</f>
        <v>✔</v>
      </c>
      <c r="H79" s="36">
        <f>IF($B79&gt;0,IF(G79="✖",0,'Tabela de Produtos Bimestral'!H17),0)</f>
        <v>41.407499999999999</v>
      </c>
      <c r="I79" s="53"/>
      <c r="J79" s="53"/>
      <c r="K79" s="53"/>
      <c r="L79" s="53"/>
      <c r="M79" s="52" t="str">
        <f>'Formulário Anual 2024'!M79</f>
        <v>✖</v>
      </c>
      <c r="N79" s="36">
        <f>IF($B79&gt;0,IF(M79="✖",0,IF(M$77="✖",'Tabela de Produtos Bimestral'!P17,'Tabela de Produtos Bimestral'!Q17)),0)</f>
        <v>0</v>
      </c>
      <c r="O79" s="52" t="str">
        <f>'Formulário Anual 2024'!O79</f>
        <v>✖</v>
      </c>
      <c r="P79" s="36">
        <f>IF($B79&gt;0,IF(O79="✖",0,IF(O$77="✖",'Tabela de Produtos Bimestral'!R17,'Tabela de Produtos Bimestral'!X17)),0)</f>
        <v>0</v>
      </c>
      <c r="Q79" s="52" t="str">
        <f>'Formulário Anual 2024'!Q79</f>
        <v>✖</v>
      </c>
      <c r="R79" s="36">
        <f>IF($B79&gt;0,IF(Q79="✖",0,'Tabela de Produtos Bimestral'!AD17),0)</f>
        <v>0</v>
      </c>
      <c r="S79" s="52" t="str">
        <f>'Formulário Anual 2024'!S79</f>
        <v>✖</v>
      </c>
      <c r="T79" s="36">
        <f>IF($B79&gt;0,IF(S79="✖",0,'Tabela de Produtos Bimestral'!AE17),0)</f>
        <v>0</v>
      </c>
      <c r="U79" s="52" t="str">
        <f>'Formulário Anual 2024'!U79</f>
        <v>✖</v>
      </c>
      <c r="V79" s="36">
        <f>IF($B79&gt;0,IF(U79="✖",0,'Tabela de Produtos Bimestral'!AF17),0)</f>
        <v>0</v>
      </c>
      <c r="W79" s="52" t="str">
        <f>'Formulário Anual 2024'!W79</f>
        <v>✖</v>
      </c>
      <c r="X79" s="36">
        <f>IF($B79&gt;0,IF(W79="✖",0,'Tabela de Produtos Bimestral'!AG17),0)</f>
        <v>0</v>
      </c>
      <c r="Y79" s="52" t="str">
        <f>'Formulário Anual 2024'!Y79</f>
        <v>✖</v>
      </c>
      <c r="Z79" s="36">
        <f>IF($B79&gt;0,IF(Y79="✖",0,'Tabela de Produtos Bimestral'!AH17),0)</f>
        <v>0</v>
      </c>
      <c r="AA79" s="142">
        <f>SUM(C79:Z79)</f>
        <v>422.5625</v>
      </c>
      <c r="AB79" s="143"/>
    </row>
    <row r="80" spans="1:28" ht="21" customHeight="1" x14ac:dyDescent="0.25">
      <c r="B80" s="18"/>
      <c r="C80" s="153" t="s">
        <v>166</v>
      </c>
      <c r="D80" s="153"/>
      <c r="E80" s="153"/>
      <c r="F80" s="153"/>
      <c r="G80" s="153"/>
      <c r="H80" s="153"/>
      <c r="I80" s="153"/>
      <c r="J80" s="153"/>
      <c r="K80" s="153"/>
      <c r="L80" s="153"/>
      <c r="M80" s="153" t="str">
        <f>IF(M77="✔","*Não se aplica desconto","Desconto aplicável")</f>
        <v>Desconto aplicável</v>
      </c>
      <c r="N80" s="153"/>
      <c r="O80" s="153" t="str">
        <f>IF(O77="✔","*Não se aplica desconto","Desconto aplicável")</f>
        <v>Desconto aplicável</v>
      </c>
      <c r="P80" s="153"/>
      <c r="Q80" s="145" t="s">
        <v>165</v>
      </c>
      <c r="R80" s="146"/>
      <c r="S80" s="146"/>
      <c r="T80" s="146"/>
      <c r="U80" s="146"/>
      <c r="V80" s="146"/>
      <c r="W80" s="146"/>
      <c r="X80" s="146"/>
      <c r="Y80" s="146"/>
      <c r="Z80" s="148"/>
    </row>
    <row r="81" spans="1:30" ht="15" customHeight="1" x14ac:dyDescent="0.25">
      <c r="B81" s="18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49"/>
      <c r="R81" s="150"/>
      <c r="S81" s="150"/>
      <c r="T81" s="150"/>
      <c r="U81" s="150"/>
      <c r="V81" s="150"/>
      <c r="W81" s="150"/>
      <c r="X81" s="150"/>
      <c r="Y81" s="150"/>
      <c r="Z81" s="151"/>
    </row>
    <row r="82" spans="1:30" x14ac:dyDescent="0.25">
      <c r="B82" s="18"/>
    </row>
    <row r="83" spans="1:30" x14ac:dyDescent="0.25">
      <c r="B83" s="18"/>
    </row>
    <row r="84" spans="1:30" ht="21" customHeight="1" x14ac:dyDescent="0.25">
      <c r="A84" s="173" t="s">
        <v>32</v>
      </c>
      <c r="B84" s="175" t="s">
        <v>15</v>
      </c>
      <c r="C84" s="175"/>
      <c r="D84" s="175"/>
      <c r="E84" s="175"/>
      <c r="F84" s="175"/>
      <c r="G84" s="175"/>
      <c r="H84" s="175"/>
      <c r="I84" s="175"/>
      <c r="J84" s="175"/>
      <c r="K84" s="175"/>
    </row>
    <row r="85" spans="1:30" ht="92.25" customHeight="1" x14ac:dyDescent="0.25">
      <c r="A85" s="173"/>
      <c r="B85" s="174" t="s">
        <v>16</v>
      </c>
      <c r="C85" s="174"/>
      <c r="D85" s="175" t="s">
        <v>17</v>
      </c>
      <c r="E85" s="175"/>
      <c r="F85" s="175" t="s">
        <v>18</v>
      </c>
      <c r="G85" s="175"/>
      <c r="H85" s="175" t="s">
        <v>131</v>
      </c>
      <c r="I85" s="175"/>
      <c r="J85" s="175" t="s">
        <v>142</v>
      </c>
      <c r="K85" s="175"/>
    </row>
    <row r="86" spans="1:30" ht="21" x14ac:dyDescent="0.25">
      <c r="A86" s="6" t="s">
        <v>33</v>
      </c>
      <c r="B86" s="143">
        <f>SUM(C78:Z78)</f>
        <v>422.5625</v>
      </c>
      <c r="C86" s="143"/>
      <c r="D86" s="181" t="str">
        <f>IF($C$149&lt;100,"0%",IF($C$149&lt;200,"5%",IF($C$149&lt;300,"10%",IF($C$149&lt;400,"15%","20%"))))</f>
        <v>20%</v>
      </c>
      <c r="E86" s="181"/>
      <c r="F86" s="57">
        <f>H150</f>
        <v>0.1208814</v>
      </c>
      <c r="G86" s="57"/>
      <c r="H86" s="144">
        <f>'cálculos 2º Bim'!AM16</f>
        <v>286.97005341250002</v>
      </c>
      <c r="I86" s="144"/>
      <c r="J86" s="144">
        <f>'cálculos 2º Bim'!AN16</f>
        <v>286.97005341250002</v>
      </c>
      <c r="K86" s="144"/>
    </row>
    <row r="87" spans="1:30" ht="21" x14ac:dyDescent="0.25">
      <c r="A87" s="6" t="s">
        <v>34</v>
      </c>
      <c r="B87" s="143">
        <f>SUM(C79:Z79)</f>
        <v>422.5625</v>
      </c>
      <c r="C87" s="143"/>
      <c r="D87" s="181"/>
      <c r="E87" s="181"/>
      <c r="F87" s="57">
        <f>H150</f>
        <v>0.1208814</v>
      </c>
      <c r="G87" s="57"/>
      <c r="H87" s="144">
        <f>'cálculos 2º Bim'!AM17</f>
        <v>286.97005341250002</v>
      </c>
      <c r="I87" s="144"/>
      <c r="J87" s="144">
        <f>'cálculos 2º Bim'!AN17</f>
        <v>286.97005341250002</v>
      </c>
      <c r="K87" s="144"/>
    </row>
    <row r="88" spans="1:30" x14ac:dyDescent="0.25">
      <c r="B88" s="18"/>
    </row>
    <row r="89" spans="1:30" x14ac:dyDescent="0.25">
      <c r="B89" s="18"/>
    </row>
    <row r="90" spans="1:30" ht="42" customHeight="1" x14ac:dyDescent="0.25">
      <c r="A90" s="173" t="s">
        <v>35</v>
      </c>
      <c r="B90" s="182" t="s">
        <v>108</v>
      </c>
      <c r="C90" s="183" t="s">
        <v>47</v>
      </c>
      <c r="D90" s="183"/>
      <c r="E90" s="184" t="s">
        <v>143</v>
      </c>
      <c r="F90" s="185"/>
      <c r="G90" s="185"/>
      <c r="H90" s="185"/>
      <c r="I90" s="185"/>
      <c r="J90" s="185"/>
      <c r="K90" s="185"/>
      <c r="L90" s="185"/>
      <c r="M90" s="185"/>
      <c r="N90" s="185"/>
      <c r="O90" s="196" t="s">
        <v>27</v>
      </c>
      <c r="P90" s="197"/>
      <c r="Q90" s="78" t="s">
        <v>145</v>
      </c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136" t="s">
        <v>15</v>
      </c>
      <c r="AD90" s="137"/>
    </row>
    <row r="91" spans="1:30" ht="78" customHeight="1" x14ac:dyDescent="0.25">
      <c r="A91" s="173"/>
      <c r="B91" s="182"/>
      <c r="C91" s="172" t="s">
        <v>5</v>
      </c>
      <c r="D91" s="172"/>
      <c r="E91" s="172" t="s">
        <v>115</v>
      </c>
      <c r="F91" s="172"/>
      <c r="G91" s="172" t="s">
        <v>20</v>
      </c>
      <c r="H91" s="172"/>
      <c r="I91" s="172" t="s">
        <v>36</v>
      </c>
      <c r="J91" s="172"/>
      <c r="K91" s="172" t="s">
        <v>37</v>
      </c>
      <c r="L91" s="172"/>
      <c r="M91" s="172" t="s">
        <v>88</v>
      </c>
      <c r="N91" s="172"/>
      <c r="O91" s="198"/>
      <c r="P91" s="199"/>
      <c r="Q91" s="200" t="s">
        <v>110</v>
      </c>
      <c r="R91" s="201"/>
      <c r="S91" s="200" t="s">
        <v>134</v>
      </c>
      <c r="T91" s="201"/>
      <c r="U91" s="200" t="s">
        <v>135</v>
      </c>
      <c r="V91" s="201"/>
      <c r="W91" s="200" t="s">
        <v>136</v>
      </c>
      <c r="X91" s="201"/>
      <c r="Y91" s="200" t="s">
        <v>137</v>
      </c>
      <c r="Z91" s="201"/>
      <c r="AA91" s="200" t="s">
        <v>138</v>
      </c>
      <c r="AB91" s="201"/>
      <c r="AC91" s="138" t="s">
        <v>172</v>
      </c>
      <c r="AD91" s="139"/>
    </row>
    <row r="92" spans="1:30" ht="25.5" customHeight="1" x14ac:dyDescent="0.25">
      <c r="A92" s="173"/>
      <c r="B92" s="182"/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2"/>
      <c r="N92" s="172"/>
      <c r="O92" s="41" t="str">
        <f>'Formulário Anual 2024'!O92</f>
        <v>✖</v>
      </c>
      <c r="P92" s="59" t="s">
        <v>146</v>
      </c>
      <c r="Q92" s="39" t="str">
        <f>'Formulário Anual 2024'!Q92</f>
        <v>✖</v>
      </c>
      <c r="R92" s="60" t="s">
        <v>146</v>
      </c>
      <c r="S92" s="39" t="str">
        <f>'Formulário Anual 2024'!S92</f>
        <v>✖</v>
      </c>
      <c r="T92" s="60" t="s">
        <v>146</v>
      </c>
      <c r="U92" s="39" t="str">
        <f>'Formulário Anual 2024'!U92</f>
        <v>✖</v>
      </c>
      <c r="V92" s="60" t="s">
        <v>146</v>
      </c>
      <c r="W92" s="39" t="str">
        <f>'Formulário Anual 2024'!W92</f>
        <v>✖</v>
      </c>
      <c r="X92" s="60" t="s">
        <v>146</v>
      </c>
      <c r="Y92" s="39" t="str">
        <f>'Formulário Anual 2024'!Y92</f>
        <v>✖</v>
      </c>
      <c r="Z92" s="60" t="s">
        <v>146</v>
      </c>
      <c r="AA92" s="39" t="str">
        <f>'Formulário Anual 2024'!AA92</f>
        <v>✖</v>
      </c>
      <c r="AB92" s="60" t="s">
        <v>146</v>
      </c>
      <c r="AC92" s="140"/>
      <c r="AD92" s="141"/>
    </row>
    <row r="93" spans="1:30" ht="21" x14ac:dyDescent="0.35">
      <c r="A93" s="6" t="s">
        <v>38</v>
      </c>
      <c r="B93" s="61">
        <f>'Formulário Anual 2024'!B93</f>
        <v>25</v>
      </c>
      <c r="C93" s="52" t="str">
        <f>'Formulário Anual 2024'!C93</f>
        <v>✔</v>
      </c>
      <c r="D93" s="36">
        <f>IF($B93&gt;0,IF(C93="✖",0,'Tabela de Produtos Bimestral'!C18),0)</f>
        <v>210.68</v>
      </c>
      <c r="E93" s="52" t="str">
        <f>'Formulário Anual 2024'!E93</f>
        <v>✔</v>
      </c>
      <c r="F93" s="36">
        <f>IF($B93&gt;0,IF(E93="✖",0,'Tabela de Produtos Bimestral'!D18),0)</f>
        <v>271.63749999999999</v>
      </c>
      <c r="G93" s="52" t="str">
        <f>'Formulário Anual 2024'!G93</f>
        <v>✔</v>
      </c>
      <c r="H93" s="36">
        <f>IF($B93&gt;0,IF(G93="✖",0,'Tabela de Produtos Bimestral'!H18),0)</f>
        <v>41.407499999999999</v>
      </c>
      <c r="I93" s="52" t="str">
        <f>'Formulário Anual 2024'!I93</f>
        <v>✔</v>
      </c>
      <c r="J93" s="36">
        <f>IF($B93&gt;0,IF(I93="✖",0,'Tabela de Produtos Bimestral'!J18),0)</f>
        <v>54.911999999999999</v>
      </c>
      <c r="K93" s="27"/>
      <c r="L93" s="28"/>
      <c r="M93" s="53"/>
      <c r="N93" s="53"/>
      <c r="O93" s="52" t="str">
        <f>'Formulário Anual 2024'!O93</f>
        <v>✖</v>
      </c>
      <c r="P93" s="36">
        <f>IF($B93&gt;0,IF(O93="✖",0,IF(O$92="✖",'Tabela de Produtos Bimestral'!P18,'Tabela de Produtos Bimestral'!Q18)),0)</f>
        <v>0</v>
      </c>
      <c r="Q93" s="52" t="str">
        <f>'Formulário Anual 2024'!Q93</f>
        <v>✖</v>
      </c>
      <c r="R93" s="36">
        <f>IF($B93&gt;0,IF(Q93="✖",0,IF(Q$92="✖",'Tabela de Produtos Bimestral'!R18,'Tabela de Produtos Bimestral'!X18)),0)</f>
        <v>0</v>
      </c>
      <c r="S93" s="52" t="str">
        <f>'Formulário Anual 2024'!S93</f>
        <v>✖</v>
      </c>
      <c r="T93" s="36">
        <f>IF($B93&gt;0,IF(S93="✖",0,'Tabela de Produtos Bimestral'!AD18),0)</f>
        <v>0</v>
      </c>
      <c r="U93" s="52" t="str">
        <f>'Formulário Anual 2024'!U93</f>
        <v>✖</v>
      </c>
      <c r="V93" s="36">
        <f>IF($B93&gt;0,IF(U93="✖",0,'Tabela de Produtos Bimestral'!AE18),0)</f>
        <v>0</v>
      </c>
      <c r="W93" s="52" t="str">
        <f>'Formulário Anual 2024'!W93</f>
        <v>✖</v>
      </c>
      <c r="X93" s="36">
        <f>IF($B93&gt;0,IF(W93="✖",0,'Tabela de Produtos Bimestral'!AF18),0)</f>
        <v>0</v>
      </c>
      <c r="Y93" s="52" t="str">
        <f>'Formulário Anual 2024'!Y93</f>
        <v>✖</v>
      </c>
      <c r="Z93" s="36">
        <f>IF($B93&gt;0,IF(Y93="✖",0,'Tabela de Produtos Bimestral'!AG18),0)</f>
        <v>0</v>
      </c>
      <c r="AA93" s="52" t="str">
        <f>'Formulário Anual 2024'!AA93</f>
        <v>✖</v>
      </c>
      <c r="AB93" s="36">
        <f>IF($B93&gt;0,IF(AA93="✖",0,'Tabela de Produtos Bimestral'!AH18),0)</f>
        <v>0</v>
      </c>
      <c r="AC93" s="142">
        <f>SUM(C93:AB93)</f>
        <v>578.63700000000006</v>
      </c>
      <c r="AD93" s="143"/>
    </row>
    <row r="94" spans="1:30" ht="21" customHeight="1" x14ac:dyDescent="0.35">
      <c r="A94" s="29"/>
      <c r="B94" s="30"/>
      <c r="C94" s="153" t="s">
        <v>166</v>
      </c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 t="str">
        <f>IF(O92="✔","*Não se aplica desconto","Desconto aplicável")</f>
        <v>Desconto aplicável</v>
      </c>
      <c r="P94" s="153"/>
      <c r="Q94" s="153" t="str">
        <f>IF(Q92="✔","*Não se aplica desconto","Desconto aplicável")</f>
        <v>Desconto aplicável</v>
      </c>
      <c r="R94" s="153"/>
      <c r="S94" s="145" t="s">
        <v>165</v>
      </c>
      <c r="T94" s="146"/>
      <c r="U94" s="146"/>
      <c r="V94" s="146"/>
      <c r="W94" s="146"/>
      <c r="X94" s="146"/>
      <c r="Y94" s="146"/>
      <c r="Z94" s="146"/>
      <c r="AA94" s="146"/>
      <c r="AB94" s="148"/>
    </row>
    <row r="95" spans="1:30" ht="21" x14ac:dyDescent="0.35">
      <c r="A95" s="29"/>
      <c r="B95" s="30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49"/>
      <c r="T95" s="150"/>
      <c r="U95" s="150"/>
      <c r="V95" s="150"/>
      <c r="W95" s="150"/>
      <c r="X95" s="150"/>
      <c r="Y95" s="150"/>
      <c r="Z95" s="150"/>
      <c r="AA95" s="150"/>
      <c r="AB95" s="151"/>
    </row>
    <row r="96" spans="1:30" ht="21" x14ac:dyDescent="0.25">
      <c r="B96" s="18"/>
      <c r="J96" s="32"/>
    </row>
    <row r="97" spans="1:24" ht="21" x14ac:dyDescent="0.25">
      <c r="B97" s="18"/>
      <c r="J97" s="32"/>
    </row>
    <row r="98" spans="1:24" ht="21" customHeight="1" x14ac:dyDescent="0.25">
      <c r="A98" s="173" t="s">
        <v>35</v>
      </c>
      <c r="B98" s="175" t="s">
        <v>15</v>
      </c>
      <c r="C98" s="175"/>
      <c r="D98" s="175"/>
      <c r="E98" s="175"/>
      <c r="F98" s="175"/>
      <c r="G98" s="175"/>
      <c r="H98" s="175"/>
      <c r="I98" s="175"/>
      <c r="J98" s="175"/>
      <c r="K98" s="175"/>
    </row>
    <row r="99" spans="1:24" ht="92.25" customHeight="1" x14ac:dyDescent="0.25">
      <c r="A99" s="173"/>
      <c r="B99" s="174" t="s">
        <v>16</v>
      </c>
      <c r="C99" s="174"/>
      <c r="D99" s="175" t="s">
        <v>17</v>
      </c>
      <c r="E99" s="175"/>
      <c r="F99" s="175" t="s">
        <v>18</v>
      </c>
      <c r="G99" s="175"/>
      <c r="H99" s="175" t="s">
        <v>131</v>
      </c>
      <c r="I99" s="175"/>
      <c r="J99" s="175" t="s">
        <v>142</v>
      </c>
      <c r="K99" s="175"/>
    </row>
    <row r="100" spans="1:24" ht="21" x14ac:dyDescent="0.25">
      <c r="A100" s="6" t="s">
        <v>38</v>
      </c>
      <c r="B100" s="143">
        <f>SUM(C93:AB93)</f>
        <v>578.63700000000006</v>
      </c>
      <c r="C100" s="143"/>
      <c r="D100" s="181" t="str">
        <f>IF($C$149&lt;100,"0%",IF($C$149&lt;200,"5%",IF($C$149&lt;300,"10%",IF($C$149&lt;400,"15%","20%"))))</f>
        <v>20%</v>
      </c>
      <c r="E100" s="181"/>
      <c r="F100" s="57">
        <f>H150</f>
        <v>0.1208814</v>
      </c>
      <c r="G100" s="57"/>
      <c r="H100" s="144">
        <f>'cálculos 2º Bim'!AM18</f>
        <v>392.96314934820003</v>
      </c>
      <c r="I100" s="144"/>
      <c r="J100" s="144">
        <f>'cálculos 2º Bim'!AN18</f>
        <v>392.96314934820003</v>
      </c>
      <c r="K100" s="144"/>
    </row>
    <row r="101" spans="1:24" x14ac:dyDescent="0.25">
      <c r="B101" s="18"/>
    </row>
    <row r="102" spans="1:24" x14ac:dyDescent="0.25">
      <c r="B102" s="18"/>
    </row>
    <row r="103" spans="1:24" ht="42" customHeight="1" x14ac:dyDescent="0.25">
      <c r="A103" s="173" t="s">
        <v>39</v>
      </c>
      <c r="B103" s="182" t="s">
        <v>7</v>
      </c>
      <c r="C103" s="183" t="s">
        <v>47</v>
      </c>
      <c r="D103" s="183"/>
      <c r="E103" s="184" t="s">
        <v>143</v>
      </c>
      <c r="F103" s="185"/>
      <c r="G103" s="185"/>
      <c r="H103" s="185"/>
      <c r="I103" s="185"/>
      <c r="J103" s="185"/>
      <c r="K103" s="185"/>
      <c r="L103" s="185"/>
      <c r="M103" s="154" t="s">
        <v>145</v>
      </c>
      <c r="N103" s="155"/>
      <c r="O103" s="155"/>
      <c r="P103" s="155"/>
      <c r="Q103" s="155"/>
      <c r="R103" s="155"/>
      <c r="S103" s="155"/>
      <c r="T103" s="155"/>
      <c r="U103" s="155"/>
      <c r="V103" s="155"/>
      <c r="W103" s="136" t="s">
        <v>15</v>
      </c>
      <c r="X103" s="137"/>
    </row>
    <row r="104" spans="1:24" ht="78" customHeight="1" x14ac:dyDescent="0.25">
      <c r="A104" s="173"/>
      <c r="B104" s="182"/>
      <c r="C104" s="172" t="s">
        <v>5</v>
      </c>
      <c r="D104" s="172"/>
      <c r="E104" s="172" t="s">
        <v>115</v>
      </c>
      <c r="F104" s="172"/>
      <c r="G104" s="172" t="s">
        <v>20</v>
      </c>
      <c r="H104" s="172"/>
      <c r="I104" s="172" t="s">
        <v>167</v>
      </c>
      <c r="J104" s="172"/>
      <c r="K104" s="172" t="s">
        <v>37</v>
      </c>
      <c r="L104" s="172"/>
      <c r="M104" s="200" t="s">
        <v>110</v>
      </c>
      <c r="N104" s="201"/>
      <c r="O104" s="200" t="s">
        <v>134</v>
      </c>
      <c r="P104" s="201"/>
      <c r="Q104" s="200" t="s">
        <v>135</v>
      </c>
      <c r="R104" s="201"/>
      <c r="S104" s="200" t="s">
        <v>136</v>
      </c>
      <c r="T104" s="201"/>
      <c r="U104" s="200" t="s">
        <v>137</v>
      </c>
      <c r="V104" s="201"/>
      <c r="W104" s="138" t="s">
        <v>172</v>
      </c>
      <c r="X104" s="139"/>
    </row>
    <row r="105" spans="1:24" ht="25.5" customHeight="1" x14ac:dyDescent="0.25">
      <c r="A105" s="173"/>
      <c r="B105" s="182"/>
      <c r="C105" s="172"/>
      <c r="D105" s="172"/>
      <c r="E105" s="172"/>
      <c r="F105" s="172"/>
      <c r="G105" s="172"/>
      <c r="H105" s="172"/>
      <c r="I105" s="172"/>
      <c r="J105" s="172"/>
      <c r="K105" s="172"/>
      <c r="L105" s="172"/>
      <c r="M105" s="39" t="str">
        <f>'Formulário Anual 2024'!M105</f>
        <v>✖</v>
      </c>
      <c r="N105" s="60" t="s">
        <v>146</v>
      </c>
      <c r="O105" s="39" t="str">
        <f>'Formulário Anual 2024'!O105</f>
        <v>✖</v>
      </c>
      <c r="P105" s="60" t="s">
        <v>146</v>
      </c>
      <c r="Q105" s="39" t="str">
        <f>'Formulário Anual 2024'!Q105</f>
        <v>✖</v>
      </c>
      <c r="R105" s="60" t="s">
        <v>146</v>
      </c>
      <c r="S105" s="39" t="str">
        <f>'Formulário Anual 2024'!S105</f>
        <v>✖</v>
      </c>
      <c r="T105" s="60" t="s">
        <v>146</v>
      </c>
      <c r="U105" s="39" t="str">
        <f>'Formulário Anual 2024'!U105</f>
        <v>✖</v>
      </c>
      <c r="V105" s="60" t="s">
        <v>146</v>
      </c>
      <c r="W105" s="140"/>
      <c r="X105" s="141"/>
    </row>
    <row r="106" spans="1:24" ht="21" x14ac:dyDescent="0.35">
      <c r="A106" s="6" t="s">
        <v>40</v>
      </c>
      <c r="B106" s="61">
        <f>'Formulário Anual 2024'!B106</f>
        <v>0</v>
      </c>
      <c r="C106" s="52" t="str">
        <f>'Formulário Anual 2024'!C106</f>
        <v>✖</v>
      </c>
      <c r="D106" s="36">
        <f>IF($B106&gt;0,IF(C106="✖",0,'Tabela de Produtos Bimestral'!C19),0)</f>
        <v>0</v>
      </c>
      <c r="E106" s="52" t="str">
        <f>'Formulário Anual 2024'!E106</f>
        <v>✖</v>
      </c>
      <c r="F106" s="36">
        <f>IF($B106&gt;0,IF(E106="✖",0,'Tabela de Produtos Bimestral'!D19),0)</f>
        <v>0</v>
      </c>
      <c r="G106" s="52" t="str">
        <f>'Formulário Anual 2024'!G106</f>
        <v>✖</v>
      </c>
      <c r="H106" s="36">
        <f>IF($B106&gt;0,IF(G106="✖",0,'Tabela de Produtos Bimestral'!H19),0)</f>
        <v>0</v>
      </c>
      <c r="I106" s="52" t="str">
        <f>'Formulário Anual 2024'!I106</f>
        <v>✖</v>
      </c>
      <c r="J106" s="36">
        <f>IF($B106&gt;0,IF(I106="✖",0,'Tabela de Produtos Bimestral'!J19),0)</f>
        <v>0</v>
      </c>
      <c r="K106" s="27"/>
      <c r="L106" s="28"/>
      <c r="M106" s="52" t="str">
        <f>'Formulário Anual 2024'!M106</f>
        <v>✖</v>
      </c>
      <c r="N106" s="36">
        <f>IF($B106&gt;0,IF(M106="✖",0,IF(M$105="✖",'Tabela de Produtos Bimestral'!R19,'Tabela de Produtos Bimestral'!X19)),0)</f>
        <v>0</v>
      </c>
      <c r="O106" s="52" t="str">
        <f>'Formulário Anual 2024'!O106</f>
        <v>✖</v>
      </c>
      <c r="P106" s="36">
        <f>IF($B106&gt;0,IF(O106="✖",0,'Tabela de Produtos Bimestral'!AD19),0)</f>
        <v>0</v>
      </c>
      <c r="Q106" s="52" t="str">
        <f>'Formulário Anual 2024'!Q106</f>
        <v>✖</v>
      </c>
      <c r="R106" s="36">
        <f>IF($B106&gt;0,IF(Q106="✖",0,'Tabela de Produtos Bimestral'!AE19),0)</f>
        <v>0</v>
      </c>
      <c r="S106" s="52" t="str">
        <f>'Formulário Anual 2024'!S106</f>
        <v>✖</v>
      </c>
      <c r="T106" s="36">
        <f>IF($B106&gt;0,IF(S106="✖",0,'Tabela de Produtos Bimestral'!AF19),0)</f>
        <v>0</v>
      </c>
      <c r="U106" s="52" t="str">
        <f>'Formulário Anual 2024'!U106</f>
        <v>✖</v>
      </c>
      <c r="V106" s="36">
        <f>IF($B106&gt;0,IF(U106="✖",0,'Tabela de Produtos Bimestral'!AG19),0)</f>
        <v>0</v>
      </c>
      <c r="W106" s="142">
        <f>SUM(C106:V106)</f>
        <v>0</v>
      </c>
      <c r="X106" s="143"/>
    </row>
    <row r="107" spans="1:24" ht="21" x14ac:dyDescent="0.35">
      <c r="A107" s="6" t="s">
        <v>41</v>
      </c>
      <c r="B107" s="61">
        <f>'Formulário Anual 2024'!B107</f>
        <v>0</v>
      </c>
      <c r="C107" s="52" t="str">
        <f>'Formulário Anual 2024'!C107</f>
        <v>✖</v>
      </c>
      <c r="D107" s="36">
        <f>IF($B107&gt;0,IF(C107="✖",0,'Tabela de Produtos Bimestral'!C20),0)</f>
        <v>0</v>
      </c>
      <c r="E107" s="62"/>
      <c r="F107" s="53"/>
      <c r="G107" s="62"/>
      <c r="H107" s="53"/>
      <c r="I107" s="52" t="str">
        <f>'Formulário Anual 2024'!I107</f>
        <v>✖</v>
      </c>
      <c r="J107" s="36">
        <f>IF($B107&gt;0,IF(I107="✖",0,'Tabela de Produtos Bimestral'!J20),0)</f>
        <v>0</v>
      </c>
      <c r="K107" s="27"/>
      <c r="L107" s="28"/>
      <c r="M107" s="62"/>
      <c r="N107" s="53"/>
      <c r="O107" s="62"/>
      <c r="P107" s="53"/>
      <c r="Q107" s="62"/>
      <c r="R107" s="53"/>
      <c r="S107" s="62"/>
      <c r="T107" s="53"/>
      <c r="U107" s="62"/>
      <c r="V107" s="53"/>
      <c r="W107" s="142">
        <f>SUM(C107:V107)</f>
        <v>0</v>
      </c>
      <c r="X107" s="143"/>
    </row>
    <row r="108" spans="1:24" ht="15" customHeight="1" x14ac:dyDescent="0.25">
      <c r="B108" s="18"/>
      <c r="C108" s="145" t="s">
        <v>166</v>
      </c>
      <c r="D108" s="146"/>
      <c r="E108" s="147"/>
      <c r="F108" s="147"/>
      <c r="G108" s="147"/>
      <c r="H108" s="147"/>
      <c r="I108" s="146"/>
      <c r="J108" s="146"/>
      <c r="K108" s="146"/>
      <c r="L108" s="148"/>
      <c r="M108" s="152" t="str">
        <f>IF(M106="✔","*Não se aplica desconto","Desconto aplicável")</f>
        <v>Desconto aplicável</v>
      </c>
      <c r="N108" s="152"/>
      <c r="O108" s="153" t="s">
        <v>165</v>
      </c>
      <c r="P108" s="153"/>
      <c r="Q108" s="153"/>
      <c r="R108" s="153"/>
      <c r="S108" s="153"/>
      <c r="T108" s="153"/>
      <c r="U108" s="153"/>
      <c r="V108" s="153"/>
    </row>
    <row r="109" spans="1:24" ht="15" customHeight="1" x14ac:dyDescent="0.25">
      <c r="B109" s="18"/>
      <c r="C109" s="149"/>
      <c r="D109" s="150"/>
      <c r="E109" s="150"/>
      <c r="F109" s="150"/>
      <c r="G109" s="150"/>
      <c r="H109" s="150"/>
      <c r="I109" s="150"/>
      <c r="J109" s="150"/>
      <c r="K109" s="150"/>
      <c r="L109" s="151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</row>
    <row r="110" spans="1:24" x14ac:dyDescent="0.25">
      <c r="B110" s="18"/>
    </row>
    <row r="111" spans="1:24" x14ac:dyDescent="0.25">
      <c r="B111" s="18"/>
    </row>
    <row r="112" spans="1:24" ht="21" x14ac:dyDescent="0.25">
      <c r="A112" s="173" t="s">
        <v>39</v>
      </c>
      <c r="B112" s="175" t="s">
        <v>15</v>
      </c>
      <c r="C112" s="175"/>
      <c r="D112" s="175"/>
      <c r="E112" s="175"/>
      <c r="F112" s="175"/>
      <c r="G112" s="175"/>
      <c r="H112" s="175"/>
      <c r="I112" s="175"/>
      <c r="J112" s="175"/>
      <c r="K112" s="175"/>
    </row>
    <row r="113" spans="1:11" ht="92.25" customHeight="1" x14ac:dyDescent="0.25">
      <c r="A113" s="173"/>
      <c r="B113" s="174" t="s">
        <v>16</v>
      </c>
      <c r="C113" s="174"/>
      <c r="D113" s="175" t="s">
        <v>17</v>
      </c>
      <c r="E113" s="175"/>
      <c r="F113" s="175" t="s">
        <v>18</v>
      </c>
      <c r="G113" s="175"/>
      <c r="H113" s="175" t="s">
        <v>131</v>
      </c>
      <c r="I113" s="175"/>
      <c r="J113" s="175" t="s">
        <v>142</v>
      </c>
      <c r="K113" s="175"/>
    </row>
    <row r="114" spans="1:11" ht="21" x14ac:dyDescent="0.25">
      <c r="A114" s="6" t="s">
        <v>40</v>
      </c>
      <c r="B114" s="143">
        <f>SUM(C106:V106)</f>
        <v>0</v>
      </c>
      <c r="C114" s="143"/>
      <c r="D114" s="181" t="str">
        <f>IF($C$149&lt;100,"0%",IF($C$149&lt;200,"5%",IF($C$149&lt;300,"10%",IF($C$149&lt;400,"15%","20%"))))</f>
        <v>20%</v>
      </c>
      <c r="E114" s="181"/>
      <c r="F114" s="57">
        <f>H150</f>
        <v>0.1208814</v>
      </c>
      <c r="G114" s="57"/>
      <c r="H114" s="179">
        <f>'cálculos 2º Bim'!AM19</f>
        <v>0</v>
      </c>
      <c r="I114" s="180"/>
      <c r="J114" s="179">
        <f>'cálculos 2º Bim'!AN19</f>
        <v>0</v>
      </c>
      <c r="K114" s="180"/>
    </row>
    <row r="115" spans="1:11" ht="21" x14ac:dyDescent="0.25">
      <c r="A115" s="6" t="s">
        <v>41</v>
      </c>
      <c r="B115" s="143">
        <f>SUM(C107:V107)</f>
        <v>0</v>
      </c>
      <c r="C115" s="143"/>
      <c r="D115" s="181"/>
      <c r="E115" s="181"/>
      <c r="F115" s="57">
        <f>H150</f>
        <v>0.1208814</v>
      </c>
      <c r="G115" s="57"/>
      <c r="H115" s="179">
        <f>'cálculos 2º Bim'!AM20</f>
        <v>0</v>
      </c>
      <c r="I115" s="180"/>
      <c r="J115" s="179">
        <f>'cálculos 2º Bim'!AN20</f>
        <v>0</v>
      </c>
      <c r="K115" s="180"/>
    </row>
    <row r="116" spans="1:11" x14ac:dyDescent="0.25">
      <c r="B116" s="18"/>
    </row>
    <row r="117" spans="1:11" x14ac:dyDescent="0.25">
      <c r="B117" s="18"/>
    </row>
    <row r="118" spans="1:11" hidden="1" x14ac:dyDescent="0.25">
      <c r="B118" s="18"/>
    </row>
    <row r="119" spans="1:11" ht="47.25" hidden="1" customHeight="1" x14ac:dyDescent="0.25">
      <c r="A119" s="169" t="s">
        <v>120</v>
      </c>
      <c r="B119" s="163" t="s">
        <v>176</v>
      </c>
      <c r="C119" s="163"/>
      <c r="D119" s="163"/>
      <c r="E119" s="163"/>
      <c r="F119" s="163"/>
      <c r="G119" s="163"/>
      <c r="H119" s="163" t="s">
        <v>121</v>
      </c>
      <c r="I119" s="163"/>
    </row>
    <row r="120" spans="1:11" ht="21" hidden="1" x14ac:dyDescent="0.25">
      <c r="A120" s="169"/>
      <c r="B120" s="164" t="s">
        <v>122</v>
      </c>
      <c r="C120" s="164"/>
      <c r="D120" s="164" t="s">
        <v>8</v>
      </c>
      <c r="E120" s="164"/>
      <c r="F120" s="164"/>
      <c r="G120" s="164"/>
      <c r="H120" s="163"/>
      <c r="I120" s="163"/>
    </row>
    <row r="121" spans="1:11" ht="21" hidden="1" x14ac:dyDescent="0.25">
      <c r="A121" s="6" t="s">
        <v>11</v>
      </c>
      <c r="B121" s="130">
        <v>0</v>
      </c>
      <c r="C121" s="130"/>
      <c r="D121" s="128">
        <f>910.56/0.57*1.0616</f>
        <v>1695.8780631578948</v>
      </c>
      <c r="E121" s="128"/>
      <c r="F121" s="128"/>
      <c r="G121" s="128"/>
      <c r="H121" s="129">
        <f>B121*D121</f>
        <v>0</v>
      </c>
      <c r="I121" s="129"/>
    </row>
    <row r="122" spans="1:11" ht="21" hidden="1" x14ac:dyDescent="0.25">
      <c r="A122" s="6" t="s">
        <v>13</v>
      </c>
      <c r="B122" s="130">
        <v>0</v>
      </c>
      <c r="C122" s="130"/>
      <c r="D122" s="128">
        <f>910.56/0.57*1.0616</f>
        <v>1695.8780631578948</v>
      </c>
      <c r="E122" s="128"/>
      <c r="F122" s="128"/>
      <c r="G122" s="128"/>
      <c r="H122" s="129">
        <f t="shared" ref="H122:H128" si="7">B122*D122</f>
        <v>0</v>
      </c>
      <c r="I122" s="129"/>
    </row>
    <row r="123" spans="1:11" ht="21" hidden="1" x14ac:dyDescent="0.25">
      <c r="A123" s="6" t="s">
        <v>14</v>
      </c>
      <c r="B123" s="130">
        <v>0</v>
      </c>
      <c r="C123" s="130"/>
      <c r="D123" s="128">
        <f>910.56/0.57*1.0616</f>
        <v>1695.8780631578948</v>
      </c>
      <c r="E123" s="128"/>
      <c r="F123" s="128"/>
      <c r="G123" s="128"/>
      <c r="H123" s="129">
        <f t="shared" si="7"/>
        <v>0</v>
      </c>
      <c r="I123" s="129"/>
    </row>
    <row r="124" spans="1:11" ht="21" hidden="1" x14ac:dyDescent="0.25">
      <c r="A124" s="6" t="s">
        <v>21</v>
      </c>
      <c r="B124" s="130">
        <v>0</v>
      </c>
      <c r="C124" s="130"/>
      <c r="D124" s="128">
        <f>527.88/0.57*1.0616</f>
        <v>983.15334736842124</v>
      </c>
      <c r="E124" s="128"/>
      <c r="F124" s="128"/>
      <c r="G124" s="128"/>
      <c r="H124" s="129">
        <f t="shared" si="7"/>
        <v>0</v>
      </c>
      <c r="I124" s="129"/>
    </row>
    <row r="125" spans="1:11" ht="21" hidden="1" x14ac:dyDescent="0.25">
      <c r="A125" s="6" t="s">
        <v>22</v>
      </c>
      <c r="B125" s="130">
        <v>0</v>
      </c>
      <c r="C125" s="130"/>
      <c r="D125" s="128">
        <f>527.88/0.57*1.0616</f>
        <v>983.15334736842124</v>
      </c>
      <c r="E125" s="128"/>
      <c r="F125" s="128"/>
      <c r="G125" s="128"/>
      <c r="H125" s="129">
        <f t="shared" si="7"/>
        <v>0</v>
      </c>
      <c r="I125" s="129"/>
    </row>
    <row r="126" spans="1:11" ht="21" hidden="1" x14ac:dyDescent="0.25">
      <c r="A126" s="6" t="s">
        <v>23</v>
      </c>
      <c r="B126" s="130">
        <v>0</v>
      </c>
      <c r="C126" s="130"/>
      <c r="D126" s="128">
        <f>527.88/0.57*1.0616</f>
        <v>983.15334736842124</v>
      </c>
      <c r="E126" s="128"/>
      <c r="F126" s="128"/>
      <c r="G126" s="128"/>
      <c r="H126" s="129">
        <f t="shared" si="7"/>
        <v>0</v>
      </c>
      <c r="I126" s="129"/>
    </row>
    <row r="127" spans="1:11" ht="21" hidden="1" x14ac:dyDescent="0.25">
      <c r="A127" s="6" t="s">
        <v>24</v>
      </c>
      <c r="B127" s="130">
        <v>0</v>
      </c>
      <c r="C127" s="130"/>
      <c r="D127" s="128">
        <f>131.94/0.57*1.0616</f>
        <v>245.73246315789478</v>
      </c>
      <c r="E127" s="128"/>
      <c r="F127" s="128"/>
      <c r="G127" s="128"/>
      <c r="H127" s="129">
        <f t="shared" si="7"/>
        <v>0</v>
      </c>
      <c r="I127" s="129"/>
    </row>
    <row r="128" spans="1:11" ht="21" hidden="1" x14ac:dyDescent="0.25">
      <c r="A128" s="6" t="s">
        <v>25</v>
      </c>
      <c r="B128" s="130">
        <v>0</v>
      </c>
      <c r="C128" s="130"/>
      <c r="D128" s="128">
        <f>131.94/0.57*1.0616</f>
        <v>245.73246315789478</v>
      </c>
      <c r="E128" s="128"/>
      <c r="F128" s="128"/>
      <c r="G128" s="128"/>
      <c r="H128" s="129">
        <f t="shared" si="7"/>
        <v>0</v>
      </c>
      <c r="I128" s="129"/>
    </row>
    <row r="129" spans="1:9" ht="21" hidden="1" x14ac:dyDescent="0.25">
      <c r="B129" s="18"/>
      <c r="H129" s="124">
        <f>SUM(H121:I128)</f>
        <v>0</v>
      </c>
      <c r="I129" s="124"/>
    </row>
    <row r="130" spans="1:9" hidden="1" x14ac:dyDescent="0.25">
      <c r="B130" s="18"/>
    </row>
    <row r="131" spans="1:9" hidden="1" x14ac:dyDescent="0.25">
      <c r="B131" s="18"/>
    </row>
    <row r="132" spans="1:9" ht="38.25" hidden="1" customHeight="1" x14ac:dyDescent="0.25">
      <c r="A132" s="169" t="s">
        <v>120</v>
      </c>
      <c r="B132" s="163" t="s">
        <v>177</v>
      </c>
      <c r="C132" s="163"/>
      <c r="D132" s="163"/>
      <c r="E132" s="163"/>
      <c r="F132" s="163"/>
      <c r="G132" s="163"/>
      <c r="H132" s="163" t="s">
        <v>121</v>
      </c>
      <c r="I132" s="163"/>
    </row>
    <row r="133" spans="1:9" ht="21" hidden="1" x14ac:dyDescent="0.25">
      <c r="A133" s="169"/>
      <c r="B133" s="164" t="s">
        <v>122</v>
      </c>
      <c r="C133" s="164"/>
      <c r="D133" s="164" t="s">
        <v>8</v>
      </c>
      <c r="E133" s="164"/>
      <c r="F133" s="164"/>
      <c r="G133" s="164"/>
      <c r="H133" s="163"/>
      <c r="I133" s="163"/>
    </row>
    <row r="134" spans="1:9" ht="21" hidden="1" x14ac:dyDescent="0.25">
      <c r="A134" s="6" t="s">
        <v>11</v>
      </c>
      <c r="B134" s="130">
        <v>0</v>
      </c>
      <c r="C134" s="130"/>
      <c r="D134" s="128">
        <v>0</v>
      </c>
      <c r="E134" s="128"/>
      <c r="F134" s="128"/>
      <c r="G134" s="128"/>
      <c r="H134" s="129">
        <f>B134*D134</f>
        <v>0</v>
      </c>
      <c r="I134" s="129"/>
    </row>
    <row r="135" spans="1:9" ht="21" hidden="1" x14ac:dyDescent="0.25">
      <c r="A135" s="6" t="s">
        <v>13</v>
      </c>
      <c r="B135" s="130">
        <v>0</v>
      </c>
      <c r="C135" s="130"/>
      <c r="D135" s="128">
        <v>0</v>
      </c>
      <c r="E135" s="128"/>
      <c r="F135" s="128"/>
      <c r="G135" s="128"/>
      <c r="H135" s="129">
        <f t="shared" ref="H135:H143" si="8">B135*D135</f>
        <v>0</v>
      </c>
      <c r="I135" s="129"/>
    </row>
    <row r="136" spans="1:9" ht="21" hidden="1" x14ac:dyDescent="0.25">
      <c r="A136" s="6" t="s">
        <v>14</v>
      </c>
      <c r="B136" s="130">
        <v>0</v>
      </c>
      <c r="C136" s="130"/>
      <c r="D136" s="128">
        <v>0</v>
      </c>
      <c r="E136" s="128"/>
      <c r="F136" s="128"/>
      <c r="G136" s="128"/>
      <c r="H136" s="129">
        <f t="shared" si="8"/>
        <v>0</v>
      </c>
      <c r="I136" s="129"/>
    </row>
    <row r="137" spans="1:9" ht="21" hidden="1" x14ac:dyDescent="0.25">
      <c r="A137" s="6" t="s">
        <v>21</v>
      </c>
      <c r="B137" s="130">
        <v>0</v>
      </c>
      <c r="C137" s="130"/>
      <c r="D137" s="128">
        <v>0</v>
      </c>
      <c r="E137" s="128"/>
      <c r="F137" s="128"/>
      <c r="G137" s="128"/>
      <c r="H137" s="129">
        <f t="shared" si="8"/>
        <v>0</v>
      </c>
      <c r="I137" s="129"/>
    </row>
    <row r="138" spans="1:9" ht="21" hidden="1" x14ac:dyDescent="0.25">
      <c r="A138" s="6" t="s">
        <v>22</v>
      </c>
      <c r="B138" s="130">
        <v>0</v>
      </c>
      <c r="C138" s="130"/>
      <c r="D138" s="128">
        <v>0</v>
      </c>
      <c r="E138" s="128"/>
      <c r="F138" s="128"/>
      <c r="G138" s="128"/>
      <c r="H138" s="129">
        <f t="shared" si="8"/>
        <v>0</v>
      </c>
      <c r="I138" s="129"/>
    </row>
    <row r="139" spans="1:9" ht="21" hidden="1" x14ac:dyDescent="0.25">
      <c r="A139" s="6" t="s">
        <v>23</v>
      </c>
      <c r="B139" s="130">
        <v>0</v>
      </c>
      <c r="C139" s="130"/>
      <c r="D139" s="128">
        <v>0</v>
      </c>
      <c r="E139" s="128"/>
      <c r="F139" s="128"/>
      <c r="G139" s="128"/>
      <c r="H139" s="129">
        <f t="shared" si="8"/>
        <v>0</v>
      </c>
      <c r="I139" s="129"/>
    </row>
    <row r="140" spans="1:9" ht="21" hidden="1" x14ac:dyDescent="0.25">
      <c r="A140" s="6" t="s">
        <v>24</v>
      </c>
      <c r="B140" s="130">
        <v>0</v>
      </c>
      <c r="C140" s="130"/>
      <c r="D140" s="128">
        <v>0</v>
      </c>
      <c r="E140" s="128"/>
      <c r="F140" s="128"/>
      <c r="G140" s="128"/>
      <c r="H140" s="129">
        <f t="shared" si="8"/>
        <v>0</v>
      </c>
      <c r="I140" s="129"/>
    </row>
    <row r="141" spans="1:9" ht="21" hidden="1" x14ac:dyDescent="0.25">
      <c r="A141" s="6" t="s">
        <v>25</v>
      </c>
      <c r="B141" s="130">
        <v>0</v>
      </c>
      <c r="C141" s="130"/>
      <c r="D141" s="128">
        <v>0</v>
      </c>
      <c r="E141" s="128"/>
      <c r="F141" s="128"/>
      <c r="G141" s="128"/>
      <c r="H141" s="129">
        <f t="shared" si="8"/>
        <v>0</v>
      </c>
      <c r="I141" s="129"/>
    </row>
    <row r="142" spans="1:9" ht="21" hidden="1" x14ac:dyDescent="0.25">
      <c r="A142" s="6" t="s">
        <v>28</v>
      </c>
      <c r="B142" s="130">
        <v>0</v>
      </c>
      <c r="C142" s="130"/>
      <c r="D142" s="128">
        <v>0</v>
      </c>
      <c r="E142" s="128"/>
      <c r="F142" s="128"/>
      <c r="G142" s="128"/>
      <c r="H142" s="129">
        <f t="shared" si="8"/>
        <v>0</v>
      </c>
      <c r="I142" s="129"/>
    </row>
    <row r="143" spans="1:9" ht="21" hidden="1" x14ac:dyDescent="0.25">
      <c r="A143" s="6" t="s">
        <v>29</v>
      </c>
      <c r="B143" s="130">
        <v>0</v>
      </c>
      <c r="C143" s="130"/>
      <c r="D143" s="128">
        <v>0</v>
      </c>
      <c r="E143" s="128"/>
      <c r="F143" s="128"/>
      <c r="G143" s="128"/>
      <c r="H143" s="129">
        <f t="shared" si="8"/>
        <v>0</v>
      </c>
      <c r="I143" s="129"/>
    </row>
    <row r="144" spans="1:9" ht="21" hidden="1" x14ac:dyDescent="0.25">
      <c r="A144" s="6" t="s">
        <v>30</v>
      </c>
      <c r="B144" s="130">
        <v>0</v>
      </c>
      <c r="C144" s="130"/>
      <c r="D144" s="128">
        <v>0</v>
      </c>
      <c r="E144" s="128"/>
      <c r="F144" s="128"/>
      <c r="G144" s="128"/>
      <c r="H144" s="129">
        <f>B144*D144</f>
        <v>0</v>
      </c>
      <c r="I144" s="129"/>
    </row>
    <row r="145" spans="1:9" ht="21" hidden="1" x14ac:dyDescent="0.25">
      <c r="A145" s="6" t="s">
        <v>31</v>
      </c>
      <c r="B145" s="130">
        <v>0</v>
      </c>
      <c r="C145" s="130"/>
      <c r="D145" s="128">
        <v>0</v>
      </c>
      <c r="E145" s="128"/>
      <c r="F145" s="128"/>
      <c r="G145" s="128"/>
      <c r="H145" s="129">
        <f>B145*D145</f>
        <v>0</v>
      </c>
      <c r="I145" s="129"/>
    </row>
    <row r="146" spans="1:9" ht="21" hidden="1" x14ac:dyDescent="0.25">
      <c r="B146" s="18"/>
      <c r="H146" s="124">
        <f>SUM(H134:I145)</f>
        <v>0</v>
      </c>
      <c r="I146" s="124"/>
    </row>
    <row r="147" spans="1:9" hidden="1" x14ac:dyDescent="0.25">
      <c r="B147" s="18"/>
    </row>
    <row r="148" spans="1:9" ht="15.75" thickBot="1" x14ac:dyDescent="0.3">
      <c r="B148" s="18"/>
    </row>
    <row r="149" spans="1:9" ht="46.5" customHeight="1" thickBot="1" x14ac:dyDescent="0.3">
      <c r="A149" s="156" t="s">
        <v>173</v>
      </c>
      <c r="B149" s="157"/>
      <c r="C149" s="176">
        <f>SUM(B106:B107,B93,B78:B79,B59:B62,B38:B42,B18:B21)</f>
        <v>750</v>
      </c>
      <c r="D149" s="177"/>
      <c r="E149" s="178"/>
      <c r="H149" s="68" t="s">
        <v>18</v>
      </c>
    </row>
    <row r="150" spans="1:9" ht="51.75" customHeight="1" thickBot="1" x14ac:dyDescent="0.3">
      <c r="A150" s="156" t="s">
        <v>175</v>
      </c>
      <c r="B150" s="157"/>
      <c r="C150" s="133">
        <f>SUM('cálculos 2º Bim'!AS2:AS20)</f>
        <v>141198.1542436275</v>
      </c>
      <c r="D150" s="134"/>
      <c r="E150" s="135"/>
      <c r="H150" s="67">
        <f>'Formulário Anual 2024'!H150</f>
        <v>0.1208814</v>
      </c>
    </row>
    <row r="151" spans="1:9" ht="15.75" thickBot="1" x14ac:dyDescent="0.3">
      <c r="B151" s="18"/>
    </row>
    <row r="152" spans="1:9" ht="51.75" customHeight="1" thickBot="1" x14ac:dyDescent="0.3">
      <c r="A152" s="156" t="s">
        <v>174</v>
      </c>
      <c r="B152" s="157"/>
      <c r="C152" s="133">
        <f>H129+H146</f>
        <v>0</v>
      </c>
      <c r="D152" s="134"/>
      <c r="E152" s="135"/>
    </row>
    <row r="153" spans="1:9" ht="15.75" thickBot="1" x14ac:dyDescent="0.3">
      <c r="B153" s="18"/>
    </row>
    <row r="154" spans="1:9" ht="51.75" customHeight="1" thickBot="1" x14ac:dyDescent="0.3">
      <c r="A154" s="156" t="s">
        <v>168</v>
      </c>
      <c r="B154" s="157"/>
      <c r="C154" s="158">
        <f>SUM(C152,C150)</f>
        <v>141198.1542436275</v>
      </c>
      <c r="D154" s="159"/>
      <c r="E154" s="160"/>
    </row>
    <row r="155" spans="1:9" x14ac:dyDescent="0.25">
      <c r="B155" s="18"/>
    </row>
    <row r="157" spans="1:9" ht="21" x14ac:dyDescent="0.25">
      <c r="A157" s="2" t="s">
        <v>44</v>
      </c>
      <c r="B157" s="4"/>
      <c r="C157" s="24"/>
      <c r="D157" s="24"/>
      <c r="E157" s="25"/>
      <c r="F157" s="24"/>
      <c r="G157" s="26"/>
    </row>
    <row r="158" spans="1:9" ht="21" x14ac:dyDescent="0.25">
      <c r="A158" s="4"/>
      <c r="B158" s="4"/>
      <c r="C158" s="4"/>
      <c r="D158" s="4"/>
      <c r="E158" s="4"/>
      <c r="F158" s="4"/>
      <c r="G158" s="4"/>
    </row>
    <row r="159" spans="1:9" ht="21" x14ac:dyDescent="0.25">
      <c r="A159" s="170" t="s">
        <v>46</v>
      </c>
      <c r="B159" s="170"/>
      <c r="C159" s="69" t="s">
        <v>47</v>
      </c>
      <c r="D159" s="170" t="s">
        <v>105</v>
      </c>
      <c r="E159" s="170"/>
      <c r="F159" s="170" t="s">
        <v>106</v>
      </c>
      <c r="G159" s="170"/>
    </row>
    <row r="160" spans="1:9" ht="21" x14ac:dyDescent="0.25">
      <c r="A160" s="166" t="s">
        <v>49</v>
      </c>
      <c r="B160" s="166"/>
      <c r="C160" s="70"/>
      <c r="D160" s="167"/>
      <c r="E160" s="168"/>
      <c r="F160" s="165" t="s">
        <v>107</v>
      </c>
      <c r="G160" s="165"/>
    </row>
    <row r="161" spans="1:7" ht="21" x14ac:dyDescent="0.25">
      <c r="A161" s="166" t="s">
        <v>51</v>
      </c>
      <c r="B161" s="166"/>
      <c r="C161" s="70"/>
      <c r="D161" s="167"/>
      <c r="E161" s="168"/>
      <c r="F161" s="165" t="s">
        <v>107</v>
      </c>
      <c r="G161" s="165"/>
    </row>
    <row r="162" spans="1:7" ht="21" x14ac:dyDescent="0.25">
      <c r="A162" s="166" t="s">
        <v>53</v>
      </c>
      <c r="B162" s="166"/>
      <c r="C162" s="70"/>
      <c r="D162" s="167"/>
      <c r="E162" s="168"/>
      <c r="F162" s="165" t="s">
        <v>107</v>
      </c>
      <c r="G162" s="165"/>
    </row>
    <row r="163" spans="1:7" ht="21" x14ac:dyDescent="0.25">
      <c r="A163" s="166" t="s">
        <v>55</v>
      </c>
      <c r="B163" s="166"/>
      <c r="C163" s="70"/>
      <c r="D163" s="167"/>
      <c r="E163" s="168"/>
      <c r="F163" s="165" t="s">
        <v>107</v>
      </c>
      <c r="G163" s="165"/>
    </row>
    <row r="164" spans="1:7" ht="21" x14ac:dyDescent="0.25">
      <c r="A164" s="166" t="s">
        <v>57</v>
      </c>
      <c r="B164" s="166"/>
      <c r="C164" s="70"/>
      <c r="D164" s="167"/>
      <c r="E164" s="168"/>
      <c r="F164" s="165" t="s">
        <v>107</v>
      </c>
      <c r="G164" s="165"/>
    </row>
    <row r="165" spans="1:7" x14ac:dyDescent="0.25">
      <c r="B165" s="18"/>
    </row>
    <row r="166" spans="1:7" ht="21" x14ac:dyDescent="0.25">
      <c r="A166" s="2" t="s">
        <v>43</v>
      </c>
      <c r="B166" s="4"/>
      <c r="C166" s="4"/>
      <c r="D166" s="4"/>
    </row>
    <row r="167" spans="1:7" ht="21" x14ac:dyDescent="0.25">
      <c r="A167" s="4"/>
      <c r="B167" s="4"/>
      <c r="C167" s="4"/>
      <c r="D167" s="4"/>
    </row>
    <row r="168" spans="1:7" ht="21" x14ac:dyDescent="0.25">
      <c r="A168" s="170" t="s">
        <v>42</v>
      </c>
      <c r="B168" s="170"/>
      <c r="C168" s="161" t="s">
        <v>45</v>
      </c>
      <c r="D168" s="162"/>
    </row>
    <row r="169" spans="1:7" ht="21" x14ac:dyDescent="0.25">
      <c r="A169" s="165" t="s">
        <v>48</v>
      </c>
      <c r="B169" s="165"/>
      <c r="C169" s="131">
        <v>0</v>
      </c>
      <c r="D169" s="132"/>
    </row>
    <row r="170" spans="1:7" ht="21" x14ac:dyDescent="0.25">
      <c r="A170" s="165" t="s">
        <v>50</v>
      </c>
      <c r="B170" s="165"/>
      <c r="C170" s="131">
        <v>0.05</v>
      </c>
      <c r="D170" s="132"/>
    </row>
    <row r="171" spans="1:7" ht="21" x14ac:dyDescent="0.25">
      <c r="A171" s="165" t="s">
        <v>52</v>
      </c>
      <c r="B171" s="165"/>
      <c r="C171" s="131">
        <v>0.1</v>
      </c>
      <c r="D171" s="132"/>
    </row>
    <row r="172" spans="1:7" ht="21" x14ac:dyDescent="0.25">
      <c r="A172" s="165" t="s">
        <v>54</v>
      </c>
      <c r="B172" s="165"/>
      <c r="C172" s="131">
        <v>0.15</v>
      </c>
      <c r="D172" s="132"/>
    </row>
    <row r="173" spans="1:7" ht="21" x14ac:dyDescent="0.25">
      <c r="A173" s="165" t="s">
        <v>56</v>
      </c>
      <c r="B173" s="165"/>
      <c r="C173" s="131">
        <v>0.2</v>
      </c>
      <c r="D173" s="132"/>
    </row>
    <row r="177" spans="1:23" ht="21" x14ac:dyDescent="0.25">
      <c r="A177" s="7" t="s">
        <v>58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94" t="s">
        <v>119</v>
      </c>
      <c r="B178" s="195"/>
      <c r="C178" s="195"/>
      <c r="D178" s="195"/>
      <c r="E178" s="195"/>
      <c r="F178" s="195"/>
      <c r="G178" s="195"/>
      <c r="H178" s="195"/>
      <c r="I178" s="195"/>
      <c r="J178" s="195"/>
      <c r="K178" s="195"/>
      <c r="L178" s="195"/>
      <c r="M178" s="195"/>
      <c r="N178" s="195"/>
      <c r="O178" s="195"/>
      <c r="P178" s="195"/>
      <c r="Q178" s="195"/>
      <c r="R178" s="195"/>
      <c r="S178" s="195"/>
      <c r="T178" s="195"/>
      <c r="U178" s="195"/>
      <c r="V178" s="195"/>
      <c r="W178" s="195"/>
    </row>
    <row r="179" spans="1:23" ht="21" x14ac:dyDescent="0.25">
      <c r="A179" s="1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</row>
    <row r="180" spans="1:23" ht="60.95" customHeight="1" x14ac:dyDescent="0.25">
      <c r="A180" s="194" t="s">
        <v>59</v>
      </c>
      <c r="B180" s="194"/>
      <c r="C180" s="194"/>
      <c r="D180" s="194"/>
      <c r="E180" s="194"/>
      <c r="F180" s="194"/>
      <c r="G180" s="194"/>
      <c r="H180" s="194"/>
      <c r="I180" s="194"/>
      <c r="J180" s="194"/>
      <c r="K180" s="194"/>
      <c r="L180" s="194"/>
      <c r="M180" s="194"/>
      <c r="N180" s="194"/>
      <c r="O180" s="194"/>
      <c r="P180" s="194"/>
      <c r="Q180" s="194"/>
      <c r="R180" s="194"/>
      <c r="S180" s="194"/>
      <c r="T180" s="194"/>
      <c r="U180" s="194"/>
      <c r="V180" s="194"/>
      <c r="W180" s="194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94" t="s">
        <v>60</v>
      </c>
      <c r="B182" s="194"/>
      <c r="C182" s="194"/>
      <c r="D182" s="194"/>
      <c r="E182" s="194"/>
      <c r="F182" s="194"/>
      <c r="G182" s="194"/>
      <c r="H182" s="194"/>
      <c r="I182" s="194"/>
      <c r="J182" s="194"/>
      <c r="K182" s="194"/>
      <c r="L182" s="194"/>
      <c r="M182" s="194"/>
      <c r="N182" s="194"/>
      <c r="O182" s="194"/>
      <c r="P182" s="194"/>
      <c r="Q182" s="194"/>
      <c r="R182" s="194"/>
      <c r="S182" s="194"/>
      <c r="T182" s="194"/>
      <c r="U182" s="194"/>
      <c r="V182" s="194"/>
      <c r="W182" s="194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94" t="s">
        <v>61</v>
      </c>
      <c r="B184" s="194"/>
      <c r="C184" s="194"/>
      <c r="D184" s="194"/>
      <c r="E184" s="194"/>
      <c r="F184" s="194"/>
      <c r="G184" s="194"/>
      <c r="H184" s="194"/>
      <c r="I184" s="194"/>
      <c r="J184" s="194"/>
      <c r="K184" s="194"/>
      <c r="L184" s="194"/>
      <c r="M184" s="194"/>
      <c r="N184" s="194"/>
      <c r="O184" s="194"/>
      <c r="P184" s="194"/>
      <c r="Q184" s="194"/>
      <c r="R184" s="194"/>
      <c r="S184" s="194"/>
      <c r="T184" s="194"/>
      <c r="U184" s="194"/>
      <c r="V184" s="194"/>
      <c r="W184" s="194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94" t="s">
        <v>62</v>
      </c>
      <c r="B186" s="194"/>
      <c r="C186" s="194"/>
      <c r="D186" s="194"/>
      <c r="E186" s="194"/>
      <c r="F186" s="194"/>
      <c r="G186" s="194"/>
      <c r="H186" s="194"/>
      <c r="I186" s="194"/>
      <c r="J186" s="194"/>
      <c r="K186" s="194"/>
      <c r="L186" s="194"/>
      <c r="M186" s="194"/>
      <c r="N186" s="194"/>
      <c r="O186" s="194"/>
      <c r="P186" s="194"/>
      <c r="Q186" s="194"/>
      <c r="R186" s="194"/>
      <c r="S186" s="194"/>
      <c r="T186" s="194"/>
      <c r="U186" s="194"/>
      <c r="V186" s="194"/>
      <c r="W186" s="194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94" t="s">
        <v>63</v>
      </c>
      <c r="B188" s="194"/>
      <c r="C188" s="194"/>
      <c r="D188" s="194"/>
      <c r="E188" s="194"/>
      <c r="F188" s="194"/>
      <c r="G188" s="194"/>
      <c r="H188" s="194"/>
      <c r="I188" s="194"/>
      <c r="J188" s="194"/>
      <c r="K188" s="194"/>
      <c r="L188" s="194"/>
      <c r="M188" s="194"/>
      <c r="N188" s="194"/>
      <c r="O188" s="194"/>
      <c r="P188" s="194"/>
      <c r="Q188" s="194"/>
      <c r="R188" s="194"/>
      <c r="S188" s="194"/>
      <c r="T188" s="194"/>
      <c r="U188" s="194"/>
      <c r="V188" s="194"/>
      <c r="W188" s="194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94" t="s">
        <v>64</v>
      </c>
      <c r="B190" s="194"/>
      <c r="C190" s="194"/>
      <c r="D190" s="194"/>
      <c r="E190" s="194"/>
      <c r="F190" s="194"/>
      <c r="G190" s="194"/>
      <c r="H190" s="194"/>
      <c r="I190" s="194"/>
      <c r="J190" s="194"/>
      <c r="K190" s="194"/>
      <c r="L190" s="194"/>
      <c r="M190" s="194"/>
      <c r="N190" s="194"/>
      <c r="O190" s="194"/>
      <c r="P190" s="194"/>
      <c r="Q190" s="194"/>
      <c r="R190" s="194"/>
      <c r="S190" s="194"/>
      <c r="T190" s="194"/>
      <c r="U190" s="194"/>
      <c r="V190" s="194"/>
      <c r="W190" s="194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94" t="s">
        <v>65</v>
      </c>
      <c r="B192" s="194"/>
      <c r="C192" s="194"/>
      <c r="D192" s="194"/>
      <c r="E192" s="194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66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67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68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69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70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70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71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71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72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72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73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74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70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70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71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71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75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76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77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77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78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78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79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79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71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71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417">
    <mergeCell ref="A190:W190"/>
    <mergeCell ref="A192:W192"/>
    <mergeCell ref="A178:W178"/>
    <mergeCell ref="A180:W180"/>
    <mergeCell ref="A182:W182"/>
    <mergeCell ref="A184:W184"/>
    <mergeCell ref="A186:W186"/>
    <mergeCell ref="A188:W188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3:B163"/>
    <mergeCell ref="D163:E163"/>
    <mergeCell ref="F163:G163"/>
    <mergeCell ref="A164:B164"/>
    <mergeCell ref="D164:E164"/>
    <mergeCell ref="F164:G164"/>
    <mergeCell ref="A161:B161"/>
    <mergeCell ref="D161:E161"/>
    <mergeCell ref="F161:G161"/>
    <mergeCell ref="A162:B162"/>
    <mergeCell ref="D162:E162"/>
    <mergeCell ref="F162:G162"/>
    <mergeCell ref="A154:B154"/>
    <mergeCell ref="C154:E154"/>
    <mergeCell ref="A159:B159"/>
    <mergeCell ref="D159:E159"/>
    <mergeCell ref="F159:G159"/>
    <mergeCell ref="A160:B160"/>
    <mergeCell ref="D160:E160"/>
    <mergeCell ref="F160:G160"/>
    <mergeCell ref="H146:I146"/>
    <mergeCell ref="A149:B149"/>
    <mergeCell ref="C149:E149"/>
    <mergeCell ref="A150:B150"/>
    <mergeCell ref="C150:E150"/>
    <mergeCell ref="A152:B152"/>
    <mergeCell ref="C152:E152"/>
    <mergeCell ref="B144:C144"/>
    <mergeCell ref="D144:G144"/>
    <mergeCell ref="H144:I144"/>
    <mergeCell ref="B145:C145"/>
    <mergeCell ref="D145:G145"/>
    <mergeCell ref="H145:I145"/>
    <mergeCell ref="B142:C142"/>
    <mergeCell ref="D142:G142"/>
    <mergeCell ref="H142:I142"/>
    <mergeCell ref="B143:C143"/>
    <mergeCell ref="D143:G143"/>
    <mergeCell ref="H143:I143"/>
    <mergeCell ref="B140:C140"/>
    <mergeCell ref="D140:G140"/>
    <mergeCell ref="H140:I140"/>
    <mergeCell ref="B141:C141"/>
    <mergeCell ref="D141:G141"/>
    <mergeCell ref="H141:I141"/>
    <mergeCell ref="B138:C138"/>
    <mergeCell ref="D138:G138"/>
    <mergeCell ref="H138:I138"/>
    <mergeCell ref="B139:C139"/>
    <mergeCell ref="D139:G139"/>
    <mergeCell ref="H139:I139"/>
    <mergeCell ref="B136:C136"/>
    <mergeCell ref="D136:G136"/>
    <mergeCell ref="H136:I136"/>
    <mergeCell ref="B137:C137"/>
    <mergeCell ref="D137:G137"/>
    <mergeCell ref="H137:I137"/>
    <mergeCell ref="B134:C134"/>
    <mergeCell ref="D134:G134"/>
    <mergeCell ref="H134:I134"/>
    <mergeCell ref="B135:C135"/>
    <mergeCell ref="D135:G135"/>
    <mergeCell ref="H135:I135"/>
    <mergeCell ref="B128:C128"/>
    <mergeCell ref="D128:G128"/>
    <mergeCell ref="H128:I128"/>
    <mergeCell ref="H129:I129"/>
    <mergeCell ref="A132:A133"/>
    <mergeCell ref="B132:G132"/>
    <mergeCell ref="H132:I133"/>
    <mergeCell ref="B133:C133"/>
    <mergeCell ref="D133:G133"/>
    <mergeCell ref="B126:C126"/>
    <mergeCell ref="D126:G126"/>
    <mergeCell ref="H126:I126"/>
    <mergeCell ref="B127:C127"/>
    <mergeCell ref="D127:G127"/>
    <mergeCell ref="H127:I127"/>
    <mergeCell ref="B124:C124"/>
    <mergeCell ref="D124:G124"/>
    <mergeCell ref="H124:I124"/>
    <mergeCell ref="B125:C125"/>
    <mergeCell ref="D125:G125"/>
    <mergeCell ref="H125:I125"/>
    <mergeCell ref="B122:C122"/>
    <mergeCell ref="D122:G122"/>
    <mergeCell ref="H122:I122"/>
    <mergeCell ref="B123:C123"/>
    <mergeCell ref="D123:G123"/>
    <mergeCell ref="H123:I123"/>
    <mergeCell ref="A119:A120"/>
    <mergeCell ref="B119:G119"/>
    <mergeCell ref="H119:I120"/>
    <mergeCell ref="B120:C120"/>
    <mergeCell ref="D120:G120"/>
    <mergeCell ref="B121:C121"/>
    <mergeCell ref="D121:G121"/>
    <mergeCell ref="H121:I121"/>
    <mergeCell ref="B114:C114"/>
    <mergeCell ref="D114:E115"/>
    <mergeCell ref="H114:I114"/>
    <mergeCell ref="J114:K114"/>
    <mergeCell ref="B115:C115"/>
    <mergeCell ref="H115:I115"/>
    <mergeCell ref="J115:K115"/>
    <mergeCell ref="A112:A113"/>
    <mergeCell ref="B112:K112"/>
    <mergeCell ref="B113:C113"/>
    <mergeCell ref="D113:E113"/>
    <mergeCell ref="F113:G113"/>
    <mergeCell ref="H113:I113"/>
    <mergeCell ref="J113:K113"/>
    <mergeCell ref="S104:T104"/>
    <mergeCell ref="U104:V104"/>
    <mergeCell ref="W104:X105"/>
    <mergeCell ref="W106:X106"/>
    <mergeCell ref="W107:X107"/>
    <mergeCell ref="C108:L109"/>
    <mergeCell ref="M108:N109"/>
    <mergeCell ref="O108:V109"/>
    <mergeCell ref="M103:V103"/>
    <mergeCell ref="W103:X103"/>
    <mergeCell ref="C104:D105"/>
    <mergeCell ref="E104:F105"/>
    <mergeCell ref="G104:H105"/>
    <mergeCell ref="I104:J105"/>
    <mergeCell ref="K104:L105"/>
    <mergeCell ref="M104:N104"/>
    <mergeCell ref="O104:P104"/>
    <mergeCell ref="Q104:R104"/>
    <mergeCell ref="B100:C100"/>
    <mergeCell ref="D100:E100"/>
    <mergeCell ref="H100:I100"/>
    <mergeCell ref="J100:K100"/>
    <mergeCell ref="A103:A105"/>
    <mergeCell ref="B103:B105"/>
    <mergeCell ref="C103:D103"/>
    <mergeCell ref="E103:L103"/>
    <mergeCell ref="A98:A99"/>
    <mergeCell ref="B98:K98"/>
    <mergeCell ref="B99:C99"/>
    <mergeCell ref="D99:E99"/>
    <mergeCell ref="F99:G99"/>
    <mergeCell ref="H99:I99"/>
    <mergeCell ref="J99:K99"/>
    <mergeCell ref="AC93:AD93"/>
    <mergeCell ref="C94:N95"/>
    <mergeCell ref="O94:P95"/>
    <mergeCell ref="Q94:R95"/>
    <mergeCell ref="S94:AB95"/>
    <mergeCell ref="K91:L92"/>
    <mergeCell ref="M91:N92"/>
    <mergeCell ref="Q91:R91"/>
    <mergeCell ref="S91:T91"/>
    <mergeCell ref="U91:V91"/>
    <mergeCell ref="W91:X91"/>
    <mergeCell ref="A90:A92"/>
    <mergeCell ref="B90:B92"/>
    <mergeCell ref="C90:D90"/>
    <mergeCell ref="E90:N90"/>
    <mergeCell ref="O90:P91"/>
    <mergeCell ref="AC90:AD90"/>
    <mergeCell ref="C91:D92"/>
    <mergeCell ref="E91:F92"/>
    <mergeCell ref="G91:H92"/>
    <mergeCell ref="I91:J92"/>
    <mergeCell ref="Y91:Z91"/>
    <mergeCell ref="AA91:AB91"/>
    <mergeCell ref="AC91:AD92"/>
    <mergeCell ref="A84:A85"/>
    <mergeCell ref="B84:K84"/>
    <mergeCell ref="B85:C85"/>
    <mergeCell ref="D85:E85"/>
    <mergeCell ref="F85:G85"/>
    <mergeCell ref="H85:I85"/>
    <mergeCell ref="J85:K85"/>
    <mergeCell ref="B86:C86"/>
    <mergeCell ref="D86:E87"/>
    <mergeCell ref="H86:I86"/>
    <mergeCell ref="J86:K86"/>
    <mergeCell ref="B87:C87"/>
    <mergeCell ref="H87:I87"/>
    <mergeCell ref="J87:K87"/>
    <mergeCell ref="AA76:AB77"/>
    <mergeCell ref="AA78:AB78"/>
    <mergeCell ref="M75:N76"/>
    <mergeCell ref="O75:Z75"/>
    <mergeCell ref="AA75:AB75"/>
    <mergeCell ref="AA79:AB79"/>
    <mergeCell ref="C80:L81"/>
    <mergeCell ref="M80:N81"/>
    <mergeCell ref="O80:P81"/>
    <mergeCell ref="Q80:Z81"/>
    <mergeCell ref="O76:P76"/>
    <mergeCell ref="Q76:R76"/>
    <mergeCell ref="S76:T76"/>
    <mergeCell ref="U76:V76"/>
    <mergeCell ref="W76:X76"/>
    <mergeCell ref="Y76:Z76"/>
    <mergeCell ref="A75:A77"/>
    <mergeCell ref="B75:B77"/>
    <mergeCell ref="C75:D75"/>
    <mergeCell ref="E75:L75"/>
    <mergeCell ref="C76:D77"/>
    <mergeCell ref="E76:F77"/>
    <mergeCell ref="G76:H77"/>
    <mergeCell ref="I76:J77"/>
    <mergeCell ref="K76:L77"/>
    <mergeCell ref="B69:C69"/>
    <mergeCell ref="D69:E72"/>
    <mergeCell ref="H69:I69"/>
    <mergeCell ref="J69:K69"/>
    <mergeCell ref="B70:C70"/>
    <mergeCell ref="H70:I70"/>
    <mergeCell ref="J70:K70"/>
    <mergeCell ref="B71:C71"/>
    <mergeCell ref="H71:I71"/>
    <mergeCell ref="J71:K71"/>
    <mergeCell ref="B72:C72"/>
    <mergeCell ref="H72:I72"/>
    <mergeCell ref="J72:K72"/>
    <mergeCell ref="W63:AF64"/>
    <mergeCell ref="A67:A68"/>
    <mergeCell ref="B67:K67"/>
    <mergeCell ref="B68:C68"/>
    <mergeCell ref="D68:E68"/>
    <mergeCell ref="F68:G68"/>
    <mergeCell ref="H68:I68"/>
    <mergeCell ref="J68:K68"/>
    <mergeCell ref="C63:H64"/>
    <mergeCell ref="I63:J64"/>
    <mergeCell ref="K63:P64"/>
    <mergeCell ref="Q63:R64"/>
    <mergeCell ref="S63:T64"/>
    <mergeCell ref="U63:V64"/>
    <mergeCell ref="AG59:AH59"/>
    <mergeCell ref="AG60:AH60"/>
    <mergeCell ref="AG61:AH61"/>
    <mergeCell ref="AG62:AH62"/>
    <mergeCell ref="S57:T57"/>
    <mergeCell ref="U57:V57"/>
    <mergeCell ref="W57:X57"/>
    <mergeCell ref="Y57:Z57"/>
    <mergeCell ref="AA57:AB57"/>
    <mergeCell ref="AC57:AD57"/>
    <mergeCell ref="Q56:R57"/>
    <mergeCell ref="S56:AF56"/>
    <mergeCell ref="AG56:AH56"/>
    <mergeCell ref="C57:D58"/>
    <mergeCell ref="E57:F58"/>
    <mergeCell ref="G57:H58"/>
    <mergeCell ref="I57:J58"/>
    <mergeCell ref="K57:L58"/>
    <mergeCell ref="M57:N58"/>
    <mergeCell ref="O57:P58"/>
    <mergeCell ref="AE57:AF57"/>
    <mergeCell ref="AG57:AH58"/>
    <mergeCell ref="A56:A58"/>
    <mergeCell ref="B56:B58"/>
    <mergeCell ref="C56:D56"/>
    <mergeCell ref="E56:J56"/>
    <mergeCell ref="K56:L56"/>
    <mergeCell ref="M56:P56"/>
    <mergeCell ref="B52:C52"/>
    <mergeCell ref="H52:I52"/>
    <mergeCell ref="J52:K52"/>
    <mergeCell ref="B53:C53"/>
    <mergeCell ref="H53:I53"/>
    <mergeCell ref="J53:K53"/>
    <mergeCell ref="B49:C49"/>
    <mergeCell ref="D49:E53"/>
    <mergeCell ref="H49:I49"/>
    <mergeCell ref="J49:K49"/>
    <mergeCell ref="B50:C50"/>
    <mergeCell ref="H50:I50"/>
    <mergeCell ref="J50:K50"/>
    <mergeCell ref="B51:C51"/>
    <mergeCell ref="H51:I51"/>
    <mergeCell ref="J51:K51"/>
    <mergeCell ref="AC43:AL44"/>
    <mergeCell ref="A47:A48"/>
    <mergeCell ref="B47:K47"/>
    <mergeCell ref="B48:C48"/>
    <mergeCell ref="D48:E48"/>
    <mergeCell ref="F48:G48"/>
    <mergeCell ref="H48:I48"/>
    <mergeCell ref="J48:K48"/>
    <mergeCell ref="AM41:AN41"/>
    <mergeCell ref="AM42:AN42"/>
    <mergeCell ref="C43:J44"/>
    <mergeCell ref="K43:L44"/>
    <mergeCell ref="M43:N44"/>
    <mergeCell ref="O43:T44"/>
    <mergeCell ref="U43:V44"/>
    <mergeCell ref="W43:X44"/>
    <mergeCell ref="Y43:Z44"/>
    <mergeCell ref="AA43:AB44"/>
    <mergeCell ref="AM38:AN38"/>
    <mergeCell ref="AM39:AN39"/>
    <mergeCell ref="AM40:AN40"/>
    <mergeCell ref="W36:X36"/>
    <mergeCell ref="Y36:Z36"/>
    <mergeCell ref="AA36:AB36"/>
    <mergeCell ref="AC36:AD36"/>
    <mergeCell ref="AE36:AF36"/>
    <mergeCell ref="AG36:AH36"/>
    <mergeCell ref="W35:AL35"/>
    <mergeCell ref="AM35:AN35"/>
    <mergeCell ref="C36:D37"/>
    <mergeCell ref="E36:F37"/>
    <mergeCell ref="G36:H37"/>
    <mergeCell ref="I36:J37"/>
    <mergeCell ref="K36:L37"/>
    <mergeCell ref="M36:N36"/>
    <mergeCell ref="O36:P37"/>
    <mergeCell ref="Q36:R37"/>
    <mergeCell ref="AI36:AJ36"/>
    <mergeCell ref="AK36:AL36"/>
    <mergeCell ref="AM36:AN37"/>
    <mergeCell ref="A35:A37"/>
    <mergeCell ref="B35:B37"/>
    <mergeCell ref="C35:D35"/>
    <mergeCell ref="E35:N35"/>
    <mergeCell ref="O35:P35"/>
    <mergeCell ref="Q35:V35"/>
    <mergeCell ref="S36:T37"/>
    <mergeCell ref="U36:V36"/>
    <mergeCell ref="B30:C30"/>
    <mergeCell ref="H30:I30"/>
    <mergeCell ref="J30:K30"/>
    <mergeCell ref="B31:C31"/>
    <mergeCell ref="H31:I31"/>
    <mergeCell ref="J31:K31"/>
    <mergeCell ref="B27:C27"/>
    <mergeCell ref="D27:E31"/>
    <mergeCell ref="H27:I27"/>
    <mergeCell ref="J27:K27"/>
    <mergeCell ref="B28:C28"/>
    <mergeCell ref="H28:I28"/>
    <mergeCell ref="J28:K28"/>
    <mergeCell ref="B29:C29"/>
    <mergeCell ref="H29:I29"/>
    <mergeCell ref="J29:K29"/>
    <mergeCell ref="A25:A26"/>
    <mergeCell ref="B25:K25"/>
    <mergeCell ref="B26:C26"/>
    <mergeCell ref="D26:E26"/>
    <mergeCell ref="F26:G26"/>
    <mergeCell ref="H26:I26"/>
    <mergeCell ref="J26:K26"/>
    <mergeCell ref="AC18:AD18"/>
    <mergeCell ref="AC19:AD19"/>
    <mergeCell ref="AC20:AD20"/>
    <mergeCell ref="AC21:AD21"/>
    <mergeCell ref="C22:H23"/>
    <mergeCell ref="I22:J23"/>
    <mergeCell ref="K22:P23"/>
    <mergeCell ref="Q22:R23"/>
    <mergeCell ref="S22:T23"/>
    <mergeCell ref="U22:AB23"/>
    <mergeCell ref="AC15:AD16"/>
    <mergeCell ref="AC17:AD17"/>
    <mergeCell ref="AC14:AD14"/>
    <mergeCell ref="C15:D16"/>
    <mergeCell ref="E15:F16"/>
    <mergeCell ref="G15:H16"/>
    <mergeCell ref="I15:J16"/>
    <mergeCell ref="K15:L16"/>
    <mergeCell ref="M15:N16"/>
    <mergeCell ref="O15:P16"/>
    <mergeCell ref="Q15:R15"/>
    <mergeCell ref="S15:T15"/>
    <mergeCell ref="W15:X15"/>
    <mergeCell ref="Y15:Z15"/>
    <mergeCell ref="AA15:AB15"/>
    <mergeCell ref="A10:B10"/>
    <mergeCell ref="C10:Q10"/>
    <mergeCell ref="A14:A16"/>
    <mergeCell ref="B14:B16"/>
    <mergeCell ref="C14:D14"/>
    <mergeCell ref="E14:J14"/>
    <mergeCell ref="K14:L14"/>
    <mergeCell ref="M14:P14"/>
    <mergeCell ref="U15:V15"/>
    <mergeCell ref="R10:AA10"/>
    <mergeCell ref="A9:B9"/>
    <mergeCell ref="C9:G9"/>
    <mergeCell ref="H9:L9"/>
    <mergeCell ref="M9:Q9"/>
    <mergeCell ref="R9:V9"/>
    <mergeCell ref="W9:AA9"/>
    <mergeCell ref="A8:B8"/>
    <mergeCell ref="C8:G8"/>
    <mergeCell ref="H8:L8"/>
    <mergeCell ref="M8:Q8"/>
    <mergeCell ref="R8:V8"/>
    <mergeCell ref="W8:AA8"/>
  </mergeCells>
  <conditionalFormatting sqref="H65 D65 F65 L65 J65 D18:D21 V19:V21 X19:X21 Z19:Z21 AB17:AB21 R17:R21 T19:T21">
    <cfRule type="expression" dxfId="374" priority="33">
      <formula>C17="✖"</formula>
    </cfRule>
  </conditionalFormatting>
  <conditionalFormatting sqref="F107 C17:H17 E18:H21 I19:J21">
    <cfRule type="expression" dxfId="373" priority="32">
      <formula>B17="✖"</formula>
    </cfRule>
  </conditionalFormatting>
  <conditionalFormatting sqref="H107">
    <cfRule type="expression" dxfId="372" priority="31">
      <formula>G107="✖"</formula>
    </cfRule>
  </conditionalFormatting>
  <conditionalFormatting sqref="N107 P107 R107 T107 V107 L106:L107">
    <cfRule type="expression" dxfId="371" priority="30">
      <formula>K106="✖"</formula>
    </cfRule>
  </conditionalFormatting>
  <conditionalFormatting sqref="J96:J97">
    <cfRule type="expression" dxfId="370" priority="29">
      <formula>I96="✖"</formula>
    </cfRule>
  </conditionalFormatting>
  <conditionalFormatting sqref="S17:Z18">
    <cfRule type="expression" dxfId="369" priority="27">
      <formula>R17="✖"</formula>
    </cfRule>
  </conditionalFormatting>
  <conditionalFormatting sqref="D38:D42 J42 AF38:AF42 AD38:AD42 AH38:AH42 AJ38:AJ42 AL38:AL42">
    <cfRule type="expression" dxfId="368" priority="26">
      <formula>C38="✖"</formula>
    </cfRule>
  </conditionalFormatting>
  <conditionalFormatting sqref="E39:F42">
    <cfRule type="expression" dxfId="367" priority="25">
      <formula>D39="✖"</formula>
    </cfRule>
  </conditionalFormatting>
  <conditionalFormatting sqref="G38:H42">
    <cfRule type="expression" dxfId="366" priority="24">
      <formula>F38="✖"</formula>
    </cfRule>
  </conditionalFormatting>
  <conditionalFormatting sqref="I38:J41 K38:L42">
    <cfRule type="expression" dxfId="365" priority="23">
      <formula>H38="✖"</formula>
    </cfRule>
  </conditionalFormatting>
  <conditionalFormatting sqref="X38:X42 Z38:Z42 N38:N42 AB38:AB42">
    <cfRule type="expression" dxfId="364" priority="22">
      <formula>M38="✖"</formula>
    </cfRule>
  </conditionalFormatting>
  <conditionalFormatting sqref="D59:D62 F59:F62 H59:H62 X59:X62 Z59:Z62 AB59:AB62 AD59:AD62 AF59:AF62">
    <cfRule type="expression" dxfId="363" priority="21">
      <formula>C59="✖"</formula>
    </cfRule>
  </conditionalFormatting>
  <conditionalFormatting sqref="R59:R62 T59:T62 V59:V62">
    <cfRule type="expression" dxfId="362" priority="20">
      <formula>Q59="✖"</formula>
    </cfRule>
  </conditionalFormatting>
  <conditionalFormatting sqref="D78:D79 F78:F79 H78:H79">
    <cfRule type="expression" dxfId="361" priority="19">
      <formula>C78="✖"</formula>
    </cfRule>
  </conditionalFormatting>
  <conditionalFormatting sqref="N78:N79 P78:P79">
    <cfRule type="expression" dxfId="360" priority="18">
      <formula>M78="✖"</formula>
    </cfRule>
  </conditionalFormatting>
  <conditionalFormatting sqref="R78:R79 T78:T79 V78:V79 X78:X79 Z78:Z79">
    <cfRule type="expression" dxfId="359" priority="17">
      <formula>Q78="✖"</formula>
    </cfRule>
  </conditionalFormatting>
  <conditionalFormatting sqref="D93 F93 H93 J93">
    <cfRule type="expression" dxfId="358" priority="16">
      <formula>C93="✖"</formula>
    </cfRule>
  </conditionalFormatting>
  <conditionalFormatting sqref="P93 R93">
    <cfRule type="expression" dxfId="357" priority="14">
      <formula>O93="✖"</formula>
    </cfRule>
  </conditionalFormatting>
  <conditionalFormatting sqref="T93 V93 X93 Z93 AB93">
    <cfRule type="expression" dxfId="356" priority="13">
      <formula>S93="✖"</formula>
    </cfRule>
  </conditionalFormatting>
  <conditionalFormatting sqref="F106 H106 D106:D107 J106:J107">
    <cfRule type="expression" dxfId="355" priority="12">
      <formula>C106="✖"</formula>
    </cfRule>
  </conditionalFormatting>
  <conditionalFormatting sqref="N106">
    <cfRule type="expression" dxfId="354" priority="11">
      <formula>M106="✖"</formula>
    </cfRule>
  </conditionalFormatting>
  <conditionalFormatting sqref="P106 R106 T106 V106">
    <cfRule type="expression" dxfId="353" priority="10">
      <formula>O106="✖"</formula>
    </cfRule>
  </conditionalFormatting>
  <conditionalFormatting sqref="I78:J78">
    <cfRule type="expression" dxfId="352" priority="9">
      <formula>H78="✖"</formula>
    </cfRule>
  </conditionalFormatting>
  <conditionalFormatting sqref="I79:J79">
    <cfRule type="expression" dxfId="351" priority="8">
      <formula>H79="✖"</formula>
    </cfRule>
  </conditionalFormatting>
  <conditionalFormatting sqref="E38:F38">
    <cfRule type="expression" dxfId="350" priority="7">
      <formula>D38="✖"</formula>
    </cfRule>
  </conditionalFormatting>
  <conditionalFormatting sqref="L93">
    <cfRule type="expression" dxfId="349" priority="6">
      <formula>K93="✖"</formula>
    </cfRule>
  </conditionalFormatting>
  <conditionalFormatting sqref="J17:J18">
    <cfRule type="expression" dxfId="348" priority="34">
      <formula>AQ17="✖"</formula>
    </cfRule>
  </conditionalFormatting>
  <conditionalFormatting sqref="K17:P21">
    <cfRule type="expression" dxfId="347" priority="35">
      <formula>#REF!="✖"</formula>
    </cfRule>
  </conditionalFormatting>
  <conditionalFormatting sqref="I17:I18">
    <cfRule type="expression" dxfId="346" priority="36">
      <formula>AJ17="✖"</formula>
    </cfRule>
  </conditionalFormatting>
  <conditionalFormatting sqref="K78:L79">
    <cfRule type="expression" dxfId="345" priority="5">
      <formula>J78="✖"</formula>
    </cfRule>
  </conditionalFormatting>
  <conditionalFormatting sqref="M93:N93">
    <cfRule type="expression" dxfId="344" priority="4">
      <formula>L93="✖"</formula>
    </cfRule>
  </conditionalFormatting>
  <conditionalFormatting sqref="O38:V42">
    <cfRule type="expression" dxfId="343" priority="3">
      <formula>N38="✖"</formula>
    </cfRule>
  </conditionalFormatting>
  <conditionalFormatting sqref="K59:P62">
    <cfRule type="expression" dxfId="342" priority="2">
      <formula>J59="✖"</formula>
    </cfRule>
  </conditionalFormatting>
  <conditionalFormatting sqref="I59:J62">
    <cfRule type="expression" dxfId="341" priority="1">
      <formula>H59="✖"</formula>
    </cfRule>
  </conditionalFormatting>
  <dataValidations count="3">
    <dataValidation type="list" allowBlank="1" showInputMessage="1" showErrorMessage="1" sqref="A2 I65 G65 C65 E65 K65" xr:uid="{F9A73CB0-E17A-4A3F-9A39-0336F59829F9}">
      <formula1>#REF!</formula1>
    </dataValidation>
    <dataValidation type="list" allowBlank="1" showInputMessage="1" showErrorMessage="1" sqref="I42 E78:E79 U16 W16 Y16 W19:W21 Y19:Y21 Q92:Q93 E59:E62 G93 AE58:AE62 U37 AK37:AK42 W37:W42 Y37:Y42 M37:M42 AC58:AC62 AA37:AA42 AC37:AC42 AE37:AE42 AG37:AG42 AI37:AI42 C38:C42 C93 Q16:Q21 Q58:Q62 O77:O79 S58:S62 U58:U62 W58:W62 Y58:Y62 AA58:AA62 C59:C62 Q77:Q79 S77:S79 U77:U79 W77:W79 Y77:Y79 U19:U21 O92:O93 M77:M79 M105:M106 S92:S93 U92:U93 W92:W93 Y92:Y93 AA92:AA93 AA16:AA21 I106:I107 O105:O106 U105:U106 S105:S106 Q105:Q106 G106 G78:G79 C106:C107 C18:C21 I93 E106 E93 G59:G62 C78:C79 S16 S19:S21" xr:uid="{972299C8-6A78-463F-8730-07EE8CE674EF}">
      <formula1>$M$1:$M$2</formula1>
    </dataValidation>
    <dataValidation type="list" allowBlank="1" showInputMessage="1" showErrorMessage="1" sqref="W8:AA9" xr:uid="{3273F217-458E-46E2-B0CA-D5147C105E45}">
      <formula1>$AF$1:$AF$7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10319-F621-4C4F-94B2-76E94FA47C21}">
  <sheetPr>
    <tabColor theme="7"/>
  </sheetPr>
  <dimension ref="A1:AN228"/>
  <sheetViews>
    <sheetView showGridLines="0" topLeftCell="P1" zoomScaleNormal="100" zoomScaleSheetLayoutView="55" workbookViewId="0">
      <selection activeCell="AD10" sqref="AD10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6" ht="21" x14ac:dyDescent="0.35">
      <c r="A1" s="2" t="s">
        <v>0</v>
      </c>
      <c r="B1" s="21"/>
      <c r="C1" s="3"/>
      <c r="D1" s="3"/>
      <c r="E1" s="3"/>
      <c r="F1" s="3"/>
      <c r="G1" s="3"/>
      <c r="H1" s="3"/>
      <c r="I1" s="3"/>
      <c r="J1" s="3"/>
      <c r="K1" s="3"/>
      <c r="L1" s="4"/>
      <c r="M1" s="63" t="s">
        <v>10</v>
      </c>
      <c r="AF1" s="63" t="s">
        <v>186</v>
      </c>
      <c r="AG1" s="63"/>
      <c r="AH1" s="63" t="s">
        <v>189</v>
      </c>
    </row>
    <row r="2" spans="1:36" ht="21" x14ac:dyDescent="0.35">
      <c r="A2" s="2"/>
      <c r="B2" s="21"/>
      <c r="C2" s="3"/>
      <c r="D2" s="3"/>
      <c r="E2" s="3"/>
      <c r="F2" s="3"/>
      <c r="G2" s="3"/>
      <c r="H2" s="3"/>
      <c r="I2" s="3"/>
      <c r="J2" s="3"/>
      <c r="K2" s="3"/>
      <c r="L2" s="4"/>
      <c r="M2" s="63" t="s">
        <v>12</v>
      </c>
      <c r="AF2" s="63" t="s">
        <v>183</v>
      </c>
      <c r="AG2" s="63"/>
      <c r="AH2" s="63" t="s">
        <v>188</v>
      </c>
    </row>
    <row r="3" spans="1:36" ht="21" x14ac:dyDescent="0.35">
      <c r="A3" s="13" t="s">
        <v>1</v>
      </c>
      <c r="B3" s="21"/>
      <c r="C3" s="3"/>
      <c r="D3" s="3"/>
      <c r="E3" s="3"/>
      <c r="F3" s="3"/>
      <c r="G3" s="3"/>
      <c r="H3" s="3"/>
      <c r="I3" s="3"/>
      <c r="J3" s="3"/>
      <c r="K3" s="3"/>
      <c r="L3" s="4"/>
      <c r="AF3" s="63" t="s">
        <v>187</v>
      </c>
      <c r="AG3" s="63"/>
      <c r="AH3" s="63"/>
    </row>
    <row r="4" spans="1:36" ht="21" x14ac:dyDescent="0.35">
      <c r="A4" s="13" t="s">
        <v>98</v>
      </c>
      <c r="B4" s="21"/>
      <c r="C4" s="3"/>
      <c r="D4" s="3"/>
      <c r="E4" s="3"/>
      <c r="F4" s="3"/>
      <c r="G4" s="3"/>
      <c r="H4" s="3"/>
      <c r="I4" s="3"/>
      <c r="J4" s="3"/>
      <c r="K4" s="3"/>
      <c r="L4" s="4"/>
      <c r="AF4" s="63" t="s">
        <v>181</v>
      </c>
      <c r="AG4" s="63"/>
      <c r="AH4" s="63"/>
    </row>
    <row r="5" spans="1:36" ht="21" x14ac:dyDescent="0.35">
      <c r="A5" s="13"/>
      <c r="B5" s="21"/>
      <c r="C5" s="3"/>
      <c r="D5" s="3"/>
      <c r="E5" s="3"/>
      <c r="F5" s="3"/>
      <c r="G5" s="3"/>
      <c r="H5" s="3"/>
      <c r="I5" s="3"/>
      <c r="J5" s="3"/>
      <c r="K5" s="3"/>
      <c r="L5" s="4"/>
      <c r="AF5" s="63" t="s">
        <v>182</v>
      </c>
      <c r="AG5" s="63"/>
      <c r="AH5" s="63"/>
    </row>
    <row r="6" spans="1:36" ht="21" x14ac:dyDescent="0.35">
      <c r="A6" s="2" t="s">
        <v>99</v>
      </c>
      <c r="B6" s="22"/>
      <c r="C6" s="2"/>
      <c r="D6" s="2"/>
      <c r="E6" s="2"/>
      <c r="F6" s="2"/>
      <c r="G6" s="2"/>
      <c r="H6" s="2"/>
      <c r="I6" s="3"/>
      <c r="J6" s="3"/>
      <c r="K6" s="3"/>
      <c r="L6" s="4"/>
      <c r="AF6" s="63" t="s">
        <v>185</v>
      </c>
      <c r="AG6" s="63"/>
      <c r="AH6" s="63"/>
    </row>
    <row r="7" spans="1:36" ht="21" x14ac:dyDescent="0.35">
      <c r="A7" s="3"/>
      <c r="B7" s="21"/>
      <c r="C7" s="3"/>
      <c r="D7" s="3"/>
      <c r="E7" s="3"/>
      <c r="F7" s="3"/>
      <c r="G7" s="3"/>
      <c r="H7" s="3"/>
      <c r="I7" s="3"/>
      <c r="J7" s="3"/>
      <c r="K7" s="3"/>
      <c r="L7" s="4"/>
      <c r="AF7" s="63" t="s">
        <v>184</v>
      </c>
      <c r="AG7" s="63"/>
      <c r="AH7" s="63"/>
    </row>
    <row r="8" spans="1:36" ht="21" x14ac:dyDescent="0.25">
      <c r="A8" s="171" t="s">
        <v>100</v>
      </c>
      <c r="B8" s="191"/>
      <c r="C8" s="125">
        <f>'Formulário Anual 2024'!C8</f>
        <v>0</v>
      </c>
      <c r="D8" s="126"/>
      <c r="E8" s="126"/>
      <c r="F8" s="126"/>
      <c r="G8" s="127"/>
      <c r="H8" s="121" t="s">
        <v>101</v>
      </c>
      <c r="I8" s="121"/>
      <c r="J8" s="121"/>
      <c r="K8" s="121"/>
      <c r="L8" s="122"/>
      <c r="M8" s="123">
        <f>'Formulário Anual 2024'!M8</f>
        <v>0</v>
      </c>
      <c r="N8" s="123"/>
      <c r="O8" s="123"/>
      <c r="P8" s="123"/>
      <c r="Q8" s="123"/>
      <c r="R8" s="121" t="s">
        <v>179</v>
      </c>
      <c r="S8" s="121"/>
      <c r="T8" s="121"/>
      <c r="U8" s="121"/>
      <c r="V8" s="122"/>
      <c r="W8" s="123" t="str">
        <f>'Formulário Anual 2024'!W8</f>
        <v>Centro-Oeste</v>
      </c>
      <c r="X8" s="123"/>
      <c r="Y8" s="123"/>
      <c r="Z8" s="123"/>
      <c r="AA8" s="123"/>
    </row>
    <row r="9" spans="1:36" ht="23.25" customHeight="1" x14ac:dyDescent="0.25">
      <c r="A9" s="171" t="s">
        <v>102</v>
      </c>
      <c r="B9" s="191"/>
      <c r="C9" s="125">
        <f>'Formulário Anual 2024'!C9</f>
        <v>0</v>
      </c>
      <c r="D9" s="126"/>
      <c r="E9" s="126"/>
      <c r="F9" s="126"/>
      <c r="G9" s="127"/>
      <c r="H9" s="121" t="s">
        <v>103</v>
      </c>
      <c r="I9" s="121"/>
      <c r="J9" s="121"/>
      <c r="K9" s="121"/>
      <c r="L9" s="122"/>
      <c r="M9" s="123">
        <f>'Formulário Anual 2024'!M9</f>
        <v>0</v>
      </c>
      <c r="N9" s="123"/>
      <c r="O9" s="123"/>
      <c r="P9" s="123"/>
      <c r="Q9" s="123"/>
      <c r="R9" s="121" t="s">
        <v>180</v>
      </c>
      <c r="S9" s="121"/>
      <c r="T9" s="121"/>
      <c r="U9" s="121"/>
      <c r="V9" s="122"/>
      <c r="W9" s="123" t="str">
        <f>'Formulário Anual 2024'!W9</f>
        <v>Parceira - Base</v>
      </c>
      <c r="X9" s="123"/>
      <c r="Y9" s="123"/>
      <c r="Z9" s="123"/>
      <c r="AA9" s="123"/>
    </row>
    <row r="10" spans="1:36" ht="23.25" customHeight="1" x14ac:dyDescent="0.25">
      <c r="A10" s="171" t="s">
        <v>104</v>
      </c>
      <c r="B10" s="171"/>
      <c r="C10" s="187">
        <f>'Formulário Anual 2024'!C10</f>
        <v>0</v>
      </c>
      <c r="D10" s="188"/>
      <c r="E10" s="188"/>
      <c r="F10" s="188"/>
      <c r="G10" s="188"/>
      <c r="H10" s="189"/>
      <c r="I10" s="189"/>
      <c r="J10" s="189"/>
      <c r="K10" s="189"/>
      <c r="L10" s="189"/>
      <c r="M10" s="189"/>
      <c r="N10" s="189"/>
      <c r="O10" s="189"/>
      <c r="P10" s="189"/>
      <c r="Q10" s="190"/>
      <c r="R10" s="212"/>
      <c r="S10" s="213"/>
      <c r="T10" s="213"/>
      <c r="U10" s="213"/>
      <c r="V10" s="213"/>
      <c r="W10" s="213"/>
      <c r="X10" s="213"/>
      <c r="Y10" s="213"/>
      <c r="Z10" s="213"/>
      <c r="AA10" s="214"/>
    </row>
    <row r="11" spans="1:36" x14ac:dyDescent="0.25">
      <c r="B11" s="18"/>
    </row>
    <row r="12" spans="1:36" ht="21" x14ac:dyDescent="0.25">
      <c r="A12" s="10" t="s">
        <v>3</v>
      </c>
      <c r="B12" s="18"/>
    </row>
    <row r="13" spans="1:36" x14ac:dyDescent="0.25">
      <c r="B13" s="18"/>
    </row>
    <row r="14" spans="1:36" s="19" customFormat="1" ht="42" customHeight="1" x14ac:dyDescent="0.25">
      <c r="A14" s="173" t="s">
        <v>4</v>
      </c>
      <c r="B14" s="182" t="s">
        <v>108</v>
      </c>
      <c r="C14" s="183" t="s">
        <v>47</v>
      </c>
      <c r="D14" s="183"/>
      <c r="E14" s="220" t="s">
        <v>143</v>
      </c>
      <c r="F14" s="221"/>
      <c r="G14" s="221"/>
      <c r="H14" s="221"/>
      <c r="I14" s="221"/>
      <c r="J14" s="222"/>
      <c r="K14" s="193" t="s">
        <v>84</v>
      </c>
      <c r="L14" s="193"/>
      <c r="M14" s="193" t="s">
        <v>144</v>
      </c>
      <c r="N14" s="193"/>
      <c r="O14" s="193"/>
      <c r="P14" s="193"/>
      <c r="Q14" s="78" t="s">
        <v>145</v>
      </c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136" t="s">
        <v>15</v>
      </c>
      <c r="AD14" s="137"/>
      <c r="AE14"/>
      <c r="AF14"/>
      <c r="AG14"/>
      <c r="AH14"/>
      <c r="AI14"/>
      <c r="AJ14"/>
    </row>
    <row r="15" spans="1:36" ht="74.25" customHeight="1" x14ac:dyDescent="0.25">
      <c r="A15" s="173"/>
      <c r="B15" s="182"/>
      <c r="C15" s="172" t="s">
        <v>5</v>
      </c>
      <c r="D15" s="172"/>
      <c r="E15" s="172" t="s">
        <v>112</v>
      </c>
      <c r="F15" s="172"/>
      <c r="G15" s="172" t="s">
        <v>6</v>
      </c>
      <c r="H15" s="172"/>
      <c r="I15" s="172" t="s">
        <v>113</v>
      </c>
      <c r="J15" s="172"/>
      <c r="K15" s="186" t="s">
        <v>117</v>
      </c>
      <c r="L15" s="186"/>
      <c r="M15" s="207" t="s">
        <v>118</v>
      </c>
      <c r="N15" s="207"/>
      <c r="O15" s="186" t="s">
        <v>109</v>
      </c>
      <c r="P15" s="186"/>
      <c r="Q15" s="200" t="s">
        <v>110</v>
      </c>
      <c r="R15" s="201"/>
      <c r="S15" s="200" t="s">
        <v>111</v>
      </c>
      <c r="T15" s="201"/>
      <c r="U15" s="200" t="s">
        <v>134</v>
      </c>
      <c r="V15" s="201"/>
      <c r="W15" s="200" t="s">
        <v>135</v>
      </c>
      <c r="X15" s="201"/>
      <c r="Y15" s="200" t="s">
        <v>136</v>
      </c>
      <c r="Z15" s="201"/>
      <c r="AA15" s="200" t="s">
        <v>137</v>
      </c>
      <c r="AB15" s="201"/>
      <c r="AC15" s="138" t="s">
        <v>172</v>
      </c>
      <c r="AD15" s="139"/>
    </row>
    <row r="16" spans="1:36" ht="26.25" customHeight="1" x14ac:dyDescent="0.25">
      <c r="A16" s="173"/>
      <c r="B16" s="182"/>
      <c r="C16" s="217"/>
      <c r="D16" s="217"/>
      <c r="E16" s="217"/>
      <c r="F16" s="217"/>
      <c r="G16" s="217"/>
      <c r="H16" s="217"/>
      <c r="I16" s="217"/>
      <c r="J16" s="217"/>
      <c r="K16" s="218"/>
      <c r="L16" s="218"/>
      <c r="M16" s="219"/>
      <c r="N16" s="219"/>
      <c r="O16" s="218"/>
      <c r="P16" s="218"/>
      <c r="Q16" s="39" t="str">
        <f>'Formulário Anual 2024'!Q16</f>
        <v>✖</v>
      </c>
      <c r="R16" s="40" t="s">
        <v>146</v>
      </c>
      <c r="S16" s="39" t="str">
        <f>'Formulário Anual 2024'!S16</f>
        <v>✖</v>
      </c>
      <c r="T16" s="54" t="s">
        <v>146</v>
      </c>
      <c r="U16" s="39" t="str">
        <f>'Formulário Anual 2024'!U16</f>
        <v>✖</v>
      </c>
      <c r="V16" s="54" t="s">
        <v>146</v>
      </c>
      <c r="W16" s="39" t="str">
        <f>'Formulário Anual 2024'!W16</f>
        <v>✖</v>
      </c>
      <c r="X16" s="54" t="s">
        <v>146</v>
      </c>
      <c r="Y16" s="39" t="str">
        <f>'Formulário Anual 2024'!Y16</f>
        <v>✖</v>
      </c>
      <c r="Z16" s="54" t="s">
        <v>146</v>
      </c>
      <c r="AA16" s="39" t="str">
        <f>'Formulário Anual 2024'!AA16</f>
        <v>✖</v>
      </c>
      <c r="AB16" s="54" t="s">
        <v>146</v>
      </c>
      <c r="AC16" s="140"/>
      <c r="AD16" s="141"/>
    </row>
    <row r="17" spans="1:30" ht="21" x14ac:dyDescent="0.35">
      <c r="A17" s="5" t="s">
        <v>85</v>
      </c>
      <c r="B17" s="23">
        <f>'Formulário Anual 2024'!B17</f>
        <v>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2" t="str">
        <f>'Formulário Anual 2024'!Q17</f>
        <v>✖</v>
      </c>
      <c r="R17" s="51">
        <f>IF($B17&gt;0,IF(Q17="✖",0,IF(Q$16="✖",'Tabela de Produtos Bimestral'!R2,'Tabela de Produtos Bimestral'!X2)),0)</f>
        <v>0</v>
      </c>
      <c r="S17" s="53"/>
      <c r="T17" s="53"/>
      <c r="U17" s="53"/>
      <c r="V17" s="53"/>
      <c r="W17" s="53"/>
      <c r="X17" s="53"/>
      <c r="Y17" s="53"/>
      <c r="Z17" s="53"/>
      <c r="AA17" s="52" t="str">
        <f>'Formulário Anual 2024'!AA17</f>
        <v>✖</v>
      </c>
      <c r="AB17" s="51">
        <f>IF($B17&gt;0,IF(AA17="✖",0,'Tabela de Produtos Bimestral'!AG2),0)</f>
        <v>0</v>
      </c>
      <c r="AC17" s="142">
        <f>SUM(C17:AB17)</f>
        <v>0</v>
      </c>
      <c r="AD17" s="143"/>
    </row>
    <row r="18" spans="1:30" ht="21" x14ac:dyDescent="0.35">
      <c r="A18" s="5" t="s">
        <v>9</v>
      </c>
      <c r="B18" s="23">
        <f>'Formulário Anual 2024'!B18</f>
        <v>35</v>
      </c>
      <c r="C18" s="52" t="str">
        <f>'Formulário Anual 2024'!C18</f>
        <v>✔</v>
      </c>
      <c r="D18" s="55">
        <f>IF($B18&gt;0,IF(C18="✖",0,'Tabela de Produtos Bimestral'!C3),0)</f>
        <v>159.535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2" t="str">
        <f>'Formulário Anual 2024'!Q18</f>
        <v>✖</v>
      </c>
      <c r="R18" s="51">
        <f>IF($B18&gt;0,IF(Q18="✖",0,IF(Q$16="✖",'Tabela de Produtos Bimestral'!R3,'Tabela de Produtos Bimestral'!X3)),0)</f>
        <v>0</v>
      </c>
      <c r="S18" s="53"/>
      <c r="T18" s="53"/>
      <c r="U18" s="53"/>
      <c r="V18" s="53"/>
      <c r="W18" s="53"/>
      <c r="X18" s="53"/>
      <c r="Y18" s="53"/>
      <c r="Z18" s="53"/>
      <c r="AA18" s="52" t="str">
        <f>'Formulário Anual 2024'!AA18</f>
        <v>✖</v>
      </c>
      <c r="AB18" s="51">
        <f>IF($B18&gt;0,IF(AA18="✖",0,'Tabela de Produtos Bimestral'!AG3),0)</f>
        <v>0</v>
      </c>
      <c r="AC18" s="142">
        <f>SUM(C18:AB18)</f>
        <v>159.535</v>
      </c>
      <c r="AD18" s="143"/>
    </row>
    <row r="19" spans="1:30" ht="21" x14ac:dyDescent="0.35">
      <c r="A19" s="5" t="s">
        <v>11</v>
      </c>
      <c r="B19" s="23">
        <f>'Formulário Anual 2024'!B19</f>
        <v>30</v>
      </c>
      <c r="C19" s="52" t="str">
        <f>'Formulário Anual 2024'!C19</f>
        <v>✔</v>
      </c>
      <c r="D19" s="51">
        <f>IF($B19&gt;0,IF(C19="✖",0,'Tabela de Produtos Bimestral'!C4),0)</f>
        <v>159.535</v>
      </c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2" t="str">
        <f>'Formulário Anual 2024'!Q19</f>
        <v>✖</v>
      </c>
      <c r="R19" s="51">
        <f>IF($B19&gt;0,IF(Q19="✖",0,IF(Q$16="✖",'Tabela de Produtos Bimestral'!R4,'Tabela de Produtos Bimestral'!X4)),0)</f>
        <v>0</v>
      </c>
      <c r="S19" s="52" t="str">
        <f>'Formulário Anual 2024'!S19</f>
        <v>✖</v>
      </c>
      <c r="T19" s="51">
        <f>IF($B19&gt;0,IF(S19="✖",0,IF($S$16="✖",'Tabela de Produtos Bimestral'!S4,'Tabela de Produtos Bimestral'!Y4)),0)</f>
        <v>0</v>
      </c>
      <c r="U19" s="52" t="str">
        <f>'Formulário Anual 2024'!U19</f>
        <v>✖</v>
      </c>
      <c r="V19" s="51">
        <f>IF($B19&gt;0,IF(U19="✖",0,'Tabela de Produtos Bimestral'!AD4),0)</f>
        <v>0</v>
      </c>
      <c r="W19" s="52" t="str">
        <f>'Formulário Anual 2024'!W19</f>
        <v>✖</v>
      </c>
      <c r="X19" s="51">
        <f>IF($B19&gt;0,IF(W19="✖",0,'Tabela de Produtos Bimestral'!AE4),0)</f>
        <v>0</v>
      </c>
      <c r="Y19" s="52" t="str">
        <f>'Formulário Anual 2024'!Y19</f>
        <v>✖</v>
      </c>
      <c r="Z19" s="51">
        <f>IF($B19&gt;0,IF(Y19="✖",0,'Tabela de Produtos Bimestral'!AF4),0)</f>
        <v>0</v>
      </c>
      <c r="AA19" s="52" t="str">
        <f>'Formulário Anual 2024'!AA19</f>
        <v>✖</v>
      </c>
      <c r="AB19" s="51">
        <f>IF($B19&gt;0,IF(AA19="✖",0,'Tabela de Produtos Bimestral'!AG4),0)</f>
        <v>0</v>
      </c>
      <c r="AC19" s="142">
        <f>SUM(C19:AB19)</f>
        <v>159.535</v>
      </c>
      <c r="AD19" s="143"/>
    </row>
    <row r="20" spans="1:30" ht="21" x14ac:dyDescent="0.35">
      <c r="A20" s="5" t="s">
        <v>13</v>
      </c>
      <c r="B20" s="23">
        <f>'Formulário Anual 2024'!B20</f>
        <v>50</v>
      </c>
      <c r="C20" s="52" t="str">
        <f>'Formulário Anual 2024'!C20</f>
        <v>✔</v>
      </c>
      <c r="D20" s="51">
        <f>IF($B20&gt;0,IF(C20="✖",0,'Tabela de Produtos Bimestral'!C5),0)</f>
        <v>159.535</v>
      </c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2" t="str">
        <f>'Formulário Anual 2024'!Q20</f>
        <v>✖</v>
      </c>
      <c r="R20" s="51">
        <f>IF($B20&gt;0,IF(Q20="✖",0,IF(Q$16="✖",'Tabela de Produtos Bimestral'!R5,'Tabela de Produtos Bimestral'!X5)),0)</f>
        <v>0</v>
      </c>
      <c r="S20" s="52" t="str">
        <f>'Formulário Anual 2024'!S20</f>
        <v>✖</v>
      </c>
      <c r="T20" s="51">
        <f>IF($B20&gt;0,IF(S20="✖",0,IF($S$16="✖",'Tabela de Produtos Bimestral'!S5,'Tabela de Produtos Bimestral'!Y5)),0)</f>
        <v>0</v>
      </c>
      <c r="U20" s="52" t="str">
        <f>'Formulário Anual 2024'!U20</f>
        <v>✖</v>
      </c>
      <c r="V20" s="51">
        <f>IF($B20&gt;0,IF(U20="✖",0,'Tabela de Produtos Bimestral'!AD5),0)</f>
        <v>0</v>
      </c>
      <c r="W20" s="52" t="str">
        <f>'Formulário Anual 2024'!W20</f>
        <v>✖</v>
      </c>
      <c r="X20" s="51">
        <f>IF($B20&gt;0,IF(W20="✖",0,'Tabela de Produtos Bimestral'!AE5),0)</f>
        <v>0</v>
      </c>
      <c r="Y20" s="52" t="str">
        <f>'Formulário Anual 2024'!Y20</f>
        <v>✖</v>
      </c>
      <c r="Z20" s="51">
        <f>IF($B20&gt;0,IF(Y20="✖",0,'Tabela de Produtos Bimestral'!AF5),0)</f>
        <v>0</v>
      </c>
      <c r="AA20" s="52" t="str">
        <f>'Formulário Anual 2024'!AA20</f>
        <v>✖</v>
      </c>
      <c r="AB20" s="51">
        <f>IF($B20&gt;0,IF(AA20="✖",0,'Tabela de Produtos Bimestral'!AG5),0)</f>
        <v>0</v>
      </c>
      <c r="AC20" s="142">
        <f>SUM(C20:AB20)</f>
        <v>159.535</v>
      </c>
      <c r="AD20" s="143"/>
    </row>
    <row r="21" spans="1:30" ht="21" x14ac:dyDescent="0.35">
      <c r="A21" s="5" t="s">
        <v>14</v>
      </c>
      <c r="B21" s="23">
        <f>'Formulário Anual 2024'!B21</f>
        <v>45</v>
      </c>
      <c r="C21" s="52" t="str">
        <f>'Formulário Anual 2024'!C21</f>
        <v>✔</v>
      </c>
      <c r="D21" s="51">
        <f>IF($B21&gt;0,IF(C21="✖",0,'Tabela de Produtos Bimestral'!C6),0)</f>
        <v>159.535</v>
      </c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'Formulário Anual 2024'!Q21</f>
        <v>✖</v>
      </c>
      <c r="R21" s="51">
        <f>IF($B21&gt;0,IF(Q21="✖",0,IF(Q$16="✖",'Tabela de Produtos Bimestral'!R6,'Tabela de Produtos Bimestral'!X6)),0)</f>
        <v>0</v>
      </c>
      <c r="S21" s="52" t="str">
        <f>'Formulário Anual 2024'!S21</f>
        <v>✖</v>
      </c>
      <c r="T21" s="51">
        <f>IF($B21&gt;0,IF(S21="✖",0,IF($S$16="✖",'Tabela de Produtos Bimestral'!S6,'Tabela de Produtos Bimestral'!Y6)),0)</f>
        <v>0</v>
      </c>
      <c r="U21" s="52" t="str">
        <f>'Formulário Anual 2024'!U21</f>
        <v>✖</v>
      </c>
      <c r="V21" s="51">
        <f>IF($B21&gt;0,IF(U21="✖",0,'Tabela de Produtos Bimestral'!AD6),0)</f>
        <v>0</v>
      </c>
      <c r="W21" s="52" t="str">
        <f>'Formulário Anual 2024'!W21</f>
        <v>✖</v>
      </c>
      <c r="X21" s="51">
        <f>IF($B21&gt;0,IF(W21="✖",0,'Tabela de Produtos Bimestral'!AE6),0)</f>
        <v>0</v>
      </c>
      <c r="Y21" s="52" t="str">
        <f>'Formulário Anual 2024'!Y21</f>
        <v>✖</v>
      </c>
      <c r="Z21" s="51">
        <f>IF($B21&gt;0,IF(Y21="✖",0,'Tabela de Produtos Bimestral'!AF6),0)</f>
        <v>0</v>
      </c>
      <c r="AA21" s="52" t="str">
        <f>'Formulário Anual 2024'!AA21</f>
        <v>✖</v>
      </c>
      <c r="AB21" s="51">
        <f>IF($B21&gt;0,IF(AA21="✖",0,'Tabela de Produtos Bimestral'!AG6),0)</f>
        <v>0</v>
      </c>
      <c r="AC21" s="142">
        <f>SUM(C21:AB21)</f>
        <v>159.535</v>
      </c>
      <c r="AD21" s="143"/>
    </row>
    <row r="22" spans="1:30" ht="21" customHeight="1" x14ac:dyDescent="0.35">
      <c r="A22" s="34"/>
      <c r="B22" s="30"/>
      <c r="C22" s="153" t="s">
        <v>166</v>
      </c>
      <c r="D22" s="153"/>
      <c r="E22" s="153"/>
      <c r="F22" s="153"/>
      <c r="G22" s="153"/>
      <c r="H22" s="153"/>
      <c r="I22" s="153" t="s">
        <v>165</v>
      </c>
      <c r="J22" s="153"/>
      <c r="K22" s="153" t="s">
        <v>166</v>
      </c>
      <c r="L22" s="153"/>
      <c r="M22" s="153"/>
      <c r="N22" s="153"/>
      <c r="O22" s="153"/>
      <c r="P22" s="153"/>
      <c r="Q22" s="153" t="str">
        <f>IF(Q16="✔","*Não se aplica desconto","Desconto aplicável")</f>
        <v>Desconto aplicável</v>
      </c>
      <c r="R22" s="153"/>
      <c r="S22" s="153" t="str">
        <f>IF(S16="✔","*Não se aplica desconto","Desconto aplicável")</f>
        <v>Desconto aplicável</v>
      </c>
      <c r="T22" s="153"/>
      <c r="U22" s="153" t="s">
        <v>165</v>
      </c>
      <c r="V22" s="153"/>
      <c r="W22" s="153"/>
      <c r="X22" s="153"/>
      <c r="Y22" s="153"/>
      <c r="Z22" s="153"/>
      <c r="AA22" s="153"/>
      <c r="AB22" s="153"/>
    </row>
    <row r="23" spans="1:30" ht="21" customHeight="1" x14ac:dyDescent="0.25">
      <c r="B23" s="18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</row>
    <row r="24" spans="1:30" x14ac:dyDescent="0.25">
      <c r="B24" s="18"/>
    </row>
    <row r="25" spans="1:30" ht="21" customHeight="1" x14ac:dyDescent="0.25">
      <c r="A25" s="173" t="s">
        <v>4</v>
      </c>
      <c r="B25" s="175" t="s">
        <v>15</v>
      </c>
      <c r="C25" s="175"/>
      <c r="D25" s="175"/>
      <c r="E25" s="175"/>
      <c r="F25" s="175"/>
      <c r="G25" s="175"/>
      <c r="H25" s="175"/>
      <c r="I25" s="175"/>
      <c r="J25" s="175"/>
      <c r="K25" s="175"/>
    </row>
    <row r="26" spans="1:30" ht="92.25" customHeight="1" x14ac:dyDescent="0.25">
      <c r="A26" s="173"/>
      <c r="B26" s="174" t="s">
        <v>16</v>
      </c>
      <c r="C26" s="174"/>
      <c r="D26" s="175" t="s">
        <v>17</v>
      </c>
      <c r="E26" s="175"/>
      <c r="F26" s="175" t="s">
        <v>18</v>
      </c>
      <c r="G26" s="175"/>
      <c r="H26" s="175" t="s">
        <v>131</v>
      </c>
      <c r="I26" s="175"/>
      <c r="J26" s="175" t="s">
        <v>142</v>
      </c>
      <c r="K26" s="175"/>
      <c r="P26" s="37"/>
    </row>
    <row r="27" spans="1:30" ht="21" x14ac:dyDescent="0.25">
      <c r="A27" s="5" t="s">
        <v>85</v>
      </c>
      <c r="B27" s="142">
        <f>SUM(C17:AB17)</f>
        <v>0</v>
      </c>
      <c r="C27" s="143"/>
      <c r="D27" s="181" t="str">
        <f>IF($C$149&lt;100,"0%",IF($C$149&lt;200,"5%",IF($C$149&lt;300,"10%",IF($C$149&lt;400,"15%","20%"))))</f>
        <v>20%</v>
      </c>
      <c r="E27" s="181"/>
      <c r="F27" s="56">
        <f>H150</f>
        <v>0.1208814</v>
      </c>
      <c r="G27" s="57"/>
      <c r="H27" s="144">
        <f>'cálculos 3º Bim'!AM2</f>
        <v>0</v>
      </c>
      <c r="I27" s="144"/>
      <c r="J27" s="144">
        <f>'cálculos 3º Bim'!AN2</f>
        <v>0</v>
      </c>
      <c r="K27" s="144"/>
    </row>
    <row r="28" spans="1:30" ht="21" x14ac:dyDescent="0.25">
      <c r="A28" s="5" t="s">
        <v>9</v>
      </c>
      <c r="B28" s="142">
        <f>SUM(C18:AB18)</f>
        <v>159.535</v>
      </c>
      <c r="C28" s="143"/>
      <c r="D28" s="181"/>
      <c r="E28" s="181"/>
      <c r="F28" s="56">
        <f>H150</f>
        <v>0.1208814</v>
      </c>
      <c r="G28" s="57"/>
      <c r="H28" s="144">
        <f>'cálculos 3º Bim'!AM3</f>
        <v>108.343185851</v>
      </c>
      <c r="I28" s="144"/>
      <c r="J28" s="144">
        <f>'cálculos 3º Bim'!AN3</f>
        <v>108.343185851</v>
      </c>
      <c r="K28" s="144"/>
    </row>
    <row r="29" spans="1:30" ht="21" x14ac:dyDescent="0.25">
      <c r="A29" s="5" t="s">
        <v>11</v>
      </c>
      <c r="B29" s="142">
        <f>SUM(C19:AB19)</f>
        <v>159.535</v>
      </c>
      <c r="C29" s="143"/>
      <c r="D29" s="181"/>
      <c r="E29" s="181"/>
      <c r="F29" s="56">
        <f>H150</f>
        <v>0.1208814</v>
      </c>
      <c r="G29" s="57"/>
      <c r="H29" s="144">
        <f>'cálculos 3º Bim'!AM4</f>
        <v>108.343185851</v>
      </c>
      <c r="I29" s="144"/>
      <c r="J29" s="144">
        <f>'cálculos 3º Bim'!AN4</f>
        <v>108.343185851</v>
      </c>
      <c r="K29" s="144"/>
    </row>
    <row r="30" spans="1:30" ht="21" x14ac:dyDescent="0.25">
      <c r="A30" s="5" t="s">
        <v>13</v>
      </c>
      <c r="B30" s="142">
        <f>SUM(C20:AB20)</f>
        <v>159.535</v>
      </c>
      <c r="C30" s="143"/>
      <c r="D30" s="181"/>
      <c r="E30" s="181"/>
      <c r="F30" s="56">
        <f>H150</f>
        <v>0.1208814</v>
      </c>
      <c r="G30" s="57"/>
      <c r="H30" s="144">
        <f>'cálculos 3º Bim'!AM5</f>
        <v>108.343185851</v>
      </c>
      <c r="I30" s="144"/>
      <c r="J30" s="144">
        <f>'cálculos 3º Bim'!AN5</f>
        <v>108.343185851</v>
      </c>
      <c r="K30" s="144"/>
    </row>
    <row r="31" spans="1:30" ht="21" x14ac:dyDescent="0.25">
      <c r="A31" s="5" t="s">
        <v>14</v>
      </c>
      <c r="B31" s="142">
        <f>SUM(C21:AB21)</f>
        <v>159.535</v>
      </c>
      <c r="C31" s="143"/>
      <c r="D31" s="181"/>
      <c r="E31" s="181"/>
      <c r="F31" s="56">
        <f>H150</f>
        <v>0.1208814</v>
      </c>
      <c r="G31" s="57"/>
      <c r="H31" s="144">
        <f>'cálculos 3º Bim'!AM6</f>
        <v>108.343185851</v>
      </c>
      <c r="I31" s="144"/>
      <c r="J31" s="144">
        <f>'cálculos 3º Bim'!AN6</f>
        <v>108.343185851</v>
      </c>
      <c r="K31" s="144"/>
    </row>
    <row r="32" spans="1:30" x14ac:dyDescent="0.25">
      <c r="B32" s="18"/>
    </row>
    <row r="33" spans="1:40" x14ac:dyDescent="0.25">
      <c r="B33" s="18"/>
    </row>
    <row r="34" spans="1:40" x14ac:dyDescent="0.25">
      <c r="B34" s="18"/>
    </row>
    <row r="35" spans="1:40" ht="42" customHeight="1" x14ac:dyDescent="0.25">
      <c r="A35" s="173" t="s">
        <v>19</v>
      </c>
      <c r="B35" s="182" t="s">
        <v>108</v>
      </c>
      <c r="C35" s="183" t="s">
        <v>47</v>
      </c>
      <c r="D35" s="183"/>
      <c r="E35" s="202" t="s">
        <v>143</v>
      </c>
      <c r="F35" s="203"/>
      <c r="G35" s="203"/>
      <c r="H35" s="203"/>
      <c r="I35" s="203"/>
      <c r="J35" s="203"/>
      <c r="K35" s="203"/>
      <c r="L35" s="203"/>
      <c r="M35" s="203"/>
      <c r="N35" s="203"/>
      <c r="O35" s="193" t="s">
        <v>84</v>
      </c>
      <c r="P35" s="193"/>
      <c r="Q35" s="215" t="s">
        <v>144</v>
      </c>
      <c r="R35" s="216"/>
      <c r="S35" s="216"/>
      <c r="T35" s="216"/>
      <c r="U35" s="216"/>
      <c r="V35" s="216"/>
      <c r="W35" s="209" t="s">
        <v>145</v>
      </c>
      <c r="X35" s="210"/>
      <c r="Y35" s="210"/>
      <c r="Z35" s="210"/>
      <c r="AA35" s="210"/>
      <c r="AB35" s="210"/>
      <c r="AC35" s="210"/>
      <c r="AD35" s="210"/>
      <c r="AE35" s="210"/>
      <c r="AF35" s="210"/>
      <c r="AG35" s="210"/>
      <c r="AH35" s="210"/>
      <c r="AI35" s="210"/>
      <c r="AJ35" s="210"/>
      <c r="AK35" s="210"/>
      <c r="AL35" s="211"/>
      <c r="AM35" s="136" t="s">
        <v>15</v>
      </c>
      <c r="AN35" s="137"/>
    </row>
    <row r="36" spans="1:40" ht="78" customHeight="1" x14ac:dyDescent="0.25">
      <c r="A36" s="173"/>
      <c r="B36" s="182"/>
      <c r="C36" s="172" t="s">
        <v>5</v>
      </c>
      <c r="D36" s="172"/>
      <c r="E36" s="172" t="s">
        <v>112</v>
      </c>
      <c r="F36" s="172"/>
      <c r="G36" s="172" t="s">
        <v>6</v>
      </c>
      <c r="H36" s="172"/>
      <c r="I36" s="172" t="s">
        <v>20</v>
      </c>
      <c r="J36" s="172"/>
      <c r="K36" s="172" t="s">
        <v>113</v>
      </c>
      <c r="L36" s="172"/>
      <c r="M36" s="172" t="s">
        <v>114</v>
      </c>
      <c r="N36" s="172"/>
      <c r="O36" s="186" t="s">
        <v>117</v>
      </c>
      <c r="P36" s="186"/>
      <c r="Q36" s="186" t="s">
        <v>118</v>
      </c>
      <c r="R36" s="186"/>
      <c r="S36" s="186" t="s">
        <v>109</v>
      </c>
      <c r="T36" s="186"/>
      <c r="U36" s="186" t="s">
        <v>133</v>
      </c>
      <c r="V36" s="186"/>
      <c r="W36" s="204" t="s">
        <v>147</v>
      </c>
      <c r="X36" s="204"/>
      <c r="Y36" s="204" t="s">
        <v>132</v>
      </c>
      <c r="Z36" s="204"/>
      <c r="AA36" s="204" t="s">
        <v>94</v>
      </c>
      <c r="AB36" s="204"/>
      <c r="AC36" s="204" t="s">
        <v>134</v>
      </c>
      <c r="AD36" s="204"/>
      <c r="AE36" s="204" t="s">
        <v>135</v>
      </c>
      <c r="AF36" s="204"/>
      <c r="AG36" s="204" t="s">
        <v>136</v>
      </c>
      <c r="AH36" s="204"/>
      <c r="AI36" s="204" t="s">
        <v>137</v>
      </c>
      <c r="AJ36" s="204"/>
      <c r="AK36" s="204" t="s">
        <v>138</v>
      </c>
      <c r="AL36" s="204"/>
      <c r="AM36" s="138" t="s">
        <v>172</v>
      </c>
      <c r="AN36" s="139"/>
    </row>
    <row r="37" spans="1:40" ht="24" customHeight="1" x14ac:dyDescent="0.25">
      <c r="A37" s="173"/>
      <c r="B37" s="182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82" t="str">
        <f>'Formulário Anual 2024'!M37</f>
        <v>✖</v>
      </c>
      <c r="N37" s="83" t="s">
        <v>146</v>
      </c>
      <c r="O37" s="186"/>
      <c r="P37" s="186"/>
      <c r="Q37" s="186"/>
      <c r="R37" s="186"/>
      <c r="S37" s="186"/>
      <c r="T37" s="186"/>
      <c r="U37" s="84" t="str">
        <f>'Formulário Anual 2024'!U37</f>
        <v>✖</v>
      </c>
      <c r="V37" s="85" t="s">
        <v>146</v>
      </c>
      <c r="W37" s="39" t="str">
        <f>'Formulário Anual 2024'!W37</f>
        <v>✖</v>
      </c>
      <c r="X37" s="40" t="s">
        <v>146</v>
      </c>
      <c r="Y37" s="39" t="str">
        <f>'Formulário Anual 2024'!Y37</f>
        <v>✖</v>
      </c>
      <c r="Z37" s="40" t="s">
        <v>146</v>
      </c>
      <c r="AA37" s="39" t="str">
        <f>'Formulário Anual 2024'!AA37</f>
        <v>✖</v>
      </c>
      <c r="AB37" s="40" t="s">
        <v>146</v>
      </c>
      <c r="AC37" s="39" t="str">
        <f>'Formulário Anual 2024'!AC37</f>
        <v>✖</v>
      </c>
      <c r="AD37" s="40" t="s">
        <v>146</v>
      </c>
      <c r="AE37" s="39" t="str">
        <f>'Formulário Anual 2024'!AE37</f>
        <v>✖</v>
      </c>
      <c r="AF37" s="40" t="s">
        <v>146</v>
      </c>
      <c r="AG37" s="39" t="str">
        <f>'Formulário Anual 2024'!AG37</f>
        <v>✖</v>
      </c>
      <c r="AH37" s="40" t="s">
        <v>146</v>
      </c>
      <c r="AI37" s="39" t="str">
        <f>'Formulário Anual 2024'!AI37</f>
        <v>✖</v>
      </c>
      <c r="AJ37" s="40" t="s">
        <v>146</v>
      </c>
      <c r="AK37" s="39" t="str">
        <f>'Formulário Anual 2024'!AK37</f>
        <v>✖</v>
      </c>
      <c r="AL37" s="40" t="s">
        <v>146</v>
      </c>
      <c r="AM37" s="140"/>
      <c r="AN37" s="141"/>
    </row>
    <row r="38" spans="1:40" ht="21" x14ac:dyDescent="0.35">
      <c r="A38" s="5" t="s">
        <v>21</v>
      </c>
      <c r="B38" s="23">
        <f>'Formulário Anual 2024'!B38</f>
        <v>50</v>
      </c>
      <c r="C38" s="52" t="str">
        <f>'Formulário Anual 2024'!C38</f>
        <v>✔</v>
      </c>
      <c r="D38" s="55">
        <f>IF($B38&gt;0,IF(C38="✖",0,'Tabela de Produtos Bimestral'!C7),0)</f>
        <v>221.5925</v>
      </c>
      <c r="E38" s="53"/>
      <c r="F38" s="53"/>
      <c r="G38" s="53"/>
      <c r="H38" s="53"/>
      <c r="I38" s="53"/>
      <c r="J38" s="53"/>
      <c r="K38" s="53"/>
      <c r="L38" s="53"/>
      <c r="M38" s="52" t="str">
        <f>'Formulário Anual 2024'!M38</f>
        <v>✖</v>
      </c>
      <c r="N38" s="51">
        <f>IF($B38&gt;0,IF(M38="✖",0,IF(M$37="✖",'Tabela de Produtos Bimestral'!U7,'Tabela de Produtos Bimestral'!AA7)),0)</f>
        <v>0</v>
      </c>
      <c r="O38" s="53"/>
      <c r="P38" s="53"/>
      <c r="Q38" s="53"/>
      <c r="R38" s="53"/>
      <c r="S38" s="53"/>
      <c r="T38" s="53"/>
      <c r="U38" s="53"/>
      <c r="V38" s="53"/>
      <c r="W38" s="52" t="str">
        <f>'Formulário Anual 2024'!W38</f>
        <v>✖</v>
      </c>
      <c r="X38" s="51">
        <f>IF($B38&gt;0,IF(W38="✖",0,IF(W$37="✖",'Tabela de Produtos Bimestral'!R7,'Tabela de Produtos Bimestral'!X7)),0)</f>
        <v>0</v>
      </c>
      <c r="Y38" s="52" t="str">
        <f>'Formulário Anual 2024'!Y38</f>
        <v>✖</v>
      </c>
      <c r="Z38" s="51">
        <f>IF($B38&gt;0,IF(Y38="✖",0,IF(Y$37="✖",'Tabela de Produtos Bimestral'!T7,'Tabela de Produtos Bimestral'!Z7)),0)</f>
        <v>0</v>
      </c>
      <c r="AA38" s="52" t="str">
        <f>'Formulário Anual 2024'!AA38</f>
        <v>✖</v>
      </c>
      <c r="AB38" s="51">
        <f>IF($B38&gt;0,IF(AA38="✖",0,IF(AA$37="✖",'Tabela de Produtos Bimestral'!W7,'Tabela de Produtos Bimestral'!AC7)),0)</f>
        <v>0</v>
      </c>
      <c r="AC38" s="52" t="str">
        <f>'Formulário Anual 2024'!AC38</f>
        <v>✖</v>
      </c>
      <c r="AD38" s="55">
        <f>IF($B38&gt;0,IF(AC38="✖",0,'Tabela de Produtos Bimestral'!AD7),0)</f>
        <v>0</v>
      </c>
      <c r="AE38" s="52" t="str">
        <f>'Formulário Anual 2024'!AE38</f>
        <v>✖</v>
      </c>
      <c r="AF38" s="55">
        <f>IF($B38&gt;0,IF(AE38="✖",0,'Tabela de Produtos Bimestral'!AE7),0)</f>
        <v>0</v>
      </c>
      <c r="AG38" s="52" t="str">
        <f>'Formulário Anual 2024'!AG38</f>
        <v>✖</v>
      </c>
      <c r="AH38" s="55">
        <f>IF($B38&gt;0,IF(AG38="✖",0,'Tabela de Produtos Bimestral'!AF7),0)</f>
        <v>0</v>
      </c>
      <c r="AI38" s="52" t="str">
        <f>'Formulário Anual 2024'!AI38</f>
        <v>✖</v>
      </c>
      <c r="AJ38" s="55">
        <f>IF($B38&gt;0,IF(AI38="✖",0,'Tabela de Produtos Bimestral'!AG7),0)</f>
        <v>0</v>
      </c>
      <c r="AK38" s="52" t="str">
        <f>'Formulário Anual 2024'!AK38</f>
        <v>✖</v>
      </c>
      <c r="AL38" s="55">
        <f>IF($B38&gt;0,IF(AK38="✖",0,'Tabela de Produtos Bimestral'!AH7),0)</f>
        <v>0</v>
      </c>
      <c r="AM38" s="142">
        <f>SUM(C38:AL38)</f>
        <v>221.5925</v>
      </c>
      <c r="AN38" s="143"/>
    </row>
    <row r="39" spans="1:40" ht="21" x14ac:dyDescent="0.35">
      <c r="A39" s="5" t="s">
        <v>22</v>
      </c>
      <c r="B39" s="23">
        <f>'Formulário Anual 2024'!B39</f>
        <v>55</v>
      </c>
      <c r="C39" s="52" t="str">
        <f>'Formulário Anual 2024'!C39</f>
        <v>✔</v>
      </c>
      <c r="D39" s="55">
        <f>IF($B39&gt;0,IF(C39="✖",0,'Tabela de Produtos Bimestral'!C8),0)</f>
        <v>221.5925</v>
      </c>
      <c r="E39" s="53"/>
      <c r="F39" s="53"/>
      <c r="G39" s="53"/>
      <c r="H39" s="53"/>
      <c r="I39" s="53"/>
      <c r="J39" s="53"/>
      <c r="K39" s="53"/>
      <c r="L39" s="53"/>
      <c r="M39" s="52" t="str">
        <f>'Formulário Anual 2024'!M39</f>
        <v>✖</v>
      </c>
      <c r="N39" s="51">
        <f>IF($B39&gt;0,IF(M39="✖",0,IF(M$37="✖",'Tabela de Produtos Bimestral'!U8,'Tabela de Produtos Bimestral'!AA8)),0)</f>
        <v>0</v>
      </c>
      <c r="O39" s="53"/>
      <c r="P39" s="53"/>
      <c r="Q39" s="53"/>
      <c r="R39" s="53"/>
      <c r="S39" s="53"/>
      <c r="T39" s="53"/>
      <c r="U39" s="53"/>
      <c r="V39" s="53"/>
      <c r="W39" s="52" t="str">
        <f>'Formulário Anual 2024'!W39</f>
        <v>✖</v>
      </c>
      <c r="X39" s="51">
        <f>IF($B39&gt;0,IF(W39="✖",0,IF(W$37="✖",'Tabela de Produtos Bimestral'!R8,'Tabela de Produtos Bimestral'!X8)),0)</f>
        <v>0</v>
      </c>
      <c r="Y39" s="52" t="str">
        <f>'Formulário Anual 2024'!Y39</f>
        <v>✖</v>
      </c>
      <c r="Z39" s="51">
        <f>IF($B39&gt;0,IF(Y39="✖",0,IF(Y$37="✖",'Tabela de Produtos Bimestral'!T8,'Tabela de Produtos Bimestral'!Z8)),0)</f>
        <v>0</v>
      </c>
      <c r="AA39" s="52" t="str">
        <f>'Formulário Anual 2024'!AA39</f>
        <v>✖</v>
      </c>
      <c r="AB39" s="51">
        <f>IF($B39&gt;0,IF(AA39="✖",0,IF(AA$37="✖",'Tabela de Produtos Bimestral'!W8,'Tabela de Produtos Bimestral'!AC8)),0)</f>
        <v>0</v>
      </c>
      <c r="AC39" s="52" t="str">
        <f>'Formulário Anual 2024'!AC39</f>
        <v>✖</v>
      </c>
      <c r="AD39" s="55">
        <f>IF($B39&gt;0,IF(AC39="✖",0,'Tabela de Produtos Bimestral'!AD8),0)</f>
        <v>0</v>
      </c>
      <c r="AE39" s="52" t="str">
        <f>'Formulário Anual 2024'!AE39</f>
        <v>✖</v>
      </c>
      <c r="AF39" s="55">
        <f>IF($B39&gt;0,IF(AE39="✖",0,'Tabela de Produtos Bimestral'!AE8),0)</f>
        <v>0</v>
      </c>
      <c r="AG39" s="52" t="str">
        <f>'Formulário Anual 2024'!AG39</f>
        <v>✖</v>
      </c>
      <c r="AH39" s="55">
        <f>IF($B39&gt;0,IF(AG39="✖",0,'Tabela de Produtos Bimestral'!AF8),0)</f>
        <v>0</v>
      </c>
      <c r="AI39" s="52" t="str">
        <f>'Formulário Anual 2024'!AI39</f>
        <v>✖</v>
      </c>
      <c r="AJ39" s="55">
        <f>IF($B39&gt;0,IF(AI39="✖",0,'Tabela de Produtos Bimestral'!AG8),0)</f>
        <v>0</v>
      </c>
      <c r="AK39" s="52" t="str">
        <f>'Formulário Anual 2024'!AK39</f>
        <v>✖</v>
      </c>
      <c r="AL39" s="55">
        <f>IF($B39&gt;0,IF(AK39="✖",0,'Tabela de Produtos Bimestral'!AH8),0)</f>
        <v>0</v>
      </c>
      <c r="AM39" s="142">
        <f>SUM(C39:AL39)</f>
        <v>221.5925</v>
      </c>
      <c r="AN39" s="143"/>
    </row>
    <row r="40" spans="1:40" ht="21" x14ac:dyDescent="0.35">
      <c r="A40" s="5" t="s">
        <v>23</v>
      </c>
      <c r="B40" s="23">
        <f>'Formulário Anual 2024'!B40</f>
        <v>50</v>
      </c>
      <c r="C40" s="52" t="str">
        <f>'Formulário Anual 2024'!C40</f>
        <v>✔</v>
      </c>
      <c r="D40" s="55">
        <f>IF($B40&gt;0,IF(C40="✖",0,'Tabela de Produtos Bimestral'!C9),0)</f>
        <v>221.5925</v>
      </c>
      <c r="E40" s="53"/>
      <c r="F40" s="53"/>
      <c r="G40" s="53"/>
      <c r="H40" s="53"/>
      <c r="I40" s="53"/>
      <c r="J40" s="53"/>
      <c r="K40" s="53"/>
      <c r="L40" s="53"/>
      <c r="M40" s="52" t="str">
        <f>'Formulário Anual 2024'!M40</f>
        <v>✖</v>
      </c>
      <c r="N40" s="51">
        <f>IF($B40&gt;0,IF(M40="✖",0,IF(M$37="✖",'Tabela de Produtos Bimestral'!U9,'Tabela de Produtos Bimestral'!AA9)),0)</f>
        <v>0</v>
      </c>
      <c r="O40" s="53"/>
      <c r="P40" s="53"/>
      <c r="Q40" s="53"/>
      <c r="R40" s="53"/>
      <c r="S40" s="53"/>
      <c r="T40" s="53"/>
      <c r="U40" s="53"/>
      <c r="V40" s="53"/>
      <c r="W40" s="52" t="str">
        <f>'Formulário Anual 2024'!W40</f>
        <v>✖</v>
      </c>
      <c r="X40" s="51">
        <f>IF($B40&gt;0,IF(W40="✖",0,IF(W$37="✖",'Tabela de Produtos Bimestral'!R9,'Tabela de Produtos Bimestral'!X9)),0)</f>
        <v>0</v>
      </c>
      <c r="Y40" s="52" t="str">
        <f>'Formulário Anual 2024'!Y40</f>
        <v>✖</v>
      </c>
      <c r="Z40" s="51">
        <f>IF($B40&gt;0,IF(Y40="✖",0,IF(Y$37="✖",'Tabela de Produtos Bimestral'!T9,'Tabela de Produtos Bimestral'!Z9)),0)</f>
        <v>0</v>
      </c>
      <c r="AA40" s="52" t="str">
        <f>'Formulário Anual 2024'!AA40</f>
        <v>✖</v>
      </c>
      <c r="AB40" s="51">
        <f>IF($B40&gt;0,IF(AA40="✖",0,IF(AA$37="✖",'Tabela de Produtos Bimestral'!W9,'Tabela de Produtos Bimestral'!AC9)),0)</f>
        <v>0</v>
      </c>
      <c r="AC40" s="52" t="str">
        <f>'Formulário Anual 2024'!AC40</f>
        <v>✖</v>
      </c>
      <c r="AD40" s="55">
        <f>IF($B40&gt;0,IF(AC40="✖",0,'Tabela de Produtos Bimestral'!AD9),0)</f>
        <v>0</v>
      </c>
      <c r="AE40" s="52" t="str">
        <f>'Formulário Anual 2024'!AE40</f>
        <v>✖</v>
      </c>
      <c r="AF40" s="55">
        <f>IF($B40&gt;0,IF(AE40="✖",0,'Tabela de Produtos Bimestral'!AE9),0)</f>
        <v>0</v>
      </c>
      <c r="AG40" s="52" t="str">
        <f>'Formulário Anual 2024'!AG40</f>
        <v>✖</v>
      </c>
      <c r="AH40" s="55">
        <f>IF($B40&gt;0,IF(AG40="✖",0,'Tabela de Produtos Bimestral'!AF9),0)</f>
        <v>0</v>
      </c>
      <c r="AI40" s="52" t="str">
        <f>'Formulário Anual 2024'!AI40</f>
        <v>✖</v>
      </c>
      <c r="AJ40" s="55">
        <f>IF($B40&gt;0,IF(AI40="✖",0,'Tabela de Produtos Bimestral'!AG9),0)</f>
        <v>0</v>
      </c>
      <c r="AK40" s="52" t="str">
        <f>'Formulário Anual 2024'!AK40</f>
        <v>✖</v>
      </c>
      <c r="AL40" s="55">
        <f>IF($B40&gt;0,IF(AK40="✖",0,'Tabela de Produtos Bimestral'!AH9),0)</f>
        <v>0</v>
      </c>
      <c r="AM40" s="142">
        <f>SUM(C40:AL40)</f>
        <v>221.5925</v>
      </c>
      <c r="AN40" s="143"/>
    </row>
    <row r="41" spans="1:40" ht="21" x14ac:dyDescent="0.35">
      <c r="A41" s="5" t="s">
        <v>24</v>
      </c>
      <c r="B41" s="23">
        <f>'Formulário Anual 2024'!B41</f>
        <v>70</v>
      </c>
      <c r="C41" s="52" t="str">
        <f>'Formulário Anual 2024'!C41</f>
        <v>✔</v>
      </c>
      <c r="D41" s="55">
        <f>IF($B41&gt;0,IF(C41="✖",0,'Tabela de Produtos Bimestral'!C10),0)</f>
        <v>221.5925</v>
      </c>
      <c r="E41" s="53"/>
      <c r="F41" s="53"/>
      <c r="G41" s="53"/>
      <c r="H41" s="53"/>
      <c r="I41" s="53"/>
      <c r="J41" s="53"/>
      <c r="K41" s="53"/>
      <c r="L41" s="53"/>
      <c r="M41" s="52" t="str">
        <f>'Formulário Anual 2024'!M41</f>
        <v>✖</v>
      </c>
      <c r="N41" s="51">
        <f>IF($B41&gt;0,IF(M41="✖",0,IF(M$37="✖",'Tabela de Produtos Bimestral'!U10,'Tabela de Produtos Bimestral'!AA10)),0)</f>
        <v>0</v>
      </c>
      <c r="O41" s="53"/>
      <c r="P41" s="53"/>
      <c r="Q41" s="53"/>
      <c r="R41" s="53"/>
      <c r="S41" s="53"/>
      <c r="T41" s="53"/>
      <c r="U41" s="53"/>
      <c r="V41" s="53"/>
      <c r="W41" s="52" t="str">
        <f>'Formulário Anual 2024'!W41</f>
        <v>✖</v>
      </c>
      <c r="X41" s="51">
        <f>IF($B41&gt;0,IF(W41="✖",0,IF(W$37="✖",'Tabela de Produtos Bimestral'!R10,'Tabela de Produtos Bimestral'!X10)),0)</f>
        <v>0</v>
      </c>
      <c r="Y41" s="52" t="str">
        <f>'Formulário Anual 2024'!Y41</f>
        <v>✖</v>
      </c>
      <c r="Z41" s="51">
        <f>IF($B41&gt;0,IF(Y41="✖",0,IF(Y$37="✖",'Tabela de Produtos Bimestral'!T10,'Tabela de Produtos Bimestral'!Z10)),0)</f>
        <v>0</v>
      </c>
      <c r="AA41" s="52" t="str">
        <f>'Formulário Anual 2024'!AA41</f>
        <v>✖</v>
      </c>
      <c r="AB41" s="51">
        <f>IF($B41&gt;0,IF(AA41="✖",0,IF(AA$37="✖",'Tabela de Produtos Bimestral'!W10,'Tabela de Produtos Bimestral'!AC10)),0)</f>
        <v>0</v>
      </c>
      <c r="AC41" s="52" t="str">
        <f>'Formulário Anual 2024'!AC41</f>
        <v>✖</v>
      </c>
      <c r="AD41" s="55">
        <f>IF($B41&gt;0,IF(AC41="✖",0,'Tabela de Produtos Bimestral'!AD10),0)</f>
        <v>0</v>
      </c>
      <c r="AE41" s="52" t="str">
        <f>'Formulário Anual 2024'!AE41</f>
        <v>✖</v>
      </c>
      <c r="AF41" s="55">
        <f>IF($B41&gt;0,IF(AE41="✖",0,'Tabela de Produtos Bimestral'!AE10),0)</f>
        <v>0</v>
      </c>
      <c r="AG41" s="52" t="str">
        <f>'Formulário Anual 2024'!AG41</f>
        <v>✖</v>
      </c>
      <c r="AH41" s="55">
        <f>IF($B41&gt;0,IF(AG41="✖",0,'Tabela de Produtos Bimestral'!AF10),0)</f>
        <v>0</v>
      </c>
      <c r="AI41" s="52" t="str">
        <f>'Formulário Anual 2024'!AI41</f>
        <v>✖</v>
      </c>
      <c r="AJ41" s="55">
        <f>IF($B41&gt;0,IF(AI41="✖",0,'Tabela de Produtos Bimestral'!AG10),0)</f>
        <v>0</v>
      </c>
      <c r="AK41" s="52" t="str">
        <f>'Formulário Anual 2024'!AK41</f>
        <v>✖</v>
      </c>
      <c r="AL41" s="55">
        <f>IF($B41&gt;0,IF(AK41="✖",0,'Tabela de Produtos Bimestral'!AH10),0)</f>
        <v>0</v>
      </c>
      <c r="AM41" s="142">
        <f>SUM(C41:AL41)</f>
        <v>221.5925</v>
      </c>
      <c r="AN41" s="143"/>
    </row>
    <row r="42" spans="1:40" ht="21" x14ac:dyDescent="0.35">
      <c r="A42" s="5" t="s">
        <v>25</v>
      </c>
      <c r="B42" s="23">
        <f>'Formulário Anual 2024'!B42</f>
        <v>60</v>
      </c>
      <c r="C42" s="52" t="str">
        <f>'Formulário Anual 2024'!C42</f>
        <v>✔</v>
      </c>
      <c r="D42" s="55">
        <f>IF($B42&gt;0,IF(C42="✖",0,'Tabela de Produtos Bimestral'!C11),0)</f>
        <v>221.5925</v>
      </c>
      <c r="E42" s="53"/>
      <c r="F42" s="53"/>
      <c r="G42" s="53"/>
      <c r="H42" s="53"/>
      <c r="I42" s="52" t="str">
        <f>'Formulário Anual 2024'!I42</f>
        <v>✔</v>
      </c>
      <c r="J42" s="55">
        <f>IF($B42&gt;0,IF(I42="✖",0,'Tabela de Produtos Bimestral'!H11),0)</f>
        <v>41.407499999999999</v>
      </c>
      <c r="K42" s="53"/>
      <c r="L42" s="53"/>
      <c r="M42" s="52" t="str">
        <f>'Formulário Anual 2024'!M42</f>
        <v>✖</v>
      </c>
      <c r="N42" s="51">
        <f>IF($B42&gt;0,IF(M42="✖",0,IF(M$37="✖",'Tabela de Produtos Bimestral'!U11,'Tabela de Produtos Bimestral'!AA11)),0)</f>
        <v>0</v>
      </c>
      <c r="O42" s="53"/>
      <c r="P42" s="53"/>
      <c r="Q42" s="53"/>
      <c r="R42" s="53"/>
      <c r="S42" s="53"/>
      <c r="T42" s="53"/>
      <c r="U42" s="53"/>
      <c r="V42" s="53"/>
      <c r="W42" s="52" t="str">
        <f>'Formulário Anual 2024'!W42</f>
        <v>✖</v>
      </c>
      <c r="X42" s="51">
        <f>IF($B42&gt;0,IF(W42="✖",0,IF(W$37="✖",'Tabela de Produtos Bimestral'!R11,'Tabela de Produtos Bimestral'!X11)),0)</f>
        <v>0</v>
      </c>
      <c r="Y42" s="52" t="str">
        <f>'Formulário Anual 2024'!Y42</f>
        <v>✖</v>
      </c>
      <c r="Z42" s="51">
        <f>IF($B42&gt;0,IF(Y42="✖",0,IF(Y$37="✖",'Tabela de Produtos Bimestral'!T11,'Tabela de Produtos Bimestral'!Z11)),0)</f>
        <v>0</v>
      </c>
      <c r="AA42" s="52" t="str">
        <f>'Formulário Anual 2024'!AA42</f>
        <v>✖</v>
      </c>
      <c r="AB42" s="51">
        <f>IF($B42&gt;0,IF(AA42="✖",0,IF(AA$37="✖",'Tabela de Produtos Bimestral'!W11,'Tabela de Produtos Bimestral'!AC11)),0)</f>
        <v>0</v>
      </c>
      <c r="AC42" s="52" t="str">
        <f>'Formulário Anual 2024'!AC42</f>
        <v>✖</v>
      </c>
      <c r="AD42" s="55">
        <f>IF($B42&gt;0,IF(AC42="✖",0,'Tabela de Produtos Bimestral'!AD11),0)</f>
        <v>0</v>
      </c>
      <c r="AE42" s="52" t="str">
        <f>'Formulário Anual 2024'!AE42</f>
        <v>✖</v>
      </c>
      <c r="AF42" s="55">
        <f>IF($B42&gt;0,IF(AE42="✖",0,'Tabela de Produtos Bimestral'!AE11),0)</f>
        <v>0</v>
      </c>
      <c r="AG42" s="52" t="str">
        <f>'Formulário Anual 2024'!AG42</f>
        <v>✖</v>
      </c>
      <c r="AH42" s="55">
        <f>IF($B42&gt;0,IF(AG42="✖",0,'Tabela de Produtos Bimestral'!AF11),0)</f>
        <v>0</v>
      </c>
      <c r="AI42" s="52" t="str">
        <f>'Formulário Anual 2024'!AI42</f>
        <v>✖</v>
      </c>
      <c r="AJ42" s="55">
        <f>IF($B42&gt;0,IF(AI42="✖",0,'Tabela de Produtos Bimestral'!AG11),0)</f>
        <v>0</v>
      </c>
      <c r="AK42" s="52" t="str">
        <f>'Formulário Anual 2024'!AK42</f>
        <v>✖</v>
      </c>
      <c r="AL42" s="55">
        <f>IF($B42&gt;0,IF(AK42="✖",0,'Tabela de Produtos Bimestral'!AH11),0)</f>
        <v>0</v>
      </c>
      <c r="AM42" s="142">
        <f>SUM(C42:AL42)</f>
        <v>263</v>
      </c>
      <c r="AN42" s="143"/>
    </row>
    <row r="43" spans="1:40" ht="21" customHeight="1" x14ac:dyDescent="0.35">
      <c r="A43" s="34"/>
      <c r="B43" s="30"/>
      <c r="C43" s="153" t="s">
        <v>166</v>
      </c>
      <c r="D43" s="153"/>
      <c r="E43" s="153"/>
      <c r="F43" s="153"/>
      <c r="G43" s="153"/>
      <c r="H43" s="153"/>
      <c r="I43" s="153"/>
      <c r="J43" s="153"/>
      <c r="K43" s="153" t="s">
        <v>165</v>
      </c>
      <c r="L43" s="153"/>
      <c r="M43" s="153" t="str">
        <f t="shared" ref="M43" si="0">IF(M37="✔","*Não se aplica desconto","Desconto aplicável")</f>
        <v>Desconto aplicável</v>
      </c>
      <c r="N43" s="153"/>
      <c r="O43" s="153" t="s">
        <v>166</v>
      </c>
      <c r="P43" s="153"/>
      <c r="Q43" s="153"/>
      <c r="R43" s="153"/>
      <c r="S43" s="153"/>
      <c r="T43" s="153"/>
      <c r="U43" s="153" t="str">
        <f t="shared" ref="U43" si="1">IF(U37="✔","*Não se aplica desconto","Desconto aplicável")</f>
        <v>Desconto aplicável</v>
      </c>
      <c r="V43" s="153"/>
      <c r="W43" s="153" t="str">
        <f>IF(W37="✔","*Não se aplica desconto","Desconto aplicável")</f>
        <v>Desconto aplicável</v>
      </c>
      <c r="X43" s="153"/>
      <c r="Y43" s="153" t="str">
        <f t="shared" ref="Y43" si="2">IF(Y37="✔","*Não se aplica desconto","Desconto aplicável")</f>
        <v>Desconto aplicável</v>
      </c>
      <c r="Z43" s="153"/>
      <c r="AA43" s="153" t="str">
        <f t="shared" ref="AA43" si="3">IF(AA37="✔","*Não se aplica desconto","Desconto aplicável")</f>
        <v>Desconto aplicável</v>
      </c>
      <c r="AB43" s="153"/>
      <c r="AC43" s="153" t="s">
        <v>165</v>
      </c>
      <c r="AD43" s="153"/>
      <c r="AE43" s="153"/>
      <c r="AF43" s="153"/>
      <c r="AG43" s="153"/>
      <c r="AH43" s="153"/>
      <c r="AI43" s="153"/>
      <c r="AJ43" s="153"/>
      <c r="AK43" s="153"/>
      <c r="AL43" s="153"/>
    </row>
    <row r="44" spans="1:40" ht="21" customHeight="1" x14ac:dyDescent="0.35">
      <c r="A44" s="34"/>
      <c r="B44" s="30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  <c r="AH44" s="153"/>
      <c r="AI44" s="153"/>
      <c r="AJ44" s="153"/>
      <c r="AK44" s="153"/>
      <c r="AL44" s="153"/>
    </row>
    <row r="45" spans="1:40" x14ac:dyDescent="0.25">
      <c r="B45" s="18"/>
      <c r="L45" s="37"/>
    </row>
    <row r="46" spans="1:40" x14ac:dyDescent="0.25">
      <c r="B46" s="18"/>
    </row>
    <row r="47" spans="1:40" ht="21" customHeight="1" x14ac:dyDescent="0.25">
      <c r="A47" s="173" t="s">
        <v>19</v>
      </c>
      <c r="B47" s="175" t="s">
        <v>15</v>
      </c>
      <c r="C47" s="175"/>
      <c r="D47" s="175"/>
      <c r="E47" s="175"/>
      <c r="F47" s="175"/>
      <c r="G47" s="175"/>
      <c r="H47" s="175"/>
      <c r="I47" s="175"/>
      <c r="J47" s="175"/>
      <c r="K47" s="175"/>
    </row>
    <row r="48" spans="1:40" ht="92.25" customHeight="1" x14ac:dyDescent="0.25">
      <c r="A48" s="173"/>
      <c r="B48" s="174" t="s">
        <v>16</v>
      </c>
      <c r="C48" s="174"/>
      <c r="D48" s="175" t="s">
        <v>17</v>
      </c>
      <c r="E48" s="175"/>
      <c r="F48" s="175" t="s">
        <v>18</v>
      </c>
      <c r="G48" s="175"/>
      <c r="H48" s="175" t="s">
        <v>131</v>
      </c>
      <c r="I48" s="175"/>
      <c r="J48" s="175" t="s">
        <v>142</v>
      </c>
      <c r="K48" s="175"/>
    </row>
    <row r="49" spans="1:34" ht="21" x14ac:dyDescent="0.25">
      <c r="A49" s="5" t="s">
        <v>21</v>
      </c>
      <c r="B49" s="143">
        <f>SUM(C38:AL38)</f>
        <v>221.5925</v>
      </c>
      <c r="C49" s="143"/>
      <c r="D49" s="192" t="str">
        <f>IF($C$149&lt;100,"0%",IF($C$149&lt;200,"5%",IF($C$149&lt;300,"10%",IF($C$149&lt;400,"15%","20%"))))</f>
        <v>20%</v>
      </c>
      <c r="E49" s="192"/>
      <c r="F49" s="58">
        <f>H150</f>
        <v>0.1208814</v>
      </c>
      <c r="G49" s="58"/>
      <c r="H49" s="179">
        <f>'cálculos 3º Bim'!AM7</f>
        <v>150.48758837049999</v>
      </c>
      <c r="I49" s="180"/>
      <c r="J49" s="179">
        <f>'cálculos 3º Bim'!AN7</f>
        <v>150.48758837049999</v>
      </c>
      <c r="K49" s="180"/>
    </row>
    <row r="50" spans="1:34" ht="21" x14ac:dyDescent="0.25">
      <c r="A50" s="5" t="s">
        <v>22</v>
      </c>
      <c r="B50" s="143">
        <f t="shared" ref="B50:B53" si="4">SUM(C39:AL39)</f>
        <v>221.5925</v>
      </c>
      <c r="C50" s="143"/>
      <c r="D50" s="192"/>
      <c r="E50" s="192"/>
      <c r="F50" s="58">
        <f>H150</f>
        <v>0.1208814</v>
      </c>
      <c r="G50" s="58"/>
      <c r="H50" s="179">
        <f>'cálculos 3º Bim'!AM8</f>
        <v>150.48758837049999</v>
      </c>
      <c r="I50" s="180"/>
      <c r="J50" s="179">
        <f>'cálculos 3º Bim'!AN8</f>
        <v>150.48758837049999</v>
      </c>
      <c r="K50" s="180"/>
    </row>
    <row r="51" spans="1:34" ht="21" x14ac:dyDescent="0.25">
      <c r="A51" s="5" t="s">
        <v>23</v>
      </c>
      <c r="B51" s="143">
        <f t="shared" si="4"/>
        <v>221.5925</v>
      </c>
      <c r="C51" s="143"/>
      <c r="D51" s="192"/>
      <c r="E51" s="192"/>
      <c r="F51" s="58">
        <f>H150</f>
        <v>0.1208814</v>
      </c>
      <c r="G51" s="58"/>
      <c r="H51" s="179">
        <f>'cálculos 3º Bim'!AM9</f>
        <v>150.48758837049999</v>
      </c>
      <c r="I51" s="180"/>
      <c r="J51" s="179">
        <f>'cálculos 3º Bim'!AN9</f>
        <v>150.48758837049999</v>
      </c>
      <c r="K51" s="180"/>
    </row>
    <row r="52" spans="1:34" ht="21" x14ac:dyDescent="0.25">
      <c r="A52" s="5" t="s">
        <v>24</v>
      </c>
      <c r="B52" s="143">
        <f t="shared" si="4"/>
        <v>221.5925</v>
      </c>
      <c r="C52" s="143"/>
      <c r="D52" s="192"/>
      <c r="E52" s="192"/>
      <c r="F52" s="58">
        <f>H150</f>
        <v>0.1208814</v>
      </c>
      <c r="G52" s="58"/>
      <c r="H52" s="179">
        <f>'cálculos 3º Bim'!AM10</f>
        <v>150.48758837049999</v>
      </c>
      <c r="I52" s="180"/>
      <c r="J52" s="179">
        <f>'cálculos 3º Bim'!AN10</f>
        <v>150.48758837049999</v>
      </c>
      <c r="K52" s="180"/>
    </row>
    <row r="53" spans="1:34" ht="21" x14ac:dyDescent="0.25">
      <c r="A53" s="5" t="s">
        <v>25</v>
      </c>
      <c r="B53" s="143">
        <f t="shared" si="4"/>
        <v>263</v>
      </c>
      <c r="C53" s="143"/>
      <c r="D53" s="192"/>
      <c r="E53" s="192"/>
      <c r="F53" s="58">
        <f>H150</f>
        <v>0.1208814</v>
      </c>
      <c r="G53" s="58"/>
      <c r="H53" s="179">
        <f>'cálculos 3º Bim'!AM11</f>
        <v>178.60819179999999</v>
      </c>
      <c r="I53" s="180"/>
      <c r="J53" s="179">
        <f>'cálculos 3º Bim'!AN11</f>
        <v>178.60819179999999</v>
      </c>
      <c r="K53" s="180"/>
    </row>
    <row r="54" spans="1:34" x14ac:dyDescent="0.25">
      <c r="B54" s="18"/>
    </row>
    <row r="55" spans="1:34" x14ac:dyDescent="0.25">
      <c r="B55" s="18"/>
    </row>
    <row r="56" spans="1:34" ht="42" customHeight="1" x14ac:dyDescent="0.25">
      <c r="A56" s="173" t="s">
        <v>26</v>
      </c>
      <c r="B56" s="182" t="s">
        <v>108</v>
      </c>
      <c r="C56" s="183" t="s">
        <v>47</v>
      </c>
      <c r="D56" s="183"/>
      <c r="E56" s="202" t="s">
        <v>143</v>
      </c>
      <c r="F56" s="203"/>
      <c r="G56" s="203"/>
      <c r="H56" s="203"/>
      <c r="I56" s="203"/>
      <c r="J56" s="203"/>
      <c r="K56" s="193" t="s">
        <v>84</v>
      </c>
      <c r="L56" s="193"/>
      <c r="M56" s="193" t="s">
        <v>144</v>
      </c>
      <c r="N56" s="193"/>
      <c r="O56" s="193"/>
      <c r="P56" s="193"/>
      <c r="Q56" s="196" t="s">
        <v>27</v>
      </c>
      <c r="R56" s="197"/>
      <c r="S56" s="78" t="s">
        <v>145</v>
      </c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136" t="s">
        <v>15</v>
      </c>
      <c r="AH56" s="137"/>
    </row>
    <row r="57" spans="1:34" ht="78" customHeight="1" x14ac:dyDescent="0.25">
      <c r="A57" s="173"/>
      <c r="B57" s="182"/>
      <c r="C57" s="172" t="s">
        <v>5</v>
      </c>
      <c r="D57" s="172"/>
      <c r="E57" s="172" t="s">
        <v>115</v>
      </c>
      <c r="F57" s="172"/>
      <c r="G57" s="172" t="s">
        <v>20</v>
      </c>
      <c r="H57" s="172"/>
      <c r="I57" s="172" t="s">
        <v>130</v>
      </c>
      <c r="J57" s="172"/>
      <c r="K57" s="186" t="s">
        <v>117</v>
      </c>
      <c r="L57" s="186"/>
      <c r="M57" s="186" t="s">
        <v>118</v>
      </c>
      <c r="N57" s="186"/>
      <c r="O57" s="186" t="s">
        <v>116</v>
      </c>
      <c r="P57" s="186"/>
      <c r="Q57" s="198"/>
      <c r="R57" s="199"/>
      <c r="S57" s="200" t="s">
        <v>110</v>
      </c>
      <c r="T57" s="201"/>
      <c r="U57" s="200" t="s">
        <v>94</v>
      </c>
      <c r="V57" s="201"/>
      <c r="W57" s="200" t="s">
        <v>134</v>
      </c>
      <c r="X57" s="201"/>
      <c r="Y57" s="200" t="s">
        <v>135</v>
      </c>
      <c r="Z57" s="201"/>
      <c r="AA57" s="200" t="s">
        <v>136</v>
      </c>
      <c r="AB57" s="201"/>
      <c r="AC57" s="200" t="s">
        <v>137</v>
      </c>
      <c r="AD57" s="201"/>
      <c r="AE57" s="200" t="s">
        <v>138</v>
      </c>
      <c r="AF57" s="201"/>
      <c r="AG57" s="138" t="s">
        <v>172</v>
      </c>
      <c r="AH57" s="231"/>
    </row>
    <row r="58" spans="1:34" ht="24" customHeight="1" x14ac:dyDescent="0.25">
      <c r="A58" s="173"/>
      <c r="B58" s="182"/>
      <c r="C58" s="172"/>
      <c r="D58" s="172"/>
      <c r="E58" s="172"/>
      <c r="F58" s="172"/>
      <c r="G58" s="172"/>
      <c r="H58" s="172"/>
      <c r="I58" s="172"/>
      <c r="J58" s="172"/>
      <c r="K58" s="186"/>
      <c r="L58" s="186"/>
      <c r="M58" s="186"/>
      <c r="N58" s="186"/>
      <c r="O58" s="186"/>
      <c r="P58" s="186"/>
      <c r="Q58" s="41" t="str">
        <f>'Formulário Anual 2024'!Q58</f>
        <v>✔</v>
      </c>
      <c r="R58" s="59" t="s">
        <v>146</v>
      </c>
      <c r="S58" s="39" t="str">
        <f>'Formulário Anual 2024'!S58</f>
        <v>✖</v>
      </c>
      <c r="T58" s="60" t="s">
        <v>146</v>
      </c>
      <c r="U58" s="39" t="str">
        <f>'Formulário Anual 2024'!U58</f>
        <v>✖</v>
      </c>
      <c r="V58" s="60" t="s">
        <v>146</v>
      </c>
      <c r="W58" s="39" t="str">
        <f>'Formulário Anual 2024'!W58</f>
        <v>✖</v>
      </c>
      <c r="X58" s="60" t="s">
        <v>146</v>
      </c>
      <c r="Y58" s="39" t="str">
        <f>'Formulário Anual 2024'!Y58</f>
        <v>✖</v>
      </c>
      <c r="Z58" s="60" t="s">
        <v>146</v>
      </c>
      <c r="AA58" s="39" t="str">
        <f>'Formulário Anual 2024'!AA58</f>
        <v>✖</v>
      </c>
      <c r="AB58" s="60" t="s">
        <v>146</v>
      </c>
      <c r="AC58" s="39" t="str">
        <f>'Formulário Anual 2024'!AC58</f>
        <v>✖</v>
      </c>
      <c r="AD58" s="60" t="s">
        <v>146</v>
      </c>
      <c r="AE58" s="39" t="str">
        <f>'Formulário Anual 2024'!AE58</f>
        <v>✖</v>
      </c>
      <c r="AF58" s="60" t="s">
        <v>146</v>
      </c>
      <c r="AG58" s="140"/>
      <c r="AH58" s="232"/>
    </row>
    <row r="59" spans="1:34" ht="21" x14ac:dyDescent="0.35">
      <c r="A59" s="6" t="s">
        <v>28</v>
      </c>
      <c r="B59" s="23">
        <f>'Formulário Anual 2024'!B59</f>
        <v>65</v>
      </c>
      <c r="C59" s="52" t="str">
        <f>'Formulário Anual 2024'!C59</f>
        <v>✔</v>
      </c>
      <c r="D59" s="55">
        <f>IF($B59&gt;0,IF(C59="✖",0,'Tabela de Produtos Bimestral'!C12),0)</f>
        <v>193.8425</v>
      </c>
      <c r="E59" s="52" t="str">
        <f>'Formulário Anual 2024'!E59</f>
        <v>✔</v>
      </c>
      <c r="F59" s="55">
        <f>IF($B59&gt;0,IF(E59="✖",0,'Tabela de Produtos Bimestral'!D12),0)</f>
        <v>110.96250000000001</v>
      </c>
      <c r="G59" s="52" t="str">
        <f>'Formulário Anual 2024'!G59</f>
        <v>✔</v>
      </c>
      <c r="H59" s="55">
        <f>IF($B59&gt;0,IF(G59="✖",0,'Tabela de Produtos Bimestral'!H12),0)</f>
        <v>41.407499999999999</v>
      </c>
      <c r="I59" s="62"/>
      <c r="J59" s="53"/>
      <c r="K59" s="53"/>
      <c r="L59" s="53"/>
      <c r="M59" s="53"/>
      <c r="N59" s="53"/>
      <c r="O59" s="53"/>
      <c r="P59" s="53"/>
      <c r="Q59" s="52" t="str">
        <f>'Formulário Anual 2024'!Q59</f>
        <v>✖</v>
      </c>
      <c r="R59" s="51">
        <f>IF($B59&gt;0,IF(Q59="✖",0,IF(Q$58="✖",'Tabela de Produtos Bimestral'!P12,'Tabela de Produtos Bimestral'!Q12)),0)</f>
        <v>0</v>
      </c>
      <c r="S59" s="52" t="str">
        <f>'Formulário Anual 2024'!S59</f>
        <v>✖</v>
      </c>
      <c r="T59" s="51">
        <f>IF($B59&gt;0,IF(S59="✖",0,IF(S$58="✖",'Tabela de Produtos Bimestral'!R12,'Tabela de Produtos Bimestral'!X12)),0)</f>
        <v>0</v>
      </c>
      <c r="U59" s="52" t="str">
        <f>'Formulário Anual 2024'!U59</f>
        <v>✖</v>
      </c>
      <c r="V59" s="51">
        <f>IF($B59&gt;0,IF(U59="✖",0,IF(U$58="✖",'Tabela de Produtos Bimestral'!W12,'Tabela de Produtos Bimestral'!AC12)),0)</f>
        <v>0</v>
      </c>
      <c r="W59" s="52" t="str">
        <f>'Formulário Anual 2024'!W59</f>
        <v>✖</v>
      </c>
      <c r="X59" s="55">
        <f>IF($B59&gt;0,IF(W59="✖",0,'Tabela de Produtos Bimestral'!AD12),0)</f>
        <v>0</v>
      </c>
      <c r="Y59" s="52" t="str">
        <f>'Formulário Anual 2024'!Y59</f>
        <v>✖</v>
      </c>
      <c r="Z59" s="55">
        <f>IF($B59&gt;0,IF(Y59="✖",0,'Tabela de Produtos Bimestral'!AE12),0)</f>
        <v>0</v>
      </c>
      <c r="AA59" s="52" t="str">
        <f>'Formulário Anual 2024'!AA59</f>
        <v>✖</v>
      </c>
      <c r="AB59" s="55">
        <f>IF($B59&gt;0,IF(AA59="✖",0,'Tabela de Produtos Bimestral'!AF12),0)</f>
        <v>0</v>
      </c>
      <c r="AC59" s="52" t="str">
        <f>'Formulário Anual 2024'!AC59</f>
        <v>✖</v>
      </c>
      <c r="AD59" s="55">
        <f>IF($B59&gt;0,IF(AC59="✖",0,'Tabela de Produtos Bimestral'!AG12),0)</f>
        <v>0</v>
      </c>
      <c r="AE59" s="52" t="str">
        <f>'Formulário Anual 2024'!AE59</f>
        <v>✖</v>
      </c>
      <c r="AF59" s="55">
        <f>IF($B59&gt;0,IF(AE59="✖",0,'Tabela de Produtos Bimestral'!AH12),0)</f>
        <v>0</v>
      </c>
      <c r="AG59" s="229">
        <f>SUM(C59:AF59)</f>
        <v>346.21249999999998</v>
      </c>
      <c r="AH59" s="230"/>
    </row>
    <row r="60" spans="1:34" ht="21" x14ac:dyDescent="0.35">
      <c r="A60" s="6" t="s">
        <v>29</v>
      </c>
      <c r="B60" s="23">
        <f>'Formulário Anual 2024'!B60</f>
        <v>60</v>
      </c>
      <c r="C60" s="52" t="str">
        <f>'Formulário Anual 2024'!C60</f>
        <v>✔</v>
      </c>
      <c r="D60" s="55">
        <f>IF($B60&gt;0,IF(C60="✖",0,'Tabela de Produtos Bimestral'!C13),0)</f>
        <v>193.8425</v>
      </c>
      <c r="E60" s="52" t="str">
        <f>'Formulário Anual 2024'!E60</f>
        <v>✔</v>
      </c>
      <c r="F60" s="55">
        <f>IF($B60&gt;0,IF(E60="✖",0,'Tabela de Produtos Bimestral'!D13),0)</f>
        <v>110.96250000000001</v>
      </c>
      <c r="G60" s="52" t="str">
        <f>'Formulário Anual 2024'!G60</f>
        <v>✔</v>
      </c>
      <c r="H60" s="55">
        <f>IF($B60&gt;0,IF(G60="✖",0,'Tabela de Produtos Bimestral'!H13),0)</f>
        <v>41.407499999999999</v>
      </c>
      <c r="I60" s="62"/>
      <c r="J60" s="53"/>
      <c r="K60" s="53"/>
      <c r="L60" s="53"/>
      <c r="M60" s="53"/>
      <c r="N60" s="53"/>
      <c r="O60" s="53"/>
      <c r="P60" s="53"/>
      <c r="Q60" s="52" t="str">
        <f>'Formulário Anual 2024'!Q60</f>
        <v>✖</v>
      </c>
      <c r="R60" s="51">
        <f>IF($B60&gt;0,IF(Q60="✖",0,IF(Q$58="✖",'Tabela de Produtos Bimestral'!P13,'Tabela de Produtos Bimestral'!Q13)),0)</f>
        <v>0</v>
      </c>
      <c r="S60" s="52" t="str">
        <f>'Formulário Anual 2024'!S60</f>
        <v>✖</v>
      </c>
      <c r="T60" s="51">
        <f>IF($B60&gt;0,IF(S60="✖",0,IF(S$58="✖",'Tabela de Produtos Bimestral'!R13,'Tabela de Produtos Bimestral'!X13)),0)</f>
        <v>0</v>
      </c>
      <c r="U60" s="52" t="str">
        <f>'Formulário Anual 2024'!U60</f>
        <v>✖</v>
      </c>
      <c r="V60" s="51">
        <f>IF($B60&gt;0,IF(U60="✖",0,IF(U$58="✖",'Tabela de Produtos Bimestral'!W13,'Tabela de Produtos Bimestral'!AC13)),0)</f>
        <v>0</v>
      </c>
      <c r="W60" s="52" t="str">
        <f>'Formulário Anual 2024'!W60</f>
        <v>✖</v>
      </c>
      <c r="X60" s="55">
        <f>IF($B60&gt;0,IF(W60="✖",0,'Tabela de Produtos Bimestral'!AD13),0)</f>
        <v>0</v>
      </c>
      <c r="Y60" s="52" t="str">
        <f>'Formulário Anual 2024'!Y60</f>
        <v>✖</v>
      </c>
      <c r="Z60" s="55">
        <f>IF($B60&gt;0,IF(Y60="✖",0,'Tabela de Produtos Bimestral'!AE13),0)</f>
        <v>0</v>
      </c>
      <c r="AA60" s="52" t="str">
        <f>'Formulário Anual 2024'!AA60</f>
        <v>✖</v>
      </c>
      <c r="AB60" s="55">
        <f>IF($B60&gt;0,IF(AA60="✖",0,'Tabela de Produtos Bimestral'!AF13),0)</f>
        <v>0</v>
      </c>
      <c r="AC60" s="52" t="str">
        <f>'Formulário Anual 2024'!AC60</f>
        <v>✖</v>
      </c>
      <c r="AD60" s="55">
        <f>IF($B60&gt;0,IF(AC60="✖",0,'Tabela de Produtos Bimestral'!AG13),0)</f>
        <v>0</v>
      </c>
      <c r="AE60" s="52" t="str">
        <f>'Formulário Anual 2024'!AE60</f>
        <v>✖</v>
      </c>
      <c r="AF60" s="55">
        <f>IF($B60&gt;0,IF(AE60="✖",0,'Tabela de Produtos Bimestral'!AH13),0)</f>
        <v>0</v>
      </c>
      <c r="AG60" s="229">
        <f>SUM(C60:AF60)</f>
        <v>346.21249999999998</v>
      </c>
      <c r="AH60" s="230"/>
    </row>
    <row r="61" spans="1:34" ht="21" x14ac:dyDescent="0.35">
      <c r="A61" s="6" t="s">
        <v>30</v>
      </c>
      <c r="B61" s="23">
        <f>'Formulário Anual 2024'!B61</f>
        <v>45</v>
      </c>
      <c r="C61" s="52" t="str">
        <f>'Formulário Anual 2024'!C61</f>
        <v>✔</v>
      </c>
      <c r="D61" s="55">
        <f>IF($B61&gt;0,IF(C61="✖",0,'Tabela de Produtos Bimestral'!C14),0)</f>
        <v>193.8425</v>
      </c>
      <c r="E61" s="52" t="str">
        <f>'Formulário Anual 2024'!E61</f>
        <v>✔</v>
      </c>
      <c r="F61" s="55">
        <f>IF($B61&gt;0,IF(E61="✖",0,'Tabela de Produtos Bimestral'!D14),0)</f>
        <v>110.96250000000001</v>
      </c>
      <c r="G61" s="52" t="str">
        <f>'Formulário Anual 2024'!G61</f>
        <v>✔</v>
      </c>
      <c r="H61" s="55">
        <f>IF($B61&gt;0,IF(G61="✖",0,'Tabela de Produtos Bimestral'!H14),0)</f>
        <v>41.407499999999999</v>
      </c>
      <c r="I61" s="62"/>
      <c r="J61" s="53"/>
      <c r="K61" s="53"/>
      <c r="L61" s="53"/>
      <c r="M61" s="53"/>
      <c r="N61" s="53"/>
      <c r="O61" s="53"/>
      <c r="P61" s="53"/>
      <c r="Q61" s="52" t="str">
        <f>'Formulário Anual 2024'!Q61</f>
        <v>✖</v>
      </c>
      <c r="R61" s="51">
        <f>IF($B61&gt;0,IF(Q61="✖",0,IF(Q$58="✖",'Tabela de Produtos Bimestral'!P14,'Tabela de Produtos Bimestral'!Q14)),0)</f>
        <v>0</v>
      </c>
      <c r="S61" s="52" t="str">
        <f>'Formulário Anual 2024'!S61</f>
        <v>✖</v>
      </c>
      <c r="T61" s="51">
        <f>IF($B61&gt;0,IF(S61="✖",0,IF(S$58="✖",'Tabela de Produtos Bimestral'!R14,'Tabela de Produtos Bimestral'!X14)),0)</f>
        <v>0</v>
      </c>
      <c r="U61" s="52" t="str">
        <f>'Formulário Anual 2024'!U61</f>
        <v>✖</v>
      </c>
      <c r="V61" s="51">
        <f>IF($B61&gt;0,IF(U61="✖",0,IF(U$58="✖",'Tabela de Produtos Bimestral'!W14,'Tabela de Produtos Bimestral'!AC14)),0)</f>
        <v>0</v>
      </c>
      <c r="W61" s="52" t="str">
        <f>'Formulário Anual 2024'!W61</f>
        <v>✖</v>
      </c>
      <c r="X61" s="55">
        <f>IF($B61&gt;0,IF(W61="✖",0,'Tabela de Produtos Bimestral'!AD14),0)</f>
        <v>0</v>
      </c>
      <c r="Y61" s="52" t="str">
        <f>'Formulário Anual 2024'!Y61</f>
        <v>✖</v>
      </c>
      <c r="Z61" s="55">
        <f>IF($B61&gt;0,IF(Y61="✖",0,'Tabela de Produtos Bimestral'!AE14),0)</f>
        <v>0</v>
      </c>
      <c r="AA61" s="52" t="str">
        <f>'Formulário Anual 2024'!AA61</f>
        <v>✖</v>
      </c>
      <c r="AB61" s="55">
        <f>IF($B61&gt;0,IF(AA61="✖",0,'Tabela de Produtos Bimestral'!AF14),0)</f>
        <v>0</v>
      </c>
      <c r="AC61" s="52" t="str">
        <f>'Formulário Anual 2024'!AC61</f>
        <v>✖</v>
      </c>
      <c r="AD61" s="55">
        <f>IF($B61&gt;0,IF(AC61="✖",0,'Tabela de Produtos Bimestral'!AG14),0)</f>
        <v>0</v>
      </c>
      <c r="AE61" s="52" t="str">
        <f>'Formulário Anual 2024'!AE61</f>
        <v>✖</v>
      </c>
      <c r="AF61" s="55">
        <f>IF($B61&gt;0,IF(AE61="✖",0,'Tabela de Produtos Bimestral'!AH14),0)</f>
        <v>0</v>
      </c>
      <c r="AG61" s="229">
        <f>SUM(C61:AF61)</f>
        <v>346.21249999999998</v>
      </c>
      <c r="AH61" s="230"/>
    </row>
    <row r="62" spans="1:34" ht="21" x14ac:dyDescent="0.35">
      <c r="A62" s="6" t="s">
        <v>31</v>
      </c>
      <c r="B62" s="23">
        <f>'Formulário Anual 2024'!B62</f>
        <v>40</v>
      </c>
      <c r="C62" s="52" t="str">
        <f>'Formulário Anual 2024'!C62</f>
        <v>✔</v>
      </c>
      <c r="D62" s="55">
        <f>IF($B62&gt;0,IF(C62="✖",0,'Tabela de Produtos Bimestral'!C15),0)</f>
        <v>193.8425</v>
      </c>
      <c r="E62" s="52" t="str">
        <f>'Formulário Anual 2024'!E62</f>
        <v>✔</v>
      </c>
      <c r="F62" s="55">
        <f>IF($B62&gt;0,IF(E62="✖",0,'Tabela de Produtos Bimestral'!D15),0)</f>
        <v>110.96250000000001</v>
      </c>
      <c r="G62" s="52" t="str">
        <f>'Formulário Anual 2024'!G62</f>
        <v>✔</v>
      </c>
      <c r="H62" s="55">
        <f>IF($B62&gt;0,IF(G62="✖",0,'Tabela de Produtos Bimestral'!H15),0)</f>
        <v>41.407499999999999</v>
      </c>
      <c r="I62" s="62"/>
      <c r="J62" s="53"/>
      <c r="K62" s="53"/>
      <c r="L62" s="53"/>
      <c r="M62" s="53"/>
      <c r="N62" s="53"/>
      <c r="O62" s="53"/>
      <c r="P62" s="53"/>
      <c r="Q62" s="52" t="str">
        <f>'Formulário Anual 2024'!Q62</f>
        <v>✖</v>
      </c>
      <c r="R62" s="51">
        <f>IF($B62&gt;0,IF(Q62="✖",0,IF(Q$58="✖",'Tabela de Produtos Bimestral'!P15,'Tabela de Produtos Bimestral'!Q15)),0)</f>
        <v>0</v>
      </c>
      <c r="S62" s="52" t="str">
        <f>'Formulário Anual 2024'!S62</f>
        <v>✖</v>
      </c>
      <c r="T62" s="51">
        <f>IF($B62&gt;0,IF(S62="✖",0,IF(S$58="✖",'Tabela de Produtos Bimestral'!R15,'Tabela de Produtos Bimestral'!X15)),0)</f>
        <v>0</v>
      </c>
      <c r="U62" s="52" t="str">
        <f>'Formulário Anual 2024'!U62</f>
        <v>✖</v>
      </c>
      <c r="V62" s="51">
        <f>IF($B62&gt;0,IF(U62="✖",0,IF(U$58="✖",'Tabela de Produtos Bimestral'!W15,'Tabela de Produtos Bimestral'!AC15)),0)</f>
        <v>0</v>
      </c>
      <c r="W62" s="52" t="str">
        <f>'Formulário Anual 2024'!W62</f>
        <v>✖</v>
      </c>
      <c r="X62" s="55">
        <f>IF($B62&gt;0,IF(W62="✖",0,'Tabela de Produtos Bimestral'!AD15),0)</f>
        <v>0</v>
      </c>
      <c r="Y62" s="52" t="str">
        <f>'Formulário Anual 2024'!Y62</f>
        <v>✖</v>
      </c>
      <c r="Z62" s="55">
        <f>IF($B62&gt;0,IF(Y62="✖",0,'Tabela de Produtos Bimestral'!AE15),0)</f>
        <v>0</v>
      </c>
      <c r="AA62" s="52" t="str">
        <f>'Formulário Anual 2024'!AA62</f>
        <v>✖</v>
      </c>
      <c r="AB62" s="55">
        <f>IF($B62&gt;0,IF(AA62="✖",0,'Tabela de Produtos Bimestral'!AF15),0)</f>
        <v>0</v>
      </c>
      <c r="AC62" s="52" t="str">
        <f>'Formulário Anual 2024'!AC62</f>
        <v>✖</v>
      </c>
      <c r="AD62" s="55">
        <f>IF($B62&gt;0,IF(AC62="✖",0,'Tabela de Produtos Bimestral'!AG15),0)</f>
        <v>0</v>
      </c>
      <c r="AE62" s="52" t="str">
        <f>'Formulário Anual 2024'!AE62</f>
        <v>✖</v>
      </c>
      <c r="AF62" s="55">
        <f>IF($B62&gt;0,IF(AE62="✖",0,'Tabela de Produtos Bimestral'!AH15),0)</f>
        <v>0</v>
      </c>
      <c r="AG62" s="229">
        <f>SUM(C62:AF62)</f>
        <v>346.21249999999998</v>
      </c>
      <c r="AH62" s="230"/>
    </row>
    <row r="63" spans="1:34" ht="21" customHeight="1" x14ac:dyDescent="0.35">
      <c r="A63" s="29"/>
      <c r="B63" s="30"/>
      <c r="C63" s="153" t="s">
        <v>166</v>
      </c>
      <c r="D63" s="153"/>
      <c r="E63" s="153"/>
      <c r="F63" s="153"/>
      <c r="G63" s="153"/>
      <c r="H63" s="153"/>
      <c r="I63" s="153" t="s">
        <v>165</v>
      </c>
      <c r="J63" s="153"/>
      <c r="K63" s="153" t="s">
        <v>166</v>
      </c>
      <c r="L63" s="153"/>
      <c r="M63" s="153"/>
      <c r="N63" s="153"/>
      <c r="O63" s="153"/>
      <c r="P63" s="153"/>
      <c r="Q63" s="153" t="str">
        <f>IF(Q58="✔","*Não se aplica desconto","Desconto aplicável")</f>
        <v>*Não se aplica desconto</v>
      </c>
      <c r="R63" s="153"/>
      <c r="S63" s="153" t="str">
        <f t="shared" ref="S63" si="5">IF(S58="✔","*Não se aplica desconto","Desconto aplicável")</f>
        <v>Desconto aplicável</v>
      </c>
      <c r="T63" s="153"/>
      <c r="U63" s="153" t="str">
        <f t="shared" ref="U63" si="6">IF(U58="✔","*Não se aplica desconto","Desconto aplicável")</f>
        <v>Desconto aplicável</v>
      </c>
      <c r="V63" s="153"/>
      <c r="W63" s="153" t="s">
        <v>165</v>
      </c>
      <c r="X63" s="153"/>
      <c r="Y63" s="153"/>
      <c r="Z63" s="153"/>
      <c r="AA63" s="153"/>
      <c r="AB63" s="153"/>
      <c r="AC63" s="153"/>
      <c r="AD63" s="153"/>
      <c r="AE63" s="153"/>
      <c r="AF63" s="153"/>
    </row>
    <row r="64" spans="1:34" ht="21" x14ac:dyDescent="0.35">
      <c r="A64" s="29"/>
      <c r="B64" s="30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</row>
    <row r="65" spans="1:28" ht="21" x14ac:dyDescent="0.35">
      <c r="A65" s="29"/>
      <c r="B65" s="30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37"/>
    </row>
    <row r="66" spans="1:28" x14ac:dyDescent="0.25">
      <c r="B66" s="18"/>
    </row>
    <row r="67" spans="1:28" ht="21" customHeight="1" x14ac:dyDescent="0.25">
      <c r="A67" s="173" t="s">
        <v>26</v>
      </c>
      <c r="B67" s="175" t="s">
        <v>15</v>
      </c>
      <c r="C67" s="175"/>
      <c r="D67" s="175"/>
      <c r="E67" s="175"/>
      <c r="F67" s="175"/>
      <c r="G67" s="175"/>
      <c r="H67" s="175"/>
      <c r="I67" s="175"/>
      <c r="J67" s="175"/>
      <c r="K67" s="175"/>
    </row>
    <row r="68" spans="1:28" ht="92.25" customHeight="1" x14ac:dyDescent="0.25">
      <c r="A68" s="173"/>
      <c r="B68" s="174" t="s">
        <v>16</v>
      </c>
      <c r="C68" s="174"/>
      <c r="D68" s="175" t="s">
        <v>17</v>
      </c>
      <c r="E68" s="175"/>
      <c r="F68" s="175" t="s">
        <v>18</v>
      </c>
      <c r="G68" s="175"/>
      <c r="H68" s="175" t="s">
        <v>131</v>
      </c>
      <c r="I68" s="175"/>
      <c r="J68" s="175" t="s">
        <v>142</v>
      </c>
      <c r="K68" s="175"/>
    </row>
    <row r="69" spans="1:28" ht="21" x14ac:dyDescent="0.25">
      <c r="A69" s="6" t="s">
        <v>28</v>
      </c>
      <c r="B69" s="143">
        <f>SUM(C59:AF59)</f>
        <v>346.21249999999998</v>
      </c>
      <c r="C69" s="143"/>
      <c r="D69" s="181" t="str">
        <f>IF($C$149&lt;100,"0%",IF($C$149&lt;200,"5%",IF($C$149&lt;300,"10%",IF($C$149&lt;400,"15%","20%"))))</f>
        <v>20%</v>
      </c>
      <c r="E69" s="181"/>
      <c r="F69" s="57">
        <f>H150</f>
        <v>0.1208814</v>
      </c>
      <c r="G69" s="57"/>
      <c r="H69" s="144">
        <f>'cálculos 3º Bim'!AM12</f>
        <v>235.11934830250001</v>
      </c>
      <c r="I69" s="144"/>
      <c r="J69" s="144">
        <f>'cálculos 3º Bim'!AN12</f>
        <v>235.11934830250001</v>
      </c>
      <c r="K69" s="144"/>
    </row>
    <row r="70" spans="1:28" ht="21" x14ac:dyDescent="0.25">
      <c r="A70" s="6" t="s">
        <v>29</v>
      </c>
      <c r="B70" s="143">
        <f t="shared" ref="B70:B72" si="7">SUM(C60:AF60)</f>
        <v>346.21249999999998</v>
      </c>
      <c r="C70" s="143"/>
      <c r="D70" s="181"/>
      <c r="E70" s="181"/>
      <c r="F70" s="57">
        <f>H150</f>
        <v>0.1208814</v>
      </c>
      <c r="G70" s="57"/>
      <c r="H70" s="144">
        <f>'cálculos 3º Bim'!AM13</f>
        <v>235.11934830250001</v>
      </c>
      <c r="I70" s="144"/>
      <c r="J70" s="144">
        <f>'cálculos 3º Bim'!AN13</f>
        <v>235.11934830250001</v>
      </c>
      <c r="K70" s="144"/>
    </row>
    <row r="71" spans="1:28" ht="21" x14ac:dyDescent="0.25">
      <c r="A71" s="6" t="s">
        <v>30</v>
      </c>
      <c r="B71" s="143">
        <f t="shared" si="7"/>
        <v>346.21249999999998</v>
      </c>
      <c r="C71" s="143"/>
      <c r="D71" s="181"/>
      <c r="E71" s="181"/>
      <c r="F71" s="57">
        <f>H150</f>
        <v>0.1208814</v>
      </c>
      <c r="G71" s="57"/>
      <c r="H71" s="144">
        <f>'cálculos 3º Bim'!AM14</f>
        <v>235.11934830250001</v>
      </c>
      <c r="I71" s="144"/>
      <c r="J71" s="144">
        <f>'cálculos 3º Bim'!AN14</f>
        <v>235.11934830250001</v>
      </c>
      <c r="K71" s="144"/>
    </row>
    <row r="72" spans="1:28" ht="21" x14ac:dyDescent="0.25">
      <c r="A72" s="6" t="s">
        <v>31</v>
      </c>
      <c r="B72" s="143">
        <f t="shared" si="7"/>
        <v>346.21249999999998</v>
      </c>
      <c r="C72" s="143"/>
      <c r="D72" s="181"/>
      <c r="E72" s="181"/>
      <c r="F72" s="57">
        <f>H150</f>
        <v>0.1208814</v>
      </c>
      <c r="G72" s="57"/>
      <c r="H72" s="144">
        <f>'cálculos 3º Bim'!AM15</f>
        <v>235.11934830250001</v>
      </c>
      <c r="I72" s="144"/>
      <c r="J72" s="144">
        <f>'cálculos 3º Bim'!AN15</f>
        <v>235.11934830250001</v>
      </c>
      <c r="K72" s="144"/>
    </row>
    <row r="73" spans="1:28" x14ac:dyDescent="0.25">
      <c r="B73" s="18"/>
    </row>
    <row r="74" spans="1:28" x14ac:dyDescent="0.25">
      <c r="B74" s="18"/>
    </row>
    <row r="75" spans="1:28" ht="42" customHeight="1" x14ac:dyDescent="0.25">
      <c r="A75" s="173" t="s">
        <v>32</v>
      </c>
      <c r="B75" s="182" t="s">
        <v>108</v>
      </c>
      <c r="C75" s="183" t="s">
        <v>47</v>
      </c>
      <c r="D75" s="183"/>
      <c r="E75" s="183" t="s">
        <v>143</v>
      </c>
      <c r="F75" s="183"/>
      <c r="G75" s="183"/>
      <c r="H75" s="183"/>
      <c r="I75" s="183"/>
      <c r="J75" s="183"/>
      <c r="K75" s="183"/>
      <c r="L75" s="183"/>
      <c r="M75" s="205" t="s">
        <v>27</v>
      </c>
      <c r="N75" s="205"/>
      <c r="O75" s="209" t="s">
        <v>145</v>
      </c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1"/>
      <c r="AA75" s="136" t="s">
        <v>15</v>
      </c>
      <c r="AB75" s="137"/>
    </row>
    <row r="76" spans="1:28" ht="78" customHeight="1" x14ac:dyDescent="0.25">
      <c r="A76" s="173"/>
      <c r="B76" s="182"/>
      <c r="C76" s="172" t="s">
        <v>5</v>
      </c>
      <c r="D76" s="172"/>
      <c r="E76" s="172" t="s">
        <v>115</v>
      </c>
      <c r="F76" s="172"/>
      <c r="G76" s="172" t="s">
        <v>20</v>
      </c>
      <c r="H76" s="172"/>
      <c r="I76" s="172" t="s">
        <v>86</v>
      </c>
      <c r="J76" s="172"/>
      <c r="K76" s="172" t="s">
        <v>88</v>
      </c>
      <c r="L76" s="172"/>
      <c r="M76" s="205"/>
      <c r="N76" s="205"/>
      <c r="O76" s="204" t="s">
        <v>110</v>
      </c>
      <c r="P76" s="204"/>
      <c r="Q76" s="204" t="s">
        <v>134</v>
      </c>
      <c r="R76" s="204"/>
      <c r="S76" s="204" t="s">
        <v>135</v>
      </c>
      <c r="T76" s="204"/>
      <c r="U76" s="204" t="s">
        <v>136</v>
      </c>
      <c r="V76" s="204"/>
      <c r="W76" s="204" t="s">
        <v>137</v>
      </c>
      <c r="X76" s="204"/>
      <c r="Y76" s="204" t="s">
        <v>138</v>
      </c>
      <c r="Z76" s="204"/>
      <c r="AA76" s="138" t="s">
        <v>172</v>
      </c>
      <c r="AB76" s="139"/>
    </row>
    <row r="77" spans="1:28" ht="24" customHeight="1" x14ac:dyDescent="0.25">
      <c r="A77" s="173"/>
      <c r="B77" s="182"/>
      <c r="C77" s="172"/>
      <c r="D77" s="172"/>
      <c r="E77" s="172"/>
      <c r="F77" s="172"/>
      <c r="G77" s="172"/>
      <c r="H77" s="172"/>
      <c r="I77" s="172"/>
      <c r="J77" s="172"/>
      <c r="K77" s="172"/>
      <c r="L77" s="172"/>
      <c r="M77" s="41" t="str">
        <f>'Formulário Anual 2024'!M77</f>
        <v>✖</v>
      </c>
      <c r="N77" s="59" t="s">
        <v>146</v>
      </c>
      <c r="O77" s="39" t="str">
        <f>'Formulário Anual 2024'!O77</f>
        <v>✖</v>
      </c>
      <c r="P77" s="60" t="s">
        <v>146</v>
      </c>
      <c r="Q77" s="39" t="str">
        <f>'Formulário Anual 2024'!Q77</f>
        <v>✖</v>
      </c>
      <c r="R77" s="60" t="s">
        <v>146</v>
      </c>
      <c r="S77" s="39" t="str">
        <f>'Formulário Anual 2024'!S77</f>
        <v>✖</v>
      </c>
      <c r="T77" s="60" t="s">
        <v>146</v>
      </c>
      <c r="U77" s="39" t="str">
        <f>'Formulário Anual 2024'!U77</f>
        <v>✖</v>
      </c>
      <c r="V77" s="60" t="s">
        <v>146</v>
      </c>
      <c r="W77" s="39" t="str">
        <f>'Formulário Anual 2024'!W77</f>
        <v>✖</v>
      </c>
      <c r="X77" s="60" t="s">
        <v>146</v>
      </c>
      <c r="Y77" s="39" t="str">
        <f>'Formulário Anual 2024'!Y77</f>
        <v>✖</v>
      </c>
      <c r="Z77" s="60" t="s">
        <v>146</v>
      </c>
      <c r="AA77" s="140"/>
      <c r="AB77" s="141"/>
    </row>
    <row r="78" spans="1:28" ht="21" x14ac:dyDescent="0.35">
      <c r="A78" s="6" t="s">
        <v>33</v>
      </c>
      <c r="B78" s="23">
        <f>'Formulário Anual 2024'!B78</f>
        <v>30</v>
      </c>
      <c r="C78" s="52" t="str">
        <f>'Formulário Anual 2024'!C78</f>
        <v>✔</v>
      </c>
      <c r="D78" s="36">
        <f>IF($B78&gt;0,IF(C78="✖",0,'Tabela de Produtos Bimestral'!C16),0)</f>
        <v>210.68</v>
      </c>
      <c r="E78" s="52" t="str">
        <f>'Formulário Anual 2024'!E78</f>
        <v>✔</v>
      </c>
      <c r="F78" s="36">
        <f>IF($B78&gt;0,IF(E78="✖",0,'Tabela de Produtos Bimestral'!D16),0)</f>
        <v>170.47499999999999</v>
      </c>
      <c r="G78" s="52" t="str">
        <f>'Formulário Anual 2024'!G78</f>
        <v>✔</v>
      </c>
      <c r="H78" s="36">
        <f>IF($B78&gt;0,IF(G78="✖",0,'Tabela de Produtos Bimestral'!H16),0)</f>
        <v>41.407499999999999</v>
      </c>
      <c r="I78" s="62"/>
      <c r="J78" s="53"/>
      <c r="K78" s="52" t="str">
        <f>'Formulário Anual 2024'!K78</f>
        <v>✔</v>
      </c>
      <c r="L78" s="36">
        <f>IF($B78&gt;0,IF(K78="✖",0,'Tabela de Produtos Bimestral'!L16),0)</f>
        <v>233.86500000000001</v>
      </c>
      <c r="M78" s="52" t="str">
        <f>'Formulário Anual 2024'!M78</f>
        <v>✖</v>
      </c>
      <c r="N78" s="36">
        <f>IF($B78&gt;0,IF(M78="✖",0,IF(M$77="✖",'Tabela de Produtos Bimestral'!P16,'Tabela de Produtos Bimestral'!Q16)),0)</f>
        <v>0</v>
      </c>
      <c r="O78" s="52" t="str">
        <f>'Formulário Anual 2024'!O78</f>
        <v>✖</v>
      </c>
      <c r="P78" s="36">
        <f>IF($B78&gt;0,IF(O78="✖",0,IF(O$77="✖",'Tabela de Produtos Bimestral'!R16,'Tabela de Produtos Bimestral'!X16)),0)</f>
        <v>0</v>
      </c>
      <c r="Q78" s="52" t="str">
        <f>'Formulário Anual 2024'!Q78</f>
        <v>✖</v>
      </c>
      <c r="R78" s="36">
        <f>IF($B78&gt;0,IF(Q78="✖",0,'Tabela de Produtos Bimestral'!AD16),0)</f>
        <v>0</v>
      </c>
      <c r="S78" s="52" t="str">
        <f>'Formulário Anual 2024'!S78</f>
        <v>✖</v>
      </c>
      <c r="T78" s="36">
        <f>IF($B78&gt;0,IF(S78="✖",0,'Tabela de Produtos Bimestral'!AE16),0)</f>
        <v>0</v>
      </c>
      <c r="U78" s="52" t="str">
        <f>'Formulário Anual 2024'!U78</f>
        <v>✖</v>
      </c>
      <c r="V78" s="36">
        <f>IF($B78&gt;0,IF(U78="✖",0,'Tabela de Produtos Bimestral'!AF16),0)</f>
        <v>0</v>
      </c>
      <c r="W78" s="52" t="str">
        <f>'Formulário Anual 2024'!W78</f>
        <v>✖</v>
      </c>
      <c r="X78" s="36">
        <f>IF($B78&gt;0,IF(W78="✖",0,'Tabela de Produtos Bimestral'!AG16),0)</f>
        <v>0</v>
      </c>
      <c r="Y78" s="52" t="str">
        <f>'Formulário Anual 2024'!Y78</f>
        <v>✖</v>
      </c>
      <c r="Z78" s="36">
        <f>IF($B78&gt;0,IF(Y78="✖",0,'Tabela de Produtos Bimestral'!AH16),0)</f>
        <v>0</v>
      </c>
      <c r="AA78" s="142">
        <f>SUM(C78:Z78)</f>
        <v>656.42750000000001</v>
      </c>
      <c r="AB78" s="143"/>
    </row>
    <row r="79" spans="1:28" ht="21" x14ac:dyDescent="0.35">
      <c r="A79" s="6" t="s">
        <v>34</v>
      </c>
      <c r="B79" s="23">
        <f>'Formulário Anual 2024'!B79</f>
        <v>40</v>
      </c>
      <c r="C79" s="52" t="str">
        <f>'Formulário Anual 2024'!C79</f>
        <v>✔</v>
      </c>
      <c r="D79" s="36">
        <f>IF($B79&gt;0,IF(C79="✖",0,'Tabela de Produtos Bimestral'!C17),0)</f>
        <v>210.68</v>
      </c>
      <c r="E79" s="52" t="str">
        <f>'Formulário Anual 2024'!E79</f>
        <v>✔</v>
      </c>
      <c r="F79" s="36">
        <f>IF($B79&gt;0,IF(E79="✖",0,'Tabela de Produtos Bimestral'!D17),0)</f>
        <v>170.47499999999999</v>
      </c>
      <c r="G79" s="52" t="str">
        <f>'Formulário Anual 2024'!G79</f>
        <v>✔</v>
      </c>
      <c r="H79" s="36">
        <f>IF($B79&gt;0,IF(G79="✖",0,'Tabela de Produtos Bimestral'!H17),0)</f>
        <v>41.407499999999999</v>
      </c>
      <c r="I79" s="62"/>
      <c r="J79" s="53"/>
      <c r="K79" s="52" t="str">
        <f>'Formulário Anual 2024'!K79</f>
        <v>✔</v>
      </c>
      <c r="L79" s="36">
        <f>IF($B79&gt;0,IF(K79="✖",0,'Tabela de Produtos Bimestral'!L17),0)</f>
        <v>233.86500000000001</v>
      </c>
      <c r="M79" s="52" t="str">
        <f>'Formulário Anual 2024'!M79</f>
        <v>✖</v>
      </c>
      <c r="N79" s="36">
        <f>IF($B79&gt;0,IF(M79="✖",0,IF(M$77="✖",'Tabela de Produtos Bimestral'!P17,'Tabela de Produtos Bimestral'!Q17)),0)</f>
        <v>0</v>
      </c>
      <c r="O79" s="52" t="str">
        <f>'Formulário Anual 2024'!O79</f>
        <v>✖</v>
      </c>
      <c r="P79" s="36">
        <f>IF($B79&gt;0,IF(O79="✖",0,IF(O$77="✖",'Tabela de Produtos Bimestral'!R17,'Tabela de Produtos Bimestral'!X17)),0)</f>
        <v>0</v>
      </c>
      <c r="Q79" s="52" t="str">
        <f>'Formulário Anual 2024'!Q79</f>
        <v>✖</v>
      </c>
      <c r="R79" s="36">
        <f>IF($B79&gt;0,IF(Q79="✖",0,'Tabela de Produtos Bimestral'!AD17),0)</f>
        <v>0</v>
      </c>
      <c r="S79" s="52" t="str">
        <f>'Formulário Anual 2024'!S79</f>
        <v>✖</v>
      </c>
      <c r="T79" s="36">
        <f>IF($B79&gt;0,IF(S79="✖",0,'Tabela de Produtos Bimestral'!AE17),0)</f>
        <v>0</v>
      </c>
      <c r="U79" s="52" t="str">
        <f>'Formulário Anual 2024'!U79</f>
        <v>✖</v>
      </c>
      <c r="V79" s="36">
        <f>IF($B79&gt;0,IF(U79="✖",0,'Tabela de Produtos Bimestral'!AF17),0)</f>
        <v>0</v>
      </c>
      <c r="W79" s="52" t="str">
        <f>'Formulário Anual 2024'!W79</f>
        <v>✖</v>
      </c>
      <c r="X79" s="36">
        <f>IF($B79&gt;0,IF(W79="✖",0,'Tabela de Produtos Bimestral'!AG17),0)</f>
        <v>0</v>
      </c>
      <c r="Y79" s="52" t="str">
        <f>'Formulário Anual 2024'!Y79</f>
        <v>✖</v>
      </c>
      <c r="Z79" s="36">
        <f>IF($B79&gt;0,IF(Y79="✖",0,'Tabela de Produtos Bimestral'!AH17),0)</f>
        <v>0</v>
      </c>
      <c r="AA79" s="142">
        <f>SUM(C79:Z79)</f>
        <v>656.42750000000001</v>
      </c>
      <c r="AB79" s="143"/>
    </row>
    <row r="80" spans="1:28" ht="21" customHeight="1" x14ac:dyDescent="0.25">
      <c r="B80" s="18"/>
      <c r="C80" s="153" t="s">
        <v>166</v>
      </c>
      <c r="D80" s="153"/>
      <c r="E80" s="153"/>
      <c r="F80" s="153"/>
      <c r="G80" s="153"/>
      <c r="H80" s="153"/>
      <c r="I80" s="153"/>
      <c r="J80" s="153"/>
      <c r="K80" s="153"/>
      <c r="L80" s="153"/>
      <c r="M80" s="153" t="str">
        <f>IF(M77="✔","*Não se aplica desconto","Desconto aplicável")</f>
        <v>Desconto aplicável</v>
      </c>
      <c r="N80" s="153"/>
      <c r="O80" s="153" t="str">
        <f>IF(O77="✔","*Não se aplica desconto","Desconto aplicável")</f>
        <v>Desconto aplicável</v>
      </c>
      <c r="P80" s="153"/>
      <c r="Q80" s="145" t="s">
        <v>165</v>
      </c>
      <c r="R80" s="146"/>
      <c r="S80" s="146"/>
      <c r="T80" s="146"/>
      <c r="U80" s="146"/>
      <c r="V80" s="146"/>
      <c r="W80" s="146"/>
      <c r="X80" s="146"/>
      <c r="Y80" s="146"/>
      <c r="Z80" s="148"/>
    </row>
    <row r="81" spans="1:30" ht="15" customHeight="1" x14ac:dyDescent="0.25">
      <c r="B81" s="18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49"/>
      <c r="R81" s="150"/>
      <c r="S81" s="150"/>
      <c r="T81" s="150"/>
      <c r="U81" s="150"/>
      <c r="V81" s="150"/>
      <c r="W81" s="150"/>
      <c r="X81" s="150"/>
      <c r="Y81" s="150"/>
      <c r="Z81" s="151"/>
    </row>
    <row r="82" spans="1:30" x14ac:dyDescent="0.25">
      <c r="B82" s="18"/>
    </row>
    <row r="83" spans="1:30" x14ac:dyDescent="0.25">
      <c r="B83" s="18"/>
    </row>
    <row r="84" spans="1:30" ht="21" customHeight="1" x14ac:dyDescent="0.25">
      <c r="A84" s="173" t="s">
        <v>32</v>
      </c>
      <c r="B84" s="175" t="s">
        <v>15</v>
      </c>
      <c r="C84" s="175"/>
      <c r="D84" s="175"/>
      <c r="E84" s="175"/>
      <c r="F84" s="175"/>
      <c r="G84" s="175"/>
      <c r="H84" s="175"/>
      <c r="I84" s="175"/>
      <c r="J84" s="175"/>
      <c r="K84" s="175"/>
    </row>
    <row r="85" spans="1:30" ht="92.25" customHeight="1" x14ac:dyDescent="0.25">
      <c r="A85" s="173"/>
      <c r="B85" s="174" t="s">
        <v>16</v>
      </c>
      <c r="C85" s="174"/>
      <c r="D85" s="175" t="s">
        <v>17</v>
      </c>
      <c r="E85" s="175"/>
      <c r="F85" s="175" t="s">
        <v>18</v>
      </c>
      <c r="G85" s="175"/>
      <c r="H85" s="175" t="s">
        <v>131</v>
      </c>
      <c r="I85" s="175"/>
      <c r="J85" s="175" t="s">
        <v>142</v>
      </c>
      <c r="K85" s="175"/>
    </row>
    <row r="86" spans="1:30" ht="21" x14ac:dyDescent="0.25">
      <c r="A86" s="6" t="s">
        <v>33</v>
      </c>
      <c r="B86" s="143">
        <f>SUM(C78:Z78)</f>
        <v>656.42750000000001</v>
      </c>
      <c r="C86" s="143"/>
      <c r="D86" s="181" t="str">
        <f>IF($C$149&lt;100,"0%",IF($C$149&lt;200,"5%",IF($C$149&lt;300,"10%",IF($C$149&lt;400,"15%","20%"))))</f>
        <v>20%</v>
      </c>
      <c r="E86" s="181"/>
      <c r="F86" s="57">
        <f>H150</f>
        <v>0.1208814</v>
      </c>
      <c r="G86" s="57"/>
      <c r="H86" s="144">
        <f>'cálculos 3º Bim'!AM16</f>
        <v>445.79212480149999</v>
      </c>
      <c r="I86" s="144"/>
      <c r="J86" s="144">
        <f>'cálculos 3º Bim'!AN16</f>
        <v>445.79212480149999</v>
      </c>
      <c r="K86" s="144"/>
    </row>
    <row r="87" spans="1:30" ht="21" x14ac:dyDescent="0.25">
      <c r="A87" s="6" t="s">
        <v>34</v>
      </c>
      <c r="B87" s="143">
        <f>SUM(C79:Z79)</f>
        <v>656.42750000000001</v>
      </c>
      <c r="C87" s="143"/>
      <c r="D87" s="181"/>
      <c r="E87" s="181"/>
      <c r="F87" s="57">
        <f>H150</f>
        <v>0.1208814</v>
      </c>
      <c r="G87" s="57"/>
      <c r="H87" s="144">
        <f>'cálculos 3º Bim'!AM17</f>
        <v>445.79212480149999</v>
      </c>
      <c r="I87" s="144"/>
      <c r="J87" s="144">
        <f>'cálculos 3º Bim'!AN17</f>
        <v>445.79212480149999</v>
      </c>
      <c r="K87" s="144"/>
    </row>
    <row r="88" spans="1:30" x14ac:dyDescent="0.25">
      <c r="B88" s="18"/>
    </row>
    <row r="89" spans="1:30" x14ac:dyDescent="0.25">
      <c r="B89" s="18"/>
    </row>
    <row r="90" spans="1:30" ht="42" customHeight="1" x14ac:dyDescent="0.25">
      <c r="A90" s="173" t="s">
        <v>35</v>
      </c>
      <c r="B90" s="182" t="s">
        <v>108</v>
      </c>
      <c r="C90" s="183" t="s">
        <v>47</v>
      </c>
      <c r="D90" s="183"/>
      <c r="E90" s="184" t="s">
        <v>143</v>
      </c>
      <c r="F90" s="185"/>
      <c r="G90" s="185"/>
      <c r="H90" s="185"/>
      <c r="I90" s="185"/>
      <c r="J90" s="185"/>
      <c r="K90" s="185"/>
      <c r="L90" s="185"/>
      <c r="M90" s="185"/>
      <c r="N90" s="185"/>
      <c r="O90" s="196" t="s">
        <v>27</v>
      </c>
      <c r="P90" s="197"/>
      <c r="Q90" s="78" t="s">
        <v>145</v>
      </c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136" t="s">
        <v>15</v>
      </c>
      <c r="AD90" s="137"/>
    </row>
    <row r="91" spans="1:30" ht="78" customHeight="1" x14ac:dyDescent="0.25">
      <c r="A91" s="173"/>
      <c r="B91" s="182"/>
      <c r="C91" s="172" t="s">
        <v>5</v>
      </c>
      <c r="D91" s="172"/>
      <c r="E91" s="172" t="s">
        <v>115</v>
      </c>
      <c r="F91" s="172"/>
      <c r="G91" s="172" t="s">
        <v>20</v>
      </c>
      <c r="H91" s="172"/>
      <c r="I91" s="172" t="s">
        <v>36</v>
      </c>
      <c r="J91" s="172"/>
      <c r="K91" s="172" t="s">
        <v>37</v>
      </c>
      <c r="L91" s="172"/>
      <c r="M91" s="172" t="s">
        <v>88</v>
      </c>
      <c r="N91" s="172"/>
      <c r="O91" s="198"/>
      <c r="P91" s="199"/>
      <c r="Q91" s="200" t="s">
        <v>110</v>
      </c>
      <c r="R91" s="201"/>
      <c r="S91" s="200" t="s">
        <v>134</v>
      </c>
      <c r="T91" s="201"/>
      <c r="U91" s="200" t="s">
        <v>135</v>
      </c>
      <c r="V91" s="201"/>
      <c r="W91" s="200" t="s">
        <v>136</v>
      </c>
      <c r="X91" s="201"/>
      <c r="Y91" s="200" t="s">
        <v>137</v>
      </c>
      <c r="Z91" s="201"/>
      <c r="AA91" s="200" t="s">
        <v>138</v>
      </c>
      <c r="AB91" s="201"/>
      <c r="AC91" s="138" t="s">
        <v>172</v>
      </c>
      <c r="AD91" s="139"/>
    </row>
    <row r="92" spans="1:30" ht="25.5" customHeight="1" x14ac:dyDescent="0.25">
      <c r="A92" s="173"/>
      <c r="B92" s="182"/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2"/>
      <c r="N92" s="172"/>
      <c r="O92" s="41" t="str">
        <f>'Formulário Anual 2024'!O92</f>
        <v>✖</v>
      </c>
      <c r="P92" s="59" t="s">
        <v>146</v>
      </c>
      <c r="Q92" s="39" t="str">
        <f>'Formulário Anual 2024'!Q92</f>
        <v>✖</v>
      </c>
      <c r="R92" s="60" t="s">
        <v>146</v>
      </c>
      <c r="S92" s="39" t="str">
        <f>'Formulário Anual 2024'!S92</f>
        <v>✖</v>
      </c>
      <c r="T92" s="60" t="s">
        <v>146</v>
      </c>
      <c r="U92" s="39" t="str">
        <f>'Formulário Anual 2024'!U92</f>
        <v>✖</v>
      </c>
      <c r="V92" s="60" t="s">
        <v>146</v>
      </c>
      <c r="W92" s="39" t="str">
        <f>'Formulário Anual 2024'!W92</f>
        <v>✖</v>
      </c>
      <c r="X92" s="60" t="s">
        <v>146</v>
      </c>
      <c r="Y92" s="39" t="str">
        <f>'Formulário Anual 2024'!Y92</f>
        <v>✖</v>
      </c>
      <c r="Z92" s="60" t="s">
        <v>146</v>
      </c>
      <c r="AA92" s="39" t="str">
        <f>'Formulário Anual 2024'!AA92</f>
        <v>✖</v>
      </c>
      <c r="AB92" s="60" t="s">
        <v>146</v>
      </c>
      <c r="AC92" s="140"/>
      <c r="AD92" s="141"/>
    </row>
    <row r="93" spans="1:30" ht="21" x14ac:dyDescent="0.35">
      <c r="A93" s="6" t="s">
        <v>38</v>
      </c>
      <c r="B93" s="23">
        <f>'Formulário Anual 2024'!B93</f>
        <v>25</v>
      </c>
      <c r="C93" s="52" t="str">
        <f>'Formulário Anual 2024'!C93</f>
        <v>✔</v>
      </c>
      <c r="D93" s="36">
        <f>IF($B93&gt;0,IF(C93="✖",0,'Tabela de Produtos Bimestral'!C18),0)</f>
        <v>210.68</v>
      </c>
      <c r="E93" s="52" t="str">
        <f>'Formulário Anual 2024'!E93</f>
        <v>✔</v>
      </c>
      <c r="F93" s="36">
        <f>IF($B93&gt;0,IF(E93="✖",0,'Tabela de Produtos Bimestral'!D18),0)</f>
        <v>271.63749999999999</v>
      </c>
      <c r="G93" s="52" t="str">
        <f>'Formulário Anual 2024'!G93</f>
        <v>✔</v>
      </c>
      <c r="H93" s="36">
        <f>IF($B93&gt;0,IF(G93="✖",0,'Tabela de Produtos Bimestral'!H18),0)</f>
        <v>41.407499999999999</v>
      </c>
      <c r="I93" s="52" t="str">
        <f>'Formulário Anual 2024'!I93</f>
        <v>✔</v>
      </c>
      <c r="J93" s="36">
        <f>IF($B93&gt;0,IF(I93="✖",0,'Tabela de Produtos Bimestral'!J18),0)</f>
        <v>54.911999999999999</v>
      </c>
      <c r="K93" s="27"/>
      <c r="L93" s="28"/>
      <c r="M93" s="52" t="str">
        <f>'Formulário Anual 2024'!M93</f>
        <v>✖</v>
      </c>
      <c r="N93" s="36">
        <f>IF($B93&gt;0,IF(M93="✖",0,'Tabela de Produtos Bimestral'!L18),0)</f>
        <v>0</v>
      </c>
      <c r="O93" s="52" t="str">
        <f>'Formulário Anual 2024'!O93</f>
        <v>✖</v>
      </c>
      <c r="P93" s="36">
        <f>IF($B93&gt;0,IF(O93="✖",0,IF(O$92="✖",'Tabela de Produtos Bimestral'!P18,'Tabela de Produtos Bimestral'!Q18)),0)</f>
        <v>0</v>
      </c>
      <c r="Q93" s="52" t="str">
        <f>'Formulário Anual 2024'!Q93</f>
        <v>✖</v>
      </c>
      <c r="R93" s="36">
        <f>IF($B93&gt;0,IF(Q93="✖",0,IF(Q$92="✖",'Tabela de Produtos Bimestral'!R18,'Tabela de Produtos Bimestral'!X18)),0)</f>
        <v>0</v>
      </c>
      <c r="S93" s="52" t="str">
        <f>'Formulário Anual 2024'!S93</f>
        <v>✖</v>
      </c>
      <c r="T93" s="36">
        <f>IF($B93&gt;0,IF(S93="✖",0,'Tabela de Produtos Bimestral'!AD18),0)</f>
        <v>0</v>
      </c>
      <c r="U93" s="52" t="str">
        <f>'Formulário Anual 2024'!U93</f>
        <v>✖</v>
      </c>
      <c r="V93" s="36">
        <f>IF($B93&gt;0,IF(U93="✖",0,'Tabela de Produtos Bimestral'!AE18),0)</f>
        <v>0</v>
      </c>
      <c r="W93" s="52" t="str">
        <f>'Formulário Anual 2024'!W93</f>
        <v>✖</v>
      </c>
      <c r="X93" s="36">
        <f>IF($B93&gt;0,IF(W93="✖",0,'Tabela de Produtos Bimestral'!AF18),0)</f>
        <v>0</v>
      </c>
      <c r="Y93" s="52" t="str">
        <f>'Formulário Anual 2024'!Y93</f>
        <v>✖</v>
      </c>
      <c r="Z93" s="36">
        <f>IF($B93&gt;0,IF(Y93="✖",0,'Tabela de Produtos Bimestral'!AG18),0)</f>
        <v>0</v>
      </c>
      <c r="AA93" s="52" t="str">
        <f>'Formulário Anual 2024'!AA93</f>
        <v>✖</v>
      </c>
      <c r="AB93" s="36">
        <f>IF($B93&gt;0,IF(AA93="✖",0,'Tabela de Produtos Bimestral'!AH18),0)</f>
        <v>0</v>
      </c>
      <c r="AC93" s="142">
        <f>SUM(C93:AB93)</f>
        <v>578.63700000000006</v>
      </c>
      <c r="AD93" s="143"/>
    </row>
    <row r="94" spans="1:30" ht="21" customHeight="1" x14ac:dyDescent="0.35">
      <c r="A94" s="29"/>
      <c r="B94" s="30"/>
      <c r="C94" s="153" t="s">
        <v>166</v>
      </c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 t="str">
        <f>IF(O92="✔","*Não se aplica desconto","Desconto aplicável")</f>
        <v>Desconto aplicável</v>
      </c>
      <c r="P94" s="153"/>
      <c r="Q94" s="153" t="str">
        <f>IF(Q92="✔","*Não se aplica desconto","Desconto aplicável")</f>
        <v>Desconto aplicável</v>
      </c>
      <c r="R94" s="153"/>
      <c r="S94" s="145" t="s">
        <v>165</v>
      </c>
      <c r="T94" s="146"/>
      <c r="U94" s="146"/>
      <c r="V94" s="146"/>
      <c r="W94" s="146"/>
      <c r="X94" s="146"/>
      <c r="Y94" s="146"/>
      <c r="Z94" s="146"/>
      <c r="AA94" s="146"/>
      <c r="AB94" s="148"/>
    </row>
    <row r="95" spans="1:30" ht="21" x14ac:dyDescent="0.35">
      <c r="A95" s="29"/>
      <c r="B95" s="30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49"/>
      <c r="T95" s="150"/>
      <c r="U95" s="150"/>
      <c r="V95" s="150"/>
      <c r="W95" s="150"/>
      <c r="X95" s="150"/>
      <c r="Y95" s="150"/>
      <c r="Z95" s="150"/>
      <c r="AA95" s="150"/>
      <c r="AB95" s="151"/>
    </row>
    <row r="96" spans="1:30" ht="21" x14ac:dyDescent="0.25">
      <c r="B96" s="18"/>
      <c r="J96" s="32"/>
    </row>
    <row r="97" spans="1:24" ht="21" x14ac:dyDescent="0.25">
      <c r="B97" s="18"/>
      <c r="J97" s="32"/>
    </row>
    <row r="98" spans="1:24" ht="21" customHeight="1" x14ac:dyDescent="0.25">
      <c r="A98" s="173" t="s">
        <v>35</v>
      </c>
      <c r="B98" s="175" t="s">
        <v>15</v>
      </c>
      <c r="C98" s="175"/>
      <c r="D98" s="175"/>
      <c r="E98" s="175"/>
      <c r="F98" s="175"/>
      <c r="G98" s="175"/>
      <c r="H98" s="175"/>
      <c r="I98" s="175"/>
      <c r="J98" s="175"/>
      <c r="K98" s="175"/>
    </row>
    <row r="99" spans="1:24" ht="92.25" customHeight="1" x14ac:dyDescent="0.25">
      <c r="A99" s="173"/>
      <c r="B99" s="174" t="s">
        <v>16</v>
      </c>
      <c r="C99" s="174"/>
      <c r="D99" s="175" t="s">
        <v>17</v>
      </c>
      <c r="E99" s="175"/>
      <c r="F99" s="175" t="s">
        <v>18</v>
      </c>
      <c r="G99" s="175"/>
      <c r="H99" s="175" t="s">
        <v>131</v>
      </c>
      <c r="I99" s="175"/>
      <c r="J99" s="175" t="s">
        <v>142</v>
      </c>
      <c r="K99" s="175"/>
    </row>
    <row r="100" spans="1:24" ht="21" x14ac:dyDescent="0.25">
      <c r="A100" s="6" t="s">
        <v>38</v>
      </c>
      <c r="B100" s="143">
        <f>SUM(C93:AB93)</f>
        <v>578.63700000000006</v>
      </c>
      <c r="C100" s="143"/>
      <c r="D100" s="181" t="str">
        <f>IF($C$149&lt;100,"0%",IF($C$149&lt;200,"5%",IF($C$149&lt;300,"10%",IF($C$149&lt;400,"15%","20%"))))</f>
        <v>20%</v>
      </c>
      <c r="E100" s="181"/>
      <c r="F100" s="57">
        <f>H150</f>
        <v>0.1208814</v>
      </c>
      <c r="G100" s="57"/>
      <c r="H100" s="144">
        <f>'cálculos 3º Bim'!AM18</f>
        <v>392.96314934820003</v>
      </c>
      <c r="I100" s="144"/>
      <c r="J100" s="144">
        <f>'cálculos 3º Bim'!AN18</f>
        <v>392.96314934820003</v>
      </c>
      <c r="K100" s="144"/>
    </row>
    <row r="101" spans="1:24" x14ac:dyDescent="0.25">
      <c r="B101" s="18"/>
    </row>
    <row r="102" spans="1:24" x14ac:dyDescent="0.25">
      <c r="B102" s="18"/>
    </row>
    <row r="103" spans="1:24" ht="42" customHeight="1" x14ac:dyDescent="0.25">
      <c r="A103" s="173" t="s">
        <v>39</v>
      </c>
      <c r="B103" s="182" t="s">
        <v>7</v>
      </c>
      <c r="C103" s="183" t="s">
        <v>47</v>
      </c>
      <c r="D103" s="183"/>
      <c r="E103" s="184" t="s">
        <v>143</v>
      </c>
      <c r="F103" s="185"/>
      <c r="G103" s="185"/>
      <c r="H103" s="185"/>
      <c r="I103" s="185"/>
      <c r="J103" s="185"/>
      <c r="K103" s="185"/>
      <c r="L103" s="185"/>
      <c r="M103" s="154" t="s">
        <v>145</v>
      </c>
      <c r="N103" s="155"/>
      <c r="O103" s="155"/>
      <c r="P103" s="155"/>
      <c r="Q103" s="155"/>
      <c r="R103" s="155"/>
      <c r="S103" s="155"/>
      <c r="T103" s="155"/>
      <c r="U103" s="155"/>
      <c r="V103" s="155"/>
      <c r="W103" s="136" t="s">
        <v>15</v>
      </c>
      <c r="X103" s="137"/>
    </row>
    <row r="104" spans="1:24" ht="78" customHeight="1" x14ac:dyDescent="0.25">
      <c r="A104" s="173"/>
      <c r="B104" s="182"/>
      <c r="C104" s="172" t="s">
        <v>5</v>
      </c>
      <c r="D104" s="172"/>
      <c r="E104" s="172" t="s">
        <v>115</v>
      </c>
      <c r="F104" s="172"/>
      <c r="G104" s="172" t="s">
        <v>20</v>
      </c>
      <c r="H104" s="172"/>
      <c r="I104" s="172" t="s">
        <v>167</v>
      </c>
      <c r="J104" s="172"/>
      <c r="K104" s="172" t="s">
        <v>37</v>
      </c>
      <c r="L104" s="172"/>
      <c r="M104" s="200" t="s">
        <v>110</v>
      </c>
      <c r="N104" s="201"/>
      <c r="O104" s="200" t="s">
        <v>134</v>
      </c>
      <c r="P104" s="201"/>
      <c r="Q104" s="200" t="s">
        <v>135</v>
      </c>
      <c r="R104" s="201"/>
      <c r="S104" s="200" t="s">
        <v>136</v>
      </c>
      <c r="T104" s="201"/>
      <c r="U104" s="200" t="s">
        <v>137</v>
      </c>
      <c r="V104" s="201"/>
      <c r="W104" s="138" t="s">
        <v>172</v>
      </c>
      <c r="X104" s="139"/>
    </row>
    <row r="105" spans="1:24" ht="25.5" customHeight="1" x14ac:dyDescent="0.25">
      <c r="A105" s="173"/>
      <c r="B105" s="182"/>
      <c r="C105" s="172"/>
      <c r="D105" s="172"/>
      <c r="E105" s="172"/>
      <c r="F105" s="172"/>
      <c r="G105" s="172"/>
      <c r="H105" s="172"/>
      <c r="I105" s="172"/>
      <c r="J105" s="172"/>
      <c r="K105" s="172"/>
      <c r="L105" s="172"/>
      <c r="M105" s="39" t="str">
        <f>'Formulário Anual 2024'!M105</f>
        <v>✖</v>
      </c>
      <c r="N105" s="60" t="s">
        <v>146</v>
      </c>
      <c r="O105" s="39" t="str">
        <f>'Formulário Anual 2024'!O105</f>
        <v>✖</v>
      </c>
      <c r="P105" s="60" t="s">
        <v>146</v>
      </c>
      <c r="Q105" s="39" t="str">
        <f>'Formulário Anual 2024'!Q105</f>
        <v>✖</v>
      </c>
      <c r="R105" s="60" t="s">
        <v>146</v>
      </c>
      <c r="S105" s="39" t="str">
        <f>'Formulário Anual 2024'!S105</f>
        <v>✖</v>
      </c>
      <c r="T105" s="60" t="s">
        <v>146</v>
      </c>
      <c r="U105" s="39" t="str">
        <f>'Formulário Anual 2024'!U105</f>
        <v>✖</v>
      </c>
      <c r="V105" s="60" t="s">
        <v>146</v>
      </c>
      <c r="W105" s="140"/>
      <c r="X105" s="141"/>
    </row>
    <row r="106" spans="1:24" ht="21" x14ac:dyDescent="0.35">
      <c r="A106" s="6" t="s">
        <v>40</v>
      </c>
      <c r="B106" s="23">
        <f>'Formulário Anual 2024'!B106</f>
        <v>0</v>
      </c>
      <c r="C106" s="52" t="str">
        <f>'Formulário Anual 2024'!C106</f>
        <v>✖</v>
      </c>
      <c r="D106" s="36">
        <f>IF($B106&gt;0,IF(C106="✖",0,'Tabela de Produtos Bimestral'!C19),0)</f>
        <v>0</v>
      </c>
      <c r="E106" s="52" t="str">
        <f>'Formulário Anual 2024'!E106</f>
        <v>✖</v>
      </c>
      <c r="F106" s="36">
        <f>IF($B106&gt;0,IF(E106="✖",0,'Tabela de Produtos Bimestral'!D19),0)</f>
        <v>0</v>
      </c>
      <c r="G106" s="52" t="str">
        <f>'Formulário Anual 2024'!G106</f>
        <v>✖</v>
      </c>
      <c r="H106" s="36">
        <f>IF($B106&gt;0,IF(G106="✖",0,'Tabela de Produtos Bimestral'!H19),0)</f>
        <v>0</v>
      </c>
      <c r="I106" s="52" t="str">
        <f>'Formulário Anual 2024'!I106</f>
        <v>✖</v>
      </c>
      <c r="J106" s="36">
        <f>IF($B106&gt;0,IF(I106="✖",0,'Tabela de Produtos Bimestral'!J19),0)</f>
        <v>0</v>
      </c>
      <c r="K106" s="27"/>
      <c r="L106" s="28"/>
      <c r="M106" s="52" t="str">
        <f>'Formulário Anual 2024'!M106</f>
        <v>✖</v>
      </c>
      <c r="N106" s="36">
        <f>IF($B106&gt;0,IF(M106="✖",0,IF(M$105="✖",'Tabela de Produtos Bimestral'!R19,'Tabela de Produtos Bimestral'!X19)),0)</f>
        <v>0</v>
      </c>
      <c r="O106" s="52" t="str">
        <f>'Formulário Anual 2024'!O106</f>
        <v>✖</v>
      </c>
      <c r="P106" s="36">
        <f>IF($B106&gt;0,IF(O106="✖",0,'Tabela de Produtos Bimestral'!AD19),0)</f>
        <v>0</v>
      </c>
      <c r="Q106" s="52" t="str">
        <f>'Formulário Anual 2024'!Q106</f>
        <v>✖</v>
      </c>
      <c r="R106" s="36">
        <f>IF($B106&gt;0,IF(Q106="✖",0,'Tabela de Produtos Bimestral'!AE19),0)</f>
        <v>0</v>
      </c>
      <c r="S106" s="52" t="str">
        <f>'Formulário Anual 2024'!S106</f>
        <v>✖</v>
      </c>
      <c r="T106" s="36">
        <f>IF($B106&gt;0,IF(S106="✖",0,'Tabela de Produtos Bimestral'!AF19),0)</f>
        <v>0</v>
      </c>
      <c r="U106" s="52" t="str">
        <f>'Formulário Anual 2024'!U106</f>
        <v>✖</v>
      </c>
      <c r="V106" s="36">
        <f>IF($B106&gt;0,IF(U106="✖",0,'Tabela de Produtos Bimestral'!AG19),0)</f>
        <v>0</v>
      </c>
      <c r="W106" s="142">
        <f>SUM(C106:V106)</f>
        <v>0</v>
      </c>
      <c r="X106" s="143"/>
    </row>
    <row r="107" spans="1:24" ht="21" x14ac:dyDescent="0.35">
      <c r="A107" s="6" t="s">
        <v>41</v>
      </c>
      <c r="B107" s="23">
        <f>'Formulário Anual 2024'!B107</f>
        <v>0</v>
      </c>
      <c r="C107" s="52" t="str">
        <f>'Formulário Anual 2024'!C107</f>
        <v>✖</v>
      </c>
      <c r="D107" s="36">
        <f>IF($B107&gt;0,IF(C107="✖",0,'Tabela de Produtos Bimestral'!C20),0)</f>
        <v>0</v>
      </c>
      <c r="E107" s="62"/>
      <c r="F107" s="53"/>
      <c r="G107" s="62"/>
      <c r="H107" s="53"/>
      <c r="I107" s="52" t="str">
        <f>'Formulário Anual 2024'!I107</f>
        <v>✖</v>
      </c>
      <c r="J107" s="36">
        <f>IF($B107&gt;0,IF(I107="✖",0,'Tabela de Produtos Bimestral'!J20),0)</f>
        <v>0</v>
      </c>
      <c r="K107" s="27"/>
      <c r="L107" s="28"/>
      <c r="M107" s="62"/>
      <c r="N107" s="53"/>
      <c r="O107" s="62"/>
      <c r="P107" s="53"/>
      <c r="Q107" s="62"/>
      <c r="R107" s="53"/>
      <c r="S107" s="62"/>
      <c r="T107" s="53"/>
      <c r="U107" s="62"/>
      <c r="V107" s="53"/>
      <c r="W107" s="142">
        <f>SUM(C107:V107)</f>
        <v>0</v>
      </c>
      <c r="X107" s="143"/>
    </row>
    <row r="108" spans="1:24" ht="15" customHeight="1" x14ac:dyDescent="0.25">
      <c r="B108" s="18"/>
      <c r="C108" s="145" t="s">
        <v>166</v>
      </c>
      <c r="D108" s="146"/>
      <c r="E108" s="147"/>
      <c r="F108" s="147"/>
      <c r="G108" s="147"/>
      <c r="H108" s="147"/>
      <c r="I108" s="146"/>
      <c r="J108" s="146"/>
      <c r="K108" s="146"/>
      <c r="L108" s="148"/>
      <c r="M108" s="152" t="str">
        <f>IF(M106="✔","*Não se aplica desconto","Desconto aplicável")</f>
        <v>Desconto aplicável</v>
      </c>
      <c r="N108" s="152"/>
      <c r="O108" s="153" t="s">
        <v>165</v>
      </c>
      <c r="P108" s="153"/>
      <c r="Q108" s="153"/>
      <c r="R108" s="153"/>
      <c r="S108" s="153"/>
      <c r="T108" s="153"/>
      <c r="U108" s="153"/>
      <c r="V108" s="153"/>
    </row>
    <row r="109" spans="1:24" ht="15" customHeight="1" x14ac:dyDescent="0.25">
      <c r="B109" s="18"/>
      <c r="C109" s="149"/>
      <c r="D109" s="150"/>
      <c r="E109" s="150"/>
      <c r="F109" s="150"/>
      <c r="G109" s="150"/>
      <c r="H109" s="150"/>
      <c r="I109" s="150"/>
      <c r="J109" s="150"/>
      <c r="K109" s="150"/>
      <c r="L109" s="151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</row>
    <row r="110" spans="1:24" x14ac:dyDescent="0.25">
      <c r="B110" s="18"/>
    </row>
    <row r="111" spans="1:24" x14ac:dyDescent="0.25">
      <c r="B111" s="18"/>
    </row>
    <row r="112" spans="1:24" ht="21" x14ac:dyDescent="0.25">
      <c r="A112" s="173" t="s">
        <v>39</v>
      </c>
      <c r="B112" s="175" t="s">
        <v>15</v>
      </c>
      <c r="C112" s="175"/>
      <c r="D112" s="175"/>
      <c r="E112" s="175"/>
      <c r="F112" s="175"/>
      <c r="G112" s="175"/>
      <c r="H112" s="175"/>
      <c r="I112" s="175"/>
      <c r="J112" s="175"/>
      <c r="K112" s="175"/>
    </row>
    <row r="113" spans="1:11" ht="92.25" customHeight="1" x14ac:dyDescent="0.25">
      <c r="A113" s="173"/>
      <c r="B113" s="174" t="s">
        <v>16</v>
      </c>
      <c r="C113" s="174"/>
      <c r="D113" s="175" t="s">
        <v>17</v>
      </c>
      <c r="E113" s="175"/>
      <c r="F113" s="175" t="s">
        <v>18</v>
      </c>
      <c r="G113" s="175"/>
      <c r="H113" s="175" t="s">
        <v>131</v>
      </c>
      <c r="I113" s="175"/>
      <c r="J113" s="175" t="s">
        <v>142</v>
      </c>
      <c r="K113" s="175"/>
    </row>
    <row r="114" spans="1:11" ht="21" x14ac:dyDescent="0.25">
      <c r="A114" s="6" t="s">
        <v>40</v>
      </c>
      <c r="B114" s="143">
        <f>SUM(C106:V106)</f>
        <v>0</v>
      </c>
      <c r="C114" s="143"/>
      <c r="D114" s="181" t="str">
        <f>IF($C$149&lt;100,"0%",IF($C$149&lt;200,"5%",IF($C$149&lt;300,"10%",IF($C$149&lt;400,"15%","20%"))))</f>
        <v>20%</v>
      </c>
      <c r="E114" s="181"/>
      <c r="F114" s="57">
        <f>H150</f>
        <v>0.1208814</v>
      </c>
      <c r="G114" s="57"/>
      <c r="H114" s="179">
        <f>'cálculos 3º Bim'!AM19</f>
        <v>0</v>
      </c>
      <c r="I114" s="180"/>
      <c r="J114" s="179">
        <f>'cálculos 3º Bim'!AN19</f>
        <v>0</v>
      </c>
      <c r="K114" s="180"/>
    </row>
    <row r="115" spans="1:11" ht="21" x14ac:dyDescent="0.25">
      <c r="A115" s="6" t="s">
        <v>41</v>
      </c>
      <c r="B115" s="143">
        <f>SUM(C107:V107)</f>
        <v>0</v>
      </c>
      <c r="C115" s="143"/>
      <c r="D115" s="181"/>
      <c r="E115" s="181"/>
      <c r="F115" s="57">
        <f>H150</f>
        <v>0.1208814</v>
      </c>
      <c r="G115" s="57"/>
      <c r="H115" s="179">
        <f>'cálculos 3º Bim'!AM20</f>
        <v>0</v>
      </c>
      <c r="I115" s="180"/>
      <c r="J115" s="179">
        <f>'cálculos 3º Bim'!AN20</f>
        <v>0</v>
      </c>
      <c r="K115" s="180"/>
    </row>
    <row r="116" spans="1:11" x14ac:dyDescent="0.25">
      <c r="B116" s="18"/>
    </row>
    <row r="117" spans="1:11" x14ac:dyDescent="0.25">
      <c r="B117" s="18"/>
    </row>
    <row r="118" spans="1:11" hidden="1" x14ac:dyDescent="0.25">
      <c r="B118" s="18"/>
    </row>
    <row r="119" spans="1:11" ht="47.25" hidden="1" customHeight="1" x14ac:dyDescent="0.25">
      <c r="A119" s="169" t="s">
        <v>120</v>
      </c>
      <c r="B119" s="163" t="s">
        <v>176</v>
      </c>
      <c r="C119" s="163"/>
      <c r="D119" s="163"/>
      <c r="E119" s="163"/>
      <c r="F119" s="163"/>
      <c r="G119" s="163"/>
      <c r="H119" s="163" t="s">
        <v>121</v>
      </c>
      <c r="I119" s="163"/>
    </row>
    <row r="120" spans="1:11" ht="21" hidden="1" x14ac:dyDescent="0.25">
      <c r="A120" s="169"/>
      <c r="B120" s="164" t="s">
        <v>122</v>
      </c>
      <c r="C120" s="164"/>
      <c r="D120" s="164" t="s">
        <v>8</v>
      </c>
      <c r="E120" s="164"/>
      <c r="F120" s="164"/>
      <c r="G120" s="164"/>
      <c r="H120" s="163"/>
      <c r="I120" s="163"/>
    </row>
    <row r="121" spans="1:11" ht="21" hidden="1" x14ac:dyDescent="0.25">
      <c r="A121" s="6" t="s">
        <v>11</v>
      </c>
      <c r="B121" s="130">
        <f>'Formulário Anual 2024'!B121</f>
        <v>0</v>
      </c>
      <c r="C121" s="130"/>
      <c r="D121" s="128">
        <f>910.56/0.57*1.0616</f>
        <v>1695.8780631578948</v>
      </c>
      <c r="E121" s="128"/>
      <c r="F121" s="128"/>
      <c r="G121" s="128"/>
      <c r="H121" s="129">
        <f>B121*D121</f>
        <v>0</v>
      </c>
      <c r="I121" s="129"/>
    </row>
    <row r="122" spans="1:11" ht="21" hidden="1" x14ac:dyDescent="0.25">
      <c r="A122" s="6" t="s">
        <v>13</v>
      </c>
      <c r="B122" s="130">
        <f>'Formulário Anual 2024'!B122</f>
        <v>0</v>
      </c>
      <c r="C122" s="130"/>
      <c r="D122" s="128">
        <f>910.56/0.57*1.0616</f>
        <v>1695.8780631578948</v>
      </c>
      <c r="E122" s="128"/>
      <c r="F122" s="128"/>
      <c r="G122" s="128"/>
      <c r="H122" s="129">
        <f t="shared" ref="H122:H128" si="8">B122*D122</f>
        <v>0</v>
      </c>
      <c r="I122" s="129"/>
    </row>
    <row r="123" spans="1:11" ht="21" hidden="1" x14ac:dyDescent="0.25">
      <c r="A123" s="6" t="s">
        <v>14</v>
      </c>
      <c r="B123" s="130">
        <f>'Formulário Anual 2024'!B123</f>
        <v>0</v>
      </c>
      <c r="C123" s="130"/>
      <c r="D123" s="128">
        <f>910.56/0.57*1.0616</f>
        <v>1695.8780631578948</v>
      </c>
      <c r="E123" s="128"/>
      <c r="F123" s="128"/>
      <c r="G123" s="128"/>
      <c r="H123" s="129">
        <f t="shared" si="8"/>
        <v>0</v>
      </c>
      <c r="I123" s="129"/>
    </row>
    <row r="124" spans="1:11" ht="21" hidden="1" x14ac:dyDescent="0.25">
      <c r="A124" s="6" t="s">
        <v>21</v>
      </c>
      <c r="B124" s="130">
        <f>'Formulário Anual 2024'!B124</f>
        <v>0</v>
      </c>
      <c r="C124" s="130"/>
      <c r="D124" s="128">
        <f>527.88/0.57*1.0616</f>
        <v>983.15334736842124</v>
      </c>
      <c r="E124" s="128"/>
      <c r="F124" s="128"/>
      <c r="G124" s="128"/>
      <c r="H124" s="129">
        <f t="shared" si="8"/>
        <v>0</v>
      </c>
      <c r="I124" s="129"/>
    </row>
    <row r="125" spans="1:11" ht="21" hidden="1" x14ac:dyDescent="0.25">
      <c r="A125" s="6" t="s">
        <v>22</v>
      </c>
      <c r="B125" s="130">
        <f>'Formulário Anual 2024'!B125</f>
        <v>0</v>
      </c>
      <c r="C125" s="130"/>
      <c r="D125" s="128">
        <f>527.88/0.57*1.0616</f>
        <v>983.15334736842124</v>
      </c>
      <c r="E125" s="128"/>
      <c r="F125" s="128"/>
      <c r="G125" s="128"/>
      <c r="H125" s="129">
        <f t="shared" si="8"/>
        <v>0</v>
      </c>
      <c r="I125" s="129"/>
    </row>
    <row r="126" spans="1:11" ht="21" hidden="1" x14ac:dyDescent="0.25">
      <c r="A126" s="6" t="s">
        <v>23</v>
      </c>
      <c r="B126" s="130">
        <f>'Formulário Anual 2024'!B126</f>
        <v>0</v>
      </c>
      <c r="C126" s="130"/>
      <c r="D126" s="128">
        <f>527.88/0.57*1.0616</f>
        <v>983.15334736842124</v>
      </c>
      <c r="E126" s="128"/>
      <c r="F126" s="128"/>
      <c r="G126" s="128"/>
      <c r="H126" s="129">
        <f t="shared" si="8"/>
        <v>0</v>
      </c>
      <c r="I126" s="129"/>
    </row>
    <row r="127" spans="1:11" ht="21" hidden="1" x14ac:dyDescent="0.25">
      <c r="A127" s="6" t="s">
        <v>24</v>
      </c>
      <c r="B127" s="130">
        <f>'Formulário Anual 2024'!B127</f>
        <v>0</v>
      </c>
      <c r="C127" s="130"/>
      <c r="D127" s="128">
        <f>131.94/0.57*1.0616</f>
        <v>245.73246315789478</v>
      </c>
      <c r="E127" s="128"/>
      <c r="F127" s="128"/>
      <c r="G127" s="128"/>
      <c r="H127" s="129">
        <f t="shared" si="8"/>
        <v>0</v>
      </c>
      <c r="I127" s="129"/>
    </row>
    <row r="128" spans="1:11" ht="21" hidden="1" x14ac:dyDescent="0.25">
      <c r="A128" s="6" t="s">
        <v>25</v>
      </c>
      <c r="B128" s="130">
        <f>'Formulário Anual 2024'!B128</f>
        <v>0</v>
      </c>
      <c r="C128" s="130"/>
      <c r="D128" s="128">
        <f>131.94/0.57*1.0616</f>
        <v>245.73246315789478</v>
      </c>
      <c r="E128" s="128"/>
      <c r="F128" s="128"/>
      <c r="G128" s="128"/>
      <c r="H128" s="129">
        <f t="shared" si="8"/>
        <v>0</v>
      </c>
      <c r="I128" s="129"/>
    </row>
    <row r="129" spans="1:9" ht="21" hidden="1" x14ac:dyDescent="0.25">
      <c r="B129" s="18"/>
      <c r="H129" s="124">
        <f>SUM(H121:I128)</f>
        <v>0</v>
      </c>
      <c r="I129" s="124"/>
    </row>
    <row r="130" spans="1:9" hidden="1" x14ac:dyDescent="0.25">
      <c r="B130" s="18"/>
    </row>
    <row r="131" spans="1:9" hidden="1" x14ac:dyDescent="0.25">
      <c r="B131" s="18"/>
    </row>
    <row r="132" spans="1:9" ht="38.25" hidden="1" customHeight="1" x14ac:dyDescent="0.25">
      <c r="A132" s="169" t="s">
        <v>120</v>
      </c>
      <c r="B132" s="163" t="s">
        <v>177</v>
      </c>
      <c r="C132" s="163"/>
      <c r="D132" s="163"/>
      <c r="E132" s="163"/>
      <c r="F132" s="163"/>
      <c r="G132" s="163"/>
      <c r="H132" s="163" t="s">
        <v>121</v>
      </c>
      <c r="I132" s="163"/>
    </row>
    <row r="133" spans="1:9" ht="21" hidden="1" x14ac:dyDescent="0.25">
      <c r="A133" s="169"/>
      <c r="B133" s="164" t="s">
        <v>122</v>
      </c>
      <c r="C133" s="164"/>
      <c r="D133" s="164" t="s">
        <v>8</v>
      </c>
      <c r="E133" s="164"/>
      <c r="F133" s="164"/>
      <c r="G133" s="164"/>
      <c r="H133" s="163"/>
      <c r="I133" s="163"/>
    </row>
    <row r="134" spans="1:9" ht="21" hidden="1" x14ac:dyDescent="0.25">
      <c r="A134" s="6" t="s">
        <v>11</v>
      </c>
      <c r="B134" s="130">
        <f>'Formulário Anual 2024'!B134</f>
        <v>0</v>
      </c>
      <c r="C134" s="130"/>
      <c r="D134" s="128">
        <v>0</v>
      </c>
      <c r="E134" s="128"/>
      <c r="F134" s="128"/>
      <c r="G134" s="128"/>
      <c r="H134" s="129">
        <f>B134*D134</f>
        <v>0</v>
      </c>
      <c r="I134" s="129"/>
    </row>
    <row r="135" spans="1:9" ht="21" hidden="1" x14ac:dyDescent="0.25">
      <c r="A135" s="6" t="s">
        <v>13</v>
      </c>
      <c r="B135" s="130">
        <f>'Formulário Anual 2024'!B135</f>
        <v>0</v>
      </c>
      <c r="C135" s="130"/>
      <c r="D135" s="128">
        <v>0</v>
      </c>
      <c r="E135" s="128"/>
      <c r="F135" s="128"/>
      <c r="G135" s="128"/>
      <c r="H135" s="129">
        <f t="shared" ref="H135:H143" si="9">B135*D135</f>
        <v>0</v>
      </c>
      <c r="I135" s="129"/>
    </row>
    <row r="136" spans="1:9" ht="21" hidden="1" x14ac:dyDescent="0.25">
      <c r="A136" s="6" t="s">
        <v>14</v>
      </c>
      <c r="B136" s="130">
        <f>'Formulário Anual 2024'!B136</f>
        <v>0</v>
      </c>
      <c r="C136" s="130"/>
      <c r="D136" s="128">
        <v>0</v>
      </c>
      <c r="E136" s="128"/>
      <c r="F136" s="128"/>
      <c r="G136" s="128"/>
      <c r="H136" s="129">
        <f t="shared" si="9"/>
        <v>0</v>
      </c>
      <c r="I136" s="129"/>
    </row>
    <row r="137" spans="1:9" ht="21" hidden="1" x14ac:dyDescent="0.25">
      <c r="A137" s="6" t="s">
        <v>21</v>
      </c>
      <c r="B137" s="130">
        <f>'Formulário Anual 2024'!B137</f>
        <v>0</v>
      </c>
      <c r="C137" s="130"/>
      <c r="D137" s="128">
        <v>0</v>
      </c>
      <c r="E137" s="128"/>
      <c r="F137" s="128"/>
      <c r="G137" s="128"/>
      <c r="H137" s="129">
        <f t="shared" si="9"/>
        <v>0</v>
      </c>
      <c r="I137" s="129"/>
    </row>
    <row r="138" spans="1:9" ht="21" hidden="1" x14ac:dyDescent="0.25">
      <c r="A138" s="6" t="s">
        <v>22</v>
      </c>
      <c r="B138" s="130">
        <f>'Formulário Anual 2024'!B138</f>
        <v>0</v>
      </c>
      <c r="C138" s="130"/>
      <c r="D138" s="128">
        <v>0</v>
      </c>
      <c r="E138" s="128"/>
      <c r="F138" s="128"/>
      <c r="G138" s="128"/>
      <c r="H138" s="129">
        <f t="shared" si="9"/>
        <v>0</v>
      </c>
      <c r="I138" s="129"/>
    </row>
    <row r="139" spans="1:9" ht="21" hidden="1" x14ac:dyDescent="0.25">
      <c r="A139" s="6" t="s">
        <v>23</v>
      </c>
      <c r="B139" s="130">
        <f>'Formulário Anual 2024'!B139</f>
        <v>0</v>
      </c>
      <c r="C139" s="130"/>
      <c r="D139" s="128">
        <v>0</v>
      </c>
      <c r="E139" s="128"/>
      <c r="F139" s="128"/>
      <c r="G139" s="128"/>
      <c r="H139" s="129">
        <f t="shared" si="9"/>
        <v>0</v>
      </c>
      <c r="I139" s="129"/>
    </row>
    <row r="140" spans="1:9" ht="21" hidden="1" x14ac:dyDescent="0.25">
      <c r="A140" s="6" t="s">
        <v>24</v>
      </c>
      <c r="B140" s="130">
        <f>'Formulário Anual 2024'!B140</f>
        <v>0</v>
      </c>
      <c r="C140" s="130"/>
      <c r="D140" s="128">
        <v>0</v>
      </c>
      <c r="E140" s="128"/>
      <c r="F140" s="128"/>
      <c r="G140" s="128"/>
      <c r="H140" s="129">
        <f t="shared" si="9"/>
        <v>0</v>
      </c>
      <c r="I140" s="129"/>
    </row>
    <row r="141" spans="1:9" ht="21" hidden="1" x14ac:dyDescent="0.25">
      <c r="A141" s="6" t="s">
        <v>25</v>
      </c>
      <c r="B141" s="130">
        <f>'Formulário Anual 2024'!B141</f>
        <v>0</v>
      </c>
      <c r="C141" s="130"/>
      <c r="D141" s="128">
        <v>0</v>
      </c>
      <c r="E141" s="128"/>
      <c r="F141" s="128"/>
      <c r="G141" s="128"/>
      <c r="H141" s="129">
        <f t="shared" si="9"/>
        <v>0</v>
      </c>
      <c r="I141" s="129"/>
    </row>
    <row r="142" spans="1:9" ht="21" hidden="1" x14ac:dyDescent="0.25">
      <c r="A142" s="6" t="s">
        <v>28</v>
      </c>
      <c r="B142" s="130">
        <f>'Formulário Anual 2024'!B142</f>
        <v>0</v>
      </c>
      <c r="C142" s="130"/>
      <c r="D142" s="128">
        <v>0</v>
      </c>
      <c r="E142" s="128"/>
      <c r="F142" s="128"/>
      <c r="G142" s="128"/>
      <c r="H142" s="129">
        <f t="shared" si="9"/>
        <v>0</v>
      </c>
      <c r="I142" s="129"/>
    </row>
    <row r="143" spans="1:9" ht="21" hidden="1" x14ac:dyDescent="0.25">
      <c r="A143" s="6" t="s">
        <v>29</v>
      </c>
      <c r="B143" s="130">
        <f>'Formulário Anual 2024'!B143</f>
        <v>0</v>
      </c>
      <c r="C143" s="130"/>
      <c r="D143" s="128">
        <v>0</v>
      </c>
      <c r="E143" s="128"/>
      <c r="F143" s="128"/>
      <c r="G143" s="128"/>
      <c r="H143" s="129">
        <f t="shared" si="9"/>
        <v>0</v>
      </c>
      <c r="I143" s="129"/>
    </row>
    <row r="144" spans="1:9" ht="21" hidden="1" x14ac:dyDescent="0.25">
      <c r="A144" s="6" t="s">
        <v>30</v>
      </c>
      <c r="B144" s="130">
        <f>'Formulário Anual 2024'!B144</f>
        <v>0</v>
      </c>
      <c r="C144" s="130"/>
      <c r="D144" s="128">
        <v>0</v>
      </c>
      <c r="E144" s="128"/>
      <c r="F144" s="128"/>
      <c r="G144" s="128"/>
      <c r="H144" s="129">
        <f>B144*D144</f>
        <v>0</v>
      </c>
      <c r="I144" s="129"/>
    </row>
    <row r="145" spans="1:9" ht="21" hidden="1" x14ac:dyDescent="0.25">
      <c r="A145" s="6" t="s">
        <v>31</v>
      </c>
      <c r="B145" s="130">
        <f>'Formulário Anual 2024'!B145</f>
        <v>0</v>
      </c>
      <c r="C145" s="130"/>
      <c r="D145" s="128">
        <v>0</v>
      </c>
      <c r="E145" s="128"/>
      <c r="F145" s="128"/>
      <c r="G145" s="128"/>
      <c r="H145" s="129">
        <f>B145*D145</f>
        <v>0</v>
      </c>
      <c r="I145" s="129"/>
    </row>
    <row r="146" spans="1:9" ht="21" hidden="1" x14ac:dyDescent="0.25">
      <c r="B146" s="18"/>
      <c r="H146" s="124">
        <f>SUM(H134:I145)</f>
        <v>0</v>
      </c>
      <c r="I146" s="124"/>
    </row>
    <row r="147" spans="1:9" x14ac:dyDescent="0.25">
      <c r="B147" s="18"/>
    </row>
    <row r="148" spans="1:9" ht="15.75" thickBot="1" x14ac:dyDescent="0.3">
      <c r="B148" s="18"/>
    </row>
    <row r="149" spans="1:9" ht="46.5" customHeight="1" thickBot="1" x14ac:dyDescent="0.3">
      <c r="A149" s="156" t="s">
        <v>173</v>
      </c>
      <c r="B149" s="157"/>
      <c r="C149" s="176">
        <f>SUM(B106:B107,B93,B78:B79,B59:B62,B38:B42,B18:B21)</f>
        <v>750</v>
      </c>
      <c r="D149" s="177"/>
      <c r="E149" s="178"/>
      <c r="H149" s="68" t="s">
        <v>18</v>
      </c>
    </row>
    <row r="150" spans="1:9" ht="51.75" customHeight="1" thickBot="1" x14ac:dyDescent="0.3">
      <c r="A150" s="156" t="s">
        <v>175</v>
      </c>
      <c r="B150" s="157"/>
      <c r="C150" s="133">
        <f>SUM('cálculos 3º Bim'!AS2:AS20)</f>
        <v>152315.69924085753</v>
      </c>
      <c r="D150" s="134"/>
      <c r="E150" s="135"/>
      <c r="H150" s="67">
        <f>'Formulário Anual 2024'!H150</f>
        <v>0.1208814</v>
      </c>
    </row>
    <row r="151" spans="1:9" ht="15.75" thickBot="1" x14ac:dyDescent="0.3">
      <c r="B151" s="18"/>
    </row>
    <row r="152" spans="1:9" ht="51.75" customHeight="1" thickBot="1" x14ac:dyDescent="0.3">
      <c r="A152" s="156" t="s">
        <v>174</v>
      </c>
      <c r="B152" s="157"/>
      <c r="C152" s="133">
        <v>0</v>
      </c>
      <c r="D152" s="134"/>
      <c r="E152" s="135"/>
    </row>
    <row r="153" spans="1:9" ht="15.75" thickBot="1" x14ac:dyDescent="0.3">
      <c r="B153" s="18"/>
    </row>
    <row r="154" spans="1:9" ht="51.75" customHeight="1" thickBot="1" x14ac:dyDescent="0.3">
      <c r="A154" s="156" t="s">
        <v>168</v>
      </c>
      <c r="B154" s="157"/>
      <c r="C154" s="158">
        <f>SUM(C152,C150)</f>
        <v>152315.69924085753</v>
      </c>
      <c r="D154" s="159"/>
      <c r="E154" s="160"/>
    </row>
    <row r="155" spans="1:9" x14ac:dyDescent="0.25">
      <c r="B155" s="18"/>
    </row>
    <row r="157" spans="1:9" ht="21" x14ac:dyDescent="0.25">
      <c r="A157" s="2" t="s">
        <v>44</v>
      </c>
      <c r="B157" s="4"/>
      <c r="C157" s="24"/>
      <c r="D157" s="24"/>
      <c r="E157" s="25"/>
      <c r="F157" s="24"/>
      <c r="G157" s="26"/>
    </row>
    <row r="158" spans="1:9" ht="21" x14ac:dyDescent="0.25">
      <c r="A158" s="4"/>
      <c r="B158" s="4"/>
      <c r="C158" s="4"/>
      <c r="D158" s="4"/>
      <c r="E158" s="4"/>
      <c r="F158" s="4"/>
      <c r="G158" s="4"/>
    </row>
    <row r="159" spans="1:9" ht="21" x14ac:dyDescent="0.25">
      <c r="A159" s="170" t="s">
        <v>46</v>
      </c>
      <c r="B159" s="170"/>
      <c r="C159" s="69" t="s">
        <v>47</v>
      </c>
      <c r="D159" s="170" t="s">
        <v>105</v>
      </c>
      <c r="E159" s="170"/>
      <c r="F159" s="170" t="s">
        <v>106</v>
      </c>
      <c r="G159" s="170"/>
    </row>
    <row r="160" spans="1:9" ht="21" x14ac:dyDescent="0.25">
      <c r="A160" s="166" t="s">
        <v>49</v>
      </c>
      <c r="B160" s="166"/>
      <c r="C160" s="70"/>
      <c r="D160" s="167"/>
      <c r="E160" s="168"/>
      <c r="F160" s="165" t="s">
        <v>107</v>
      </c>
      <c r="G160" s="165"/>
    </row>
    <row r="161" spans="1:7" ht="21" x14ac:dyDescent="0.25">
      <c r="A161" s="166" t="s">
        <v>51</v>
      </c>
      <c r="B161" s="166"/>
      <c r="C161" s="70"/>
      <c r="D161" s="167"/>
      <c r="E161" s="168"/>
      <c r="F161" s="165" t="s">
        <v>107</v>
      </c>
      <c r="G161" s="165"/>
    </row>
    <row r="162" spans="1:7" ht="21" x14ac:dyDescent="0.25">
      <c r="A162" s="166" t="s">
        <v>53</v>
      </c>
      <c r="B162" s="166"/>
      <c r="C162" s="70"/>
      <c r="D162" s="167"/>
      <c r="E162" s="168"/>
      <c r="F162" s="165" t="s">
        <v>107</v>
      </c>
      <c r="G162" s="165"/>
    </row>
    <row r="163" spans="1:7" ht="21" x14ac:dyDescent="0.25">
      <c r="A163" s="166" t="s">
        <v>55</v>
      </c>
      <c r="B163" s="166"/>
      <c r="C163" s="70"/>
      <c r="D163" s="167"/>
      <c r="E163" s="168"/>
      <c r="F163" s="165" t="s">
        <v>107</v>
      </c>
      <c r="G163" s="165"/>
    </row>
    <row r="164" spans="1:7" ht="21" x14ac:dyDescent="0.25">
      <c r="A164" s="166" t="s">
        <v>57</v>
      </c>
      <c r="B164" s="166"/>
      <c r="C164" s="70"/>
      <c r="D164" s="167"/>
      <c r="E164" s="168"/>
      <c r="F164" s="165" t="s">
        <v>107</v>
      </c>
      <c r="G164" s="165"/>
    </row>
    <row r="165" spans="1:7" x14ac:dyDescent="0.25">
      <c r="B165" s="18"/>
    </row>
    <row r="166" spans="1:7" ht="21" x14ac:dyDescent="0.25">
      <c r="A166" s="2" t="s">
        <v>43</v>
      </c>
      <c r="B166" s="4"/>
      <c r="C166" s="4"/>
      <c r="D166" s="4"/>
    </row>
    <row r="167" spans="1:7" ht="21" x14ac:dyDescent="0.25">
      <c r="A167" s="4"/>
      <c r="B167" s="4"/>
      <c r="C167" s="4"/>
      <c r="D167" s="4"/>
    </row>
    <row r="168" spans="1:7" ht="21" x14ac:dyDescent="0.25">
      <c r="A168" s="170" t="s">
        <v>42</v>
      </c>
      <c r="B168" s="170"/>
      <c r="C168" s="161" t="s">
        <v>45</v>
      </c>
      <c r="D168" s="162"/>
    </row>
    <row r="169" spans="1:7" ht="21" x14ac:dyDescent="0.25">
      <c r="A169" s="165" t="s">
        <v>48</v>
      </c>
      <c r="B169" s="165"/>
      <c r="C169" s="131">
        <v>0</v>
      </c>
      <c r="D169" s="132"/>
    </row>
    <row r="170" spans="1:7" ht="21" x14ac:dyDescent="0.25">
      <c r="A170" s="165" t="s">
        <v>50</v>
      </c>
      <c r="B170" s="165"/>
      <c r="C170" s="131">
        <v>0.05</v>
      </c>
      <c r="D170" s="132"/>
    </row>
    <row r="171" spans="1:7" ht="21" x14ac:dyDescent="0.25">
      <c r="A171" s="165" t="s">
        <v>52</v>
      </c>
      <c r="B171" s="165"/>
      <c r="C171" s="131">
        <v>0.1</v>
      </c>
      <c r="D171" s="132"/>
    </row>
    <row r="172" spans="1:7" ht="21" x14ac:dyDescent="0.25">
      <c r="A172" s="165" t="s">
        <v>54</v>
      </c>
      <c r="B172" s="165"/>
      <c r="C172" s="131">
        <v>0.15</v>
      </c>
      <c r="D172" s="132"/>
    </row>
    <row r="173" spans="1:7" ht="21" x14ac:dyDescent="0.25">
      <c r="A173" s="165" t="s">
        <v>56</v>
      </c>
      <c r="B173" s="165"/>
      <c r="C173" s="131">
        <v>0.2</v>
      </c>
      <c r="D173" s="132"/>
    </row>
    <row r="177" spans="1:23" ht="21" x14ac:dyDescent="0.25">
      <c r="A177" s="7" t="s">
        <v>58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94" t="s">
        <v>119</v>
      </c>
      <c r="B178" s="195"/>
      <c r="C178" s="195"/>
      <c r="D178" s="195"/>
      <c r="E178" s="195"/>
      <c r="F178" s="195"/>
      <c r="G178" s="195"/>
      <c r="H178" s="195"/>
      <c r="I178" s="195"/>
      <c r="J178" s="195"/>
      <c r="K178" s="195"/>
      <c r="L178" s="195"/>
      <c r="M178" s="195"/>
      <c r="N178" s="195"/>
      <c r="O178" s="195"/>
      <c r="P178" s="195"/>
      <c r="Q178" s="195"/>
      <c r="R178" s="195"/>
      <c r="S178" s="195"/>
      <c r="T178" s="195"/>
      <c r="U178" s="195"/>
      <c r="V178" s="195"/>
      <c r="W178" s="195"/>
    </row>
    <row r="179" spans="1:23" ht="21" x14ac:dyDescent="0.25">
      <c r="A179" s="1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</row>
    <row r="180" spans="1:23" ht="60.95" customHeight="1" x14ac:dyDescent="0.25">
      <c r="A180" s="194" t="s">
        <v>59</v>
      </c>
      <c r="B180" s="194"/>
      <c r="C180" s="194"/>
      <c r="D180" s="194"/>
      <c r="E180" s="194"/>
      <c r="F180" s="194"/>
      <c r="G180" s="194"/>
      <c r="H180" s="194"/>
      <c r="I180" s="194"/>
      <c r="J180" s="194"/>
      <c r="K180" s="194"/>
      <c r="L180" s="194"/>
      <c r="M180" s="194"/>
      <c r="N180" s="194"/>
      <c r="O180" s="194"/>
      <c r="P180" s="194"/>
      <c r="Q180" s="194"/>
      <c r="R180" s="194"/>
      <c r="S180" s="194"/>
      <c r="T180" s="194"/>
      <c r="U180" s="194"/>
      <c r="V180" s="194"/>
      <c r="W180" s="194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94" t="s">
        <v>60</v>
      </c>
      <c r="B182" s="194"/>
      <c r="C182" s="194"/>
      <c r="D182" s="194"/>
      <c r="E182" s="194"/>
      <c r="F182" s="194"/>
      <c r="G182" s="194"/>
      <c r="H182" s="194"/>
      <c r="I182" s="194"/>
      <c r="J182" s="194"/>
      <c r="K182" s="194"/>
      <c r="L182" s="194"/>
      <c r="M182" s="194"/>
      <c r="N182" s="194"/>
      <c r="O182" s="194"/>
      <c r="P182" s="194"/>
      <c r="Q182" s="194"/>
      <c r="R182" s="194"/>
      <c r="S182" s="194"/>
      <c r="T182" s="194"/>
      <c r="U182" s="194"/>
      <c r="V182" s="194"/>
      <c r="W182" s="194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94" t="s">
        <v>61</v>
      </c>
      <c r="B184" s="194"/>
      <c r="C184" s="194"/>
      <c r="D184" s="194"/>
      <c r="E184" s="194"/>
      <c r="F184" s="194"/>
      <c r="G184" s="194"/>
      <c r="H184" s="194"/>
      <c r="I184" s="194"/>
      <c r="J184" s="194"/>
      <c r="K184" s="194"/>
      <c r="L184" s="194"/>
      <c r="M184" s="194"/>
      <c r="N184" s="194"/>
      <c r="O184" s="194"/>
      <c r="P184" s="194"/>
      <c r="Q184" s="194"/>
      <c r="R184" s="194"/>
      <c r="S184" s="194"/>
      <c r="T184" s="194"/>
      <c r="U184" s="194"/>
      <c r="V184" s="194"/>
      <c r="W184" s="194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94" t="s">
        <v>62</v>
      </c>
      <c r="B186" s="194"/>
      <c r="C186" s="194"/>
      <c r="D186" s="194"/>
      <c r="E186" s="194"/>
      <c r="F186" s="194"/>
      <c r="G186" s="194"/>
      <c r="H186" s="194"/>
      <c r="I186" s="194"/>
      <c r="J186" s="194"/>
      <c r="K186" s="194"/>
      <c r="L186" s="194"/>
      <c r="M186" s="194"/>
      <c r="N186" s="194"/>
      <c r="O186" s="194"/>
      <c r="P186" s="194"/>
      <c r="Q186" s="194"/>
      <c r="R186" s="194"/>
      <c r="S186" s="194"/>
      <c r="T186" s="194"/>
      <c r="U186" s="194"/>
      <c r="V186" s="194"/>
      <c r="W186" s="194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94" t="s">
        <v>63</v>
      </c>
      <c r="B188" s="194"/>
      <c r="C188" s="194"/>
      <c r="D188" s="194"/>
      <c r="E188" s="194"/>
      <c r="F188" s="194"/>
      <c r="G188" s="194"/>
      <c r="H188" s="194"/>
      <c r="I188" s="194"/>
      <c r="J188" s="194"/>
      <c r="K188" s="194"/>
      <c r="L188" s="194"/>
      <c r="M188" s="194"/>
      <c r="N188" s="194"/>
      <c r="O188" s="194"/>
      <c r="P188" s="194"/>
      <c r="Q188" s="194"/>
      <c r="R188" s="194"/>
      <c r="S188" s="194"/>
      <c r="T188" s="194"/>
      <c r="U188" s="194"/>
      <c r="V188" s="194"/>
      <c r="W188" s="194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94" t="s">
        <v>64</v>
      </c>
      <c r="B190" s="194"/>
      <c r="C190" s="194"/>
      <c r="D190" s="194"/>
      <c r="E190" s="194"/>
      <c r="F190" s="194"/>
      <c r="G190" s="194"/>
      <c r="H190" s="194"/>
      <c r="I190" s="194"/>
      <c r="J190" s="194"/>
      <c r="K190" s="194"/>
      <c r="L190" s="194"/>
      <c r="M190" s="194"/>
      <c r="N190" s="194"/>
      <c r="O190" s="194"/>
      <c r="P190" s="194"/>
      <c r="Q190" s="194"/>
      <c r="R190" s="194"/>
      <c r="S190" s="194"/>
      <c r="T190" s="194"/>
      <c r="U190" s="194"/>
      <c r="V190" s="194"/>
      <c r="W190" s="194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94" t="s">
        <v>65</v>
      </c>
      <c r="B192" s="194"/>
      <c r="C192" s="194"/>
      <c r="D192" s="194"/>
      <c r="E192" s="194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66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67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68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69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70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70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71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71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72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72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73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74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70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70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71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71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75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76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77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77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78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78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79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79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71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71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416">
    <mergeCell ref="C94:N95"/>
    <mergeCell ref="O94:P95"/>
    <mergeCell ref="Q94:R95"/>
    <mergeCell ref="S94:AB95"/>
    <mergeCell ref="B72:C72"/>
    <mergeCell ref="H72:I72"/>
    <mergeCell ref="J72:K72"/>
    <mergeCell ref="AA78:AB78"/>
    <mergeCell ref="AA79:AB79"/>
    <mergeCell ref="C80:L81"/>
    <mergeCell ref="M80:N81"/>
    <mergeCell ref="O80:P81"/>
    <mergeCell ref="S76:T76"/>
    <mergeCell ref="U76:V76"/>
    <mergeCell ref="W76:X76"/>
    <mergeCell ref="Y76:Z76"/>
    <mergeCell ref="AA76:AB77"/>
    <mergeCell ref="M75:N76"/>
    <mergeCell ref="AA75:AB75"/>
    <mergeCell ref="O76:P76"/>
    <mergeCell ref="Q76:R76"/>
    <mergeCell ref="B86:C86"/>
    <mergeCell ref="D86:E87"/>
    <mergeCell ref="H86:I86"/>
    <mergeCell ref="A9:B9"/>
    <mergeCell ref="C9:G9"/>
    <mergeCell ref="H9:L9"/>
    <mergeCell ref="M9:Q9"/>
    <mergeCell ref="R9:V9"/>
    <mergeCell ref="W9:AA9"/>
    <mergeCell ref="A8:B8"/>
    <mergeCell ref="C8:G8"/>
    <mergeCell ref="H8:L8"/>
    <mergeCell ref="M8:Q8"/>
    <mergeCell ref="R8:V8"/>
    <mergeCell ref="W8:AA8"/>
    <mergeCell ref="A10:B10"/>
    <mergeCell ref="C10:Q10"/>
    <mergeCell ref="A14:A16"/>
    <mergeCell ref="B14:B16"/>
    <mergeCell ref="C14:D14"/>
    <mergeCell ref="E14:J14"/>
    <mergeCell ref="K14:L14"/>
    <mergeCell ref="M14:P14"/>
    <mergeCell ref="I15:J16"/>
    <mergeCell ref="R10:AA10"/>
    <mergeCell ref="AC14:AD14"/>
    <mergeCell ref="C15:D16"/>
    <mergeCell ref="E15:F16"/>
    <mergeCell ref="G15:H16"/>
    <mergeCell ref="K15:L16"/>
    <mergeCell ref="M15:N16"/>
    <mergeCell ref="O15:P16"/>
    <mergeCell ref="Q15:R15"/>
    <mergeCell ref="AC15:AD16"/>
    <mergeCell ref="AC17:AD17"/>
    <mergeCell ref="AC18:AD18"/>
    <mergeCell ref="AC19:AD19"/>
    <mergeCell ref="S15:T15"/>
    <mergeCell ref="U15:V15"/>
    <mergeCell ref="W15:X15"/>
    <mergeCell ref="Y15:Z15"/>
    <mergeCell ref="AA15:AB15"/>
    <mergeCell ref="A25:A26"/>
    <mergeCell ref="B25:K25"/>
    <mergeCell ref="B26:C26"/>
    <mergeCell ref="D26:E26"/>
    <mergeCell ref="F26:G26"/>
    <mergeCell ref="H26:I26"/>
    <mergeCell ref="J26:K26"/>
    <mergeCell ref="AC20:AD20"/>
    <mergeCell ref="AC21:AD21"/>
    <mergeCell ref="Q22:R23"/>
    <mergeCell ref="S22:T23"/>
    <mergeCell ref="C22:H23"/>
    <mergeCell ref="I22:J23"/>
    <mergeCell ref="K22:P23"/>
    <mergeCell ref="U22:AB23"/>
    <mergeCell ref="B27:C27"/>
    <mergeCell ref="D27:E31"/>
    <mergeCell ref="H27:I27"/>
    <mergeCell ref="J27:K27"/>
    <mergeCell ref="B28:C28"/>
    <mergeCell ref="H28:I28"/>
    <mergeCell ref="J28:K28"/>
    <mergeCell ref="B29:C29"/>
    <mergeCell ref="H29:I29"/>
    <mergeCell ref="J29:K29"/>
    <mergeCell ref="A35:A37"/>
    <mergeCell ref="B35:B37"/>
    <mergeCell ref="C35:D35"/>
    <mergeCell ref="O35:P35"/>
    <mergeCell ref="B30:C30"/>
    <mergeCell ref="H30:I30"/>
    <mergeCell ref="J30:K30"/>
    <mergeCell ref="B31:C31"/>
    <mergeCell ref="H31:I31"/>
    <mergeCell ref="J31:K31"/>
    <mergeCell ref="E35:N35"/>
    <mergeCell ref="C36:D37"/>
    <mergeCell ref="E36:F37"/>
    <mergeCell ref="G36:H37"/>
    <mergeCell ref="I36:J37"/>
    <mergeCell ref="Q35:V35"/>
    <mergeCell ref="K36:L37"/>
    <mergeCell ref="W36:X36"/>
    <mergeCell ref="Y36:Z36"/>
    <mergeCell ref="M36:N36"/>
    <mergeCell ref="U36:V36"/>
    <mergeCell ref="AA36:AB36"/>
    <mergeCell ref="AC36:AD36"/>
    <mergeCell ref="AM35:AN35"/>
    <mergeCell ref="O36:P37"/>
    <mergeCell ref="Q36:R37"/>
    <mergeCell ref="S36:T37"/>
    <mergeCell ref="AM36:AN37"/>
    <mergeCell ref="W35:AL35"/>
    <mergeCell ref="AM38:AN38"/>
    <mergeCell ref="AM39:AN39"/>
    <mergeCell ref="AM40:AN40"/>
    <mergeCell ref="AM41:AN41"/>
    <mergeCell ref="AE36:AF36"/>
    <mergeCell ref="AG36:AH36"/>
    <mergeCell ref="AI36:AJ36"/>
    <mergeCell ref="AK36:AL36"/>
    <mergeCell ref="A47:A48"/>
    <mergeCell ref="B47:K47"/>
    <mergeCell ref="B48:C48"/>
    <mergeCell ref="D48:E48"/>
    <mergeCell ref="F48:G48"/>
    <mergeCell ref="H48:I48"/>
    <mergeCell ref="J48:K48"/>
    <mergeCell ref="AM42:AN42"/>
    <mergeCell ref="U43:V44"/>
    <mergeCell ref="W43:X44"/>
    <mergeCell ref="Y43:Z44"/>
    <mergeCell ref="AA43:AB44"/>
    <mergeCell ref="C43:J44"/>
    <mergeCell ref="K43:L44"/>
    <mergeCell ref="M43:N44"/>
    <mergeCell ref="O43:T44"/>
    <mergeCell ref="B52:C52"/>
    <mergeCell ref="H52:I52"/>
    <mergeCell ref="J52:K52"/>
    <mergeCell ref="B53:C53"/>
    <mergeCell ref="H53:I53"/>
    <mergeCell ref="J53:K53"/>
    <mergeCell ref="I57:J58"/>
    <mergeCell ref="AC43:AL44"/>
    <mergeCell ref="B49:C49"/>
    <mergeCell ref="D49:E53"/>
    <mergeCell ref="H49:I49"/>
    <mergeCell ref="J49:K49"/>
    <mergeCell ref="B50:C50"/>
    <mergeCell ref="H50:I50"/>
    <mergeCell ref="J50:K50"/>
    <mergeCell ref="B51:C51"/>
    <mergeCell ref="H51:I51"/>
    <mergeCell ref="J51:K51"/>
    <mergeCell ref="G57:H58"/>
    <mergeCell ref="K57:L58"/>
    <mergeCell ref="M57:N58"/>
    <mergeCell ref="O57:P58"/>
    <mergeCell ref="AE57:AF57"/>
    <mergeCell ref="AG57:AH58"/>
    <mergeCell ref="A56:A58"/>
    <mergeCell ref="B56:B58"/>
    <mergeCell ref="C56:D56"/>
    <mergeCell ref="E56:J56"/>
    <mergeCell ref="K56:L56"/>
    <mergeCell ref="M56:P56"/>
    <mergeCell ref="AG59:AH59"/>
    <mergeCell ref="AG60:AH60"/>
    <mergeCell ref="S57:T57"/>
    <mergeCell ref="U57:V57"/>
    <mergeCell ref="W57:X57"/>
    <mergeCell ref="Y57:Z57"/>
    <mergeCell ref="AA57:AB57"/>
    <mergeCell ref="AC57:AD57"/>
    <mergeCell ref="Q56:R57"/>
    <mergeCell ref="AG56:AH56"/>
    <mergeCell ref="C57:D58"/>
    <mergeCell ref="E57:F58"/>
    <mergeCell ref="A67:A68"/>
    <mergeCell ref="B67:K67"/>
    <mergeCell ref="B68:C68"/>
    <mergeCell ref="D68:E68"/>
    <mergeCell ref="F68:G68"/>
    <mergeCell ref="H68:I68"/>
    <mergeCell ref="J68:K68"/>
    <mergeCell ref="AG61:AH61"/>
    <mergeCell ref="AG62:AH62"/>
    <mergeCell ref="Q63:R64"/>
    <mergeCell ref="S63:T64"/>
    <mergeCell ref="U63:V64"/>
    <mergeCell ref="C63:H64"/>
    <mergeCell ref="I63:J64"/>
    <mergeCell ref="K63:P64"/>
    <mergeCell ref="W63:AF64"/>
    <mergeCell ref="B69:C69"/>
    <mergeCell ref="D69:E72"/>
    <mergeCell ref="H69:I69"/>
    <mergeCell ref="J69:K69"/>
    <mergeCell ref="B70:C70"/>
    <mergeCell ref="H70:I70"/>
    <mergeCell ref="J70:K70"/>
    <mergeCell ref="B71:C71"/>
    <mergeCell ref="H71:I71"/>
    <mergeCell ref="J71:K71"/>
    <mergeCell ref="J86:K86"/>
    <mergeCell ref="B87:C87"/>
    <mergeCell ref="H87:I87"/>
    <mergeCell ref="J87:K87"/>
    <mergeCell ref="O75:Z75"/>
    <mergeCell ref="Q80:Z81"/>
    <mergeCell ref="A84:A85"/>
    <mergeCell ref="B84:K84"/>
    <mergeCell ref="B85:C85"/>
    <mergeCell ref="D85:E85"/>
    <mergeCell ref="F85:G85"/>
    <mergeCell ref="H85:I85"/>
    <mergeCell ref="J85:K85"/>
    <mergeCell ref="A75:A77"/>
    <mergeCell ref="B75:B77"/>
    <mergeCell ref="C75:D75"/>
    <mergeCell ref="E75:L75"/>
    <mergeCell ref="C76:D77"/>
    <mergeCell ref="E76:F77"/>
    <mergeCell ref="G76:H77"/>
    <mergeCell ref="I76:J77"/>
    <mergeCell ref="K76:L77"/>
    <mergeCell ref="A90:A92"/>
    <mergeCell ref="B90:B92"/>
    <mergeCell ref="C90:D90"/>
    <mergeCell ref="E90:N90"/>
    <mergeCell ref="O90:P91"/>
    <mergeCell ref="W91:X91"/>
    <mergeCell ref="Y91:Z91"/>
    <mergeCell ref="AA91:AB91"/>
    <mergeCell ref="AC91:AD92"/>
    <mergeCell ref="AC93:AD93"/>
    <mergeCell ref="AC90:AD90"/>
    <mergeCell ref="C91:D92"/>
    <mergeCell ref="E91:F92"/>
    <mergeCell ref="G91:H92"/>
    <mergeCell ref="I91:J92"/>
    <mergeCell ref="K91:L92"/>
    <mergeCell ref="M91:N92"/>
    <mergeCell ref="Q91:R91"/>
    <mergeCell ref="S91:T91"/>
    <mergeCell ref="U91:V91"/>
    <mergeCell ref="B100:C100"/>
    <mergeCell ref="D100:E100"/>
    <mergeCell ref="H100:I100"/>
    <mergeCell ref="J100:K100"/>
    <mergeCell ref="A103:A105"/>
    <mergeCell ref="B103:B105"/>
    <mergeCell ref="C103:D103"/>
    <mergeCell ref="E103:L103"/>
    <mergeCell ref="A98:A99"/>
    <mergeCell ref="B98:K98"/>
    <mergeCell ref="B99:C99"/>
    <mergeCell ref="D99:E99"/>
    <mergeCell ref="F99:G99"/>
    <mergeCell ref="H99:I99"/>
    <mergeCell ref="J99:K99"/>
    <mergeCell ref="S104:T104"/>
    <mergeCell ref="U104:V104"/>
    <mergeCell ref="W104:X105"/>
    <mergeCell ref="W106:X106"/>
    <mergeCell ref="W107:X107"/>
    <mergeCell ref="C108:L109"/>
    <mergeCell ref="M108:N109"/>
    <mergeCell ref="O108:V109"/>
    <mergeCell ref="M103:V103"/>
    <mergeCell ref="W103:X103"/>
    <mergeCell ref="C104:D105"/>
    <mergeCell ref="E104:F105"/>
    <mergeCell ref="G104:H105"/>
    <mergeCell ref="I104:J105"/>
    <mergeCell ref="K104:L105"/>
    <mergeCell ref="M104:N104"/>
    <mergeCell ref="O104:P104"/>
    <mergeCell ref="Q104:R104"/>
    <mergeCell ref="J114:K114"/>
    <mergeCell ref="B115:C115"/>
    <mergeCell ref="H115:I115"/>
    <mergeCell ref="J115:K115"/>
    <mergeCell ref="A112:A113"/>
    <mergeCell ref="B112:K112"/>
    <mergeCell ref="B113:C113"/>
    <mergeCell ref="D113:E113"/>
    <mergeCell ref="F113:G113"/>
    <mergeCell ref="H113:I113"/>
    <mergeCell ref="J113:K113"/>
    <mergeCell ref="A119:A120"/>
    <mergeCell ref="B119:G119"/>
    <mergeCell ref="H119:I120"/>
    <mergeCell ref="B120:C120"/>
    <mergeCell ref="D120:G120"/>
    <mergeCell ref="B121:C121"/>
    <mergeCell ref="D121:G121"/>
    <mergeCell ref="H121:I121"/>
    <mergeCell ref="B114:C114"/>
    <mergeCell ref="D114:E115"/>
    <mergeCell ref="H114:I114"/>
    <mergeCell ref="B124:C124"/>
    <mergeCell ref="D124:G124"/>
    <mergeCell ref="H124:I124"/>
    <mergeCell ref="B125:C125"/>
    <mergeCell ref="D125:G125"/>
    <mergeCell ref="H125:I125"/>
    <mergeCell ref="B122:C122"/>
    <mergeCell ref="D122:G122"/>
    <mergeCell ref="H122:I122"/>
    <mergeCell ref="B123:C123"/>
    <mergeCell ref="D123:G123"/>
    <mergeCell ref="H123:I123"/>
    <mergeCell ref="A132:A133"/>
    <mergeCell ref="B132:G132"/>
    <mergeCell ref="H132:I133"/>
    <mergeCell ref="B133:C133"/>
    <mergeCell ref="D133:G133"/>
    <mergeCell ref="B126:C126"/>
    <mergeCell ref="D126:G126"/>
    <mergeCell ref="H126:I126"/>
    <mergeCell ref="B127:C127"/>
    <mergeCell ref="D127:G127"/>
    <mergeCell ref="H127:I127"/>
    <mergeCell ref="B134:C134"/>
    <mergeCell ref="D134:G134"/>
    <mergeCell ref="H134:I134"/>
    <mergeCell ref="B135:C135"/>
    <mergeCell ref="D135:G135"/>
    <mergeCell ref="H135:I135"/>
    <mergeCell ref="B128:C128"/>
    <mergeCell ref="D128:G128"/>
    <mergeCell ref="H128:I128"/>
    <mergeCell ref="H129:I129"/>
    <mergeCell ref="B138:C138"/>
    <mergeCell ref="D138:G138"/>
    <mergeCell ref="H138:I138"/>
    <mergeCell ref="B139:C139"/>
    <mergeCell ref="D139:G139"/>
    <mergeCell ref="H139:I139"/>
    <mergeCell ref="B136:C136"/>
    <mergeCell ref="D136:G136"/>
    <mergeCell ref="H136:I136"/>
    <mergeCell ref="B137:C137"/>
    <mergeCell ref="D137:G137"/>
    <mergeCell ref="H137:I137"/>
    <mergeCell ref="B142:C142"/>
    <mergeCell ref="D142:G142"/>
    <mergeCell ref="H142:I142"/>
    <mergeCell ref="B143:C143"/>
    <mergeCell ref="D143:G143"/>
    <mergeCell ref="H143:I143"/>
    <mergeCell ref="B140:C140"/>
    <mergeCell ref="D140:G140"/>
    <mergeCell ref="H140:I140"/>
    <mergeCell ref="B141:C141"/>
    <mergeCell ref="D141:G141"/>
    <mergeCell ref="H141:I141"/>
    <mergeCell ref="H146:I146"/>
    <mergeCell ref="A149:B149"/>
    <mergeCell ref="C149:E149"/>
    <mergeCell ref="A150:B150"/>
    <mergeCell ref="C150:E150"/>
    <mergeCell ref="A152:B152"/>
    <mergeCell ref="C152:E152"/>
    <mergeCell ref="B144:C144"/>
    <mergeCell ref="D144:G144"/>
    <mergeCell ref="H144:I144"/>
    <mergeCell ref="B145:C145"/>
    <mergeCell ref="D145:G145"/>
    <mergeCell ref="H145:I145"/>
    <mergeCell ref="A161:B161"/>
    <mergeCell ref="D161:E161"/>
    <mergeCell ref="F161:G161"/>
    <mergeCell ref="A162:B162"/>
    <mergeCell ref="D162:E162"/>
    <mergeCell ref="F162:G162"/>
    <mergeCell ref="A154:B154"/>
    <mergeCell ref="C154:E154"/>
    <mergeCell ref="A159:B159"/>
    <mergeCell ref="D159:E159"/>
    <mergeCell ref="F159:G159"/>
    <mergeCell ref="A160:B160"/>
    <mergeCell ref="D160:E160"/>
    <mergeCell ref="F160:G160"/>
    <mergeCell ref="A168:B168"/>
    <mergeCell ref="C168:D168"/>
    <mergeCell ref="A169:B169"/>
    <mergeCell ref="C169:D169"/>
    <mergeCell ref="A170:B170"/>
    <mergeCell ref="C170:D170"/>
    <mergeCell ref="A163:B163"/>
    <mergeCell ref="D163:E163"/>
    <mergeCell ref="F163:G163"/>
    <mergeCell ref="A164:B164"/>
    <mergeCell ref="D164:E164"/>
    <mergeCell ref="F164:G164"/>
    <mergeCell ref="A190:W190"/>
    <mergeCell ref="A192:W192"/>
    <mergeCell ref="A178:W178"/>
    <mergeCell ref="A180:W180"/>
    <mergeCell ref="A182:W182"/>
    <mergeCell ref="A184:W184"/>
    <mergeCell ref="A186:W186"/>
    <mergeCell ref="A188:W188"/>
    <mergeCell ref="A171:B171"/>
    <mergeCell ref="C171:D171"/>
    <mergeCell ref="A172:B172"/>
    <mergeCell ref="C172:D172"/>
    <mergeCell ref="A173:B173"/>
    <mergeCell ref="C173:D173"/>
  </mergeCells>
  <conditionalFormatting sqref="H65 D65 F65 L65 J65 D18:D21 V19:V21 X19:X21 Z19:Z21 AB17:AB21 R17:R21 T19:T21">
    <cfRule type="expression" dxfId="340" priority="41">
      <formula>C17="✖"</formula>
    </cfRule>
  </conditionalFormatting>
  <conditionalFormatting sqref="F107 C17:H17 E18:H18">
    <cfRule type="expression" dxfId="339" priority="40">
      <formula>B17="✖"</formula>
    </cfRule>
  </conditionalFormatting>
  <conditionalFormatting sqref="H107">
    <cfRule type="expression" dxfId="338" priority="39">
      <formula>G107="✖"</formula>
    </cfRule>
  </conditionalFormatting>
  <conditionalFormatting sqref="L107 N107 P107 R107 T107 V107">
    <cfRule type="expression" dxfId="337" priority="38">
      <formula>K107="✖"</formula>
    </cfRule>
  </conditionalFormatting>
  <conditionalFormatting sqref="J96:J97">
    <cfRule type="expression" dxfId="336" priority="37">
      <formula>I96="✖"</formula>
    </cfRule>
  </conditionalFormatting>
  <conditionalFormatting sqref="S17:Z18">
    <cfRule type="expression" dxfId="335" priority="35">
      <formula>R17="✖"</formula>
    </cfRule>
  </conditionalFormatting>
  <conditionalFormatting sqref="D38:D42 J42 AF38:AF42 AD38:AD42 AH38:AH42 AJ38:AJ42 AL38:AL42">
    <cfRule type="expression" dxfId="334" priority="33">
      <formula>C38="✖"</formula>
    </cfRule>
  </conditionalFormatting>
  <conditionalFormatting sqref="E39:F42">
    <cfRule type="expression" dxfId="333" priority="32">
      <formula>D39="✖"</formula>
    </cfRule>
  </conditionalFormatting>
  <conditionalFormatting sqref="G39:H42">
    <cfRule type="expression" dxfId="332" priority="31">
      <formula>F39="✖"</formula>
    </cfRule>
  </conditionalFormatting>
  <conditionalFormatting sqref="I38:J41">
    <cfRule type="expression" dxfId="331" priority="30">
      <formula>H38="✖"</formula>
    </cfRule>
  </conditionalFormatting>
  <conditionalFormatting sqref="X38:X42 Z38:Z42 N38:N42 AB38:AB42">
    <cfRule type="expression" dxfId="330" priority="28">
      <formula>M38="✖"</formula>
    </cfRule>
  </conditionalFormatting>
  <conditionalFormatting sqref="D59:D62 F59:F62 H59:H62 X59:X62 Z59:Z62 AB59:AB62 AD59:AD62 AF59:AF62">
    <cfRule type="expression" dxfId="329" priority="27">
      <formula>C59="✖"</formula>
    </cfRule>
  </conditionalFormatting>
  <conditionalFormatting sqref="R59:R62 T59:T62 V59:V62">
    <cfRule type="expression" dxfId="328" priority="26">
      <formula>Q59="✖"</formula>
    </cfRule>
  </conditionalFormatting>
  <conditionalFormatting sqref="D78:D79 F78:F79 H78:H79 L78:L79">
    <cfRule type="expression" dxfId="327" priority="25">
      <formula>C78="✖"</formula>
    </cfRule>
  </conditionalFormatting>
  <conditionalFormatting sqref="N78:N79 P78:P79">
    <cfRule type="expression" dxfId="326" priority="24">
      <formula>M78="✖"</formula>
    </cfRule>
  </conditionalFormatting>
  <conditionalFormatting sqref="R78:R79 T78:T79 V78:V79 X78:X79 Z78:Z79">
    <cfRule type="expression" dxfId="325" priority="23">
      <formula>Q78="✖"</formula>
    </cfRule>
  </conditionalFormatting>
  <conditionalFormatting sqref="D93 F93 H93 J93">
    <cfRule type="expression" dxfId="324" priority="22">
      <formula>C93="✖"</formula>
    </cfRule>
  </conditionalFormatting>
  <conditionalFormatting sqref="N93">
    <cfRule type="expression" dxfId="323" priority="21">
      <formula>M93="✖"</formula>
    </cfRule>
  </conditionalFormatting>
  <conditionalFormatting sqref="P93 R93">
    <cfRule type="expression" dxfId="322" priority="20">
      <formula>O93="✖"</formula>
    </cfRule>
  </conditionalFormatting>
  <conditionalFormatting sqref="T93 V93 X93 Z93 AB93">
    <cfRule type="expression" dxfId="321" priority="19">
      <formula>S93="✖"</formula>
    </cfRule>
  </conditionalFormatting>
  <conditionalFormatting sqref="F106 H106 D106:D107 J106:J107">
    <cfRule type="expression" dxfId="320" priority="18">
      <formula>C106="✖"</formula>
    </cfRule>
  </conditionalFormatting>
  <conditionalFormatting sqref="N106">
    <cfRule type="expression" dxfId="319" priority="17">
      <formula>M106="✖"</formula>
    </cfRule>
  </conditionalFormatting>
  <conditionalFormatting sqref="P106 R106 T106 V106">
    <cfRule type="expression" dxfId="318" priority="16">
      <formula>O106="✖"</formula>
    </cfRule>
  </conditionalFormatting>
  <conditionalFormatting sqref="J78:J79">
    <cfRule type="expression" dxfId="317" priority="15">
      <formula>I78="✖"</formula>
    </cfRule>
  </conditionalFormatting>
  <conditionalFormatting sqref="E38:F38">
    <cfRule type="expression" dxfId="316" priority="14">
      <formula>D38="✖"</formula>
    </cfRule>
  </conditionalFormatting>
  <conditionalFormatting sqref="G38:H38">
    <cfRule type="expression" dxfId="315" priority="13">
      <formula>F38="✖"</formula>
    </cfRule>
  </conditionalFormatting>
  <conditionalFormatting sqref="E19:H21">
    <cfRule type="expression" dxfId="314" priority="10">
      <formula>D19="✖"</formula>
    </cfRule>
  </conditionalFormatting>
  <conditionalFormatting sqref="L93">
    <cfRule type="expression" dxfId="313" priority="5">
      <formula>K93="✖"</formula>
    </cfRule>
  </conditionalFormatting>
  <conditionalFormatting sqref="L106">
    <cfRule type="expression" dxfId="312" priority="4">
      <formula>K106="✖"</formula>
    </cfRule>
  </conditionalFormatting>
  <conditionalFormatting sqref="L17:P21">
    <cfRule type="expression" dxfId="311" priority="305">
      <formula>#REF!="✖"</formula>
    </cfRule>
  </conditionalFormatting>
  <conditionalFormatting sqref="J17:J21">
    <cfRule type="expression" dxfId="310" priority="308">
      <formula>#REF!="✖"</formula>
    </cfRule>
  </conditionalFormatting>
  <conditionalFormatting sqref="K17:K21">
    <cfRule type="expression" dxfId="309" priority="310">
      <formula>AF17="✖"</formula>
    </cfRule>
  </conditionalFormatting>
  <conditionalFormatting sqref="O38:O42 I17:I21">
    <cfRule type="expression" dxfId="308" priority="311">
      <formula>AJ17="✖"</formula>
    </cfRule>
  </conditionalFormatting>
  <conditionalFormatting sqref="P38:T42">
    <cfRule type="expression" dxfId="307" priority="316">
      <formula>#REF!="✖"</formula>
    </cfRule>
  </conditionalFormatting>
  <conditionalFormatting sqref="L59:P62">
    <cfRule type="expression" dxfId="306" priority="320">
      <formula>#REF!="✖"</formula>
    </cfRule>
  </conditionalFormatting>
  <conditionalFormatting sqref="K59:K62">
    <cfRule type="expression" dxfId="305" priority="322">
      <formula>AJ59="✖"</formula>
    </cfRule>
  </conditionalFormatting>
  <conditionalFormatting sqref="J59:J62">
    <cfRule type="expression" dxfId="304" priority="3">
      <formula>I59="✖"</formula>
    </cfRule>
  </conditionalFormatting>
  <conditionalFormatting sqref="K38:L42">
    <cfRule type="expression" dxfId="303" priority="2">
      <formula>J38="✖"</formula>
    </cfRule>
  </conditionalFormatting>
  <conditionalFormatting sqref="U38:V42">
    <cfRule type="expression" dxfId="302" priority="1">
      <formula>#REF!="✖"</formula>
    </cfRule>
  </conditionalFormatting>
  <dataValidations count="3">
    <dataValidation type="list" allowBlank="1" showInputMessage="1" showErrorMessage="1" sqref="C93 AK37:AK42 U16 W16 Y16 W19:W21 Y19:Y21 E59:E62 G59:G62 G78:G79 AE58:AE62 Q92:Q93 E78:E79 W37:W42 Y37:Y42 M37:M42 E93 AA37:AA42 AC37:AC42 AE37:AE42 AG37:AG42 AI37:AI42 G93 C78:C79 Q16:Q21 Q58:Q62 O77:O79 S58:S62 U58:U62 W58:W62 Y58:Y62 AA58:AA62 K78:K79 Q77:Q79 S77:S79 U77:U79 W77:W79 Y77:Y79 C38:C42 O92:O93 M77:M79 M105:M106 S92:S93 U92:U93 W92:W93 Y92:Y93 AA92:AA93 U37 I106:I107 O105:O106 U105:U106 S105:S106 Q105:Q106 G106 E106 C106:C107 C18:C21 I93 C59:C62 M93 AC58:AC62 I42 S16 S19:S21 U19:U21 AA16:AA21" xr:uid="{3E7495D3-88C6-46AB-B46F-1A8B92BEE26C}">
      <formula1>$M$1:$M$2</formula1>
    </dataValidation>
    <dataValidation type="list" allowBlank="1" showInputMessage="1" showErrorMessage="1" sqref="W8:AA9" xr:uid="{5F86B5A6-ED4F-4DDC-9C2A-720B6D5D1C4F}">
      <formula1>$AF$1:$AF$7</formula1>
    </dataValidation>
    <dataValidation type="list" allowBlank="1" showInputMessage="1" showErrorMessage="1" sqref="A2 I65 G65 C65 E65 K65" xr:uid="{068917D7-CD55-4613-8248-89414F0F8514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8925-0ECA-4C52-9445-B9216CE8BDC6}">
  <sheetPr>
    <tabColor theme="5"/>
  </sheetPr>
  <dimension ref="A1:AN228"/>
  <sheetViews>
    <sheetView showGridLines="0" zoomScale="60" zoomScaleNormal="60" zoomScaleSheetLayoutView="55" workbookViewId="0">
      <selection activeCell="T27" sqref="T27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6" ht="21" x14ac:dyDescent="0.35">
      <c r="A1" s="2" t="s">
        <v>0</v>
      </c>
      <c r="B1" s="21"/>
      <c r="C1" s="3"/>
      <c r="D1" s="3"/>
      <c r="E1" s="3"/>
      <c r="F1" s="3"/>
      <c r="G1" s="3"/>
      <c r="H1" s="3"/>
      <c r="I1" s="3"/>
      <c r="J1" s="3"/>
      <c r="K1" s="3"/>
      <c r="L1" s="4"/>
      <c r="M1" s="63" t="s">
        <v>10</v>
      </c>
      <c r="AF1" s="63" t="s">
        <v>186</v>
      </c>
      <c r="AG1" s="63"/>
      <c r="AH1" s="63" t="s">
        <v>189</v>
      </c>
    </row>
    <row r="2" spans="1:36" ht="21" x14ac:dyDescent="0.35">
      <c r="A2" s="2"/>
      <c r="B2" s="21"/>
      <c r="C2" s="3"/>
      <c r="D2" s="3"/>
      <c r="E2" s="3"/>
      <c r="F2" s="3"/>
      <c r="G2" s="3"/>
      <c r="H2" s="3"/>
      <c r="I2" s="3"/>
      <c r="J2" s="3"/>
      <c r="K2" s="3"/>
      <c r="L2" s="4"/>
      <c r="M2" s="63" t="s">
        <v>12</v>
      </c>
      <c r="AF2" s="63" t="s">
        <v>183</v>
      </c>
      <c r="AG2" s="63"/>
      <c r="AH2" s="63" t="s">
        <v>188</v>
      </c>
    </row>
    <row r="3" spans="1:36" ht="21" x14ac:dyDescent="0.35">
      <c r="A3" s="13" t="s">
        <v>1</v>
      </c>
      <c r="B3" s="21"/>
      <c r="C3" s="3"/>
      <c r="D3" s="3"/>
      <c r="E3" s="3"/>
      <c r="F3" s="3"/>
      <c r="G3" s="3"/>
      <c r="H3" s="3"/>
      <c r="I3" s="3"/>
      <c r="J3" s="3"/>
      <c r="K3" s="3"/>
      <c r="L3" s="4"/>
      <c r="AF3" s="63" t="s">
        <v>187</v>
      </c>
      <c r="AG3" s="63"/>
      <c r="AH3" s="63"/>
    </row>
    <row r="4" spans="1:36" ht="21" x14ac:dyDescent="0.35">
      <c r="A4" s="13" t="s">
        <v>98</v>
      </c>
      <c r="B4" s="21"/>
      <c r="C4" s="3"/>
      <c r="D4" s="3"/>
      <c r="E4" s="3"/>
      <c r="F4" s="3"/>
      <c r="G4" s="3"/>
      <c r="H4" s="3"/>
      <c r="I4" s="3"/>
      <c r="J4" s="3"/>
      <c r="K4" s="3"/>
      <c r="L4" s="4"/>
      <c r="AF4" s="63" t="s">
        <v>181</v>
      </c>
      <c r="AG4" s="63"/>
      <c r="AH4" s="63"/>
    </row>
    <row r="5" spans="1:36" ht="21" x14ac:dyDescent="0.35">
      <c r="A5" s="13"/>
      <c r="B5" s="21"/>
      <c r="C5" s="3"/>
      <c r="D5" s="3"/>
      <c r="E5" s="3"/>
      <c r="F5" s="3"/>
      <c r="G5" s="3"/>
      <c r="H5" s="3"/>
      <c r="I5" s="3"/>
      <c r="J5" s="3"/>
      <c r="K5" s="3"/>
      <c r="L5" s="4"/>
      <c r="AF5" s="63" t="s">
        <v>182</v>
      </c>
      <c r="AG5" s="63"/>
      <c r="AH5" s="63"/>
    </row>
    <row r="6" spans="1:36" ht="21" x14ac:dyDescent="0.35">
      <c r="A6" s="2" t="s">
        <v>99</v>
      </c>
      <c r="B6" s="22"/>
      <c r="C6" s="2"/>
      <c r="D6" s="2"/>
      <c r="E6" s="2"/>
      <c r="F6" s="2"/>
      <c r="G6" s="2"/>
      <c r="H6" s="2"/>
      <c r="I6" s="3"/>
      <c r="J6" s="3"/>
      <c r="K6" s="3"/>
      <c r="L6" s="4"/>
      <c r="AF6" s="63" t="s">
        <v>185</v>
      </c>
      <c r="AG6" s="63"/>
      <c r="AH6" s="63"/>
    </row>
    <row r="7" spans="1:36" ht="21" x14ac:dyDescent="0.35">
      <c r="A7" s="3"/>
      <c r="B7" s="21"/>
      <c r="C7" s="3"/>
      <c r="D7" s="3"/>
      <c r="E7" s="3"/>
      <c r="F7" s="3"/>
      <c r="G7" s="3"/>
      <c r="H7" s="3"/>
      <c r="I7" s="3"/>
      <c r="J7" s="3"/>
      <c r="K7" s="3"/>
      <c r="L7" s="4"/>
      <c r="AF7" s="63" t="s">
        <v>184</v>
      </c>
      <c r="AG7" s="63"/>
      <c r="AH7" s="63"/>
    </row>
    <row r="8" spans="1:36" ht="21" x14ac:dyDescent="0.25">
      <c r="A8" s="171" t="s">
        <v>100</v>
      </c>
      <c r="B8" s="191"/>
      <c r="C8" s="125">
        <f>'Formulário Anual 2024'!C8</f>
        <v>0</v>
      </c>
      <c r="D8" s="126"/>
      <c r="E8" s="126"/>
      <c r="F8" s="126"/>
      <c r="G8" s="127"/>
      <c r="H8" s="121" t="s">
        <v>101</v>
      </c>
      <c r="I8" s="121"/>
      <c r="J8" s="121"/>
      <c r="K8" s="121"/>
      <c r="L8" s="122"/>
      <c r="M8" s="123">
        <f>'Formulário Anual 2024'!M8</f>
        <v>0</v>
      </c>
      <c r="N8" s="123"/>
      <c r="O8" s="123"/>
      <c r="P8" s="123"/>
      <c r="Q8" s="123"/>
      <c r="R8" s="121" t="s">
        <v>179</v>
      </c>
      <c r="S8" s="121"/>
      <c r="T8" s="121"/>
      <c r="U8" s="121"/>
      <c r="V8" s="122"/>
      <c r="W8" s="123" t="str">
        <f>'Formulário Anual 2024'!W8</f>
        <v>Centro-Oeste</v>
      </c>
      <c r="X8" s="123"/>
      <c r="Y8" s="123"/>
      <c r="Z8" s="123"/>
      <c r="AA8" s="123"/>
    </row>
    <row r="9" spans="1:36" ht="23.25" customHeight="1" x14ac:dyDescent="0.25">
      <c r="A9" s="171" t="s">
        <v>102</v>
      </c>
      <c r="B9" s="191"/>
      <c r="C9" s="125">
        <f>'Formulário Anual 2024'!C9</f>
        <v>0</v>
      </c>
      <c r="D9" s="126"/>
      <c r="E9" s="126"/>
      <c r="F9" s="126"/>
      <c r="G9" s="127"/>
      <c r="H9" s="121" t="s">
        <v>103</v>
      </c>
      <c r="I9" s="121"/>
      <c r="J9" s="121"/>
      <c r="K9" s="121"/>
      <c r="L9" s="122"/>
      <c r="M9" s="123">
        <f>'Formulário Anual 2024'!M9</f>
        <v>0</v>
      </c>
      <c r="N9" s="123"/>
      <c r="O9" s="123"/>
      <c r="P9" s="123"/>
      <c r="Q9" s="123"/>
      <c r="R9" s="121" t="s">
        <v>180</v>
      </c>
      <c r="S9" s="121"/>
      <c r="T9" s="121"/>
      <c r="U9" s="121"/>
      <c r="V9" s="122"/>
      <c r="W9" s="123" t="str">
        <f>'Formulário Anual 2024'!W9</f>
        <v>Parceira - Base</v>
      </c>
      <c r="X9" s="123"/>
      <c r="Y9" s="123"/>
      <c r="Z9" s="123"/>
      <c r="AA9" s="123"/>
    </row>
    <row r="10" spans="1:36" ht="23.25" customHeight="1" x14ac:dyDescent="0.25">
      <c r="A10" s="171" t="s">
        <v>104</v>
      </c>
      <c r="B10" s="171"/>
      <c r="C10" s="187">
        <f>'Formulário Anual 2024'!C10</f>
        <v>0</v>
      </c>
      <c r="D10" s="188"/>
      <c r="E10" s="188"/>
      <c r="F10" s="188"/>
      <c r="G10" s="188"/>
      <c r="H10" s="189"/>
      <c r="I10" s="189"/>
      <c r="J10" s="189"/>
      <c r="K10" s="189"/>
      <c r="L10" s="189"/>
      <c r="M10" s="189"/>
      <c r="N10" s="189"/>
      <c r="O10" s="189"/>
      <c r="P10" s="189"/>
      <c r="Q10" s="190"/>
      <c r="R10" s="212"/>
      <c r="S10" s="213"/>
      <c r="T10" s="213"/>
      <c r="U10" s="213"/>
      <c r="V10" s="213"/>
      <c r="W10" s="213"/>
      <c r="X10" s="213"/>
      <c r="Y10" s="213"/>
      <c r="Z10" s="213"/>
      <c r="AA10" s="214"/>
    </row>
    <row r="11" spans="1:36" x14ac:dyDescent="0.25">
      <c r="B11" s="18"/>
    </row>
    <row r="12" spans="1:36" ht="21" x14ac:dyDescent="0.25">
      <c r="A12" s="10" t="s">
        <v>3</v>
      </c>
      <c r="B12" s="18"/>
    </row>
    <row r="13" spans="1:36" x14ac:dyDescent="0.25">
      <c r="B13" s="18"/>
    </row>
    <row r="14" spans="1:36" s="19" customFormat="1" ht="42" customHeight="1" x14ac:dyDescent="0.25">
      <c r="A14" s="173" t="s">
        <v>4</v>
      </c>
      <c r="B14" s="182" t="s">
        <v>108</v>
      </c>
      <c r="C14" s="183" t="s">
        <v>47</v>
      </c>
      <c r="D14" s="183"/>
      <c r="E14" s="220" t="s">
        <v>143</v>
      </c>
      <c r="F14" s="221"/>
      <c r="G14" s="221"/>
      <c r="H14" s="221"/>
      <c r="I14" s="221"/>
      <c r="J14" s="222"/>
      <c r="K14" s="193" t="s">
        <v>84</v>
      </c>
      <c r="L14" s="193"/>
      <c r="M14" s="193" t="s">
        <v>144</v>
      </c>
      <c r="N14" s="193"/>
      <c r="O14" s="193"/>
      <c r="P14" s="193"/>
      <c r="Q14" s="154" t="s">
        <v>145</v>
      </c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208"/>
      <c r="AC14" s="136" t="s">
        <v>15</v>
      </c>
      <c r="AD14" s="137"/>
      <c r="AE14"/>
      <c r="AF14"/>
      <c r="AG14"/>
      <c r="AH14"/>
      <c r="AI14"/>
      <c r="AJ14"/>
    </row>
    <row r="15" spans="1:36" ht="74.25" customHeight="1" x14ac:dyDescent="0.25">
      <c r="A15" s="173"/>
      <c r="B15" s="182"/>
      <c r="C15" s="172" t="s">
        <v>5</v>
      </c>
      <c r="D15" s="172"/>
      <c r="E15" s="172" t="s">
        <v>112</v>
      </c>
      <c r="F15" s="172"/>
      <c r="G15" s="172" t="s">
        <v>6</v>
      </c>
      <c r="H15" s="172"/>
      <c r="I15" s="172" t="s">
        <v>113</v>
      </c>
      <c r="J15" s="172"/>
      <c r="K15" s="186" t="s">
        <v>117</v>
      </c>
      <c r="L15" s="186"/>
      <c r="M15" s="207" t="s">
        <v>118</v>
      </c>
      <c r="N15" s="207"/>
      <c r="O15" s="186" t="s">
        <v>109</v>
      </c>
      <c r="P15" s="186"/>
      <c r="Q15" s="200" t="s">
        <v>110</v>
      </c>
      <c r="R15" s="201"/>
      <c r="S15" s="200" t="s">
        <v>111</v>
      </c>
      <c r="T15" s="201"/>
      <c r="U15" s="200" t="s">
        <v>134</v>
      </c>
      <c r="V15" s="201"/>
      <c r="W15" s="200" t="s">
        <v>135</v>
      </c>
      <c r="X15" s="201"/>
      <c r="Y15" s="200" t="s">
        <v>136</v>
      </c>
      <c r="Z15" s="201"/>
      <c r="AA15" s="200" t="s">
        <v>137</v>
      </c>
      <c r="AB15" s="201"/>
      <c r="AC15" s="138" t="s">
        <v>172</v>
      </c>
      <c r="AD15" s="139"/>
    </row>
    <row r="16" spans="1:36" ht="26.25" customHeight="1" x14ac:dyDescent="0.25">
      <c r="A16" s="173"/>
      <c r="B16" s="182"/>
      <c r="C16" s="217"/>
      <c r="D16" s="217"/>
      <c r="E16" s="217"/>
      <c r="F16" s="217"/>
      <c r="G16" s="217"/>
      <c r="H16" s="217"/>
      <c r="I16" s="217"/>
      <c r="J16" s="217"/>
      <c r="K16" s="218"/>
      <c r="L16" s="218"/>
      <c r="M16" s="219"/>
      <c r="N16" s="219"/>
      <c r="O16" s="218"/>
      <c r="P16" s="218"/>
      <c r="Q16" s="39" t="str">
        <f>'Formulário Anual 2024'!Q16</f>
        <v>✖</v>
      </c>
      <c r="R16" s="40" t="s">
        <v>146</v>
      </c>
      <c r="S16" s="39" t="str">
        <f>'Formulário Anual 2024'!S16</f>
        <v>✖</v>
      </c>
      <c r="T16" s="54" t="s">
        <v>146</v>
      </c>
      <c r="U16" s="39" t="str">
        <f>'Formulário Anual 2024'!U16</f>
        <v>✖</v>
      </c>
      <c r="V16" s="54" t="s">
        <v>146</v>
      </c>
      <c r="W16" s="39" t="str">
        <f>'Formulário Anual 2024'!W16</f>
        <v>✖</v>
      </c>
      <c r="X16" s="54" t="s">
        <v>146</v>
      </c>
      <c r="Y16" s="39" t="str">
        <f>'Formulário Anual 2024'!Y16</f>
        <v>✖</v>
      </c>
      <c r="Z16" s="54" t="s">
        <v>146</v>
      </c>
      <c r="AA16" s="39" t="str">
        <f>'Formulário Anual 2024'!AA16</f>
        <v>✖</v>
      </c>
      <c r="AB16" s="54" t="s">
        <v>146</v>
      </c>
      <c r="AC16" s="140"/>
      <c r="AD16" s="141"/>
    </row>
    <row r="17" spans="1:30" ht="21" x14ac:dyDescent="0.35">
      <c r="A17" s="5" t="s">
        <v>85</v>
      </c>
      <c r="B17" s="23">
        <f>'Formulário Anual 2024'!B17</f>
        <v>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2" t="str">
        <f>'Formulário Anual 2024'!Q17</f>
        <v>✖</v>
      </c>
      <c r="R17" s="51">
        <f>IF($B17&gt;0,IF(Q17="✖",0,IF(Q$16="✖",'Tabela de Produtos Bimestral'!R2,'Tabela de Produtos Bimestral'!X2)),0)</f>
        <v>0</v>
      </c>
      <c r="S17" s="53"/>
      <c r="T17" s="53"/>
      <c r="U17" s="53"/>
      <c r="V17" s="53"/>
      <c r="W17" s="53"/>
      <c r="X17" s="53"/>
      <c r="Y17" s="53"/>
      <c r="Z17" s="53"/>
      <c r="AA17" s="52" t="str">
        <f>'Formulário Anual 2024'!AA17</f>
        <v>✖</v>
      </c>
      <c r="AB17" s="51">
        <f>IF($B17&gt;0,IF(AA17="✖",0,'Tabela de Produtos Bimestral'!AG2),0)</f>
        <v>0</v>
      </c>
      <c r="AC17" s="142">
        <f>SUM(C17:AB17)</f>
        <v>0</v>
      </c>
      <c r="AD17" s="143"/>
    </row>
    <row r="18" spans="1:30" ht="21" x14ac:dyDescent="0.35">
      <c r="A18" s="5" t="s">
        <v>9</v>
      </c>
      <c r="B18" s="23">
        <f>'Formulário Anual 2024'!B18</f>
        <v>35</v>
      </c>
      <c r="C18" s="52" t="str">
        <f>'Formulário Anual 2024'!C18</f>
        <v>✔</v>
      </c>
      <c r="D18" s="55">
        <f>IF($B18&gt;0,IF(C18="✖",0,'Tabela de Produtos Bimestral'!C3),0)</f>
        <v>159.535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2" t="str">
        <f>'Formulário Anual 2024'!Q18</f>
        <v>✖</v>
      </c>
      <c r="R18" s="51">
        <f>IF($B18&gt;0,IF(Q18="✖",0,IF(Q$16="✖",'Tabela de Produtos Bimestral'!R3,'Tabela de Produtos Bimestral'!X3)),0)</f>
        <v>0</v>
      </c>
      <c r="S18" s="53"/>
      <c r="T18" s="53"/>
      <c r="U18" s="53"/>
      <c r="V18" s="53"/>
      <c r="W18" s="53"/>
      <c r="X18" s="53"/>
      <c r="Y18" s="53"/>
      <c r="Z18" s="53"/>
      <c r="AA18" s="52" t="str">
        <f>'Formulário Anual 2024'!AA18</f>
        <v>✖</v>
      </c>
      <c r="AB18" s="51">
        <f>IF($B18&gt;0,IF(AA18="✖",0,'Tabela de Produtos Bimestral'!AG3),0)</f>
        <v>0</v>
      </c>
      <c r="AC18" s="142">
        <f>SUM(C18:AB18)</f>
        <v>159.535</v>
      </c>
      <c r="AD18" s="143"/>
    </row>
    <row r="19" spans="1:30" ht="21" x14ac:dyDescent="0.35">
      <c r="A19" s="5" t="s">
        <v>11</v>
      </c>
      <c r="B19" s="23">
        <f>'Formulário Anual 2024'!B19</f>
        <v>30</v>
      </c>
      <c r="C19" s="52" t="str">
        <f>'Formulário Anual 2024'!C19</f>
        <v>✔</v>
      </c>
      <c r="D19" s="51">
        <f>IF($B19&gt;0,IF(C19="✖",0,'Tabela de Produtos Bimestral'!C4),0)</f>
        <v>159.535</v>
      </c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2" t="str">
        <f>'Formulário Anual 2024'!Q19</f>
        <v>✖</v>
      </c>
      <c r="R19" s="51">
        <f>IF($B19&gt;0,IF(Q19="✖",0,IF(Q$16="✖",'Tabela de Produtos Bimestral'!R4,'Tabela de Produtos Bimestral'!X4)),0)</f>
        <v>0</v>
      </c>
      <c r="S19" s="52" t="str">
        <f>'Formulário Anual 2024'!S19</f>
        <v>✖</v>
      </c>
      <c r="T19" s="51">
        <f>IF($B19&gt;0,IF(S19="✖",0,IF($S$16="✖",'Tabela de Produtos Bimestral'!S4,'Tabela de Produtos Bimestral'!Y4)),0)</f>
        <v>0</v>
      </c>
      <c r="U19" s="52" t="str">
        <f>'Formulário Anual 2024'!U19</f>
        <v>✖</v>
      </c>
      <c r="V19" s="51">
        <f>IF($B19&gt;0,IF(U19="✖",0,'Tabela de Produtos Bimestral'!AD4),0)</f>
        <v>0</v>
      </c>
      <c r="W19" s="52" t="str">
        <f>'Formulário Anual 2024'!W19</f>
        <v>✖</v>
      </c>
      <c r="X19" s="51">
        <f>IF($B19&gt;0,IF(W19="✖",0,'Tabela de Produtos Bimestral'!AE4),0)</f>
        <v>0</v>
      </c>
      <c r="Y19" s="52" t="str">
        <f>'Formulário Anual 2024'!Y19</f>
        <v>✖</v>
      </c>
      <c r="Z19" s="51">
        <f>IF($B19&gt;0,IF(Y19="✖",0,'Tabela de Produtos Bimestral'!AF4),0)</f>
        <v>0</v>
      </c>
      <c r="AA19" s="52" t="str">
        <f>'Formulário Anual 2024'!AA19</f>
        <v>✖</v>
      </c>
      <c r="AB19" s="51">
        <f>IF($B19&gt;0,IF(AA19="✖",0,'Tabela de Produtos Bimestral'!AG4),0)</f>
        <v>0</v>
      </c>
      <c r="AC19" s="142">
        <f>SUM(C19:AB19)</f>
        <v>159.535</v>
      </c>
      <c r="AD19" s="143"/>
    </row>
    <row r="20" spans="1:30" ht="21" x14ac:dyDescent="0.35">
      <c r="A20" s="5" t="s">
        <v>13</v>
      </c>
      <c r="B20" s="23">
        <f>'Formulário Anual 2024'!B20</f>
        <v>50</v>
      </c>
      <c r="C20" s="52" t="str">
        <f>'Formulário Anual 2024'!C20</f>
        <v>✔</v>
      </c>
      <c r="D20" s="51">
        <f>IF($B20&gt;0,IF(C20="✖",0,'Tabela de Produtos Bimestral'!C5),0)</f>
        <v>159.535</v>
      </c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2" t="str">
        <f>'Formulário Anual 2024'!Q20</f>
        <v>✖</v>
      </c>
      <c r="R20" s="51">
        <f>IF($B20&gt;0,IF(Q20="✖",0,IF(Q$16="✖",'Tabela de Produtos Bimestral'!R5,'Tabela de Produtos Bimestral'!X5)),0)</f>
        <v>0</v>
      </c>
      <c r="S20" s="52" t="str">
        <f>'Formulário Anual 2024'!S20</f>
        <v>✖</v>
      </c>
      <c r="T20" s="51">
        <f>IF($B20&gt;0,IF(S20="✖",0,IF($S$16="✖",'Tabela de Produtos Bimestral'!S5,'Tabela de Produtos Bimestral'!Y5)),0)</f>
        <v>0</v>
      </c>
      <c r="U20" s="52" t="str">
        <f>'Formulário Anual 2024'!U20</f>
        <v>✖</v>
      </c>
      <c r="V20" s="51">
        <f>IF($B20&gt;0,IF(U20="✖",0,'Tabela de Produtos Bimestral'!AD5),0)</f>
        <v>0</v>
      </c>
      <c r="W20" s="52" t="str">
        <f>'Formulário Anual 2024'!W20</f>
        <v>✖</v>
      </c>
      <c r="X20" s="51">
        <f>IF($B20&gt;0,IF(W20="✖",0,'Tabela de Produtos Bimestral'!AE5),0)</f>
        <v>0</v>
      </c>
      <c r="Y20" s="52" t="str">
        <f>'Formulário Anual 2024'!Y20</f>
        <v>✖</v>
      </c>
      <c r="Z20" s="51">
        <f>IF($B20&gt;0,IF(Y20="✖",0,'Tabela de Produtos Bimestral'!AF5),0)</f>
        <v>0</v>
      </c>
      <c r="AA20" s="52" t="str">
        <f>'Formulário Anual 2024'!AA20</f>
        <v>✖</v>
      </c>
      <c r="AB20" s="51">
        <f>IF($B20&gt;0,IF(AA20="✖",0,'Tabela de Produtos Bimestral'!AG5),0)</f>
        <v>0</v>
      </c>
      <c r="AC20" s="142">
        <f>SUM(C20:AB20)</f>
        <v>159.535</v>
      </c>
      <c r="AD20" s="143"/>
    </row>
    <row r="21" spans="1:30" ht="21" x14ac:dyDescent="0.35">
      <c r="A21" s="5" t="s">
        <v>14</v>
      </c>
      <c r="B21" s="23">
        <f>'Formulário Anual 2024'!B21</f>
        <v>45</v>
      </c>
      <c r="C21" s="52" t="str">
        <f>'Formulário Anual 2024'!C21</f>
        <v>✔</v>
      </c>
      <c r="D21" s="51">
        <f>IF($B21&gt;0,IF(C21="✖",0,'Tabela de Produtos Bimestral'!C6),0)</f>
        <v>159.535</v>
      </c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'Formulário Anual 2024'!Q21</f>
        <v>✖</v>
      </c>
      <c r="R21" s="51">
        <f>IF($B21&gt;0,IF(Q21="✖",0,IF(Q$16="✖",'Tabela de Produtos Bimestral'!R6,'Tabela de Produtos Bimestral'!X6)),0)</f>
        <v>0</v>
      </c>
      <c r="S21" s="52" t="str">
        <f>'Formulário Anual 2024'!S21</f>
        <v>✖</v>
      </c>
      <c r="T21" s="51">
        <f>IF($B21&gt;0,IF(S21="✖",0,IF($S$16="✖",'Tabela de Produtos Bimestral'!S6,'Tabela de Produtos Bimestral'!Y6)),0)</f>
        <v>0</v>
      </c>
      <c r="U21" s="52" t="str">
        <f>'Formulário Anual 2024'!U21</f>
        <v>✖</v>
      </c>
      <c r="V21" s="51">
        <f>IF($B21&gt;0,IF(U21="✖",0,'Tabela de Produtos Bimestral'!AD6),0)</f>
        <v>0</v>
      </c>
      <c r="W21" s="52" t="str">
        <f>'Formulário Anual 2024'!W21</f>
        <v>✖</v>
      </c>
      <c r="X21" s="51">
        <f>IF($B21&gt;0,IF(W21="✖",0,'Tabela de Produtos Bimestral'!AE6),0)</f>
        <v>0</v>
      </c>
      <c r="Y21" s="52" t="str">
        <f>'Formulário Anual 2024'!Y21</f>
        <v>✖</v>
      </c>
      <c r="Z21" s="51">
        <f>IF($B21&gt;0,IF(Y21="✖",0,'Tabela de Produtos Bimestral'!AF6),0)</f>
        <v>0</v>
      </c>
      <c r="AA21" s="52" t="str">
        <f>'Formulário Anual 2024'!AA21</f>
        <v>✖</v>
      </c>
      <c r="AB21" s="51">
        <f>IF($B21&gt;0,IF(AA21="✖",0,'Tabela de Produtos Bimestral'!AG6),0)</f>
        <v>0</v>
      </c>
      <c r="AC21" s="142">
        <f>SUM(C21:AB21)</f>
        <v>159.535</v>
      </c>
      <c r="AD21" s="143"/>
    </row>
    <row r="22" spans="1:30" ht="21" customHeight="1" x14ac:dyDescent="0.35">
      <c r="A22" s="34"/>
      <c r="B22" s="30"/>
      <c r="C22" s="153" t="s">
        <v>166</v>
      </c>
      <c r="D22" s="153"/>
      <c r="E22" s="153"/>
      <c r="F22" s="153"/>
      <c r="G22" s="153"/>
      <c r="H22" s="153"/>
      <c r="I22" s="153" t="s">
        <v>165</v>
      </c>
      <c r="J22" s="153"/>
      <c r="K22" s="153" t="s">
        <v>166</v>
      </c>
      <c r="L22" s="153"/>
      <c r="M22" s="153"/>
      <c r="N22" s="153"/>
      <c r="O22" s="153"/>
      <c r="P22" s="153"/>
      <c r="Q22" s="153" t="str">
        <f>IF(Q16="✔","*Não se aplica desconto","Desconto aplicável")</f>
        <v>Desconto aplicável</v>
      </c>
      <c r="R22" s="153"/>
      <c r="S22" s="153" t="str">
        <f>IF(S16="✔","*Não se aplica desconto","Desconto aplicável")</f>
        <v>Desconto aplicável</v>
      </c>
      <c r="T22" s="153"/>
      <c r="U22" s="153" t="s">
        <v>165</v>
      </c>
      <c r="V22" s="153"/>
      <c r="W22" s="153"/>
      <c r="X22" s="153"/>
      <c r="Y22" s="153"/>
      <c r="Z22" s="153"/>
      <c r="AA22" s="153"/>
      <c r="AB22" s="153"/>
    </row>
    <row r="23" spans="1:30" ht="21" customHeight="1" x14ac:dyDescent="0.25">
      <c r="B23" s="18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</row>
    <row r="24" spans="1:30" x14ac:dyDescent="0.25">
      <c r="B24" s="18"/>
    </row>
    <row r="25" spans="1:30" ht="21" customHeight="1" x14ac:dyDescent="0.25">
      <c r="A25" s="173" t="s">
        <v>4</v>
      </c>
      <c r="B25" s="175" t="s">
        <v>15</v>
      </c>
      <c r="C25" s="175"/>
      <c r="D25" s="175"/>
      <c r="E25" s="175"/>
      <c r="F25" s="175"/>
      <c r="G25" s="175"/>
      <c r="H25" s="175"/>
      <c r="I25" s="175"/>
      <c r="J25" s="175"/>
      <c r="K25" s="175"/>
    </row>
    <row r="26" spans="1:30" ht="92.25" customHeight="1" x14ac:dyDescent="0.25">
      <c r="A26" s="173"/>
      <c r="B26" s="174" t="s">
        <v>16</v>
      </c>
      <c r="C26" s="174"/>
      <c r="D26" s="175" t="s">
        <v>17</v>
      </c>
      <c r="E26" s="175"/>
      <c r="F26" s="175" t="s">
        <v>18</v>
      </c>
      <c r="G26" s="175"/>
      <c r="H26" s="175" t="s">
        <v>131</v>
      </c>
      <c r="I26" s="175"/>
      <c r="J26" s="175" t="s">
        <v>142</v>
      </c>
      <c r="K26" s="175"/>
      <c r="P26" s="37"/>
    </row>
    <row r="27" spans="1:30" ht="21" x14ac:dyDescent="0.25">
      <c r="A27" s="5" t="s">
        <v>85</v>
      </c>
      <c r="B27" s="142">
        <f>SUM(C17:AB17)</f>
        <v>0</v>
      </c>
      <c r="C27" s="143"/>
      <c r="D27" s="181" t="str">
        <f>IF($C$149&lt;100,"0%",IF($C$149&lt;200,"5%",IF($C$149&lt;300,"10%",IF($C$149&lt;400,"15%","20%"))))</f>
        <v>20%</v>
      </c>
      <c r="E27" s="181"/>
      <c r="F27" s="56">
        <f>H150</f>
        <v>0.1208814</v>
      </c>
      <c r="G27" s="57"/>
      <c r="H27" s="144">
        <f>'cálculos 4º Bim'!AM2</f>
        <v>0</v>
      </c>
      <c r="I27" s="144"/>
      <c r="J27" s="144">
        <f>'cálculos 4º Bim'!AN2</f>
        <v>0</v>
      </c>
      <c r="K27" s="144"/>
    </row>
    <row r="28" spans="1:30" ht="21" x14ac:dyDescent="0.25">
      <c r="A28" s="5" t="s">
        <v>9</v>
      </c>
      <c r="B28" s="142">
        <f t="shared" ref="B28:B31" si="0">SUM(C18:AB18)</f>
        <v>159.535</v>
      </c>
      <c r="C28" s="143"/>
      <c r="D28" s="181"/>
      <c r="E28" s="181"/>
      <c r="F28" s="56">
        <f>H150</f>
        <v>0.1208814</v>
      </c>
      <c r="G28" s="57"/>
      <c r="H28" s="144">
        <f>'cálculos 4º Bim'!AM3</f>
        <v>108.343185851</v>
      </c>
      <c r="I28" s="144"/>
      <c r="J28" s="144">
        <f>'cálculos 4º Bim'!AN3</f>
        <v>108.343185851</v>
      </c>
      <c r="K28" s="144"/>
    </row>
    <row r="29" spans="1:30" ht="21" x14ac:dyDescent="0.25">
      <c r="A29" s="5" t="s">
        <v>11</v>
      </c>
      <c r="B29" s="142">
        <f t="shared" si="0"/>
        <v>159.535</v>
      </c>
      <c r="C29" s="143"/>
      <c r="D29" s="181"/>
      <c r="E29" s="181"/>
      <c r="F29" s="56">
        <f>H150</f>
        <v>0.1208814</v>
      </c>
      <c r="G29" s="57"/>
      <c r="H29" s="144">
        <f>'cálculos 4º Bim'!AM4</f>
        <v>108.343185851</v>
      </c>
      <c r="I29" s="144"/>
      <c r="J29" s="144">
        <f>'cálculos 4º Bim'!AN4</f>
        <v>108.343185851</v>
      </c>
      <c r="K29" s="144"/>
    </row>
    <row r="30" spans="1:30" ht="21" x14ac:dyDescent="0.25">
      <c r="A30" s="5" t="s">
        <v>13</v>
      </c>
      <c r="B30" s="142">
        <f t="shared" si="0"/>
        <v>159.535</v>
      </c>
      <c r="C30" s="143"/>
      <c r="D30" s="181"/>
      <c r="E30" s="181"/>
      <c r="F30" s="56">
        <f>H150</f>
        <v>0.1208814</v>
      </c>
      <c r="G30" s="57"/>
      <c r="H30" s="144">
        <f>'cálculos 4º Bim'!AM5</f>
        <v>108.343185851</v>
      </c>
      <c r="I30" s="144"/>
      <c r="J30" s="144">
        <f>'cálculos 4º Bim'!AN5</f>
        <v>108.343185851</v>
      </c>
      <c r="K30" s="144"/>
    </row>
    <row r="31" spans="1:30" ht="21" x14ac:dyDescent="0.25">
      <c r="A31" s="5" t="s">
        <v>14</v>
      </c>
      <c r="B31" s="142">
        <f t="shared" si="0"/>
        <v>159.535</v>
      </c>
      <c r="C31" s="143"/>
      <c r="D31" s="181"/>
      <c r="E31" s="181"/>
      <c r="F31" s="56">
        <f>H150</f>
        <v>0.1208814</v>
      </c>
      <c r="G31" s="57"/>
      <c r="H31" s="144">
        <f>'cálculos 4º Bim'!AM6</f>
        <v>108.343185851</v>
      </c>
      <c r="I31" s="144"/>
      <c r="J31" s="144">
        <f>'cálculos 4º Bim'!AN6</f>
        <v>108.343185851</v>
      </c>
      <c r="K31" s="144"/>
    </row>
    <row r="32" spans="1:30" x14ac:dyDescent="0.25">
      <c r="B32" s="18"/>
    </row>
    <row r="33" spans="1:40" x14ac:dyDescent="0.25">
      <c r="B33" s="18"/>
    </row>
    <row r="34" spans="1:40" x14ac:dyDescent="0.25">
      <c r="B34" s="18"/>
    </row>
    <row r="35" spans="1:40" ht="42" customHeight="1" x14ac:dyDescent="0.25">
      <c r="A35" s="173" t="s">
        <v>19</v>
      </c>
      <c r="B35" s="182" t="s">
        <v>108</v>
      </c>
      <c r="C35" s="183" t="s">
        <v>47</v>
      </c>
      <c r="D35" s="183"/>
      <c r="E35" s="202" t="s">
        <v>143</v>
      </c>
      <c r="F35" s="203"/>
      <c r="G35" s="203"/>
      <c r="H35" s="203"/>
      <c r="I35" s="203"/>
      <c r="J35" s="203"/>
      <c r="K35" s="203"/>
      <c r="L35" s="203"/>
      <c r="M35" s="203"/>
      <c r="N35" s="203"/>
      <c r="O35" s="193" t="s">
        <v>84</v>
      </c>
      <c r="P35" s="193"/>
      <c r="Q35" s="215" t="s">
        <v>144</v>
      </c>
      <c r="R35" s="216"/>
      <c r="S35" s="216"/>
      <c r="T35" s="216"/>
      <c r="U35" s="216"/>
      <c r="V35" s="216"/>
      <c r="W35" s="209" t="s">
        <v>145</v>
      </c>
      <c r="X35" s="210"/>
      <c r="Y35" s="210"/>
      <c r="Z35" s="210"/>
      <c r="AA35" s="210"/>
      <c r="AB35" s="210"/>
      <c r="AC35" s="210"/>
      <c r="AD35" s="210"/>
      <c r="AE35" s="210"/>
      <c r="AF35" s="210"/>
      <c r="AG35" s="210"/>
      <c r="AH35" s="210"/>
      <c r="AI35" s="210"/>
      <c r="AJ35" s="210"/>
      <c r="AK35" s="210"/>
      <c r="AL35" s="211"/>
      <c r="AM35" s="136" t="s">
        <v>15</v>
      </c>
      <c r="AN35" s="137"/>
    </row>
    <row r="36" spans="1:40" ht="78" customHeight="1" x14ac:dyDescent="0.25">
      <c r="A36" s="173"/>
      <c r="B36" s="182"/>
      <c r="C36" s="172" t="s">
        <v>5</v>
      </c>
      <c r="D36" s="172"/>
      <c r="E36" s="172" t="s">
        <v>112</v>
      </c>
      <c r="F36" s="172"/>
      <c r="G36" s="172" t="s">
        <v>6</v>
      </c>
      <c r="H36" s="172"/>
      <c r="I36" s="172" t="s">
        <v>20</v>
      </c>
      <c r="J36" s="172"/>
      <c r="K36" s="172" t="s">
        <v>113</v>
      </c>
      <c r="L36" s="172"/>
      <c r="M36" s="172" t="s">
        <v>114</v>
      </c>
      <c r="N36" s="172"/>
      <c r="O36" s="186" t="s">
        <v>117</v>
      </c>
      <c r="P36" s="186"/>
      <c r="Q36" s="186" t="s">
        <v>118</v>
      </c>
      <c r="R36" s="186"/>
      <c r="S36" s="186" t="s">
        <v>109</v>
      </c>
      <c r="T36" s="186"/>
      <c r="U36" s="186" t="s">
        <v>133</v>
      </c>
      <c r="V36" s="186"/>
      <c r="W36" s="204" t="s">
        <v>147</v>
      </c>
      <c r="X36" s="204"/>
      <c r="Y36" s="204" t="s">
        <v>132</v>
      </c>
      <c r="Z36" s="204"/>
      <c r="AA36" s="204" t="s">
        <v>94</v>
      </c>
      <c r="AB36" s="204"/>
      <c r="AC36" s="204" t="s">
        <v>134</v>
      </c>
      <c r="AD36" s="204"/>
      <c r="AE36" s="204" t="s">
        <v>135</v>
      </c>
      <c r="AF36" s="204"/>
      <c r="AG36" s="204" t="s">
        <v>136</v>
      </c>
      <c r="AH36" s="204"/>
      <c r="AI36" s="204" t="s">
        <v>137</v>
      </c>
      <c r="AJ36" s="204"/>
      <c r="AK36" s="204" t="s">
        <v>138</v>
      </c>
      <c r="AL36" s="204"/>
      <c r="AM36" s="138" t="s">
        <v>172</v>
      </c>
      <c r="AN36" s="139"/>
    </row>
    <row r="37" spans="1:40" ht="24" customHeight="1" x14ac:dyDescent="0.25">
      <c r="A37" s="173"/>
      <c r="B37" s="182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82" t="str">
        <f>'Formulário Anual 2024'!M37</f>
        <v>✖</v>
      </c>
      <c r="N37" s="83" t="s">
        <v>146</v>
      </c>
      <c r="O37" s="186"/>
      <c r="P37" s="186"/>
      <c r="Q37" s="186"/>
      <c r="R37" s="186"/>
      <c r="S37" s="186"/>
      <c r="T37" s="186"/>
      <c r="U37" s="84" t="str">
        <f>'Formulário Anual 2024'!U37</f>
        <v>✖</v>
      </c>
      <c r="V37" s="85" t="s">
        <v>146</v>
      </c>
      <c r="W37" s="39" t="str">
        <f>'Formulário Anual 2024'!W37</f>
        <v>✖</v>
      </c>
      <c r="X37" s="40" t="s">
        <v>146</v>
      </c>
      <c r="Y37" s="39" t="str">
        <f>'Formulário Anual 2024'!Y37</f>
        <v>✖</v>
      </c>
      <c r="Z37" s="40" t="s">
        <v>146</v>
      </c>
      <c r="AA37" s="39" t="str">
        <f>'Formulário Anual 2024'!AA37</f>
        <v>✖</v>
      </c>
      <c r="AB37" s="40" t="s">
        <v>146</v>
      </c>
      <c r="AC37" s="39" t="str">
        <f>'Formulário Anual 2024'!AC37</f>
        <v>✖</v>
      </c>
      <c r="AD37" s="40" t="s">
        <v>146</v>
      </c>
      <c r="AE37" s="39" t="str">
        <f>'Formulário Anual 2024'!AE37</f>
        <v>✖</v>
      </c>
      <c r="AF37" s="40" t="s">
        <v>146</v>
      </c>
      <c r="AG37" s="39" t="str">
        <f>'Formulário Anual 2024'!AG37</f>
        <v>✖</v>
      </c>
      <c r="AH37" s="40" t="s">
        <v>146</v>
      </c>
      <c r="AI37" s="39" t="str">
        <f>'Formulário Anual 2024'!AI37</f>
        <v>✖</v>
      </c>
      <c r="AJ37" s="40" t="s">
        <v>146</v>
      </c>
      <c r="AK37" s="39" t="str">
        <f>'Formulário Anual 2024'!AK37</f>
        <v>✖</v>
      </c>
      <c r="AL37" s="40" t="s">
        <v>146</v>
      </c>
      <c r="AM37" s="140"/>
      <c r="AN37" s="141"/>
    </row>
    <row r="38" spans="1:40" ht="21" x14ac:dyDescent="0.35">
      <c r="A38" s="5" t="s">
        <v>21</v>
      </c>
      <c r="B38" s="23">
        <f>'Formulário Anual 2024'!B38</f>
        <v>50</v>
      </c>
      <c r="C38" s="52" t="str">
        <f>'Formulário Anual 2024'!C38</f>
        <v>✔</v>
      </c>
      <c r="D38" s="55">
        <f>IF($B38&gt;0,IF(C38="✖",0,'Tabela de Produtos Bimestral'!C7),0)</f>
        <v>221.5925</v>
      </c>
      <c r="E38" s="53"/>
      <c r="F38" s="53"/>
      <c r="G38" s="53"/>
      <c r="H38" s="53"/>
      <c r="I38" s="53"/>
      <c r="J38" s="53"/>
      <c r="K38" s="53"/>
      <c r="L38" s="53"/>
      <c r="M38" s="52" t="str">
        <f>'Formulário Anual 2024'!M38</f>
        <v>✖</v>
      </c>
      <c r="N38" s="51">
        <f>IF($B38&gt;0,IF(M38="✖",0,IF(M$37="✖",'Tabela de Produtos Bimestral'!U7,'Tabela de Produtos Bimestral'!AA7)),0)</f>
        <v>0</v>
      </c>
      <c r="O38" s="53"/>
      <c r="P38" s="53"/>
      <c r="Q38" s="53"/>
      <c r="R38" s="53"/>
      <c r="S38" s="53"/>
      <c r="T38" s="53"/>
      <c r="U38" s="53"/>
      <c r="V38" s="53"/>
      <c r="W38" s="52" t="str">
        <f>'Formulário Anual 2024'!W38</f>
        <v>✖</v>
      </c>
      <c r="X38" s="51">
        <f>IF($B38&gt;0,IF(W38="✖",0,IF(W$37="✖",'Tabela de Produtos Bimestral'!R7,'Tabela de Produtos Bimestral'!X7)),0)</f>
        <v>0</v>
      </c>
      <c r="Y38" s="52" t="str">
        <f>'Formulário Anual 2024'!Y38</f>
        <v>✖</v>
      </c>
      <c r="Z38" s="51">
        <f>IF($B38&gt;0,IF(Y38="✖",0,IF(Y$37="✖",'Tabela de Produtos Bimestral'!T7,'Tabela de Produtos Bimestral'!Z7)),0)</f>
        <v>0</v>
      </c>
      <c r="AA38" s="52" t="str">
        <f>'Formulário Anual 2024'!AA38</f>
        <v>✖</v>
      </c>
      <c r="AB38" s="51">
        <f>IF($B38&gt;0,IF(AA38="✖",0,IF(AA$37="✖",'Tabela de Produtos Bimestral'!W7,'Tabela de Produtos Bimestral'!AC7)),0)</f>
        <v>0</v>
      </c>
      <c r="AC38" s="52" t="str">
        <f>'Formulário Anual 2024'!AC38</f>
        <v>✖</v>
      </c>
      <c r="AD38" s="55">
        <f>IF($B38&gt;0,IF(AC38="✖",0,'Tabela de Produtos Bimestral'!AD7),0)</f>
        <v>0</v>
      </c>
      <c r="AE38" s="52" t="str">
        <f>'Formulário Anual 2024'!AE38</f>
        <v>✖</v>
      </c>
      <c r="AF38" s="55">
        <f>IF($B38&gt;0,IF(AE38="✖",0,'Tabela de Produtos Bimestral'!AE7),0)</f>
        <v>0</v>
      </c>
      <c r="AG38" s="52" t="str">
        <f>'Formulário Anual 2024'!AG38</f>
        <v>✖</v>
      </c>
      <c r="AH38" s="55">
        <f>IF($B38&gt;0,IF(AG38="✖",0,'Tabela de Produtos Bimestral'!AF7),0)</f>
        <v>0</v>
      </c>
      <c r="AI38" s="52" t="str">
        <f>'Formulário Anual 2024'!AI38</f>
        <v>✖</v>
      </c>
      <c r="AJ38" s="55">
        <f>IF($B38&gt;0,IF(AI38="✖",0,'Tabela de Produtos Bimestral'!AG7),0)</f>
        <v>0</v>
      </c>
      <c r="AK38" s="52" t="str">
        <f>'Formulário Anual 2024'!AK38</f>
        <v>✖</v>
      </c>
      <c r="AL38" s="55">
        <f>IF($B38&gt;0,IF(AK38="✖",0,'Tabela de Produtos Bimestral'!AH7),0)</f>
        <v>0</v>
      </c>
      <c r="AM38" s="142">
        <f>SUM(C38:AL38)</f>
        <v>221.5925</v>
      </c>
      <c r="AN38" s="143"/>
    </row>
    <row r="39" spans="1:40" ht="21" x14ac:dyDescent="0.35">
      <c r="A39" s="5" t="s">
        <v>22</v>
      </c>
      <c r="B39" s="23">
        <f>'Formulário Anual 2024'!B39</f>
        <v>55</v>
      </c>
      <c r="C39" s="52" t="str">
        <f>'Formulário Anual 2024'!C39</f>
        <v>✔</v>
      </c>
      <c r="D39" s="55">
        <f>IF($B39&gt;0,IF(C39="✖",0,'Tabela de Produtos Bimestral'!C8),0)</f>
        <v>221.5925</v>
      </c>
      <c r="E39" s="53"/>
      <c r="F39" s="53"/>
      <c r="G39" s="53"/>
      <c r="H39" s="53"/>
      <c r="I39" s="53"/>
      <c r="J39" s="53"/>
      <c r="K39" s="53"/>
      <c r="L39" s="53"/>
      <c r="M39" s="52" t="str">
        <f>'Formulário Anual 2024'!M39</f>
        <v>✖</v>
      </c>
      <c r="N39" s="51">
        <f>IF($B39&gt;0,IF(M39="✖",0,IF(M$37="✖",'Tabela de Produtos Bimestral'!U8,'Tabela de Produtos Bimestral'!AA8)),0)</f>
        <v>0</v>
      </c>
      <c r="O39" s="53"/>
      <c r="P39" s="53"/>
      <c r="Q39" s="53"/>
      <c r="R39" s="53"/>
      <c r="S39" s="53"/>
      <c r="T39" s="53"/>
      <c r="U39" s="53"/>
      <c r="V39" s="53"/>
      <c r="W39" s="52" t="str">
        <f>'Formulário Anual 2024'!W39</f>
        <v>✖</v>
      </c>
      <c r="X39" s="51">
        <f>IF($B39&gt;0,IF(W39="✖",0,IF(W$37="✖",'Tabela de Produtos Bimestral'!R8,'Tabela de Produtos Bimestral'!X8)),0)</f>
        <v>0</v>
      </c>
      <c r="Y39" s="52" t="str">
        <f>'Formulário Anual 2024'!Y39</f>
        <v>✖</v>
      </c>
      <c r="Z39" s="51">
        <f>IF($B39&gt;0,IF(Y39="✖",0,IF(Y$37="✖",'Tabela de Produtos Bimestral'!T8,'Tabela de Produtos Bimestral'!Z8)),0)</f>
        <v>0</v>
      </c>
      <c r="AA39" s="52" t="str">
        <f>'Formulário Anual 2024'!AA39</f>
        <v>✖</v>
      </c>
      <c r="AB39" s="51">
        <f>IF($B39&gt;0,IF(AA39="✖",0,IF(AA$37="✖",'Tabela de Produtos Bimestral'!W8,'Tabela de Produtos Bimestral'!AC8)),0)</f>
        <v>0</v>
      </c>
      <c r="AC39" s="52" t="str">
        <f>'Formulário Anual 2024'!AC39</f>
        <v>✖</v>
      </c>
      <c r="AD39" s="55">
        <f>IF($B39&gt;0,IF(AC39="✖",0,'Tabela de Produtos Bimestral'!AD8),0)</f>
        <v>0</v>
      </c>
      <c r="AE39" s="52" t="str">
        <f>'Formulário Anual 2024'!AE39</f>
        <v>✖</v>
      </c>
      <c r="AF39" s="55">
        <f>IF($B39&gt;0,IF(AE39="✖",0,'Tabela de Produtos Bimestral'!AE8),0)</f>
        <v>0</v>
      </c>
      <c r="AG39" s="52" t="str">
        <f>'Formulário Anual 2024'!AG39</f>
        <v>✖</v>
      </c>
      <c r="AH39" s="55">
        <f>IF($B39&gt;0,IF(AG39="✖",0,'Tabela de Produtos Bimestral'!AF8),0)</f>
        <v>0</v>
      </c>
      <c r="AI39" s="52" t="str">
        <f>'Formulário Anual 2024'!AI39</f>
        <v>✖</v>
      </c>
      <c r="AJ39" s="55">
        <f>IF($B39&gt;0,IF(AI39="✖",0,'Tabela de Produtos Bimestral'!AG8),0)</f>
        <v>0</v>
      </c>
      <c r="AK39" s="52" t="str">
        <f>'Formulário Anual 2024'!AK39</f>
        <v>✖</v>
      </c>
      <c r="AL39" s="55">
        <f>IF($B39&gt;0,IF(AK39="✖",0,'Tabela de Produtos Bimestral'!AH8),0)</f>
        <v>0</v>
      </c>
      <c r="AM39" s="142">
        <f t="shared" ref="AM39:AM42" si="1">SUM(C39:AL39)</f>
        <v>221.5925</v>
      </c>
      <c r="AN39" s="143"/>
    </row>
    <row r="40" spans="1:40" ht="21" x14ac:dyDescent="0.35">
      <c r="A40" s="5" t="s">
        <v>23</v>
      </c>
      <c r="B40" s="23">
        <f>'Formulário Anual 2024'!B40</f>
        <v>50</v>
      </c>
      <c r="C40" s="52" t="str">
        <f>'Formulário Anual 2024'!C40</f>
        <v>✔</v>
      </c>
      <c r="D40" s="55">
        <f>IF($B40&gt;0,IF(C40="✖",0,'Tabela de Produtos Bimestral'!C9),0)</f>
        <v>221.5925</v>
      </c>
      <c r="E40" s="53"/>
      <c r="F40" s="53"/>
      <c r="G40" s="53"/>
      <c r="H40" s="53"/>
      <c r="I40" s="53"/>
      <c r="J40" s="53"/>
      <c r="K40" s="53"/>
      <c r="L40" s="53"/>
      <c r="M40" s="52" t="str">
        <f>'Formulário Anual 2024'!M40</f>
        <v>✖</v>
      </c>
      <c r="N40" s="51">
        <f>IF($B40&gt;0,IF(M40="✖",0,IF(M$37="✖",'Tabela de Produtos Bimestral'!U9,'Tabela de Produtos Bimestral'!AA9)),0)</f>
        <v>0</v>
      </c>
      <c r="O40" s="53"/>
      <c r="P40" s="53"/>
      <c r="Q40" s="53"/>
      <c r="R40" s="53"/>
      <c r="S40" s="53"/>
      <c r="T40" s="53"/>
      <c r="U40" s="53"/>
      <c r="V40" s="53"/>
      <c r="W40" s="52" t="str">
        <f>'Formulário Anual 2024'!W40</f>
        <v>✖</v>
      </c>
      <c r="X40" s="51">
        <f>IF($B40&gt;0,IF(W40="✖",0,IF(W$37="✖",'Tabela de Produtos Bimestral'!R9,'Tabela de Produtos Bimestral'!X9)),0)</f>
        <v>0</v>
      </c>
      <c r="Y40" s="52" t="str">
        <f>'Formulário Anual 2024'!Y40</f>
        <v>✖</v>
      </c>
      <c r="Z40" s="51">
        <f>IF($B40&gt;0,IF(Y40="✖",0,IF(Y$37="✖",'Tabela de Produtos Bimestral'!T9,'Tabela de Produtos Bimestral'!Z9)),0)</f>
        <v>0</v>
      </c>
      <c r="AA40" s="52" t="str">
        <f>'Formulário Anual 2024'!AA40</f>
        <v>✖</v>
      </c>
      <c r="AB40" s="51">
        <f>IF($B40&gt;0,IF(AA40="✖",0,IF(AA$37="✖",'Tabela de Produtos Bimestral'!W9,'Tabela de Produtos Bimestral'!AC9)),0)</f>
        <v>0</v>
      </c>
      <c r="AC40" s="52" t="str">
        <f>'Formulário Anual 2024'!AC40</f>
        <v>✖</v>
      </c>
      <c r="AD40" s="55">
        <f>IF($B40&gt;0,IF(AC40="✖",0,'Tabela de Produtos Bimestral'!AD9),0)</f>
        <v>0</v>
      </c>
      <c r="AE40" s="52" t="str">
        <f>'Formulário Anual 2024'!AE40</f>
        <v>✖</v>
      </c>
      <c r="AF40" s="55">
        <f>IF($B40&gt;0,IF(AE40="✖",0,'Tabela de Produtos Bimestral'!AE9),0)</f>
        <v>0</v>
      </c>
      <c r="AG40" s="52" t="str">
        <f>'Formulário Anual 2024'!AG40</f>
        <v>✖</v>
      </c>
      <c r="AH40" s="55">
        <f>IF($B40&gt;0,IF(AG40="✖",0,'Tabela de Produtos Bimestral'!AF9),0)</f>
        <v>0</v>
      </c>
      <c r="AI40" s="52" t="str">
        <f>'Formulário Anual 2024'!AI40</f>
        <v>✖</v>
      </c>
      <c r="AJ40" s="55">
        <f>IF($B40&gt;0,IF(AI40="✖",0,'Tabela de Produtos Bimestral'!AG9),0)</f>
        <v>0</v>
      </c>
      <c r="AK40" s="52" t="str">
        <f>'Formulário Anual 2024'!AK40</f>
        <v>✖</v>
      </c>
      <c r="AL40" s="55">
        <f>IF($B40&gt;0,IF(AK40="✖",0,'Tabela de Produtos Bimestral'!AH9),0)</f>
        <v>0</v>
      </c>
      <c r="AM40" s="142">
        <f t="shared" si="1"/>
        <v>221.5925</v>
      </c>
      <c r="AN40" s="143"/>
    </row>
    <row r="41" spans="1:40" ht="21" x14ac:dyDescent="0.35">
      <c r="A41" s="5" t="s">
        <v>24</v>
      </c>
      <c r="B41" s="23">
        <f>'Formulário Anual 2024'!B41</f>
        <v>70</v>
      </c>
      <c r="C41" s="52" t="str">
        <f>'Formulário Anual 2024'!C41</f>
        <v>✔</v>
      </c>
      <c r="D41" s="55">
        <f>IF($B41&gt;0,IF(C41="✖",0,'Tabela de Produtos Bimestral'!C10),0)</f>
        <v>221.5925</v>
      </c>
      <c r="E41" s="53"/>
      <c r="F41" s="53"/>
      <c r="G41" s="53"/>
      <c r="H41" s="53"/>
      <c r="I41" s="53"/>
      <c r="J41" s="53"/>
      <c r="K41" s="53"/>
      <c r="L41" s="53"/>
      <c r="M41" s="52" t="str">
        <f>'Formulário Anual 2024'!M41</f>
        <v>✖</v>
      </c>
      <c r="N41" s="51">
        <f>IF($B41&gt;0,IF(M41="✖",0,IF(M$37="✖",'Tabela de Produtos Bimestral'!U10,'Tabela de Produtos Bimestral'!AA10)),0)</f>
        <v>0</v>
      </c>
      <c r="O41" s="53"/>
      <c r="P41" s="53"/>
      <c r="Q41" s="53"/>
      <c r="R41" s="53"/>
      <c r="S41" s="53"/>
      <c r="T41" s="53"/>
      <c r="U41" s="53"/>
      <c r="V41" s="53"/>
      <c r="W41" s="52" t="str">
        <f>'Formulário Anual 2024'!W41</f>
        <v>✖</v>
      </c>
      <c r="X41" s="51">
        <f>IF($B41&gt;0,IF(W41="✖",0,IF(W$37="✖",'Tabela de Produtos Bimestral'!R10,'Tabela de Produtos Bimestral'!X10)),0)</f>
        <v>0</v>
      </c>
      <c r="Y41" s="52" t="str">
        <f>'Formulário Anual 2024'!Y41</f>
        <v>✖</v>
      </c>
      <c r="Z41" s="51">
        <f>IF($B41&gt;0,IF(Y41="✖",0,IF(Y$37="✖",'Tabela de Produtos Bimestral'!T10,'Tabela de Produtos Bimestral'!Z10)),0)</f>
        <v>0</v>
      </c>
      <c r="AA41" s="52" t="str">
        <f>'Formulário Anual 2024'!AA41</f>
        <v>✖</v>
      </c>
      <c r="AB41" s="51">
        <f>IF($B41&gt;0,IF(AA41="✖",0,IF(AA$37="✖",'Tabela de Produtos Bimestral'!W10,'Tabela de Produtos Bimestral'!AC10)),0)</f>
        <v>0</v>
      </c>
      <c r="AC41" s="52" t="str">
        <f>'Formulário Anual 2024'!AC41</f>
        <v>✖</v>
      </c>
      <c r="AD41" s="55">
        <f>IF($B41&gt;0,IF(AC41="✖",0,'Tabela de Produtos Bimestral'!AD10),0)</f>
        <v>0</v>
      </c>
      <c r="AE41" s="52" t="str">
        <f>'Formulário Anual 2024'!AE41</f>
        <v>✖</v>
      </c>
      <c r="AF41" s="55">
        <f>IF($B41&gt;0,IF(AE41="✖",0,'Tabela de Produtos Bimestral'!AE10),0)</f>
        <v>0</v>
      </c>
      <c r="AG41" s="52" t="str">
        <f>'Formulário Anual 2024'!AG41</f>
        <v>✖</v>
      </c>
      <c r="AH41" s="55">
        <f>IF($B41&gt;0,IF(AG41="✖",0,'Tabela de Produtos Bimestral'!AF10),0)</f>
        <v>0</v>
      </c>
      <c r="AI41" s="52" t="str">
        <f>'Formulário Anual 2024'!AI41</f>
        <v>✖</v>
      </c>
      <c r="AJ41" s="55">
        <f>IF($B41&gt;0,IF(AI41="✖",0,'Tabela de Produtos Bimestral'!AG10),0)</f>
        <v>0</v>
      </c>
      <c r="AK41" s="52" t="str">
        <f>'Formulário Anual 2024'!AK41</f>
        <v>✖</v>
      </c>
      <c r="AL41" s="55">
        <f>IF($B41&gt;0,IF(AK41="✖",0,'Tabela de Produtos Bimestral'!AH10),0)</f>
        <v>0</v>
      </c>
      <c r="AM41" s="142">
        <f t="shared" si="1"/>
        <v>221.5925</v>
      </c>
      <c r="AN41" s="143"/>
    </row>
    <row r="42" spans="1:40" ht="21" x14ac:dyDescent="0.35">
      <c r="A42" s="5" t="s">
        <v>25</v>
      </c>
      <c r="B42" s="23">
        <f>'Formulário Anual 2024'!B42</f>
        <v>60</v>
      </c>
      <c r="C42" s="52" t="str">
        <f>'Formulário Anual 2024'!C42</f>
        <v>✔</v>
      </c>
      <c r="D42" s="55">
        <f>IF($B42&gt;0,IF(C42="✖",0,'Tabela de Produtos Bimestral'!C11),0)</f>
        <v>221.5925</v>
      </c>
      <c r="E42" s="53"/>
      <c r="F42" s="53"/>
      <c r="G42" s="53"/>
      <c r="H42" s="53"/>
      <c r="I42" s="52" t="str">
        <f>'Formulário Anual 2024'!I42</f>
        <v>✔</v>
      </c>
      <c r="J42" s="55">
        <f>IF($B42&gt;0,IF(I42="✖",0,'Tabela de Produtos Bimestral'!H11),0)</f>
        <v>41.407499999999999</v>
      </c>
      <c r="K42" s="53"/>
      <c r="L42" s="53"/>
      <c r="M42" s="52" t="str">
        <f>'Formulário Anual 2024'!M42</f>
        <v>✖</v>
      </c>
      <c r="N42" s="51">
        <f>IF($B42&gt;0,IF(M42="✖",0,IF(M$37="✖",'Tabela de Produtos Bimestral'!U11,'Tabela de Produtos Bimestral'!AA11)),0)</f>
        <v>0</v>
      </c>
      <c r="O42" s="53"/>
      <c r="P42" s="53"/>
      <c r="Q42" s="53"/>
      <c r="R42" s="53"/>
      <c r="S42" s="53"/>
      <c r="T42" s="53"/>
      <c r="U42" s="53"/>
      <c r="V42" s="53"/>
      <c r="W42" s="52" t="str">
        <f>'Formulário Anual 2024'!W42</f>
        <v>✖</v>
      </c>
      <c r="X42" s="51">
        <f>IF($B42&gt;0,IF(W42="✖",0,IF(W$37="✖",'Tabela de Produtos Bimestral'!R11,'Tabela de Produtos Bimestral'!X11)),0)</f>
        <v>0</v>
      </c>
      <c r="Y42" s="52" t="str">
        <f>'Formulário Anual 2024'!Y42</f>
        <v>✖</v>
      </c>
      <c r="Z42" s="51">
        <f>IF($B42&gt;0,IF(Y42="✖",0,IF(Y$37="✖",'Tabela de Produtos Bimestral'!T11,'Tabela de Produtos Bimestral'!Z11)),0)</f>
        <v>0</v>
      </c>
      <c r="AA42" s="52" t="str">
        <f>'Formulário Anual 2024'!AA42</f>
        <v>✖</v>
      </c>
      <c r="AB42" s="51">
        <f>IF($B42&gt;0,IF(AA42="✖",0,IF(AA$37="✖",'Tabela de Produtos Bimestral'!W11,'Tabela de Produtos Bimestral'!AC11)),0)</f>
        <v>0</v>
      </c>
      <c r="AC42" s="52" t="str">
        <f>'Formulário Anual 2024'!AC42</f>
        <v>✖</v>
      </c>
      <c r="AD42" s="55">
        <f>IF($B42&gt;0,IF(AC42="✖",0,'Tabela de Produtos Bimestral'!AD11),0)</f>
        <v>0</v>
      </c>
      <c r="AE42" s="52" t="str">
        <f>'Formulário Anual 2024'!AE42</f>
        <v>✖</v>
      </c>
      <c r="AF42" s="55">
        <f>IF($B42&gt;0,IF(AE42="✖",0,'Tabela de Produtos Bimestral'!AE11),0)</f>
        <v>0</v>
      </c>
      <c r="AG42" s="52" t="str">
        <f>'Formulário Anual 2024'!AG42</f>
        <v>✖</v>
      </c>
      <c r="AH42" s="55">
        <f>IF($B42&gt;0,IF(AG42="✖",0,'Tabela de Produtos Bimestral'!AF11),0)</f>
        <v>0</v>
      </c>
      <c r="AI42" s="52" t="str">
        <f>'Formulário Anual 2024'!AI42</f>
        <v>✖</v>
      </c>
      <c r="AJ42" s="55">
        <f>IF($B42&gt;0,IF(AI42="✖",0,'Tabela de Produtos Bimestral'!AG11),0)</f>
        <v>0</v>
      </c>
      <c r="AK42" s="52" t="str">
        <f>'Formulário Anual 2024'!AK42</f>
        <v>✖</v>
      </c>
      <c r="AL42" s="55">
        <f>IF($B42&gt;0,IF(AK42="✖",0,'Tabela de Produtos Bimestral'!AH11),0)</f>
        <v>0</v>
      </c>
      <c r="AM42" s="142">
        <f t="shared" si="1"/>
        <v>263</v>
      </c>
      <c r="AN42" s="143"/>
    </row>
    <row r="43" spans="1:40" ht="21" customHeight="1" x14ac:dyDescent="0.35">
      <c r="A43" s="34"/>
      <c r="B43" s="30"/>
      <c r="C43" s="153" t="s">
        <v>166</v>
      </c>
      <c r="D43" s="153"/>
      <c r="E43" s="153"/>
      <c r="F43" s="153"/>
      <c r="G43" s="153"/>
      <c r="H43" s="153"/>
      <c r="I43" s="153"/>
      <c r="J43" s="153"/>
      <c r="K43" s="153" t="s">
        <v>165</v>
      </c>
      <c r="L43" s="153"/>
      <c r="M43" s="153" t="str">
        <f t="shared" ref="M43" si="2">IF(M37="✔","*Não se aplica desconto","Desconto aplicável")</f>
        <v>Desconto aplicável</v>
      </c>
      <c r="N43" s="153"/>
      <c r="O43" s="153" t="s">
        <v>166</v>
      </c>
      <c r="P43" s="153"/>
      <c r="Q43" s="153"/>
      <c r="R43" s="153"/>
      <c r="S43" s="153"/>
      <c r="T43" s="153"/>
      <c r="U43" s="153" t="str">
        <f t="shared" ref="U43" si="3">IF(U37="✔","*Não se aplica desconto","Desconto aplicável")</f>
        <v>Desconto aplicável</v>
      </c>
      <c r="V43" s="153"/>
      <c r="W43" s="153" t="str">
        <f>IF(W37="✔","*Não se aplica desconto","Desconto aplicável")</f>
        <v>Desconto aplicável</v>
      </c>
      <c r="X43" s="153"/>
      <c r="Y43" s="153" t="str">
        <f t="shared" ref="Y43" si="4">IF(Y37="✔","*Não se aplica desconto","Desconto aplicável")</f>
        <v>Desconto aplicável</v>
      </c>
      <c r="Z43" s="153"/>
      <c r="AA43" s="153" t="str">
        <f t="shared" ref="AA43" si="5">IF(AA37="✔","*Não se aplica desconto","Desconto aplicável")</f>
        <v>Desconto aplicável</v>
      </c>
      <c r="AB43" s="153"/>
      <c r="AC43" s="153" t="s">
        <v>165</v>
      </c>
      <c r="AD43" s="153"/>
      <c r="AE43" s="153"/>
      <c r="AF43" s="153"/>
      <c r="AG43" s="153"/>
      <c r="AH43" s="153"/>
      <c r="AI43" s="153"/>
      <c r="AJ43" s="153"/>
      <c r="AK43" s="153"/>
      <c r="AL43" s="153"/>
    </row>
    <row r="44" spans="1:40" ht="21" customHeight="1" x14ac:dyDescent="0.35">
      <c r="A44" s="34"/>
      <c r="B44" s="30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  <c r="AH44" s="153"/>
      <c r="AI44" s="153"/>
      <c r="AJ44" s="153"/>
      <c r="AK44" s="153"/>
      <c r="AL44" s="153"/>
    </row>
    <row r="45" spans="1:40" x14ac:dyDescent="0.25">
      <c r="B45" s="18"/>
      <c r="L45" s="37"/>
    </row>
    <row r="46" spans="1:40" x14ac:dyDescent="0.25">
      <c r="B46" s="18"/>
    </row>
    <row r="47" spans="1:40" ht="21" customHeight="1" x14ac:dyDescent="0.25">
      <c r="A47" s="173" t="s">
        <v>19</v>
      </c>
      <c r="B47" s="175" t="s">
        <v>15</v>
      </c>
      <c r="C47" s="175"/>
      <c r="D47" s="175"/>
      <c r="E47" s="175"/>
      <c r="F47" s="175"/>
      <c r="G47" s="175"/>
      <c r="H47" s="175"/>
      <c r="I47" s="175"/>
      <c r="J47" s="175"/>
      <c r="K47" s="175"/>
    </row>
    <row r="48" spans="1:40" ht="92.25" customHeight="1" x14ac:dyDescent="0.25">
      <c r="A48" s="173"/>
      <c r="B48" s="174" t="s">
        <v>16</v>
      </c>
      <c r="C48" s="174"/>
      <c r="D48" s="175" t="s">
        <v>17</v>
      </c>
      <c r="E48" s="175"/>
      <c r="F48" s="175" t="s">
        <v>18</v>
      </c>
      <c r="G48" s="175"/>
      <c r="H48" s="175" t="s">
        <v>131</v>
      </c>
      <c r="I48" s="175"/>
      <c r="J48" s="175" t="s">
        <v>142</v>
      </c>
      <c r="K48" s="175"/>
    </row>
    <row r="49" spans="1:34" ht="21" x14ac:dyDescent="0.25">
      <c r="A49" s="5" t="s">
        <v>21</v>
      </c>
      <c r="B49" s="143">
        <f>SUM(C38:AL38)</f>
        <v>221.5925</v>
      </c>
      <c r="C49" s="143"/>
      <c r="D49" s="192" t="str">
        <f>IF($C$149&lt;100,"0%",IF($C$149&lt;200,"5%",IF($C$149&lt;300,"10%",IF($C$149&lt;400,"15%","20%"))))</f>
        <v>20%</v>
      </c>
      <c r="E49" s="192"/>
      <c r="F49" s="58">
        <f>H150</f>
        <v>0.1208814</v>
      </c>
      <c r="G49" s="58"/>
      <c r="H49" s="179">
        <f>'cálculos 4º Bim'!AM7</f>
        <v>150.48758837049999</v>
      </c>
      <c r="I49" s="180"/>
      <c r="J49" s="179">
        <f>'cálculos 4º Bim'!AN7</f>
        <v>150.48758837049999</v>
      </c>
      <c r="K49" s="180"/>
    </row>
    <row r="50" spans="1:34" ht="21" x14ac:dyDescent="0.25">
      <c r="A50" s="5" t="s">
        <v>22</v>
      </c>
      <c r="B50" s="143">
        <f t="shared" ref="B50:B53" si="6">SUM(C39:AL39)</f>
        <v>221.5925</v>
      </c>
      <c r="C50" s="143"/>
      <c r="D50" s="192"/>
      <c r="E50" s="192"/>
      <c r="F50" s="58">
        <f>H150</f>
        <v>0.1208814</v>
      </c>
      <c r="G50" s="58"/>
      <c r="H50" s="179">
        <f>'cálculos 4º Bim'!AM8</f>
        <v>150.48758837049999</v>
      </c>
      <c r="I50" s="180"/>
      <c r="J50" s="179">
        <f>'cálculos 4º Bim'!AN8</f>
        <v>150.48758837049999</v>
      </c>
      <c r="K50" s="180"/>
    </row>
    <row r="51" spans="1:34" ht="21" x14ac:dyDescent="0.25">
      <c r="A51" s="5" t="s">
        <v>23</v>
      </c>
      <c r="B51" s="143">
        <f t="shared" si="6"/>
        <v>221.5925</v>
      </c>
      <c r="C51" s="143"/>
      <c r="D51" s="192"/>
      <c r="E51" s="192"/>
      <c r="F51" s="58">
        <f>H150</f>
        <v>0.1208814</v>
      </c>
      <c r="G51" s="58"/>
      <c r="H51" s="179">
        <f>'cálculos 4º Bim'!AM9</f>
        <v>150.48758837049999</v>
      </c>
      <c r="I51" s="180"/>
      <c r="J51" s="179">
        <f>'cálculos 4º Bim'!AN9</f>
        <v>150.48758837049999</v>
      </c>
      <c r="K51" s="180"/>
    </row>
    <row r="52" spans="1:34" ht="21" x14ac:dyDescent="0.25">
      <c r="A52" s="5" t="s">
        <v>24</v>
      </c>
      <c r="B52" s="143">
        <f t="shared" si="6"/>
        <v>221.5925</v>
      </c>
      <c r="C52" s="143"/>
      <c r="D52" s="192"/>
      <c r="E52" s="192"/>
      <c r="F52" s="58">
        <f>H150</f>
        <v>0.1208814</v>
      </c>
      <c r="G52" s="58"/>
      <c r="H52" s="179">
        <f>'cálculos 4º Bim'!AM10</f>
        <v>150.48758837049999</v>
      </c>
      <c r="I52" s="180"/>
      <c r="J52" s="179">
        <f>'cálculos 4º Bim'!AN10</f>
        <v>150.48758837049999</v>
      </c>
      <c r="K52" s="180"/>
    </row>
    <row r="53" spans="1:34" ht="21" x14ac:dyDescent="0.25">
      <c r="A53" s="5" t="s">
        <v>25</v>
      </c>
      <c r="B53" s="143">
        <f t="shared" si="6"/>
        <v>263</v>
      </c>
      <c r="C53" s="143"/>
      <c r="D53" s="192"/>
      <c r="E53" s="192"/>
      <c r="F53" s="58">
        <f>H150</f>
        <v>0.1208814</v>
      </c>
      <c r="G53" s="58"/>
      <c r="H53" s="179">
        <f>'cálculos 4º Bim'!AM11</f>
        <v>178.60819179999999</v>
      </c>
      <c r="I53" s="180"/>
      <c r="J53" s="179">
        <f>'cálculos 4º Bim'!AN11</f>
        <v>178.60819179999999</v>
      </c>
      <c r="K53" s="180"/>
    </row>
    <row r="54" spans="1:34" x14ac:dyDescent="0.25">
      <c r="B54" s="18"/>
    </row>
    <row r="55" spans="1:34" x14ac:dyDescent="0.25">
      <c r="B55" s="18"/>
    </row>
    <row r="56" spans="1:34" ht="42" customHeight="1" x14ac:dyDescent="0.25">
      <c r="A56" s="173" t="s">
        <v>26</v>
      </c>
      <c r="B56" s="182" t="s">
        <v>108</v>
      </c>
      <c r="C56" s="183" t="s">
        <v>47</v>
      </c>
      <c r="D56" s="183"/>
      <c r="E56" s="202" t="s">
        <v>143</v>
      </c>
      <c r="F56" s="203"/>
      <c r="G56" s="203"/>
      <c r="H56" s="203"/>
      <c r="I56" s="203"/>
      <c r="J56" s="203"/>
      <c r="K56" s="193" t="s">
        <v>84</v>
      </c>
      <c r="L56" s="193"/>
      <c r="M56" s="193" t="s">
        <v>144</v>
      </c>
      <c r="N56" s="193"/>
      <c r="O56" s="193"/>
      <c r="P56" s="193"/>
      <c r="Q56" s="196" t="s">
        <v>27</v>
      </c>
      <c r="R56" s="197"/>
      <c r="S56" s="154" t="s">
        <v>145</v>
      </c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208"/>
      <c r="AG56" s="136" t="s">
        <v>15</v>
      </c>
      <c r="AH56" s="137"/>
    </row>
    <row r="57" spans="1:34" ht="78" customHeight="1" x14ac:dyDescent="0.25">
      <c r="A57" s="173"/>
      <c r="B57" s="182"/>
      <c r="C57" s="172" t="s">
        <v>5</v>
      </c>
      <c r="D57" s="172"/>
      <c r="E57" s="172" t="s">
        <v>115</v>
      </c>
      <c r="F57" s="172"/>
      <c r="G57" s="172" t="s">
        <v>20</v>
      </c>
      <c r="H57" s="172"/>
      <c r="I57" s="172" t="s">
        <v>130</v>
      </c>
      <c r="J57" s="172"/>
      <c r="K57" s="186" t="s">
        <v>117</v>
      </c>
      <c r="L57" s="186"/>
      <c r="M57" s="186" t="s">
        <v>118</v>
      </c>
      <c r="N57" s="186"/>
      <c r="O57" s="186" t="s">
        <v>116</v>
      </c>
      <c r="P57" s="186"/>
      <c r="Q57" s="198"/>
      <c r="R57" s="199"/>
      <c r="S57" s="200" t="s">
        <v>110</v>
      </c>
      <c r="T57" s="201"/>
      <c r="U57" s="200" t="s">
        <v>94</v>
      </c>
      <c r="V57" s="201"/>
      <c r="W57" s="200" t="s">
        <v>134</v>
      </c>
      <c r="X57" s="201"/>
      <c r="Y57" s="200" t="s">
        <v>135</v>
      </c>
      <c r="Z57" s="201"/>
      <c r="AA57" s="200" t="s">
        <v>136</v>
      </c>
      <c r="AB57" s="201"/>
      <c r="AC57" s="200" t="s">
        <v>137</v>
      </c>
      <c r="AD57" s="201"/>
      <c r="AE57" s="200" t="s">
        <v>138</v>
      </c>
      <c r="AF57" s="201"/>
      <c r="AG57" s="138" t="s">
        <v>172</v>
      </c>
      <c r="AH57" s="139"/>
    </row>
    <row r="58" spans="1:34" ht="24" customHeight="1" x14ac:dyDescent="0.25">
      <c r="A58" s="173"/>
      <c r="B58" s="182"/>
      <c r="C58" s="172"/>
      <c r="D58" s="172"/>
      <c r="E58" s="172"/>
      <c r="F58" s="172"/>
      <c r="G58" s="172"/>
      <c r="H58" s="172"/>
      <c r="I58" s="172"/>
      <c r="J58" s="172"/>
      <c r="K58" s="186"/>
      <c r="L58" s="186"/>
      <c r="M58" s="186"/>
      <c r="N58" s="186"/>
      <c r="O58" s="186"/>
      <c r="P58" s="186"/>
      <c r="Q58" s="41" t="str">
        <f>'Formulário Anual 2024'!Q58</f>
        <v>✔</v>
      </c>
      <c r="R58" s="59" t="s">
        <v>146</v>
      </c>
      <c r="S58" s="39" t="str">
        <f>'Formulário Anual 2024'!S58</f>
        <v>✖</v>
      </c>
      <c r="T58" s="60" t="s">
        <v>146</v>
      </c>
      <c r="U58" s="39" t="str">
        <f>'Formulário Anual 2024'!U58</f>
        <v>✖</v>
      </c>
      <c r="V58" s="60" t="s">
        <v>146</v>
      </c>
      <c r="W58" s="39" t="str">
        <f>'Formulário Anual 2024'!W58</f>
        <v>✖</v>
      </c>
      <c r="X58" s="60" t="s">
        <v>146</v>
      </c>
      <c r="Y58" s="39" t="str">
        <f>'Formulário Anual 2024'!Y58</f>
        <v>✖</v>
      </c>
      <c r="Z58" s="60" t="s">
        <v>146</v>
      </c>
      <c r="AA58" s="39" t="str">
        <f>'Formulário Anual 2024'!AA58</f>
        <v>✖</v>
      </c>
      <c r="AB58" s="60" t="s">
        <v>146</v>
      </c>
      <c r="AC58" s="39" t="str">
        <f>'Formulário Anual 2024'!AC58</f>
        <v>✖</v>
      </c>
      <c r="AD58" s="60" t="s">
        <v>146</v>
      </c>
      <c r="AE58" s="39" t="str">
        <f>'Formulário Anual 2024'!AE58</f>
        <v>✖</v>
      </c>
      <c r="AF58" s="60" t="s">
        <v>146</v>
      </c>
      <c r="AG58" s="140"/>
      <c r="AH58" s="141"/>
    </row>
    <row r="59" spans="1:34" ht="21" x14ac:dyDescent="0.35">
      <c r="A59" s="6" t="s">
        <v>28</v>
      </c>
      <c r="B59" s="23">
        <f>'Formulário Anual 2024'!B59</f>
        <v>65</v>
      </c>
      <c r="C59" s="52" t="str">
        <f>'Formulário Anual 2024'!C59</f>
        <v>✔</v>
      </c>
      <c r="D59" s="55">
        <f>IF($B59&gt;0,IF(C59="✖",0,'Tabela de Produtos Bimestral'!C12),0)</f>
        <v>193.8425</v>
      </c>
      <c r="E59" s="52" t="str">
        <f>'Formulário Anual 2024'!E59</f>
        <v>✔</v>
      </c>
      <c r="F59" s="55">
        <f>IF($B59&gt;0,IF(E59="✖",0,'Tabela de Produtos Bimestral'!D12),0)</f>
        <v>110.96250000000001</v>
      </c>
      <c r="G59" s="52" t="str">
        <f>'Formulário Anual 2024'!G59</f>
        <v>✔</v>
      </c>
      <c r="H59" s="55">
        <f>IF($B59&gt;0,IF(G59="✖",0,'Tabela de Produtos Bimestral'!H12),0)</f>
        <v>41.407499999999999</v>
      </c>
      <c r="I59" s="53"/>
      <c r="J59" s="53"/>
      <c r="K59" s="53"/>
      <c r="L59" s="53"/>
      <c r="M59" s="53"/>
      <c r="N59" s="53"/>
      <c r="O59" s="53"/>
      <c r="P59" s="53"/>
      <c r="Q59" s="52" t="str">
        <f>'Formulário Anual 2024'!Q59</f>
        <v>✖</v>
      </c>
      <c r="R59" s="51">
        <f>IF($B59&gt;0,IF(Q59="✖",0,IF(Q$58="✖",'Tabela de Produtos Bimestral'!P12,'Tabela de Produtos Bimestral'!Q12)),0)</f>
        <v>0</v>
      </c>
      <c r="S59" s="52" t="str">
        <f>'Formulário Anual 2024'!S59</f>
        <v>✖</v>
      </c>
      <c r="T59" s="51">
        <f>IF($B59&gt;0,IF(S59="✖",0,IF(S$58="✖",'Tabela de Produtos Bimestral'!R12,'Tabela de Produtos Bimestral'!X12)),0)</f>
        <v>0</v>
      </c>
      <c r="U59" s="52" t="str">
        <f>'Formulário Anual 2024'!U59</f>
        <v>✖</v>
      </c>
      <c r="V59" s="51">
        <f>IF($B59&gt;0,IF(U59="✖",0,IF(U$58="✖",'Tabela de Produtos Bimestral'!W12,'Tabela de Produtos Bimestral'!AC12)),0)</f>
        <v>0</v>
      </c>
      <c r="W59" s="52" t="str">
        <f>'Formulário Anual 2024'!W59</f>
        <v>✖</v>
      </c>
      <c r="X59" s="55">
        <f>IF($B59&gt;0,IF(W59="✖",0,'Tabela de Produtos Bimestral'!AD12),0)</f>
        <v>0</v>
      </c>
      <c r="Y59" s="52" t="str">
        <f>'Formulário Anual 2024'!Y59</f>
        <v>✖</v>
      </c>
      <c r="Z59" s="55">
        <f>IF($B59&gt;0,IF(Y59="✖",0,'Tabela de Produtos Bimestral'!AE12),0)</f>
        <v>0</v>
      </c>
      <c r="AA59" s="52" t="str">
        <f>'Formulário Anual 2024'!AA59</f>
        <v>✖</v>
      </c>
      <c r="AB59" s="55">
        <f>IF($B59&gt;0,IF(AA59="✖",0,'Tabela de Produtos Bimestral'!AF12),0)</f>
        <v>0</v>
      </c>
      <c r="AC59" s="52" t="str">
        <f>'Formulário Anual 2024'!AC59</f>
        <v>✖</v>
      </c>
      <c r="AD59" s="55">
        <f>IF($B59&gt;0,IF(AC59="✖",0,'Tabela de Produtos Bimestral'!AG12),0)</f>
        <v>0</v>
      </c>
      <c r="AE59" s="52" t="str">
        <f>'Formulário Anual 2024'!AE59</f>
        <v>✖</v>
      </c>
      <c r="AF59" s="55">
        <f>IF($B59&gt;0,IF(AE59="✖",0,'Tabela de Produtos Bimestral'!AH12),0)</f>
        <v>0</v>
      </c>
      <c r="AG59" s="142">
        <f>SUM(C59:AF59)</f>
        <v>346.21249999999998</v>
      </c>
      <c r="AH59" s="143"/>
    </row>
    <row r="60" spans="1:34" ht="21" x14ac:dyDescent="0.35">
      <c r="A60" s="6" t="s">
        <v>29</v>
      </c>
      <c r="B60" s="23">
        <f>'Formulário Anual 2024'!B60</f>
        <v>60</v>
      </c>
      <c r="C60" s="52" t="str">
        <f>'Formulário Anual 2024'!C60</f>
        <v>✔</v>
      </c>
      <c r="D60" s="55">
        <f>IF($B60&gt;0,IF(C60="✖",0,'Tabela de Produtos Bimestral'!C13),0)</f>
        <v>193.8425</v>
      </c>
      <c r="E60" s="52" t="str">
        <f>'Formulário Anual 2024'!E60</f>
        <v>✔</v>
      </c>
      <c r="F60" s="55">
        <f>IF($B60&gt;0,IF(E60="✖",0,'Tabela de Produtos Bimestral'!D13),0)</f>
        <v>110.96250000000001</v>
      </c>
      <c r="G60" s="52" t="str">
        <f>'Formulário Anual 2024'!G60</f>
        <v>✔</v>
      </c>
      <c r="H60" s="55">
        <f>IF($B60&gt;0,IF(G60="✖",0,'Tabela de Produtos Bimestral'!H13),0)</f>
        <v>41.407499999999999</v>
      </c>
      <c r="I60" s="53"/>
      <c r="J60" s="53"/>
      <c r="K60" s="53"/>
      <c r="L60" s="53"/>
      <c r="M60" s="53"/>
      <c r="N60" s="53"/>
      <c r="O60" s="53"/>
      <c r="P60" s="53"/>
      <c r="Q60" s="52" t="str">
        <f>'Formulário Anual 2024'!Q60</f>
        <v>✖</v>
      </c>
      <c r="R60" s="51">
        <f>IF($B60&gt;0,IF(Q60="✖",0,IF(Q$58="✖",'Tabela de Produtos Bimestral'!P13,'Tabela de Produtos Bimestral'!Q13)),0)</f>
        <v>0</v>
      </c>
      <c r="S60" s="52" t="str">
        <f>'Formulário Anual 2024'!S60</f>
        <v>✖</v>
      </c>
      <c r="T60" s="51">
        <f>IF($B60&gt;0,IF(S60="✖",0,IF(S$58="✖",'Tabela de Produtos Bimestral'!R13,'Tabela de Produtos Bimestral'!X13)),0)</f>
        <v>0</v>
      </c>
      <c r="U60" s="52" t="str">
        <f>'Formulário Anual 2024'!U60</f>
        <v>✖</v>
      </c>
      <c r="V60" s="51">
        <f>IF($B60&gt;0,IF(U60="✖",0,IF(U$58="✖",'Tabela de Produtos Bimestral'!W13,'Tabela de Produtos Bimestral'!AC13)),0)</f>
        <v>0</v>
      </c>
      <c r="W60" s="52" t="str">
        <f>'Formulário Anual 2024'!W60</f>
        <v>✖</v>
      </c>
      <c r="X60" s="55">
        <f>IF($B60&gt;0,IF(W60="✖",0,'Tabela de Produtos Bimestral'!AD13),0)</f>
        <v>0</v>
      </c>
      <c r="Y60" s="52" t="str">
        <f>'Formulário Anual 2024'!Y60</f>
        <v>✖</v>
      </c>
      <c r="Z60" s="55">
        <f>IF($B60&gt;0,IF(Y60="✖",0,'Tabela de Produtos Bimestral'!AE13),0)</f>
        <v>0</v>
      </c>
      <c r="AA60" s="52" t="str">
        <f>'Formulário Anual 2024'!AA60</f>
        <v>✖</v>
      </c>
      <c r="AB60" s="55">
        <f>IF($B60&gt;0,IF(AA60="✖",0,'Tabela de Produtos Bimestral'!AF13),0)</f>
        <v>0</v>
      </c>
      <c r="AC60" s="52" t="str">
        <f>'Formulário Anual 2024'!AC60</f>
        <v>✖</v>
      </c>
      <c r="AD60" s="55">
        <f>IF($B60&gt;0,IF(AC60="✖",0,'Tabela de Produtos Bimestral'!AG13),0)</f>
        <v>0</v>
      </c>
      <c r="AE60" s="52" t="str">
        <f>'Formulário Anual 2024'!AE60</f>
        <v>✖</v>
      </c>
      <c r="AF60" s="55">
        <f>IF($B60&gt;0,IF(AE60="✖",0,'Tabela de Produtos Bimestral'!AH13),0)</f>
        <v>0</v>
      </c>
      <c r="AG60" s="142">
        <f>SUM(C60:AF60)</f>
        <v>346.21249999999998</v>
      </c>
      <c r="AH60" s="143"/>
    </row>
    <row r="61" spans="1:34" ht="21" x14ac:dyDescent="0.35">
      <c r="A61" s="6" t="s">
        <v>30</v>
      </c>
      <c r="B61" s="23">
        <f>'Formulário Anual 2024'!B61</f>
        <v>45</v>
      </c>
      <c r="C61" s="52" t="str">
        <f>'Formulário Anual 2024'!C61</f>
        <v>✔</v>
      </c>
      <c r="D61" s="55">
        <f>IF($B61&gt;0,IF(C61="✖",0,'Tabela de Produtos Bimestral'!C14),0)</f>
        <v>193.8425</v>
      </c>
      <c r="E61" s="52" t="str">
        <f>'Formulário Anual 2024'!E61</f>
        <v>✔</v>
      </c>
      <c r="F61" s="55">
        <f>IF($B61&gt;0,IF(E61="✖",0,'Tabela de Produtos Bimestral'!D14),0)</f>
        <v>110.96250000000001</v>
      </c>
      <c r="G61" s="52" t="str">
        <f>'Formulário Anual 2024'!G61</f>
        <v>✔</v>
      </c>
      <c r="H61" s="55">
        <f>IF($B61&gt;0,IF(G61="✖",0,'Tabela de Produtos Bimestral'!H14),0)</f>
        <v>41.407499999999999</v>
      </c>
      <c r="I61" s="53"/>
      <c r="J61" s="53"/>
      <c r="K61" s="53"/>
      <c r="L61" s="53"/>
      <c r="M61" s="53"/>
      <c r="N61" s="53"/>
      <c r="O61" s="53"/>
      <c r="P61" s="53"/>
      <c r="Q61" s="52" t="str">
        <f>'Formulário Anual 2024'!Q61</f>
        <v>✖</v>
      </c>
      <c r="R61" s="51">
        <f>IF($B61&gt;0,IF(Q61="✖",0,IF(Q$58="✖",'Tabela de Produtos Bimestral'!P14,'Tabela de Produtos Bimestral'!Q14)),0)</f>
        <v>0</v>
      </c>
      <c r="S61" s="52" t="str">
        <f>'Formulário Anual 2024'!S61</f>
        <v>✖</v>
      </c>
      <c r="T61" s="51">
        <f>IF($B61&gt;0,IF(S61="✖",0,IF(S$58="✖",'Tabela de Produtos Bimestral'!R14,'Tabela de Produtos Bimestral'!X14)),0)</f>
        <v>0</v>
      </c>
      <c r="U61" s="52" t="str">
        <f>'Formulário Anual 2024'!U61</f>
        <v>✖</v>
      </c>
      <c r="V61" s="51">
        <f>IF($B61&gt;0,IF(U61="✖",0,IF(U$58="✖",'Tabela de Produtos Bimestral'!W14,'Tabela de Produtos Bimestral'!AC14)),0)</f>
        <v>0</v>
      </c>
      <c r="W61" s="52" t="str">
        <f>'Formulário Anual 2024'!W61</f>
        <v>✖</v>
      </c>
      <c r="X61" s="55">
        <f>IF($B61&gt;0,IF(W61="✖",0,'Tabela de Produtos Bimestral'!AD14),0)</f>
        <v>0</v>
      </c>
      <c r="Y61" s="52" t="str">
        <f>'Formulário Anual 2024'!Y61</f>
        <v>✖</v>
      </c>
      <c r="Z61" s="55">
        <f>IF($B61&gt;0,IF(Y61="✖",0,'Tabela de Produtos Bimestral'!AE14),0)</f>
        <v>0</v>
      </c>
      <c r="AA61" s="52" t="str">
        <f>'Formulário Anual 2024'!AA61</f>
        <v>✖</v>
      </c>
      <c r="AB61" s="55">
        <f>IF($B61&gt;0,IF(AA61="✖",0,'Tabela de Produtos Bimestral'!AF14),0)</f>
        <v>0</v>
      </c>
      <c r="AC61" s="52" t="str">
        <f>'Formulário Anual 2024'!AC61</f>
        <v>✖</v>
      </c>
      <c r="AD61" s="55">
        <f>IF($B61&gt;0,IF(AC61="✖",0,'Tabela de Produtos Bimestral'!AG14),0)</f>
        <v>0</v>
      </c>
      <c r="AE61" s="52" t="str">
        <f>'Formulário Anual 2024'!AE61</f>
        <v>✖</v>
      </c>
      <c r="AF61" s="55">
        <f>IF($B61&gt;0,IF(AE61="✖",0,'Tabela de Produtos Bimestral'!AH14),0)</f>
        <v>0</v>
      </c>
      <c r="AG61" s="142">
        <f>SUM(C61:AF61)</f>
        <v>346.21249999999998</v>
      </c>
      <c r="AH61" s="143"/>
    </row>
    <row r="62" spans="1:34" ht="21" x14ac:dyDescent="0.35">
      <c r="A62" s="6" t="s">
        <v>31</v>
      </c>
      <c r="B62" s="23">
        <f>'Formulário Anual 2024'!B62</f>
        <v>40</v>
      </c>
      <c r="C62" s="52" t="str">
        <f>'Formulário Anual 2024'!C62</f>
        <v>✔</v>
      </c>
      <c r="D62" s="55">
        <f>IF($B62&gt;0,IF(C62="✖",0,'Tabela de Produtos Bimestral'!C15),0)</f>
        <v>193.8425</v>
      </c>
      <c r="E62" s="52" t="str">
        <f>'Formulário Anual 2024'!E62</f>
        <v>✔</v>
      </c>
      <c r="F62" s="55">
        <f>IF($B62&gt;0,IF(E62="✖",0,'Tabela de Produtos Bimestral'!D15),0)</f>
        <v>110.96250000000001</v>
      </c>
      <c r="G62" s="52" t="str">
        <f>'Formulário Anual 2024'!G62</f>
        <v>✔</v>
      </c>
      <c r="H62" s="55">
        <f>IF($B62&gt;0,IF(G62="✖",0,'Tabela de Produtos Bimestral'!H15),0)</f>
        <v>41.407499999999999</v>
      </c>
      <c r="I62" s="53"/>
      <c r="J62" s="53"/>
      <c r="K62" s="53"/>
      <c r="L62" s="53"/>
      <c r="M62" s="53"/>
      <c r="N62" s="53"/>
      <c r="O62" s="53"/>
      <c r="P62" s="53"/>
      <c r="Q62" s="52" t="str">
        <f>'Formulário Anual 2024'!Q62</f>
        <v>✖</v>
      </c>
      <c r="R62" s="51">
        <f>IF($B62&gt;0,IF(Q62="✖",0,IF(Q$58="✖",'Tabela de Produtos Bimestral'!P15,'Tabela de Produtos Bimestral'!Q15)),0)</f>
        <v>0</v>
      </c>
      <c r="S62" s="52" t="str">
        <f>'Formulário Anual 2024'!S62</f>
        <v>✖</v>
      </c>
      <c r="T62" s="51">
        <f>IF($B62&gt;0,IF(S62="✖",0,IF(S$58="✖",'Tabela de Produtos Bimestral'!R15,'Tabela de Produtos Bimestral'!X15)),0)</f>
        <v>0</v>
      </c>
      <c r="U62" s="52" t="str">
        <f>'Formulário Anual 2024'!U62</f>
        <v>✖</v>
      </c>
      <c r="V62" s="51">
        <f>IF($B62&gt;0,IF(U62="✖",0,IF(U$58="✖",'Tabela de Produtos Bimestral'!W15,'Tabela de Produtos Bimestral'!AC15)),0)</f>
        <v>0</v>
      </c>
      <c r="W62" s="52" t="str">
        <f>'Formulário Anual 2024'!W62</f>
        <v>✖</v>
      </c>
      <c r="X62" s="55">
        <f>IF($B62&gt;0,IF(W62="✖",0,'Tabela de Produtos Bimestral'!AD15),0)</f>
        <v>0</v>
      </c>
      <c r="Y62" s="52" t="str">
        <f>'Formulário Anual 2024'!Y62</f>
        <v>✖</v>
      </c>
      <c r="Z62" s="55">
        <f>IF($B62&gt;0,IF(Y62="✖",0,'Tabela de Produtos Bimestral'!AE15),0)</f>
        <v>0</v>
      </c>
      <c r="AA62" s="52" t="str">
        <f>'Formulário Anual 2024'!AA62</f>
        <v>✖</v>
      </c>
      <c r="AB62" s="55">
        <f>IF($B62&gt;0,IF(AA62="✖",0,'Tabela de Produtos Bimestral'!AF15),0)</f>
        <v>0</v>
      </c>
      <c r="AC62" s="52" t="str">
        <f>'Formulário Anual 2024'!AC62</f>
        <v>✖</v>
      </c>
      <c r="AD62" s="55">
        <f>IF($B62&gt;0,IF(AC62="✖",0,'Tabela de Produtos Bimestral'!AG15),0)</f>
        <v>0</v>
      </c>
      <c r="AE62" s="52" t="str">
        <f>'Formulário Anual 2024'!AE62</f>
        <v>✖</v>
      </c>
      <c r="AF62" s="55">
        <f>IF($B62&gt;0,IF(AE62="✖",0,'Tabela de Produtos Bimestral'!AH15),0)</f>
        <v>0</v>
      </c>
      <c r="AG62" s="142">
        <f>SUM(C62:AF62)</f>
        <v>346.21249999999998</v>
      </c>
      <c r="AH62" s="143"/>
    </row>
    <row r="63" spans="1:34" ht="21" customHeight="1" x14ac:dyDescent="0.35">
      <c r="A63" s="29"/>
      <c r="B63" s="30"/>
      <c r="C63" s="153" t="s">
        <v>166</v>
      </c>
      <c r="D63" s="153"/>
      <c r="E63" s="153"/>
      <c r="F63" s="153"/>
      <c r="G63" s="153"/>
      <c r="H63" s="153"/>
      <c r="I63" s="153" t="s">
        <v>165</v>
      </c>
      <c r="J63" s="153"/>
      <c r="K63" s="153" t="s">
        <v>166</v>
      </c>
      <c r="L63" s="153"/>
      <c r="M63" s="153"/>
      <c r="N63" s="153"/>
      <c r="O63" s="153"/>
      <c r="P63" s="153"/>
      <c r="Q63" s="153" t="str">
        <f>IF(Q58="✔","*Não se aplica desconto","Desconto aplicável")</f>
        <v>*Não se aplica desconto</v>
      </c>
      <c r="R63" s="153"/>
      <c r="S63" s="153" t="str">
        <f t="shared" ref="S63" si="7">IF(S58="✔","*Não se aplica desconto","Desconto aplicável")</f>
        <v>Desconto aplicável</v>
      </c>
      <c r="T63" s="153"/>
      <c r="U63" s="153" t="str">
        <f t="shared" ref="U63" si="8">IF(U58="✔","*Não se aplica desconto","Desconto aplicável")</f>
        <v>Desconto aplicável</v>
      </c>
      <c r="V63" s="153"/>
      <c r="W63" s="153" t="s">
        <v>165</v>
      </c>
      <c r="X63" s="153"/>
      <c r="Y63" s="153"/>
      <c r="Z63" s="153"/>
      <c r="AA63" s="153"/>
      <c r="AB63" s="153"/>
      <c r="AC63" s="153"/>
      <c r="AD63" s="153"/>
      <c r="AE63" s="153"/>
      <c r="AF63" s="153"/>
    </row>
    <row r="64" spans="1:34" ht="21" x14ac:dyDescent="0.35">
      <c r="A64" s="29"/>
      <c r="B64" s="30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</row>
    <row r="65" spans="1:28" ht="21" x14ac:dyDescent="0.35">
      <c r="A65" s="29"/>
      <c r="B65" s="30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37"/>
    </row>
    <row r="66" spans="1:28" x14ac:dyDescent="0.25">
      <c r="B66" s="18"/>
    </row>
    <row r="67" spans="1:28" ht="21" customHeight="1" x14ac:dyDescent="0.25">
      <c r="A67" s="173" t="s">
        <v>26</v>
      </c>
      <c r="B67" s="175" t="s">
        <v>15</v>
      </c>
      <c r="C67" s="175"/>
      <c r="D67" s="175"/>
      <c r="E67" s="175"/>
      <c r="F67" s="175"/>
      <c r="G67" s="175"/>
      <c r="H67" s="175"/>
      <c r="I67" s="175"/>
      <c r="J67" s="175"/>
      <c r="K67" s="175"/>
    </row>
    <row r="68" spans="1:28" ht="92.25" customHeight="1" x14ac:dyDescent="0.25">
      <c r="A68" s="173"/>
      <c r="B68" s="174" t="s">
        <v>16</v>
      </c>
      <c r="C68" s="174"/>
      <c r="D68" s="175" t="s">
        <v>17</v>
      </c>
      <c r="E68" s="175"/>
      <c r="F68" s="175" t="s">
        <v>18</v>
      </c>
      <c r="G68" s="175"/>
      <c r="H68" s="175" t="s">
        <v>131</v>
      </c>
      <c r="I68" s="175"/>
      <c r="J68" s="175" t="s">
        <v>142</v>
      </c>
      <c r="K68" s="175"/>
    </row>
    <row r="69" spans="1:28" ht="21" x14ac:dyDescent="0.25">
      <c r="A69" s="6" t="s">
        <v>28</v>
      </c>
      <c r="B69" s="143">
        <f>SUM(C59:AF59)</f>
        <v>346.21249999999998</v>
      </c>
      <c r="C69" s="143"/>
      <c r="D69" s="181" t="str">
        <f>IF($C$149&lt;100,"0%",IF($C$149&lt;200,"5%",IF($C$149&lt;300,"10%",IF($C$149&lt;400,"15%","20%"))))</f>
        <v>20%</v>
      </c>
      <c r="E69" s="181"/>
      <c r="F69" s="57">
        <f>H150</f>
        <v>0.1208814</v>
      </c>
      <c r="G69" s="57"/>
      <c r="H69" s="144">
        <f>'cálculos 4º Bim'!AM12</f>
        <v>235.11934830250001</v>
      </c>
      <c r="I69" s="144"/>
      <c r="J69" s="144">
        <f>'cálculos 4º Bim'!AN12</f>
        <v>235.11934830250001</v>
      </c>
      <c r="K69" s="144"/>
    </row>
    <row r="70" spans="1:28" ht="21" x14ac:dyDescent="0.25">
      <c r="A70" s="6" t="s">
        <v>29</v>
      </c>
      <c r="B70" s="143">
        <f t="shared" ref="B70:B72" si="9">SUM(C60:AF60)</f>
        <v>346.21249999999998</v>
      </c>
      <c r="C70" s="143"/>
      <c r="D70" s="181"/>
      <c r="E70" s="181"/>
      <c r="F70" s="57">
        <f>H150</f>
        <v>0.1208814</v>
      </c>
      <c r="G70" s="57"/>
      <c r="H70" s="144">
        <f>'cálculos 4º Bim'!AM13</f>
        <v>235.11934830250001</v>
      </c>
      <c r="I70" s="144"/>
      <c r="J70" s="144">
        <f>'cálculos 4º Bim'!AN13</f>
        <v>235.11934830250001</v>
      </c>
      <c r="K70" s="144"/>
    </row>
    <row r="71" spans="1:28" ht="21" x14ac:dyDescent="0.25">
      <c r="A71" s="6" t="s">
        <v>30</v>
      </c>
      <c r="B71" s="143">
        <f t="shared" si="9"/>
        <v>346.21249999999998</v>
      </c>
      <c r="C71" s="143"/>
      <c r="D71" s="181"/>
      <c r="E71" s="181"/>
      <c r="F71" s="57">
        <f>H150</f>
        <v>0.1208814</v>
      </c>
      <c r="G71" s="57"/>
      <c r="H71" s="144">
        <f>'cálculos 4º Bim'!AM14</f>
        <v>235.11934830250001</v>
      </c>
      <c r="I71" s="144"/>
      <c r="J71" s="144">
        <f>'cálculos 4º Bim'!AN14</f>
        <v>235.11934830250001</v>
      </c>
      <c r="K71" s="144"/>
    </row>
    <row r="72" spans="1:28" ht="21" x14ac:dyDescent="0.25">
      <c r="A72" s="6" t="s">
        <v>31</v>
      </c>
      <c r="B72" s="143">
        <f t="shared" si="9"/>
        <v>346.21249999999998</v>
      </c>
      <c r="C72" s="143"/>
      <c r="D72" s="181"/>
      <c r="E72" s="181"/>
      <c r="F72" s="57">
        <f>H150</f>
        <v>0.1208814</v>
      </c>
      <c r="G72" s="57"/>
      <c r="H72" s="144">
        <f>'cálculos 4º Bim'!AM15</f>
        <v>235.11934830250001</v>
      </c>
      <c r="I72" s="144"/>
      <c r="J72" s="144">
        <f>'cálculos 4º Bim'!AN15</f>
        <v>235.11934830250001</v>
      </c>
      <c r="K72" s="144"/>
    </row>
    <row r="73" spans="1:28" x14ac:dyDescent="0.25">
      <c r="B73" s="18"/>
    </row>
    <row r="74" spans="1:28" x14ac:dyDescent="0.25">
      <c r="B74" s="18"/>
    </row>
    <row r="75" spans="1:28" ht="42" customHeight="1" x14ac:dyDescent="0.25">
      <c r="A75" s="173" t="s">
        <v>32</v>
      </c>
      <c r="B75" s="182" t="s">
        <v>108</v>
      </c>
      <c r="C75" s="183" t="s">
        <v>47</v>
      </c>
      <c r="D75" s="183"/>
      <c r="E75" s="183" t="s">
        <v>143</v>
      </c>
      <c r="F75" s="183"/>
      <c r="G75" s="183"/>
      <c r="H75" s="183"/>
      <c r="I75" s="183"/>
      <c r="J75" s="183"/>
      <c r="K75" s="183"/>
      <c r="L75" s="183"/>
      <c r="M75" s="205" t="s">
        <v>27</v>
      </c>
      <c r="N75" s="205"/>
      <c r="O75" s="209" t="s">
        <v>145</v>
      </c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1"/>
      <c r="AA75" s="136" t="s">
        <v>15</v>
      </c>
      <c r="AB75" s="137"/>
    </row>
    <row r="76" spans="1:28" ht="78" customHeight="1" x14ac:dyDescent="0.25">
      <c r="A76" s="173"/>
      <c r="B76" s="182"/>
      <c r="C76" s="172" t="s">
        <v>5</v>
      </c>
      <c r="D76" s="172"/>
      <c r="E76" s="172" t="s">
        <v>115</v>
      </c>
      <c r="F76" s="172"/>
      <c r="G76" s="172" t="s">
        <v>20</v>
      </c>
      <c r="H76" s="172"/>
      <c r="I76" s="172" t="s">
        <v>86</v>
      </c>
      <c r="J76" s="172"/>
      <c r="K76" s="172" t="s">
        <v>88</v>
      </c>
      <c r="L76" s="172"/>
      <c r="M76" s="205"/>
      <c r="N76" s="205"/>
      <c r="O76" s="204" t="s">
        <v>110</v>
      </c>
      <c r="P76" s="204"/>
      <c r="Q76" s="204" t="s">
        <v>134</v>
      </c>
      <c r="R76" s="204"/>
      <c r="S76" s="204" t="s">
        <v>135</v>
      </c>
      <c r="T76" s="204"/>
      <c r="U76" s="204" t="s">
        <v>136</v>
      </c>
      <c r="V76" s="204"/>
      <c r="W76" s="204" t="s">
        <v>137</v>
      </c>
      <c r="X76" s="204"/>
      <c r="Y76" s="204" t="s">
        <v>138</v>
      </c>
      <c r="Z76" s="204"/>
      <c r="AA76" s="138" t="s">
        <v>172</v>
      </c>
      <c r="AB76" s="139"/>
    </row>
    <row r="77" spans="1:28" ht="24" customHeight="1" x14ac:dyDescent="0.25">
      <c r="A77" s="173"/>
      <c r="B77" s="182"/>
      <c r="C77" s="172"/>
      <c r="D77" s="172"/>
      <c r="E77" s="172"/>
      <c r="F77" s="172"/>
      <c r="G77" s="172"/>
      <c r="H77" s="172"/>
      <c r="I77" s="172"/>
      <c r="J77" s="172"/>
      <c r="K77" s="172"/>
      <c r="L77" s="172"/>
      <c r="M77" s="41" t="str">
        <f>'Formulário Anual 2024'!M77</f>
        <v>✖</v>
      </c>
      <c r="N77" s="59" t="s">
        <v>146</v>
      </c>
      <c r="O77" s="39" t="str">
        <f>'Formulário Anual 2024'!O77</f>
        <v>✖</v>
      </c>
      <c r="P77" s="60" t="s">
        <v>146</v>
      </c>
      <c r="Q77" s="39" t="str">
        <f>'Formulário Anual 2024'!Q77</f>
        <v>✖</v>
      </c>
      <c r="R77" s="60" t="s">
        <v>146</v>
      </c>
      <c r="S77" s="39" t="str">
        <f>'Formulário Anual 2024'!S77</f>
        <v>✖</v>
      </c>
      <c r="T77" s="60" t="s">
        <v>146</v>
      </c>
      <c r="U77" s="39" t="str">
        <f>'Formulário Anual 2024'!U77</f>
        <v>✖</v>
      </c>
      <c r="V77" s="60" t="s">
        <v>146</v>
      </c>
      <c r="W77" s="39" t="str">
        <f>'Formulário Anual 2024'!W77</f>
        <v>✖</v>
      </c>
      <c r="X77" s="60" t="s">
        <v>146</v>
      </c>
      <c r="Y77" s="39" t="str">
        <f>'Formulário Anual 2024'!Y77</f>
        <v>✖</v>
      </c>
      <c r="Z77" s="60" t="s">
        <v>146</v>
      </c>
      <c r="AA77" s="140"/>
      <c r="AB77" s="141"/>
    </row>
    <row r="78" spans="1:28" ht="21" x14ac:dyDescent="0.35">
      <c r="A78" s="6" t="s">
        <v>33</v>
      </c>
      <c r="B78" s="23">
        <f>'Formulário Anual 2024'!B78</f>
        <v>30</v>
      </c>
      <c r="C78" s="52" t="str">
        <f>'Formulário Anual 2024'!C78</f>
        <v>✔</v>
      </c>
      <c r="D78" s="36">
        <f>IF($B78&gt;0,IF(C78="✖",0,'Tabela de Produtos Bimestral'!C16),0)</f>
        <v>210.68</v>
      </c>
      <c r="E78" s="52" t="str">
        <f>'Formulário Anual 2024'!E78</f>
        <v>✔</v>
      </c>
      <c r="F78" s="36">
        <f>IF($B78&gt;0,IF(E78="✖",0,'Tabela de Produtos Bimestral'!D16),0)</f>
        <v>170.47499999999999</v>
      </c>
      <c r="G78" s="52" t="str">
        <f>'Formulário Anual 2024'!G78</f>
        <v>✔</v>
      </c>
      <c r="H78" s="36">
        <f>IF($B78&gt;0,IF(G78="✖",0,'Tabela de Produtos Bimestral'!H16),0)</f>
        <v>41.407499999999999</v>
      </c>
      <c r="I78" s="52" t="str">
        <f>'Formulário Anual 2024'!I78</f>
        <v>✔</v>
      </c>
      <c r="J78" s="36">
        <f>IF($B78&gt;0,IF(I78="✖",0,'Tabela de Produtos Bimestral'!I16),0)</f>
        <v>54.92</v>
      </c>
      <c r="K78" s="27"/>
      <c r="L78" s="28"/>
      <c r="M78" s="52" t="str">
        <f>'Formulário Anual 2024'!M78</f>
        <v>✖</v>
      </c>
      <c r="N78" s="36">
        <f>IF($B78&gt;0,IF(M78="✖",0,IF(M$77="✖",'Tabela de Produtos Bimestral'!P16,'Tabela de Produtos Bimestral'!Q16)),0)</f>
        <v>0</v>
      </c>
      <c r="O78" s="52" t="str">
        <f>'Formulário Anual 2024'!O78</f>
        <v>✖</v>
      </c>
      <c r="P78" s="36">
        <f>IF($B78&gt;0,IF(O78="✖",0,IF(O$77="✖",'Tabela de Produtos Bimestral'!R16,'Tabela de Produtos Bimestral'!X16)),0)</f>
        <v>0</v>
      </c>
      <c r="Q78" s="52" t="str">
        <f>'Formulário Anual 2024'!Q78</f>
        <v>✖</v>
      </c>
      <c r="R78" s="36">
        <f>IF($B78&gt;0,IF(Q78="✖",0,'Tabela de Produtos Bimestral'!AD16),0)</f>
        <v>0</v>
      </c>
      <c r="S78" s="52" t="str">
        <f>'Formulário Anual 2024'!S78</f>
        <v>✖</v>
      </c>
      <c r="T78" s="36">
        <f>IF($B78&gt;0,IF(S78="✖",0,'Tabela de Produtos Bimestral'!AE16),0)</f>
        <v>0</v>
      </c>
      <c r="U78" s="52" t="str">
        <f>'Formulário Anual 2024'!U78</f>
        <v>✖</v>
      </c>
      <c r="V78" s="36">
        <f>IF($B78&gt;0,IF(U78="✖",0,'Tabela de Produtos Bimestral'!AF16),0)</f>
        <v>0</v>
      </c>
      <c r="W78" s="52" t="str">
        <f>'Formulário Anual 2024'!W78</f>
        <v>✖</v>
      </c>
      <c r="X78" s="36">
        <f>IF($B78&gt;0,IF(W78="✖",0,'Tabela de Produtos Bimestral'!AG16),0)</f>
        <v>0</v>
      </c>
      <c r="Y78" s="52" t="str">
        <f>'Formulário Anual 2024'!Y78</f>
        <v>✖</v>
      </c>
      <c r="Z78" s="36">
        <f>IF($B78&gt;0,IF(Y78="✖",0,'Tabela de Produtos Bimestral'!AH16),0)</f>
        <v>0</v>
      </c>
      <c r="AA78" s="142">
        <f>SUM(C78:Z78)</f>
        <v>477.48250000000002</v>
      </c>
      <c r="AB78" s="143"/>
    </row>
    <row r="79" spans="1:28" ht="21" x14ac:dyDescent="0.35">
      <c r="A79" s="6" t="s">
        <v>34</v>
      </c>
      <c r="B79" s="23">
        <f>'Formulário Anual 2024'!B79</f>
        <v>40</v>
      </c>
      <c r="C79" s="52" t="str">
        <f>'Formulário Anual 2024'!C79</f>
        <v>✔</v>
      </c>
      <c r="D79" s="36">
        <f>IF($B79&gt;0,IF(C79="✖",0,'Tabela de Produtos Bimestral'!C17),0)</f>
        <v>210.68</v>
      </c>
      <c r="E79" s="52" t="str">
        <f>'Formulário Anual 2024'!E79</f>
        <v>✔</v>
      </c>
      <c r="F79" s="36">
        <f>IF($B79&gt;0,IF(E79="✖",0,'Tabela de Produtos Bimestral'!D17),0)</f>
        <v>170.47499999999999</v>
      </c>
      <c r="G79" s="52" t="str">
        <f>'Formulário Anual 2024'!G79</f>
        <v>✔</v>
      </c>
      <c r="H79" s="36">
        <f>IF($B79&gt;0,IF(G79="✖",0,'Tabela de Produtos Bimestral'!H17),0)</f>
        <v>41.407499999999999</v>
      </c>
      <c r="I79" s="52" t="str">
        <f>'Formulário Anual 2024'!I79</f>
        <v>✔</v>
      </c>
      <c r="J79" s="36">
        <f>IF($B79&gt;0,IF(I79="✖",0,'Tabela de Produtos Bimestral'!I17),0)</f>
        <v>54.92</v>
      </c>
      <c r="K79" s="27"/>
      <c r="L79" s="28"/>
      <c r="M79" s="52" t="str">
        <f>'Formulário Anual 2024'!M79</f>
        <v>✖</v>
      </c>
      <c r="N79" s="36">
        <f>IF($B79&gt;0,IF(M79="✖",0,IF(M$77="✖",'Tabela de Produtos Bimestral'!P17,'Tabela de Produtos Bimestral'!Q17)),0)</f>
        <v>0</v>
      </c>
      <c r="O79" s="52" t="str">
        <f>'Formulário Anual 2024'!O79</f>
        <v>✖</v>
      </c>
      <c r="P79" s="36">
        <f>IF($B79&gt;0,IF(O79="✖",0,IF(O$77="✖",'Tabela de Produtos Bimestral'!R17,'Tabela de Produtos Bimestral'!X17)),0)</f>
        <v>0</v>
      </c>
      <c r="Q79" s="52" t="str">
        <f>'Formulário Anual 2024'!Q79</f>
        <v>✖</v>
      </c>
      <c r="R79" s="36">
        <f>IF($B79&gt;0,IF(Q79="✖",0,'Tabela de Produtos Bimestral'!AD17),0)</f>
        <v>0</v>
      </c>
      <c r="S79" s="52" t="str">
        <f>'Formulário Anual 2024'!S79</f>
        <v>✖</v>
      </c>
      <c r="T79" s="36">
        <f>IF($B79&gt;0,IF(S79="✖",0,'Tabela de Produtos Bimestral'!AE17),0)</f>
        <v>0</v>
      </c>
      <c r="U79" s="52" t="str">
        <f>'Formulário Anual 2024'!U79</f>
        <v>✖</v>
      </c>
      <c r="V79" s="36">
        <f>IF($B79&gt;0,IF(U79="✖",0,'Tabela de Produtos Bimestral'!AF17),0)</f>
        <v>0</v>
      </c>
      <c r="W79" s="52" t="str">
        <f>'Formulário Anual 2024'!W79</f>
        <v>✖</v>
      </c>
      <c r="X79" s="36">
        <f>IF($B79&gt;0,IF(W79="✖",0,'Tabela de Produtos Bimestral'!AG17),0)</f>
        <v>0</v>
      </c>
      <c r="Y79" s="52" t="str">
        <f>'Formulário Anual 2024'!Y79</f>
        <v>✖</v>
      </c>
      <c r="Z79" s="36">
        <f>IF($B79&gt;0,IF(Y79="✖",0,'Tabela de Produtos Bimestral'!AH17),0)</f>
        <v>0</v>
      </c>
      <c r="AA79" s="142">
        <f>SUM(C79:Z79)</f>
        <v>477.48250000000002</v>
      </c>
      <c r="AB79" s="143"/>
    </row>
    <row r="80" spans="1:28" ht="21" customHeight="1" x14ac:dyDescent="0.25">
      <c r="B80" s="18"/>
      <c r="C80" s="153" t="s">
        <v>166</v>
      </c>
      <c r="D80" s="153"/>
      <c r="E80" s="153"/>
      <c r="F80" s="153"/>
      <c r="G80" s="153"/>
      <c r="H80" s="153"/>
      <c r="I80" s="153"/>
      <c r="J80" s="153"/>
      <c r="K80" s="153"/>
      <c r="L80" s="153"/>
      <c r="M80" s="153" t="str">
        <f>IF(M77="✔","*Não se aplica desconto","Desconto aplicável")</f>
        <v>Desconto aplicável</v>
      </c>
      <c r="N80" s="153"/>
      <c r="O80" s="153" t="str">
        <f>IF(O77="✔","*Não se aplica desconto","Desconto aplicável")</f>
        <v>Desconto aplicável</v>
      </c>
      <c r="P80" s="153"/>
      <c r="Q80" s="145" t="s">
        <v>165</v>
      </c>
      <c r="R80" s="146"/>
      <c r="S80" s="146"/>
      <c r="T80" s="146"/>
      <c r="U80" s="146"/>
      <c r="V80" s="146"/>
      <c r="W80" s="146"/>
      <c r="X80" s="146"/>
      <c r="Y80" s="146"/>
      <c r="Z80" s="148"/>
    </row>
    <row r="81" spans="1:30" ht="15" customHeight="1" x14ac:dyDescent="0.25">
      <c r="B81" s="18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49"/>
      <c r="R81" s="150"/>
      <c r="S81" s="150"/>
      <c r="T81" s="150"/>
      <c r="U81" s="150"/>
      <c r="V81" s="150"/>
      <c r="W81" s="150"/>
      <c r="X81" s="150"/>
      <c r="Y81" s="150"/>
      <c r="Z81" s="151"/>
    </row>
    <row r="82" spans="1:30" x14ac:dyDescent="0.25">
      <c r="B82" s="18"/>
    </row>
    <row r="83" spans="1:30" x14ac:dyDescent="0.25">
      <c r="B83" s="18"/>
    </row>
    <row r="84" spans="1:30" ht="21" customHeight="1" x14ac:dyDescent="0.25">
      <c r="A84" s="173" t="s">
        <v>32</v>
      </c>
      <c r="B84" s="175" t="s">
        <v>15</v>
      </c>
      <c r="C84" s="175"/>
      <c r="D84" s="175"/>
      <c r="E84" s="175"/>
      <c r="F84" s="175"/>
      <c r="G84" s="175"/>
      <c r="H84" s="175"/>
      <c r="I84" s="175"/>
      <c r="J84" s="175"/>
      <c r="K84" s="175"/>
    </row>
    <row r="85" spans="1:30" ht="92.25" customHeight="1" x14ac:dyDescent="0.25">
      <c r="A85" s="173"/>
      <c r="B85" s="174" t="s">
        <v>16</v>
      </c>
      <c r="C85" s="174"/>
      <c r="D85" s="175" t="s">
        <v>17</v>
      </c>
      <c r="E85" s="175"/>
      <c r="F85" s="175" t="s">
        <v>18</v>
      </c>
      <c r="G85" s="175"/>
      <c r="H85" s="175" t="s">
        <v>131</v>
      </c>
      <c r="I85" s="175"/>
      <c r="J85" s="175" t="s">
        <v>142</v>
      </c>
      <c r="K85" s="175"/>
    </row>
    <row r="86" spans="1:30" ht="21" x14ac:dyDescent="0.25">
      <c r="A86" s="6" t="s">
        <v>33</v>
      </c>
      <c r="B86" s="143">
        <f>SUM(C78:Z78)</f>
        <v>477.48250000000002</v>
      </c>
      <c r="C86" s="143"/>
      <c r="D86" s="181" t="str">
        <f>IF($C$149&lt;100,"0%",IF($C$149&lt;200,"5%",IF($C$149&lt;300,"10%",IF($C$149&lt;400,"15%","20%"))))</f>
        <v>20%</v>
      </c>
      <c r="E86" s="181"/>
      <c r="F86" s="57">
        <f>H150</f>
        <v>0.1208814</v>
      </c>
      <c r="G86" s="57"/>
      <c r="H86" s="144">
        <f>'cálculos 4º Bim'!AM16</f>
        <v>324.2672469245</v>
      </c>
      <c r="I86" s="144"/>
      <c r="J86" s="144">
        <f>'cálculos 4º Bim'!AN16</f>
        <v>324.2672469245</v>
      </c>
      <c r="K86" s="144"/>
    </row>
    <row r="87" spans="1:30" ht="21" x14ac:dyDescent="0.25">
      <c r="A87" s="6" t="s">
        <v>34</v>
      </c>
      <c r="B87" s="143">
        <f>SUM(C79:Z79)</f>
        <v>477.48250000000002</v>
      </c>
      <c r="C87" s="143"/>
      <c r="D87" s="181"/>
      <c r="E87" s="181"/>
      <c r="F87" s="57">
        <f>H150</f>
        <v>0.1208814</v>
      </c>
      <c r="G87" s="57"/>
      <c r="H87" s="144">
        <f>'cálculos 4º Bim'!AM17</f>
        <v>324.2672469245</v>
      </c>
      <c r="I87" s="144"/>
      <c r="J87" s="144">
        <f>'cálculos 4º Bim'!AN17</f>
        <v>324.2672469245</v>
      </c>
      <c r="K87" s="144"/>
    </row>
    <row r="88" spans="1:30" x14ac:dyDescent="0.25">
      <c r="B88" s="18"/>
    </row>
    <row r="89" spans="1:30" x14ac:dyDescent="0.25">
      <c r="B89" s="18"/>
    </row>
    <row r="90" spans="1:30" ht="42" customHeight="1" x14ac:dyDescent="0.25">
      <c r="A90" s="173" t="s">
        <v>35</v>
      </c>
      <c r="B90" s="182" t="s">
        <v>108</v>
      </c>
      <c r="C90" s="183" t="s">
        <v>47</v>
      </c>
      <c r="D90" s="183"/>
      <c r="E90" s="184" t="s">
        <v>143</v>
      </c>
      <c r="F90" s="185"/>
      <c r="G90" s="185"/>
      <c r="H90" s="185"/>
      <c r="I90" s="185"/>
      <c r="J90" s="185"/>
      <c r="K90" s="185"/>
      <c r="L90" s="185"/>
      <c r="M90" s="185"/>
      <c r="N90" s="185"/>
      <c r="O90" s="196" t="s">
        <v>27</v>
      </c>
      <c r="P90" s="197"/>
      <c r="Q90" s="154" t="s">
        <v>145</v>
      </c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5"/>
      <c r="AC90" s="136" t="s">
        <v>15</v>
      </c>
      <c r="AD90" s="137"/>
    </row>
    <row r="91" spans="1:30" ht="78" customHeight="1" x14ac:dyDescent="0.25">
      <c r="A91" s="173"/>
      <c r="B91" s="182"/>
      <c r="C91" s="172" t="s">
        <v>5</v>
      </c>
      <c r="D91" s="172"/>
      <c r="E91" s="172" t="s">
        <v>115</v>
      </c>
      <c r="F91" s="172"/>
      <c r="G91" s="172" t="s">
        <v>20</v>
      </c>
      <c r="H91" s="172"/>
      <c r="I91" s="172" t="s">
        <v>36</v>
      </c>
      <c r="J91" s="172"/>
      <c r="K91" s="172" t="s">
        <v>37</v>
      </c>
      <c r="L91" s="172"/>
      <c r="M91" s="172" t="s">
        <v>88</v>
      </c>
      <c r="N91" s="172"/>
      <c r="O91" s="198"/>
      <c r="P91" s="199"/>
      <c r="Q91" s="200" t="s">
        <v>110</v>
      </c>
      <c r="R91" s="201"/>
      <c r="S91" s="200" t="s">
        <v>134</v>
      </c>
      <c r="T91" s="201"/>
      <c r="U91" s="200" t="s">
        <v>135</v>
      </c>
      <c r="V91" s="201"/>
      <c r="W91" s="200" t="s">
        <v>136</v>
      </c>
      <c r="X91" s="201"/>
      <c r="Y91" s="200" t="s">
        <v>137</v>
      </c>
      <c r="Z91" s="201"/>
      <c r="AA91" s="200" t="s">
        <v>138</v>
      </c>
      <c r="AB91" s="201"/>
      <c r="AC91" s="138" t="s">
        <v>172</v>
      </c>
      <c r="AD91" s="139"/>
    </row>
    <row r="92" spans="1:30" ht="25.5" customHeight="1" x14ac:dyDescent="0.25">
      <c r="A92" s="173"/>
      <c r="B92" s="182"/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2"/>
      <c r="N92" s="172"/>
      <c r="O92" s="41" t="str">
        <f>'Formulário Anual 2024'!O92</f>
        <v>✖</v>
      </c>
      <c r="P92" s="59" t="s">
        <v>146</v>
      </c>
      <c r="Q92" s="39" t="str">
        <f>'Formulário Anual 2024'!Q92</f>
        <v>✖</v>
      </c>
      <c r="R92" s="60" t="s">
        <v>146</v>
      </c>
      <c r="S92" s="39" t="str">
        <f>'Formulário Anual 2024'!S92</f>
        <v>✖</v>
      </c>
      <c r="T92" s="60" t="s">
        <v>146</v>
      </c>
      <c r="U92" s="39" t="str">
        <f>'Formulário Anual 2024'!U92</f>
        <v>✖</v>
      </c>
      <c r="V92" s="60" t="s">
        <v>146</v>
      </c>
      <c r="W92" s="39" t="str">
        <f>'Formulário Anual 2024'!W92</f>
        <v>✖</v>
      </c>
      <c r="X92" s="60" t="s">
        <v>146</v>
      </c>
      <c r="Y92" s="39" t="str">
        <f>'Formulário Anual 2024'!Y92</f>
        <v>✖</v>
      </c>
      <c r="Z92" s="60" t="s">
        <v>146</v>
      </c>
      <c r="AA92" s="39" t="str">
        <f>'Formulário Anual 2024'!AA92</f>
        <v>✖</v>
      </c>
      <c r="AB92" s="60" t="s">
        <v>146</v>
      </c>
      <c r="AC92" s="140"/>
      <c r="AD92" s="141"/>
    </row>
    <row r="93" spans="1:30" ht="21" x14ac:dyDescent="0.35">
      <c r="A93" s="6" t="s">
        <v>38</v>
      </c>
      <c r="B93" s="23">
        <f>'Formulário Anual 2024'!B93</f>
        <v>25</v>
      </c>
      <c r="C93" s="52" t="str">
        <f>'Formulário Anual 2024'!C93</f>
        <v>✔</v>
      </c>
      <c r="D93" s="36">
        <f>IF($B93&gt;0,IF(C93="✖",0,'Tabela de Produtos Bimestral'!C18),0)</f>
        <v>210.68</v>
      </c>
      <c r="E93" s="52" t="str">
        <f>'Formulário Anual 2024'!E93</f>
        <v>✔</v>
      </c>
      <c r="F93" s="36">
        <f>IF($B93&gt;0,IF(E93="✖",0,'Tabela de Produtos Bimestral'!D18),0)</f>
        <v>271.63749999999999</v>
      </c>
      <c r="G93" s="52" t="str">
        <f>'Formulário Anual 2024'!G93</f>
        <v>✔</v>
      </c>
      <c r="H93" s="36">
        <f>IF($B93&gt;0,IF(G93="✖",0,'Tabela de Produtos Bimestral'!H18),0)</f>
        <v>41.407499999999999</v>
      </c>
      <c r="I93" s="52" t="str">
        <f>'Formulário Anual 2024'!I93</f>
        <v>✔</v>
      </c>
      <c r="J93" s="36">
        <f>IF($B93&gt;0,IF(I93="✖",0,'Tabela de Produtos Bimestral'!J18*2),0)</f>
        <v>109.824</v>
      </c>
      <c r="K93" s="52" t="str">
        <f>'Formulário Anual 2024'!K93</f>
        <v>✔</v>
      </c>
      <c r="L93" s="36">
        <f>IF($B93&gt;0,IF(K93="✖",0,'Tabela de Produtos Bimestral'!K18),0)</f>
        <v>27.12</v>
      </c>
      <c r="M93" s="27"/>
      <c r="N93" s="28"/>
      <c r="O93" s="52" t="str">
        <f>'Formulário Anual 2024'!O93</f>
        <v>✖</v>
      </c>
      <c r="P93" s="36">
        <f>IF($B93&gt;0,IF(O93="✖",0,IF(O$92="✖",'Tabela de Produtos Bimestral'!P18,'Tabela de Produtos Bimestral'!Q18)),0)</f>
        <v>0</v>
      </c>
      <c r="Q93" s="52" t="str">
        <f>'Formulário Anual 2024'!Q93</f>
        <v>✖</v>
      </c>
      <c r="R93" s="36">
        <f>IF($B93&gt;0,IF(Q93="✖",0,IF(Q$92="✖",'Tabela de Produtos Bimestral'!R18,'Tabela de Produtos Bimestral'!X18)),0)</f>
        <v>0</v>
      </c>
      <c r="S93" s="52" t="str">
        <f>'Formulário Anual 2024'!S93</f>
        <v>✖</v>
      </c>
      <c r="T93" s="36">
        <f>IF($B93&gt;0,IF(S93="✖",0,'Tabela de Produtos Bimestral'!AD18),0)</f>
        <v>0</v>
      </c>
      <c r="U93" s="52" t="str">
        <f>'Formulário Anual 2024'!U93</f>
        <v>✖</v>
      </c>
      <c r="V93" s="36">
        <f>IF($B93&gt;0,IF(U93="✖",0,'Tabela de Produtos Bimestral'!AE18),0)</f>
        <v>0</v>
      </c>
      <c r="W93" s="52" t="str">
        <f>'Formulário Anual 2024'!W93</f>
        <v>✖</v>
      </c>
      <c r="X93" s="36">
        <f>IF($B93&gt;0,IF(W93="✖",0,'Tabela de Produtos Bimestral'!AF18),0)</f>
        <v>0</v>
      </c>
      <c r="Y93" s="52" t="str">
        <f>'Formulário Anual 2024'!Y93</f>
        <v>✖</v>
      </c>
      <c r="Z93" s="36">
        <f>IF($B93&gt;0,IF(Y93="✖",0,'Tabela de Produtos Bimestral'!AG18),0)</f>
        <v>0</v>
      </c>
      <c r="AA93" s="52" t="str">
        <f>'Formulário Anual 2024'!AA93</f>
        <v>✖</v>
      </c>
      <c r="AB93" s="36">
        <f>IF($B93&gt;0,IF(AA93="✖",0,'Tabela de Produtos Bimestral'!AH18),0)</f>
        <v>0</v>
      </c>
      <c r="AC93" s="142">
        <f>SUM(C93:AB93)</f>
        <v>660.66899999999998</v>
      </c>
      <c r="AD93" s="143"/>
    </row>
    <row r="94" spans="1:30" ht="21" customHeight="1" x14ac:dyDescent="0.35">
      <c r="A94" s="29"/>
      <c r="B94" s="30"/>
      <c r="C94" s="153" t="s">
        <v>166</v>
      </c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 t="str">
        <f>IF(O92="✔","*Não se aplica desconto","Desconto aplicável")</f>
        <v>Desconto aplicável</v>
      </c>
      <c r="P94" s="153"/>
      <c r="Q94" s="153" t="str">
        <f>IF(Q92="✔","*Não se aplica desconto","Desconto aplicável")</f>
        <v>Desconto aplicável</v>
      </c>
      <c r="R94" s="153"/>
      <c r="S94" s="145" t="s">
        <v>165</v>
      </c>
      <c r="T94" s="146"/>
      <c r="U94" s="146"/>
      <c r="V94" s="146"/>
      <c r="W94" s="146"/>
      <c r="X94" s="146"/>
      <c r="Y94" s="146"/>
      <c r="Z94" s="146"/>
      <c r="AA94" s="146"/>
      <c r="AB94" s="148"/>
    </row>
    <row r="95" spans="1:30" ht="21" x14ac:dyDescent="0.35">
      <c r="A95" s="29"/>
      <c r="B95" s="30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49"/>
      <c r="T95" s="150"/>
      <c r="U95" s="150"/>
      <c r="V95" s="150"/>
      <c r="W95" s="150"/>
      <c r="X95" s="150"/>
      <c r="Y95" s="150"/>
      <c r="Z95" s="150"/>
      <c r="AA95" s="150"/>
      <c r="AB95" s="151"/>
    </row>
    <row r="96" spans="1:30" ht="21" x14ac:dyDescent="0.25">
      <c r="B96" s="18"/>
      <c r="J96" s="32"/>
    </row>
    <row r="97" spans="1:24" ht="21" x14ac:dyDescent="0.25">
      <c r="B97" s="18"/>
      <c r="J97" s="32"/>
    </row>
    <row r="98" spans="1:24" ht="21" customHeight="1" x14ac:dyDescent="0.25">
      <c r="A98" s="173" t="s">
        <v>35</v>
      </c>
      <c r="B98" s="175" t="s">
        <v>15</v>
      </c>
      <c r="C98" s="175"/>
      <c r="D98" s="175"/>
      <c r="E98" s="175"/>
      <c r="F98" s="175"/>
      <c r="G98" s="175"/>
      <c r="H98" s="175"/>
      <c r="I98" s="175"/>
      <c r="J98" s="175"/>
      <c r="K98" s="175"/>
    </row>
    <row r="99" spans="1:24" ht="92.25" customHeight="1" x14ac:dyDescent="0.25">
      <c r="A99" s="173"/>
      <c r="B99" s="174" t="s">
        <v>16</v>
      </c>
      <c r="C99" s="174"/>
      <c r="D99" s="175" t="s">
        <v>17</v>
      </c>
      <c r="E99" s="175"/>
      <c r="F99" s="175" t="s">
        <v>18</v>
      </c>
      <c r="G99" s="175"/>
      <c r="H99" s="175" t="s">
        <v>131</v>
      </c>
      <c r="I99" s="175"/>
      <c r="J99" s="175" t="s">
        <v>142</v>
      </c>
      <c r="K99" s="175"/>
    </row>
    <row r="100" spans="1:24" ht="21" x14ac:dyDescent="0.25">
      <c r="A100" s="6" t="s">
        <v>38</v>
      </c>
      <c r="B100" s="143">
        <f>SUM(C93:AB93)</f>
        <v>660.66899999999998</v>
      </c>
      <c r="C100" s="143"/>
      <c r="D100" s="181" t="str">
        <f>IF($C$149&lt;100,"0%",IF($C$149&lt;200,"5%",IF($C$149&lt;300,"10%",IF($C$149&lt;400,"15%","20%"))))</f>
        <v>20%</v>
      </c>
      <c r="E100" s="181"/>
      <c r="F100" s="57">
        <f>H150</f>
        <v>0.1208814</v>
      </c>
      <c r="G100" s="57"/>
      <c r="H100" s="144">
        <f>'cálculos 4º Bim'!AM18</f>
        <v>448.67260634340005</v>
      </c>
      <c r="I100" s="144"/>
      <c r="J100" s="144">
        <f>'cálculos 4º Bim'!AN18</f>
        <v>448.67260634340005</v>
      </c>
      <c r="K100" s="144"/>
    </row>
    <row r="101" spans="1:24" x14ac:dyDescent="0.25">
      <c r="B101" s="18"/>
    </row>
    <row r="102" spans="1:24" x14ac:dyDescent="0.25">
      <c r="B102" s="18"/>
    </row>
    <row r="103" spans="1:24" ht="42" customHeight="1" x14ac:dyDescent="0.25">
      <c r="A103" s="173" t="s">
        <v>39</v>
      </c>
      <c r="B103" s="182" t="s">
        <v>7</v>
      </c>
      <c r="C103" s="183" t="s">
        <v>47</v>
      </c>
      <c r="D103" s="183"/>
      <c r="E103" s="184" t="s">
        <v>143</v>
      </c>
      <c r="F103" s="185"/>
      <c r="G103" s="185"/>
      <c r="H103" s="185"/>
      <c r="I103" s="185"/>
      <c r="J103" s="185"/>
      <c r="K103" s="185"/>
      <c r="L103" s="185"/>
      <c r="M103" s="154" t="s">
        <v>145</v>
      </c>
      <c r="N103" s="155"/>
      <c r="O103" s="155"/>
      <c r="P103" s="155"/>
      <c r="Q103" s="155"/>
      <c r="R103" s="155"/>
      <c r="S103" s="155"/>
      <c r="T103" s="155"/>
      <c r="U103" s="155"/>
      <c r="V103" s="155"/>
      <c r="W103" s="136" t="s">
        <v>15</v>
      </c>
      <c r="X103" s="137"/>
    </row>
    <row r="104" spans="1:24" ht="78" customHeight="1" x14ac:dyDescent="0.25">
      <c r="A104" s="173"/>
      <c r="B104" s="182"/>
      <c r="C104" s="172" t="s">
        <v>5</v>
      </c>
      <c r="D104" s="172"/>
      <c r="E104" s="172" t="s">
        <v>115</v>
      </c>
      <c r="F104" s="172"/>
      <c r="G104" s="172" t="s">
        <v>20</v>
      </c>
      <c r="H104" s="172"/>
      <c r="I104" s="172" t="s">
        <v>167</v>
      </c>
      <c r="J104" s="172"/>
      <c r="K104" s="172" t="s">
        <v>37</v>
      </c>
      <c r="L104" s="172"/>
      <c r="M104" s="200" t="s">
        <v>110</v>
      </c>
      <c r="N104" s="201"/>
      <c r="O104" s="200" t="s">
        <v>134</v>
      </c>
      <c r="P104" s="201"/>
      <c r="Q104" s="200" t="s">
        <v>135</v>
      </c>
      <c r="R104" s="201"/>
      <c r="S104" s="200" t="s">
        <v>136</v>
      </c>
      <c r="T104" s="201"/>
      <c r="U104" s="200" t="s">
        <v>137</v>
      </c>
      <c r="V104" s="201"/>
      <c r="W104" s="138" t="s">
        <v>172</v>
      </c>
      <c r="X104" s="139"/>
    </row>
    <row r="105" spans="1:24" ht="25.5" customHeight="1" x14ac:dyDescent="0.25">
      <c r="A105" s="173"/>
      <c r="B105" s="182"/>
      <c r="C105" s="172"/>
      <c r="D105" s="172"/>
      <c r="E105" s="172"/>
      <c r="F105" s="172"/>
      <c r="G105" s="172"/>
      <c r="H105" s="172"/>
      <c r="I105" s="172"/>
      <c r="J105" s="172"/>
      <c r="K105" s="172"/>
      <c r="L105" s="172"/>
      <c r="M105" s="39" t="str">
        <f>'Formulário Anual 2024'!M105</f>
        <v>✖</v>
      </c>
      <c r="N105" s="60" t="s">
        <v>146</v>
      </c>
      <c r="O105" s="39" t="str">
        <f>'Formulário Anual 2024'!O105</f>
        <v>✖</v>
      </c>
      <c r="P105" s="60" t="s">
        <v>146</v>
      </c>
      <c r="Q105" s="39" t="str">
        <f>'Formulário Anual 2024'!Q105</f>
        <v>✖</v>
      </c>
      <c r="R105" s="60" t="s">
        <v>146</v>
      </c>
      <c r="S105" s="39" t="str">
        <f>'Formulário Anual 2024'!S105</f>
        <v>✖</v>
      </c>
      <c r="T105" s="60" t="s">
        <v>146</v>
      </c>
      <c r="U105" s="39" t="str">
        <f>'Formulário Anual 2024'!U105</f>
        <v>✖</v>
      </c>
      <c r="V105" s="60" t="s">
        <v>146</v>
      </c>
      <c r="W105" s="140"/>
      <c r="X105" s="141"/>
    </row>
    <row r="106" spans="1:24" ht="21" x14ac:dyDescent="0.35">
      <c r="A106" s="6" t="s">
        <v>40</v>
      </c>
      <c r="B106" s="23">
        <f>'Formulário Anual 2024'!B106</f>
        <v>0</v>
      </c>
      <c r="C106" s="52" t="str">
        <f>'Formulário Anual 2024'!C106</f>
        <v>✖</v>
      </c>
      <c r="D106" s="36">
        <f>IF($B106&gt;0,IF(C106="✖",0,'Tabela de Produtos Bimestral'!C19),0)</f>
        <v>0</v>
      </c>
      <c r="E106" s="52" t="str">
        <f>'Formulário Anual 2024'!E106</f>
        <v>✖</v>
      </c>
      <c r="F106" s="36">
        <f>IF($B106&gt;0,IF(E106="✖",0,'Tabela de Produtos Bimestral'!D19),0)</f>
        <v>0</v>
      </c>
      <c r="G106" s="52" t="str">
        <f>'Formulário Anual 2024'!G106</f>
        <v>✖</v>
      </c>
      <c r="H106" s="36">
        <f>IF($B106&gt;0,IF(G106="✖",0,'Tabela de Produtos Bimestral'!H19),0)</f>
        <v>0</v>
      </c>
      <c r="I106" s="52" t="str">
        <f>'Formulário Anual 2024'!I106</f>
        <v>✖</v>
      </c>
      <c r="J106" s="36">
        <f>IF($B106&gt;0,IF(I106="✖",0,'Tabela de Produtos Bimestral'!J19*2),0)</f>
        <v>0</v>
      </c>
      <c r="K106" s="52" t="str">
        <f>'Formulário Anual 2024'!K106</f>
        <v>✖</v>
      </c>
      <c r="L106" s="36">
        <f>IF($B106&gt;0,IF(K106="✖",0,'Tabela de Produtos Bimestral'!K19),0)</f>
        <v>0</v>
      </c>
      <c r="M106" s="52" t="str">
        <f>'Formulário Anual 2024'!M106</f>
        <v>✖</v>
      </c>
      <c r="N106" s="36">
        <f>IF($B106&gt;0,IF(M106="✖",0,IF(M$105="✖",'Tabela de Produtos Bimestral'!R19,'Tabela de Produtos Bimestral'!X19)),0)</f>
        <v>0</v>
      </c>
      <c r="O106" s="52" t="str">
        <f>'Formulário Anual 2024'!O106</f>
        <v>✖</v>
      </c>
      <c r="P106" s="36">
        <f>IF($B106&gt;0,IF(O106="✖",0,'Tabela de Produtos Bimestral'!AD19),0)</f>
        <v>0</v>
      </c>
      <c r="Q106" s="52" t="str">
        <f>'Formulário Anual 2024'!Q106</f>
        <v>✖</v>
      </c>
      <c r="R106" s="36">
        <f>IF($B106&gt;0,IF(Q106="✖",0,'Tabela de Produtos Bimestral'!AE19),0)</f>
        <v>0</v>
      </c>
      <c r="S106" s="52" t="str">
        <f>'Formulário Anual 2024'!S106</f>
        <v>✖</v>
      </c>
      <c r="T106" s="36">
        <f>IF($B106&gt;0,IF(S106="✖",0,'Tabela de Produtos Bimestral'!AF19),0)</f>
        <v>0</v>
      </c>
      <c r="U106" s="52" t="str">
        <f>'Formulário Anual 2024'!U106</f>
        <v>✖</v>
      </c>
      <c r="V106" s="36">
        <f>IF($B106&gt;0,IF(U106="✖",0,'Tabela de Produtos Bimestral'!AG19),0)</f>
        <v>0</v>
      </c>
      <c r="W106" s="142">
        <f>SUM(C106:V106)</f>
        <v>0</v>
      </c>
      <c r="X106" s="143"/>
    </row>
    <row r="107" spans="1:24" ht="21" x14ac:dyDescent="0.35">
      <c r="A107" s="6" t="s">
        <v>41</v>
      </c>
      <c r="B107" s="23">
        <f>'Formulário Anual 2024'!B107</f>
        <v>0</v>
      </c>
      <c r="C107" s="52" t="str">
        <f>'Formulário Anual 2024'!C107</f>
        <v>✖</v>
      </c>
      <c r="D107" s="36">
        <f>IF($B107&gt;0,IF(C107="✖",0,'Tabela de Produtos Bimestral'!C20),0)</f>
        <v>0</v>
      </c>
      <c r="E107" s="62"/>
      <c r="F107" s="53"/>
      <c r="G107" s="62"/>
      <c r="H107" s="53"/>
      <c r="I107" s="52" t="str">
        <f>'Formulário Anual 2024'!I107</f>
        <v>✖</v>
      </c>
      <c r="J107" s="36">
        <f>IF($B107&gt;0,IF(I107="✖",0,'Tabela de Produtos Bimestral'!J20*2),0)</f>
        <v>0</v>
      </c>
      <c r="K107" s="27"/>
      <c r="L107" s="28"/>
      <c r="M107" s="62"/>
      <c r="N107" s="53"/>
      <c r="O107" s="62"/>
      <c r="P107" s="53"/>
      <c r="Q107" s="62"/>
      <c r="R107" s="53"/>
      <c r="S107" s="62"/>
      <c r="T107" s="53"/>
      <c r="U107" s="62"/>
      <c r="V107" s="53"/>
      <c r="W107" s="142">
        <f>SUM(C107:V107)</f>
        <v>0</v>
      </c>
      <c r="X107" s="143"/>
    </row>
    <row r="108" spans="1:24" ht="15" customHeight="1" x14ac:dyDescent="0.25">
      <c r="B108" s="18"/>
      <c r="C108" s="145" t="s">
        <v>166</v>
      </c>
      <c r="D108" s="146"/>
      <c r="E108" s="147"/>
      <c r="F108" s="147"/>
      <c r="G108" s="147"/>
      <c r="H108" s="147"/>
      <c r="I108" s="146"/>
      <c r="J108" s="146"/>
      <c r="K108" s="146"/>
      <c r="L108" s="148"/>
      <c r="M108" s="152" t="str">
        <f>IF(M106="✔","*Não se aplica desconto","Desconto aplicável")</f>
        <v>Desconto aplicável</v>
      </c>
      <c r="N108" s="152"/>
      <c r="O108" s="153" t="s">
        <v>165</v>
      </c>
      <c r="P108" s="153"/>
      <c r="Q108" s="153"/>
      <c r="R108" s="153"/>
      <c r="S108" s="153"/>
      <c r="T108" s="153"/>
      <c r="U108" s="153"/>
      <c r="V108" s="153"/>
    </row>
    <row r="109" spans="1:24" ht="15" customHeight="1" x14ac:dyDescent="0.25">
      <c r="B109" s="18"/>
      <c r="C109" s="149"/>
      <c r="D109" s="150"/>
      <c r="E109" s="150"/>
      <c r="F109" s="150"/>
      <c r="G109" s="150"/>
      <c r="H109" s="150"/>
      <c r="I109" s="150"/>
      <c r="J109" s="150"/>
      <c r="K109" s="150"/>
      <c r="L109" s="151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</row>
    <row r="110" spans="1:24" x14ac:dyDescent="0.25">
      <c r="B110" s="18"/>
    </row>
    <row r="111" spans="1:24" x14ac:dyDescent="0.25">
      <c r="B111" s="18"/>
    </row>
    <row r="112" spans="1:24" ht="21" x14ac:dyDescent="0.25">
      <c r="A112" s="173" t="s">
        <v>39</v>
      </c>
      <c r="B112" s="175" t="s">
        <v>15</v>
      </c>
      <c r="C112" s="175"/>
      <c r="D112" s="175"/>
      <c r="E112" s="175"/>
      <c r="F112" s="175"/>
      <c r="G112" s="175"/>
      <c r="H112" s="175"/>
      <c r="I112" s="175"/>
      <c r="J112" s="175"/>
      <c r="K112" s="175"/>
    </row>
    <row r="113" spans="1:11" ht="92.25" customHeight="1" x14ac:dyDescent="0.25">
      <c r="A113" s="173"/>
      <c r="B113" s="174" t="s">
        <v>16</v>
      </c>
      <c r="C113" s="174"/>
      <c r="D113" s="175" t="s">
        <v>17</v>
      </c>
      <c r="E113" s="175"/>
      <c r="F113" s="175" t="s">
        <v>18</v>
      </c>
      <c r="G113" s="175"/>
      <c r="H113" s="175" t="s">
        <v>131</v>
      </c>
      <c r="I113" s="175"/>
      <c r="J113" s="175" t="s">
        <v>142</v>
      </c>
      <c r="K113" s="175"/>
    </row>
    <row r="114" spans="1:11" ht="21" x14ac:dyDescent="0.25">
      <c r="A114" s="6" t="s">
        <v>40</v>
      </c>
      <c r="B114" s="143">
        <f>SUM(C106:V106)</f>
        <v>0</v>
      </c>
      <c r="C114" s="143"/>
      <c r="D114" s="181" t="str">
        <f>IF($C$149&lt;100,"0%",IF($C$149&lt;200,"5%",IF($C$149&lt;300,"10%",IF($C$149&lt;400,"15%","20%"))))</f>
        <v>20%</v>
      </c>
      <c r="E114" s="181"/>
      <c r="F114" s="57">
        <f>H150</f>
        <v>0.1208814</v>
      </c>
      <c r="G114" s="57"/>
      <c r="H114" s="179">
        <f>'cálculos 4º Bim'!AM19</f>
        <v>0</v>
      </c>
      <c r="I114" s="180"/>
      <c r="J114" s="179">
        <f>'cálculos 4º Bim'!AN19</f>
        <v>0</v>
      </c>
      <c r="K114" s="180"/>
    </row>
    <row r="115" spans="1:11" ht="21" x14ac:dyDescent="0.25">
      <c r="A115" s="6" t="s">
        <v>41</v>
      </c>
      <c r="B115" s="143">
        <f>SUM(C107:V107)</f>
        <v>0</v>
      </c>
      <c r="C115" s="143"/>
      <c r="D115" s="181"/>
      <c r="E115" s="181"/>
      <c r="F115" s="57">
        <f>H150</f>
        <v>0.1208814</v>
      </c>
      <c r="G115" s="57"/>
      <c r="H115" s="179">
        <f>'cálculos 4º Bim'!AM20</f>
        <v>0</v>
      </c>
      <c r="I115" s="180"/>
      <c r="J115" s="179">
        <f>'cálculos 4º Bim'!AN20</f>
        <v>0</v>
      </c>
      <c r="K115" s="180"/>
    </row>
    <row r="116" spans="1:11" x14ac:dyDescent="0.25">
      <c r="B116" s="18"/>
    </row>
    <row r="117" spans="1:11" x14ac:dyDescent="0.25">
      <c r="B117" s="18"/>
    </row>
    <row r="118" spans="1:11" hidden="1" x14ac:dyDescent="0.25">
      <c r="B118" s="18"/>
    </row>
    <row r="119" spans="1:11" ht="47.25" hidden="1" customHeight="1" x14ac:dyDescent="0.25">
      <c r="A119" s="169" t="s">
        <v>120</v>
      </c>
      <c r="B119" s="163" t="s">
        <v>176</v>
      </c>
      <c r="C119" s="163"/>
      <c r="D119" s="163"/>
      <c r="E119" s="163"/>
      <c r="F119" s="163"/>
      <c r="G119" s="163"/>
      <c r="H119" s="163" t="s">
        <v>121</v>
      </c>
      <c r="I119" s="163"/>
    </row>
    <row r="120" spans="1:11" ht="21" hidden="1" x14ac:dyDescent="0.25">
      <c r="A120" s="169"/>
      <c r="B120" s="164" t="s">
        <v>122</v>
      </c>
      <c r="C120" s="164"/>
      <c r="D120" s="164" t="s">
        <v>8</v>
      </c>
      <c r="E120" s="164"/>
      <c r="F120" s="164"/>
      <c r="G120" s="164"/>
      <c r="H120" s="163"/>
      <c r="I120" s="163"/>
    </row>
    <row r="121" spans="1:11" ht="21" hidden="1" x14ac:dyDescent="0.25">
      <c r="A121" s="6" t="s">
        <v>11</v>
      </c>
      <c r="B121" s="130">
        <f>'Formulário Anual 2024'!B121</f>
        <v>0</v>
      </c>
      <c r="C121" s="130"/>
      <c r="D121" s="128">
        <f>910.56/0.57*1.0616</f>
        <v>1695.8780631578948</v>
      </c>
      <c r="E121" s="128"/>
      <c r="F121" s="128"/>
      <c r="G121" s="128"/>
      <c r="H121" s="129">
        <f>B121*D121</f>
        <v>0</v>
      </c>
      <c r="I121" s="129"/>
    </row>
    <row r="122" spans="1:11" ht="21" hidden="1" x14ac:dyDescent="0.25">
      <c r="A122" s="6" t="s">
        <v>13</v>
      </c>
      <c r="B122" s="130">
        <f>'Formulário Anual 2024'!B122</f>
        <v>0</v>
      </c>
      <c r="C122" s="130"/>
      <c r="D122" s="128">
        <f>910.56/0.57*1.0616</f>
        <v>1695.8780631578948</v>
      </c>
      <c r="E122" s="128"/>
      <c r="F122" s="128"/>
      <c r="G122" s="128"/>
      <c r="H122" s="129">
        <f t="shared" ref="H122:H128" si="10">B122*D122</f>
        <v>0</v>
      </c>
      <c r="I122" s="129"/>
    </row>
    <row r="123" spans="1:11" ht="21" hidden="1" x14ac:dyDescent="0.25">
      <c r="A123" s="6" t="s">
        <v>14</v>
      </c>
      <c r="B123" s="130">
        <f>'Formulário Anual 2024'!B123</f>
        <v>0</v>
      </c>
      <c r="C123" s="130"/>
      <c r="D123" s="128">
        <f>910.56/0.57*1.0616</f>
        <v>1695.8780631578948</v>
      </c>
      <c r="E123" s="128"/>
      <c r="F123" s="128"/>
      <c r="G123" s="128"/>
      <c r="H123" s="129">
        <f t="shared" si="10"/>
        <v>0</v>
      </c>
      <c r="I123" s="129"/>
    </row>
    <row r="124" spans="1:11" ht="21" hidden="1" x14ac:dyDescent="0.25">
      <c r="A124" s="6" t="s">
        <v>21</v>
      </c>
      <c r="B124" s="130">
        <f>'Formulário Anual 2024'!B124</f>
        <v>0</v>
      </c>
      <c r="C124" s="130"/>
      <c r="D124" s="128">
        <f>527.88/0.57*1.0616</f>
        <v>983.15334736842124</v>
      </c>
      <c r="E124" s="128"/>
      <c r="F124" s="128"/>
      <c r="G124" s="128"/>
      <c r="H124" s="129">
        <f t="shared" si="10"/>
        <v>0</v>
      </c>
      <c r="I124" s="129"/>
    </row>
    <row r="125" spans="1:11" ht="21" hidden="1" x14ac:dyDescent="0.25">
      <c r="A125" s="6" t="s">
        <v>22</v>
      </c>
      <c r="B125" s="130">
        <f>'Formulário Anual 2024'!B125</f>
        <v>0</v>
      </c>
      <c r="C125" s="130"/>
      <c r="D125" s="128">
        <f>527.88/0.57*1.0616</f>
        <v>983.15334736842124</v>
      </c>
      <c r="E125" s="128"/>
      <c r="F125" s="128"/>
      <c r="G125" s="128"/>
      <c r="H125" s="129">
        <f t="shared" si="10"/>
        <v>0</v>
      </c>
      <c r="I125" s="129"/>
    </row>
    <row r="126" spans="1:11" ht="21" hidden="1" x14ac:dyDescent="0.25">
      <c r="A126" s="6" t="s">
        <v>23</v>
      </c>
      <c r="B126" s="130">
        <f>'Formulário Anual 2024'!B126</f>
        <v>0</v>
      </c>
      <c r="C126" s="130"/>
      <c r="D126" s="128">
        <f>527.88/0.57*1.0616</f>
        <v>983.15334736842124</v>
      </c>
      <c r="E126" s="128"/>
      <c r="F126" s="128"/>
      <c r="G126" s="128"/>
      <c r="H126" s="129">
        <f t="shared" si="10"/>
        <v>0</v>
      </c>
      <c r="I126" s="129"/>
    </row>
    <row r="127" spans="1:11" ht="21" hidden="1" x14ac:dyDescent="0.25">
      <c r="A127" s="6" t="s">
        <v>24</v>
      </c>
      <c r="B127" s="130">
        <f>'Formulário Anual 2024'!B127</f>
        <v>0</v>
      </c>
      <c r="C127" s="130"/>
      <c r="D127" s="128">
        <f>131.94/0.57*1.0616</f>
        <v>245.73246315789478</v>
      </c>
      <c r="E127" s="128"/>
      <c r="F127" s="128"/>
      <c r="G127" s="128"/>
      <c r="H127" s="129">
        <f t="shared" si="10"/>
        <v>0</v>
      </c>
      <c r="I127" s="129"/>
    </row>
    <row r="128" spans="1:11" ht="21" hidden="1" x14ac:dyDescent="0.25">
      <c r="A128" s="6" t="s">
        <v>25</v>
      </c>
      <c r="B128" s="130">
        <f>'Formulário Anual 2024'!B128</f>
        <v>0</v>
      </c>
      <c r="C128" s="130"/>
      <c r="D128" s="128">
        <f>131.94/0.57*1.0616</f>
        <v>245.73246315789478</v>
      </c>
      <c r="E128" s="128"/>
      <c r="F128" s="128"/>
      <c r="G128" s="128"/>
      <c r="H128" s="129">
        <f t="shared" si="10"/>
        <v>0</v>
      </c>
      <c r="I128" s="129"/>
    </row>
    <row r="129" spans="1:9" ht="21" hidden="1" x14ac:dyDescent="0.25">
      <c r="B129" s="18"/>
      <c r="H129" s="124">
        <f>SUM(H121:I128)</f>
        <v>0</v>
      </c>
      <c r="I129" s="124"/>
    </row>
    <row r="130" spans="1:9" hidden="1" x14ac:dyDescent="0.25">
      <c r="B130" s="18"/>
    </row>
    <row r="131" spans="1:9" hidden="1" x14ac:dyDescent="0.25">
      <c r="B131" s="18"/>
    </row>
    <row r="132" spans="1:9" ht="38.25" hidden="1" customHeight="1" x14ac:dyDescent="0.25">
      <c r="A132" s="169" t="s">
        <v>120</v>
      </c>
      <c r="B132" s="163" t="s">
        <v>177</v>
      </c>
      <c r="C132" s="163"/>
      <c r="D132" s="163"/>
      <c r="E132" s="163"/>
      <c r="F132" s="163"/>
      <c r="G132" s="163"/>
      <c r="H132" s="163" t="s">
        <v>121</v>
      </c>
      <c r="I132" s="163"/>
    </row>
    <row r="133" spans="1:9" ht="21" hidden="1" x14ac:dyDescent="0.25">
      <c r="A133" s="169"/>
      <c r="B133" s="164" t="s">
        <v>122</v>
      </c>
      <c r="C133" s="164"/>
      <c r="D133" s="164" t="s">
        <v>8</v>
      </c>
      <c r="E133" s="164"/>
      <c r="F133" s="164"/>
      <c r="G133" s="164"/>
      <c r="H133" s="163"/>
      <c r="I133" s="163"/>
    </row>
    <row r="134" spans="1:9" ht="21" hidden="1" x14ac:dyDescent="0.25">
      <c r="A134" s="6" t="s">
        <v>11</v>
      </c>
      <c r="B134" s="130">
        <f>'Formulário Anual 2024'!B134</f>
        <v>0</v>
      </c>
      <c r="C134" s="130"/>
      <c r="D134" s="128">
        <v>0</v>
      </c>
      <c r="E134" s="128"/>
      <c r="F134" s="128"/>
      <c r="G134" s="128"/>
      <c r="H134" s="129">
        <f>B134*D134</f>
        <v>0</v>
      </c>
      <c r="I134" s="129"/>
    </row>
    <row r="135" spans="1:9" ht="21" hidden="1" x14ac:dyDescent="0.25">
      <c r="A135" s="6" t="s">
        <v>13</v>
      </c>
      <c r="B135" s="130">
        <f>'Formulário Anual 2024'!B135</f>
        <v>0</v>
      </c>
      <c r="C135" s="130"/>
      <c r="D135" s="128">
        <v>0</v>
      </c>
      <c r="E135" s="128"/>
      <c r="F135" s="128"/>
      <c r="G135" s="128"/>
      <c r="H135" s="129">
        <f t="shared" ref="H135:H143" si="11">B135*D135</f>
        <v>0</v>
      </c>
      <c r="I135" s="129"/>
    </row>
    <row r="136" spans="1:9" ht="21" hidden="1" x14ac:dyDescent="0.25">
      <c r="A136" s="6" t="s">
        <v>14</v>
      </c>
      <c r="B136" s="130">
        <f>'Formulário Anual 2024'!B136</f>
        <v>0</v>
      </c>
      <c r="C136" s="130"/>
      <c r="D136" s="128">
        <v>0</v>
      </c>
      <c r="E136" s="128"/>
      <c r="F136" s="128"/>
      <c r="G136" s="128"/>
      <c r="H136" s="129">
        <f t="shared" si="11"/>
        <v>0</v>
      </c>
      <c r="I136" s="129"/>
    </row>
    <row r="137" spans="1:9" ht="21" hidden="1" x14ac:dyDescent="0.25">
      <c r="A137" s="6" t="s">
        <v>21</v>
      </c>
      <c r="B137" s="130">
        <f>'Formulário Anual 2024'!B137</f>
        <v>0</v>
      </c>
      <c r="C137" s="130"/>
      <c r="D137" s="128">
        <v>0</v>
      </c>
      <c r="E137" s="128"/>
      <c r="F137" s="128"/>
      <c r="G137" s="128"/>
      <c r="H137" s="129">
        <f t="shared" si="11"/>
        <v>0</v>
      </c>
      <c r="I137" s="129"/>
    </row>
    <row r="138" spans="1:9" ht="21" hidden="1" x14ac:dyDescent="0.25">
      <c r="A138" s="6" t="s">
        <v>22</v>
      </c>
      <c r="B138" s="130">
        <f>'Formulário Anual 2024'!B138</f>
        <v>0</v>
      </c>
      <c r="C138" s="130"/>
      <c r="D138" s="128">
        <v>0</v>
      </c>
      <c r="E138" s="128"/>
      <c r="F138" s="128"/>
      <c r="G138" s="128"/>
      <c r="H138" s="129">
        <f t="shared" si="11"/>
        <v>0</v>
      </c>
      <c r="I138" s="129"/>
    </row>
    <row r="139" spans="1:9" ht="21" hidden="1" x14ac:dyDescent="0.25">
      <c r="A139" s="6" t="s">
        <v>23</v>
      </c>
      <c r="B139" s="130">
        <f>'Formulário Anual 2024'!B139</f>
        <v>0</v>
      </c>
      <c r="C139" s="130"/>
      <c r="D139" s="128">
        <v>0</v>
      </c>
      <c r="E139" s="128"/>
      <c r="F139" s="128"/>
      <c r="G139" s="128"/>
      <c r="H139" s="129">
        <f t="shared" si="11"/>
        <v>0</v>
      </c>
      <c r="I139" s="129"/>
    </row>
    <row r="140" spans="1:9" ht="21" hidden="1" x14ac:dyDescent="0.25">
      <c r="A140" s="6" t="s">
        <v>24</v>
      </c>
      <c r="B140" s="130">
        <f>'Formulário Anual 2024'!B140</f>
        <v>0</v>
      </c>
      <c r="C140" s="130"/>
      <c r="D140" s="128">
        <v>0</v>
      </c>
      <c r="E140" s="128"/>
      <c r="F140" s="128"/>
      <c r="G140" s="128"/>
      <c r="H140" s="129">
        <f t="shared" si="11"/>
        <v>0</v>
      </c>
      <c r="I140" s="129"/>
    </row>
    <row r="141" spans="1:9" ht="21" hidden="1" x14ac:dyDescent="0.25">
      <c r="A141" s="6" t="s">
        <v>25</v>
      </c>
      <c r="B141" s="130">
        <f>'Formulário Anual 2024'!B141</f>
        <v>0</v>
      </c>
      <c r="C141" s="130"/>
      <c r="D141" s="128">
        <v>0</v>
      </c>
      <c r="E141" s="128"/>
      <c r="F141" s="128"/>
      <c r="G141" s="128"/>
      <c r="H141" s="129">
        <f t="shared" si="11"/>
        <v>0</v>
      </c>
      <c r="I141" s="129"/>
    </row>
    <row r="142" spans="1:9" ht="21" hidden="1" x14ac:dyDescent="0.25">
      <c r="A142" s="6" t="s">
        <v>28</v>
      </c>
      <c r="B142" s="130">
        <f>'Formulário Anual 2024'!B142</f>
        <v>0</v>
      </c>
      <c r="C142" s="130"/>
      <c r="D142" s="128">
        <v>0</v>
      </c>
      <c r="E142" s="128"/>
      <c r="F142" s="128"/>
      <c r="G142" s="128"/>
      <c r="H142" s="129">
        <f t="shared" si="11"/>
        <v>0</v>
      </c>
      <c r="I142" s="129"/>
    </row>
    <row r="143" spans="1:9" ht="21" hidden="1" x14ac:dyDescent="0.25">
      <c r="A143" s="6" t="s">
        <v>29</v>
      </c>
      <c r="B143" s="130">
        <f>'Formulário Anual 2024'!B143</f>
        <v>0</v>
      </c>
      <c r="C143" s="130"/>
      <c r="D143" s="128">
        <v>0</v>
      </c>
      <c r="E143" s="128"/>
      <c r="F143" s="128"/>
      <c r="G143" s="128"/>
      <c r="H143" s="129">
        <f t="shared" si="11"/>
        <v>0</v>
      </c>
      <c r="I143" s="129"/>
    </row>
    <row r="144" spans="1:9" ht="21" hidden="1" x14ac:dyDescent="0.25">
      <c r="A144" s="6" t="s">
        <v>30</v>
      </c>
      <c r="B144" s="130">
        <f>'Formulário Anual 2024'!B144</f>
        <v>0</v>
      </c>
      <c r="C144" s="130"/>
      <c r="D144" s="128">
        <v>0</v>
      </c>
      <c r="E144" s="128"/>
      <c r="F144" s="128"/>
      <c r="G144" s="128"/>
      <c r="H144" s="129">
        <f>B144*D144</f>
        <v>0</v>
      </c>
      <c r="I144" s="129"/>
    </row>
    <row r="145" spans="1:9" ht="21" hidden="1" x14ac:dyDescent="0.25">
      <c r="A145" s="6" t="s">
        <v>31</v>
      </c>
      <c r="B145" s="130">
        <f>'Formulário Anual 2024'!B145</f>
        <v>0</v>
      </c>
      <c r="C145" s="130"/>
      <c r="D145" s="128">
        <v>0</v>
      </c>
      <c r="E145" s="128"/>
      <c r="F145" s="128"/>
      <c r="G145" s="128"/>
      <c r="H145" s="129">
        <f>B145*D145</f>
        <v>0</v>
      </c>
      <c r="I145" s="129"/>
    </row>
    <row r="146" spans="1:9" ht="21" hidden="1" x14ac:dyDescent="0.25">
      <c r="B146" s="18"/>
      <c r="H146" s="124">
        <f>SUM(H134:I145)</f>
        <v>0</v>
      </c>
      <c r="I146" s="124"/>
    </row>
    <row r="147" spans="1:9" x14ac:dyDescent="0.25">
      <c r="B147" s="18"/>
    </row>
    <row r="148" spans="1:9" ht="15.75" thickBot="1" x14ac:dyDescent="0.3">
      <c r="B148" s="18"/>
    </row>
    <row r="149" spans="1:9" ht="46.5" customHeight="1" thickBot="1" x14ac:dyDescent="0.3">
      <c r="A149" s="156" t="s">
        <v>173</v>
      </c>
      <c r="B149" s="157"/>
      <c r="C149" s="176">
        <f>SUM(B106:B107,B93,B78:B79,B59:B62,B38:B42,B18:B21)</f>
        <v>750</v>
      </c>
      <c r="D149" s="177"/>
      <c r="E149" s="178"/>
      <c r="H149" s="68" t="s">
        <v>18</v>
      </c>
    </row>
    <row r="150" spans="1:9" ht="51.75" customHeight="1" thickBot="1" x14ac:dyDescent="0.3">
      <c r="A150" s="156" t="s">
        <v>175</v>
      </c>
      <c r="B150" s="157"/>
      <c r="C150" s="133">
        <f>SUM('cálculos 4º Bim'!AS2:AS20)</f>
        <v>145201.69421434749</v>
      </c>
      <c r="D150" s="134"/>
      <c r="E150" s="135"/>
      <c r="H150" s="67">
        <f>'Formulário Anual 2024'!H150</f>
        <v>0.1208814</v>
      </c>
    </row>
    <row r="151" spans="1:9" ht="15.75" thickBot="1" x14ac:dyDescent="0.3">
      <c r="B151" s="18"/>
    </row>
    <row r="152" spans="1:9" ht="51.75" customHeight="1" thickBot="1" x14ac:dyDescent="0.3">
      <c r="A152" s="156" t="s">
        <v>174</v>
      </c>
      <c r="B152" s="157"/>
      <c r="C152" s="133">
        <v>0</v>
      </c>
      <c r="D152" s="134"/>
      <c r="E152" s="135"/>
    </row>
    <row r="153" spans="1:9" ht="15.75" thickBot="1" x14ac:dyDescent="0.3">
      <c r="B153" s="18"/>
    </row>
    <row r="154" spans="1:9" ht="51.75" customHeight="1" thickBot="1" x14ac:dyDescent="0.3">
      <c r="A154" s="156" t="s">
        <v>168</v>
      </c>
      <c r="B154" s="157"/>
      <c r="C154" s="158">
        <f>SUM(C152,C150)</f>
        <v>145201.69421434749</v>
      </c>
      <c r="D154" s="159"/>
      <c r="E154" s="160"/>
    </row>
    <row r="155" spans="1:9" x14ac:dyDescent="0.25">
      <c r="B155" s="18"/>
    </row>
    <row r="157" spans="1:9" ht="21" x14ac:dyDescent="0.25">
      <c r="A157" s="2" t="s">
        <v>44</v>
      </c>
      <c r="B157" s="4"/>
      <c r="C157" s="24"/>
      <c r="D157" s="24"/>
      <c r="E157" s="25"/>
      <c r="F157" s="24"/>
      <c r="G157" s="26"/>
    </row>
    <row r="158" spans="1:9" ht="21" x14ac:dyDescent="0.25">
      <c r="A158" s="4"/>
      <c r="B158" s="4"/>
      <c r="C158" s="4"/>
      <c r="D158" s="4"/>
      <c r="E158" s="4"/>
      <c r="F158" s="4"/>
      <c r="G158" s="4"/>
    </row>
    <row r="159" spans="1:9" ht="21" x14ac:dyDescent="0.25">
      <c r="A159" s="170" t="s">
        <v>46</v>
      </c>
      <c r="B159" s="170"/>
      <c r="C159" s="69" t="s">
        <v>47</v>
      </c>
      <c r="D159" s="170" t="s">
        <v>105</v>
      </c>
      <c r="E159" s="170"/>
      <c r="F159" s="170" t="s">
        <v>106</v>
      </c>
      <c r="G159" s="170"/>
    </row>
    <row r="160" spans="1:9" ht="21" x14ac:dyDescent="0.25">
      <c r="A160" s="166" t="s">
        <v>49</v>
      </c>
      <c r="B160" s="166"/>
      <c r="C160" s="70"/>
      <c r="D160" s="167"/>
      <c r="E160" s="168"/>
      <c r="F160" s="165" t="s">
        <v>107</v>
      </c>
      <c r="G160" s="165"/>
    </row>
    <row r="161" spans="1:7" ht="21" x14ac:dyDescent="0.25">
      <c r="A161" s="166" t="s">
        <v>51</v>
      </c>
      <c r="B161" s="166"/>
      <c r="C161" s="70"/>
      <c r="D161" s="167"/>
      <c r="E161" s="168"/>
      <c r="F161" s="165" t="s">
        <v>107</v>
      </c>
      <c r="G161" s="165"/>
    </row>
    <row r="162" spans="1:7" ht="21" x14ac:dyDescent="0.25">
      <c r="A162" s="166" t="s">
        <v>53</v>
      </c>
      <c r="B162" s="166"/>
      <c r="C162" s="70"/>
      <c r="D162" s="167"/>
      <c r="E162" s="168"/>
      <c r="F162" s="165" t="s">
        <v>107</v>
      </c>
      <c r="G162" s="165"/>
    </row>
    <row r="163" spans="1:7" ht="21" x14ac:dyDescent="0.25">
      <c r="A163" s="166" t="s">
        <v>55</v>
      </c>
      <c r="B163" s="166"/>
      <c r="C163" s="70"/>
      <c r="D163" s="167"/>
      <c r="E163" s="168"/>
      <c r="F163" s="165" t="s">
        <v>107</v>
      </c>
      <c r="G163" s="165"/>
    </row>
    <row r="164" spans="1:7" ht="21" x14ac:dyDescent="0.25">
      <c r="A164" s="166" t="s">
        <v>57</v>
      </c>
      <c r="B164" s="166"/>
      <c r="C164" s="70"/>
      <c r="D164" s="167"/>
      <c r="E164" s="168"/>
      <c r="F164" s="165" t="s">
        <v>107</v>
      </c>
      <c r="G164" s="165"/>
    </row>
    <row r="165" spans="1:7" x14ac:dyDescent="0.25">
      <c r="B165" s="18"/>
    </row>
    <row r="166" spans="1:7" ht="21" x14ac:dyDescent="0.25">
      <c r="A166" s="2" t="s">
        <v>43</v>
      </c>
      <c r="B166" s="4"/>
      <c r="C166" s="4"/>
      <c r="D166" s="4"/>
    </row>
    <row r="167" spans="1:7" ht="21" x14ac:dyDescent="0.25">
      <c r="A167" s="4"/>
      <c r="B167" s="4"/>
      <c r="C167" s="4"/>
      <c r="D167" s="4"/>
    </row>
    <row r="168" spans="1:7" ht="21" x14ac:dyDescent="0.25">
      <c r="A168" s="170" t="s">
        <v>42</v>
      </c>
      <c r="B168" s="170"/>
      <c r="C168" s="161" t="s">
        <v>45</v>
      </c>
      <c r="D168" s="162"/>
    </row>
    <row r="169" spans="1:7" ht="21" x14ac:dyDescent="0.25">
      <c r="A169" s="165" t="s">
        <v>48</v>
      </c>
      <c r="B169" s="165"/>
      <c r="C169" s="131">
        <v>0</v>
      </c>
      <c r="D169" s="132"/>
    </row>
    <row r="170" spans="1:7" ht="21" x14ac:dyDescent="0.25">
      <c r="A170" s="165" t="s">
        <v>50</v>
      </c>
      <c r="B170" s="165"/>
      <c r="C170" s="131">
        <v>0.05</v>
      </c>
      <c r="D170" s="132"/>
    </row>
    <row r="171" spans="1:7" ht="21" x14ac:dyDescent="0.25">
      <c r="A171" s="165" t="s">
        <v>52</v>
      </c>
      <c r="B171" s="165"/>
      <c r="C171" s="131">
        <v>0.1</v>
      </c>
      <c r="D171" s="132"/>
    </row>
    <row r="172" spans="1:7" ht="21" x14ac:dyDescent="0.25">
      <c r="A172" s="165" t="s">
        <v>54</v>
      </c>
      <c r="B172" s="165"/>
      <c r="C172" s="131">
        <v>0.15</v>
      </c>
      <c r="D172" s="132"/>
    </row>
    <row r="173" spans="1:7" ht="21" x14ac:dyDescent="0.25">
      <c r="A173" s="165" t="s">
        <v>56</v>
      </c>
      <c r="B173" s="165"/>
      <c r="C173" s="131">
        <v>0.2</v>
      </c>
      <c r="D173" s="132"/>
    </row>
    <row r="177" spans="1:23" ht="21" x14ac:dyDescent="0.25">
      <c r="A177" s="7" t="s">
        <v>58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94" t="s">
        <v>119</v>
      </c>
      <c r="B178" s="195"/>
      <c r="C178" s="195"/>
      <c r="D178" s="195"/>
      <c r="E178" s="195"/>
      <c r="F178" s="195"/>
      <c r="G178" s="195"/>
      <c r="H178" s="195"/>
      <c r="I178" s="195"/>
      <c r="J178" s="195"/>
      <c r="K178" s="195"/>
      <c r="L178" s="195"/>
      <c r="M178" s="195"/>
      <c r="N178" s="195"/>
      <c r="O178" s="195"/>
      <c r="P178" s="195"/>
      <c r="Q178" s="195"/>
      <c r="R178" s="195"/>
      <c r="S178" s="195"/>
      <c r="T178" s="195"/>
      <c r="U178" s="195"/>
      <c r="V178" s="195"/>
      <c r="W178" s="195"/>
    </row>
    <row r="179" spans="1:23" ht="21" x14ac:dyDescent="0.25">
      <c r="A179" s="1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</row>
    <row r="180" spans="1:23" ht="60.95" customHeight="1" x14ac:dyDescent="0.25">
      <c r="A180" s="194" t="s">
        <v>59</v>
      </c>
      <c r="B180" s="194"/>
      <c r="C180" s="194"/>
      <c r="D180" s="194"/>
      <c r="E180" s="194"/>
      <c r="F180" s="194"/>
      <c r="G180" s="194"/>
      <c r="H180" s="194"/>
      <c r="I180" s="194"/>
      <c r="J180" s="194"/>
      <c r="K180" s="194"/>
      <c r="L180" s="194"/>
      <c r="M180" s="194"/>
      <c r="N180" s="194"/>
      <c r="O180" s="194"/>
      <c r="P180" s="194"/>
      <c r="Q180" s="194"/>
      <c r="R180" s="194"/>
      <c r="S180" s="194"/>
      <c r="T180" s="194"/>
      <c r="U180" s="194"/>
      <c r="V180" s="194"/>
      <c r="W180" s="194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94" t="s">
        <v>60</v>
      </c>
      <c r="B182" s="194"/>
      <c r="C182" s="194"/>
      <c r="D182" s="194"/>
      <c r="E182" s="194"/>
      <c r="F182" s="194"/>
      <c r="G182" s="194"/>
      <c r="H182" s="194"/>
      <c r="I182" s="194"/>
      <c r="J182" s="194"/>
      <c r="K182" s="194"/>
      <c r="L182" s="194"/>
      <c r="M182" s="194"/>
      <c r="N182" s="194"/>
      <c r="O182" s="194"/>
      <c r="P182" s="194"/>
      <c r="Q182" s="194"/>
      <c r="R182" s="194"/>
      <c r="S182" s="194"/>
      <c r="T182" s="194"/>
      <c r="U182" s="194"/>
      <c r="V182" s="194"/>
      <c r="W182" s="194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94" t="s">
        <v>61</v>
      </c>
      <c r="B184" s="194"/>
      <c r="C184" s="194"/>
      <c r="D184" s="194"/>
      <c r="E184" s="194"/>
      <c r="F184" s="194"/>
      <c r="G184" s="194"/>
      <c r="H184" s="194"/>
      <c r="I184" s="194"/>
      <c r="J184" s="194"/>
      <c r="K184" s="194"/>
      <c r="L184" s="194"/>
      <c r="M184" s="194"/>
      <c r="N184" s="194"/>
      <c r="O184" s="194"/>
      <c r="P184" s="194"/>
      <c r="Q184" s="194"/>
      <c r="R184" s="194"/>
      <c r="S184" s="194"/>
      <c r="T184" s="194"/>
      <c r="U184" s="194"/>
      <c r="V184" s="194"/>
      <c r="W184" s="194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94" t="s">
        <v>62</v>
      </c>
      <c r="B186" s="194"/>
      <c r="C186" s="194"/>
      <c r="D186" s="194"/>
      <c r="E186" s="194"/>
      <c r="F186" s="194"/>
      <c r="G186" s="194"/>
      <c r="H186" s="194"/>
      <c r="I186" s="194"/>
      <c r="J186" s="194"/>
      <c r="K186" s="194"/>
      <c r="L186" s="194"/>
      <c r="M186" s="194"/>
      <c r="N186" s="194"/>
      <c r="O186" s="194"/>
      <c r="P186" s="194"/>
      <c r="Q186" s="194"/>
      <c r="R186" s="194"/>
      <c r="S186" s="194"/>
      <c r="T186" s="194"/>
      <c r="U186" s="194"/>
      <c r="V186" s="194"/>
      <c r="W186" s="194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94" t="s">
        <v>63</v>
      </c>
      <c r="B188" s="194"/>
      <c r="C188" s="194"/>
      <c r="D188" s="194"/>
      <c r="E188" s="194"/>
      <c r="F188" s="194"/>
      <c r="G188" s="194"/>
      <c r="H188" s="194"/>
      <c r="I188" s="194"/>
      <c r="J188" s="194"/>
      <c r="K188" s="194"/>
      <c r="L188" s="194"/>
      <c r="M188" s="194"/>
      <c r="N188" s="194"/>
      <c r="O188" s="194"/>
      <c r="P188" s="194"/>
      <c r="Q188" s="194"/>
      <c r="R188" s="194"/>
      <c r="S188" s="194"/>
      <c r="T188" s="194"/>
      <c r="U188" s="194"/>
      <c r="V188" s="194"/>
      <c r="W188" s="194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94" t="s">
        <v>64</v>
      </c>
      <c r="B190" s="194"/>
      <c r="C190" s="194"/>
      <c r="D190" s="194"/>
      <c r="E190" s="194"/>
      <c r="F190" s="194"/>
      <c r="G190" s="194"/>
      <c r="H190" s="194"/>
      <c r="I190" s="194"/>
      <c r="J190" s="194"/>
      <c r="K190" s="194"/>
      <c r="L190" s="194"/>
      <c r="M190" s="194"/>
      <c r="N190" s="194"/>
      <c r="O190" s="194"/>
      <c r="P190" s="194"/>
      <c r="Q190" s="194"/>
      <c r="R190" s="194"/>
      <c r="S190" s="194"/>
      <c r="T190" s="194"/>
      <c r="U190" s="194"/>
      <c r="V190" s="194"/>
      <c r="W190" s="194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94" t="s">
        <v>65</v>
      </c>
      <c r="B192" s="194"/>
      <c r="C192" s="194"/>
      <c r="D192" s="194"/>
      <c r="E192" s="194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66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67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68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69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70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70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71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71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72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72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73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74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70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70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71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71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75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76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77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77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78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78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79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79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71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71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419">
    <mergeCell ref="AC18:AD18"/>
    <mergeCell ref="A8:B8"/>
    <mergeCell ref="C8:G8"/>
    <mergeCell ref="H8:L8"/>
    <mergeCell ref="M8:Q8"/>
    <mergeCell ref="R8:V8"/>
    <mergeCell ref="W8:AA8"/>
    <mergeCell ref="A10:B10"/>
    <mergeCell ref="C10:Q10"/>
    <mergeCell ref="A9:B9"/>
    <mergeCell ref="C9:G9"/>
    <mergeCell ref="H9:L9"/>
    <mergeCell ref="M9:Q9"/>
    <mergeCell ref="R9:V9"/>
    <mergeCell ref="W9:AA9"/>
    <mergeCell ref="R10:AA10"/>
    <mergeCell ref="A14:A16"/>
    <mergeCell ref="B14:B16"/>
    <mergeCell ref="C14:D14"/>
    <mergeCell ref="E14:J14"/>
    <mergeCell ref="K14:L14"/>
    <mergeCell ref="M14:P14"/>
    <mergeCell ref="Q14:AB14"/>
    <mergeCell ref="I15:J16"/>
    <mergeCell ref="AC19:AD19"/>
    <mergeCell ref="S15:T15"/>
    <mergeCell ref="U15:V15"/>
    <mergeCell ref="W15:X15"/>
    <mergeCell ref="Y15:Z15"/>
    <mergeCell ref="AA15:AB15"/>
    <mergeCell ref="E15:F16"/>
    <mergeCell ref="G15:H16"/>
    <mergeCell ref="K15:L16"/>
    <mergeCell ref="AC14:AD14"/>
    <mergeCell ref="C15:D16"/>
    <mergeCell ref="M15:N16"/>
    <mergeCell ref="O15:P16"/>
    <mergeCell ref="Q15:R15"/>
    <mergeCell ref="AC15:AD16"/>
    <mergeCell ref="AC17:AD17"/>
    <mergeCell ref="A25:A26"/>
    <mergeCell ref="B25:K25"/>
    <mergeCell ref="B26:C26"/>
    <mergeCell ref="D26:E26"/>
    <mergeCell ref="F26:G26"/>
    <mergeCell ref="H26:I26"/>
    <mergeCell ref="J26:K26"/>
    <mergeCell ref="AC20:AD20"/>
    <mergeCell ref="AC21:AD21"/>
    <mergeCell ref="Q22:R23"/>
    <mergeCell ref="S22:T23"/>
    <mergeCell ref="C22:H23"/>
    <mergeCell ref="I22:J23"/>
    <mergeCell ref="K22:P23"/>
    <mergeCell ref="U22:AB23"/>
    <mergeCell ref="B27:C27"/>
    <mergeCell ref="D27:E31"/>
    <mergeCell ref="H27:I27"/>
    <mergeCell ref="J27:K27"/>
    <mergeCell ref="B28:C28"/>
    <mergeCell ref="H28:I28"/>
    <mergeCell ref="J28:K28"/>
    <mergeCell ref="B29:C29"/>
    <mergeCell ref="H29:I29"/>
    <mergeCell ref="J29:K29"/>
    <mergeCell ref="A35:A37"/>
    <mergeCell ref="B35:B37"/>
    <mergeCell ref="C35:D35"/>
    <mergeCell ref="O35:P35"/>
    <mergeCell ref="B30:C30"/>
    <mergeCell ref="H30:I30"/>
    <mergeCell ref="J30:K30"/>
    <mergeCell ref="B31:C31"/>
    <mergeCell ref="H31:I31"/>
    <mergeCell ref="J31:K31"/>
    <mergeCell ref="K36:L37"/>
    <mergeCell ref="E35:N35"/>
    <mergeCell ref="Q35:V35"/>
    <mergeCell ref="W36:X36"/>
    <mergeCell ref="Y36:Z36"/>
    <mergeCell ref="M36:N36"/>
    <mergeCell ref="U36:V36"/>
    <mergeCell ref="AA36:AB36"/>
    <mergeCell ref="AC36:AD36"/>
    <mergeCell ref="AM35:AN35"/>
    <mergeCell ref="C36:D37"/>
    <mergeCell ref="E36:F37"/>
    <mergeCell ref="G36:H37"/>
    <mergeCell ref="I36:J37"/>
    <mergeCell ref="O36:P37"/>
    <mergeCell ref="Q36:R37"/>
    <mergeCell ref="S36:T37"/>
    <mergeCell ref="AM36:AN37"/>
    <mergeCell ref="W35:AL35"/>
    <mergeCell ref="AM38:AN38"/>
    <mergeCell ref="AM39:AN39"/>
    <mergeCell ref="AM40:AN40"/>
    <mergeCell ref="AM41:AN41"/>
    <mergeCell ref="AE36:AF36"/>
    <mergeCell ref="AG36:AH36"/>
    <mergeCell ref="AI36:AJ36"/>
    <mergeCell ref="AK36:AL36"/>
    <mergeCell ref="A47:A48"/>
    <mergeCell ref="B47:K47"/>
    <mergeCell ref="B48:C48"/>
    <mergeCell ref="D48:E48"/>
    <mergeCell ref="F48:G48"/>
    <mergeCell ref="H48:I48"/>
    <mergeCell ref="J48:K48"/>
    <mergeCell ref="AM42:AN42"/>
    <mergeCell ref="U43:V44"/>
    <mergeCell ref="W43:X44"/>
    <mergeCell ref="Y43:Z44"/>
    <mergeCell ref="AA43:AB44"/>
    <mergeCell ref="C43:J44"/>
    <mergeCell ref="K43:L44"/>
    <mergeCell ref="M43:N44"/>
    <mergeCell ref="O43:T44"/>
    <mergeCell ref="B52:C52"/>
    <mergeCell ref="H52:I52"/>
    <mergeCell ref="J52:K52"/>
    <mergeCell ref="B53:C53"/>
    <mergeCell ref="H53:I53"/>
    <mergeCell ref="J53:K53"/>
    <mergeCell ref="I57:J58"/>
    <mergeCell ref="AC43:AL44"/>
    <mergeCell ref="B49:C49"/>
    <mergeCell ref="D49:E53"/>
    <mergeCell ref="H49:I49"/>
    <mergeCell ref="J49:K49"/>
    <mergeCell ref="B50:C50"/>
    <mergeCell ref="H50:I50"/>
    <mergeCell ref="J50:K50"/>
    <mergeCell ref="B51:C51"/>
    <mergeCell ref="H51:I51"/>
    <mergeCell ref="J51:K51"/>
    <mergeCell ref="G57:H58"/>
    <mergeCell ref="K57:L58"/>
    <mergeCell ref="M57:N58"/>
    <mergeCell ref="O57:P58"/>
    <mergeCell ref="AE57:AF57"/>
    <mergeCell ref="AG57:AH58"/>
    <mergeCell ref="A56:A58"/>
    <mergeCell ref="B56:B58"/>
    <mergeCell ref="C56:D56"/>
    <mergeCell ref="E56:J56"/>
    <mergeCell ref="K56:L56"/>
    <mergeCell ref="M56:P56"/>
    <mergeCell ref="AG59:AH59"/>
    <mergeCell ref="AG60:AH60"/>
    <mergeCell ref="S57:T57"/>
    <mergeCell ref="U57:V57"/>
    <mergeCell ref="W57:X57"/>
    <mergeCell ref="Y57:Z57"/>
    <mergeCell ref="AA57:AB57"/>
    <mergeCell ref="AC57:AD57"/>
    <mergeCell ref="Q56:R57"/>
    <mergeCell ref="AG56:AH56"/>
    <mergeCell ref="C57:D58"/>
    <mergeCell ref="E57:F58"/>
    <mergeCell ref="S56:AF56"/>
    <mergeCell ref="A67:A68"/>
    <mergeCell ref="B67:K67"/>
    <mergeCell ref="B68:C68"/>
    <mergeCell ref="D68:E68"/>
    <mergeCell ref="F68:G68"/>
    <mergeCell ref="H68:I68"/>
    <mergeCell ref="J68:K68"/>
    <mergeCell ref="AG61:AH61"/>
    <mergeCell ref="AG62:AH62"/>
    <mergeCell ref="Q63:R64"/>
    <mergeCell ref="S63:T64"/>
    <mergeCell ref="U63:V64"/>
    <mergeCell ref="C63:H64"/>
    <mergeCell ref="I63:J64"/>
    <mergeCell ref="K63:P64"/>
    <mergeCell ref="W63:AF64"/>
    <mergeCell ref="B72:C72"/>
    <mergeCell ref="H72:I72"/>
    <mergeCell ref="J72:K72"/>
    <mergeCell ref="A75:A77"/>
    <mergeCell ref="B75:B77"/>
    <mergeCell ref="C75:D75"/>
    <mergeCell ref="E75:L75"/>
    <mergeCell ref="B69:C69"/>
    <mergeCell ref="D69:E72"/>
    <mergeCell ref="H69:I69"/>
    <mergeCell ref="J69:K69"/>
    <mergeCell ref="B70:C70"/>
    <mergeCell ref="H70:I70"/>
    <mergeCell ref="J70:K70"/>
    <mergeCell ref="B71:C71"/>
    <mergeCell ref="H71:I71"/>
    <mergeCell ref="J71:K71"/>
    <mergeCell ref="AA78:AB78"/>
    <mergeCell ref="AA79:AB79"/>
    <mergeCell ref="C80:L81"/>
    <mergeCell ref="M80:N81"/>
    <mergeCell ref="O80:P81"/>
    <mergeCell ref="S76:T76"/>
    <mergeCell ref="U76:V76"/>
    <mergeCell ref="W76:X76"/>
    <mergeCell ref="Y76:Z76"/>
    <mergeCell ref="AA76:AB77"/>
    <mergeCell ref="M75:N76"/>
    <mergeCell ref="AA75:AB75"/>
    <mergeCell ref="C76:D77"/>
    <mergeCell ref="E76:F77"/>
    <mergeCell ref="G76:H77"/>
    <mergeCell ref="I76:J77"/>
    <mergeCell ref="K76:L77"/>
    <mergeCell ref="O76:P76"/>
    <mergeCell ref="Q76:R76"/>
    <mergeCell ref="O75:Z75"/>
    <mergeCell ref="Q80:Z81"/>
    <mergeCell ref="B86:C86"/>
    <mergeCell ref="D86:E87"/>
    <mergeCell ref="H86:I86"/>
    <mergeCell ref="J86:K86"/>
    <mergeCell ref="B87:C87"/>
    <mergeCell ref="H87:I87"/>
    <mergeCell ref="J87:K87"/>
    <mergeCell ref="A84:A85"/>
    <mergeCell ref="B84:K84"/>
    <mergeCell ref="B85:C85"/>
    <mergeCell ref="D85:E85"/>
    <mergeCell ref="F85:G85"/>
    <mergeCell ref="H85:I85"/>
    <mergeCell ref="J85:K85"/>
    <mergeCell ref="A90:A92"/>
    <mergeCell ref="B90:B92"/>
    <mergeCell ref="C90:D90"/>
    <mergeCell ref="E90:N90"/>
    <mergeCell ref="O90:P91"/>
    <mergeCell ref="W91:X91"/>
    <mergeCell ref="Y91:Z91"/>
    <mergeCell ref="AA91:AB91"/>
    <mergeCell ref="AC91:AD92"/>
    <mergeCell ref="Q90:AB90"/>
    <mergeCell ref="AC93:AD93"/>
    <mergeCell ref="C94:N95"/>
    <mergeCell ref="O94:P95"/>
    <mergeCell ref="Q94:R95"/>
    <mergeCell ref="AC90:AD90"/>
    <mergeCell ref="C91:D92"/>
    <mergeCell ref="E91:F92"/>
    <mergeCell ref="G91:H92"/>
    <mergeCell ref="I91:J92"/>
    <mergeCell ref="K91:L92"/>
    <mergeCell ref="M91:N92"/>
    <mergeCell ref="Q91:R91"/>
    <mergeCell ref="S91:T91"/>
    <mergeCell ref="U91:V91"/>
    <mergeCell ref="S94:AB95"/>
    <mergeCell ref="B100:C100"/>
    <mergeCell ref="D100:E100"/>
    <mergeCell ref="H100:I100"/>
    <mergeCell ref="J100:K100"/>
    <mergeCell ref="A103:A105"/>
    <mergeCell ref="B103:B105"/>
    <mergeCell ref="C103:D103"/>
    <mergeCell ref="E103:L103"/>
    <mergeCell ref="A98:A99"/>
    <mergeCell ref="B98:K98"/>
    <mergeCell ref="B99:C99"/>
    <mergeCell ref="D99:E99"/>
    <mergeCell ref="F99:G99"/>
    <mergeCell ref="H99:I99"/>
    <mergeCell ref="J99:K99"/>
    <mergeCell ref="S104:T104"/>
    <mergeCell ref="U104:V104"/>
    <mergeCell ref="W104:X105"/>
    <mergeCell ref="W106:X106"/>
    <mergeCell ref="W107:X107"/>
    <mergeCell ref="C108:L109"/>
    <mergeCell ref="M108:N109"/>
    <mergeCell ref="O108:V109"/>
    <mergeCell ref="M103:V103"/>
    <mergeCell ref="W103:X103"/>
    <mergeCell ref="C104:D105"/>
    <mergeCell ref="E104:F105"/>
    <mergeCell ref="G104:H105"/>
    <mergeCell ref="I104:J105"/>
    <mergeCell ref="K104:L105"/>
    <mergeCell ref="M104:N104"/>
    <mergeCell ref="O104:P104"/>
    <mergeCell ref="Q104:R104"/>
    <mergeCell ref="J114:K114"/>
    <mergeCell ref="B115:C115"/>
    <mergeCell ref="H115:I115"/>
    <mergeCell ref="J115:K115"/>
    <mergeCell ref="A112:A113"/>
    <mergeCell ref="B112:K112"/>
    <mergeCell ref="B113:C113"/>
    <mergeCell ref="D113:E113"/>
    <mergeCell ref="F113:G113"/>
    <mergeCell ref="H113:I113"/>
    <mergeCell ref="J113:K113"/>
    <mergeCell ref="A119:A120"/>
    <mergeCell ref="B119:G119"/>
    <mergeCell ref="H119:I120"/>
    <mergeCell ref="B120:C120"/>
    <mergeCell ref="D120:G120"/>
    <mergeCell ref="B121:C121"/>
    <mergeCell ref="D121:G121"/>
    <mergeCell ref="H121:I121"/>
    <mergeCell ref="B114:C114"/>
    <mergeCell ref="D114:E115"/>
    <mergeCell ref="H114:I114"/>
    <mergeCell ref="B124:C124"/>
    <mergeCell ref="D124:G124"/>
    <mergeCell ref="H124:I124"/>
    <mergeCell ref="B125:C125"/>
    <mergeCell ref="D125:G125"/>
    <mergeCell ref="H125:I125"/>
    <mergeCell ref="B122:C122"/>
    <mergeCell ref="D122:G122"/>
    <mergeCell ref="H122:I122"/>
    <mergeCell ref="B123:C123"/>
    <mergeCell ref="D123:G123"/>
    <mergeCell ref="H123:I123"/>
    <mergeCell ref="A132:A133"/>
    <mergeCell ref="B132:G132"/>
    <mergeCell ref="H132:I133"/>
    <mergeCell ref="B133:C133"/>
    <mergeCell ref="D133:G133"/>
    <mergeCell ref="B126:C126"/>
    <mergeCell ref="D126:G126"/>
    <mergeCell ref="H126:I126"/>
    <mergeCell ref="B127:C127"/>
    <mergeCell ref="D127:G127"/>
    <mergeCell ref="H127:I127"/>
    <mergeCell ref="B134:C134"/>
    <mergeCell ref="D134:G134"/>
    <mergeCell ref="H134:I134"/>
    <mergeCell ref="B135:C135"/>
    <mergeCell ref="D135:G135"/>
    <mergeCell ref="H135:I135"/>
    <mergeCell ref="B128:C128"/>
    <mergeCell ref="D128:G128"/>
    <mergeCell ref="H128:I128"/>
    <mergeCell ref="H129:I129"/>
    <mergeCell ref="B138:C138"/>
    <mergeCell ref="D138:G138"/>
    <mergeCell ref="H138:I138"/>
    <mergeCell ref="B139:C139"/>
    <mergeCell ref="D139:G139"/>
    <mergeCell ref="H139:I139"/>
    <mergeCell ref="B136:C136"/>
    <mergeCell ref="D136:G136"/>
    <mergeCell ref="H136:I136"/>
    <mergeCell ref="B137:C137"/>
    <mergeCell ref="D137:G137"/>
    <mergeCell ref="H137:I137"/>
    <mergeCell ref="B142:C142"/>
    <mergeCell ref="D142:G142"/>
    <mergeCell ref="H142:I142"/>
    <mergeCell ref="B143:C143"/>
    <mergeCell ref="D143:G143"/>
    <mergeCell ref="H143:I143"/>
    <mergeCell ref="B140:C140"/>
    <mergeCell ref="D140:G140"/>
    <mergeCell ref="H140:I140"/>
    <mergeCell ref="B141:C141"/>
    <mergeCell ref="D141:G141"/>
    <mergeCell ref="H141:I141"/>
    <mergeCell ref="H146:I146"/>
    <mergeCell ref="A149:B149"/>
    <mergeCell ref="C149:E149"/>
    <mergeCell ref="A150:B150"/>
    <mergeCell ref="C150:E150"/>
    <mergeCell ref="A152:B152"/>
    <mergeCell ref="C152:E152"/>
    <mergeCell ref="B144:C144"/>
    <mergeCell ref="D144:G144"/>
    <mergeCell ref="H144:I144"/>
    <mergeCell ref="B145:C145"/>
    <mergeCell ref="D145:G145"/>
    <mergeCell ref="H145:I145"/>
    <mergeCell ref="A161:B161"/>
    <mergeCell ref="D161:E161"/>
    <mergeCell ref="F161:G161"/>
    <mergeCell ref="A162:B162"/>
    <mergeCell ref="D162:E162"/>
    <mergeCell ref="F162:G162"/>
    <mergeCell ref="A154:B154"/>
    <mergeCell ref="C154:E154"/>
    <mergeCell ref="A159:B159"/>
    <mergeCell ref="D159:E159"/>
    <mergeCell ref="F159:G159"/>
    <mergeCell ref="A160:B160"/>
    <mergeCell ref="D160:E160"/>
    <mergeCell ref="F160:G160"/>
    <mergeCell ref="A168:B168"/>
    <mergeCell ref="C168:D168"/>
    <mergeCell ref="A169:B169"/>
    <mergeCell ref="C169:D169"/>
    <mergeCell ref="A170:B170"/>
    <mergeCell ref="C170:D170"/>
    <mergeCell ref="A163:B163"/>
    <mergeCell ref="D163:E163"/>
    <mergeCell ref="F163:G163"/>
    <mergeCell ref="A164:B164"/>
    <mergeCell ref="D164:E164"/>
    <mergeCell ref="F164:G164"/>
    <mergeCell ref="A190:W190"/>
    <mergeCell ref="A192:W192"/>
    <mergeCell ref="A178:W178"/>
    <mergeCell ref="A180:W180"/>
    <mergeCell ref="A182:W182"/>
    <mergeCell ref="A184:W184"/>
    <mergeCell ref="A186:W186"/>
    <mergeCell ref="A188:W188"/>
    <mergeCell ref="A171:B171"/>
    <mergeCell ref="C171:D171"/>
    <mergeCell ref="A172:B172"/>
    <mergeCell ref="C172:D172"/>
    <mergeCell ref="A173:B173"/>
    <mergeCell ref="C173:D173"/>
  </mergeCells>
  <conditionalFormatting sqref="H65 D65 F65 L65 J65 D18:D21 V19:V21 X19:X21 Z19:Z21 AB17:AB21 R17:R21 T19:T21">
    <cfRule type="expression" dxfId="301" priority="39">
      <formula>C17="✖"</formula>
    </cfRule>
  </conditionalFormatting>
  <conditionalFormatting sqref="F107 C17:H17 E18:H21">
    <cfRule type="expression" dxfId="300" priority="38">
      <formula>B17="✖"</formula>
    </cfRule>
  </conditionalFormatting>
  <conditionalFormatting sqref="H107">
    <cfRule type="expression" dxfId="299" priority="37">
      <formula>G107="✖"</formula>
    </cfRule>
  </conditionalFormatting>
  <conditionalFormatting sqref="L107 N107 P107 R107 T107 V107">
    <cfRule type="expression" dxfId="298" priority="36">
      <formula>K107="✖"</formula>
    </cfRule>
  </conditionalFormatting>
  <conditionalFormatting sqref="J96:J97">
    <cfRule type="expression" dxfId="297" priority="35">
      <formula>I96="✖"</formula>
    </cfRule>
  </conditionalFormatting>
  <conditionalFormatting sqref="S17:Z18">
    <cfRule type="expression" dxfId="296" priority="33">
      <formula>R17="✖"</formula>
    </cfRule>
  </conditionalFormatting>
  <conditionalFormatting sqref="D38:D42 J42 AF38:AF42 AD38:AD42 AH38:AH42 AJ38:AJ42 AL38:AL42">
    <cfRule type="expression" dxfId="295" priority="31">
      <formula>C38="✖"</formula>
    </cfRule>
  </conditionalFormatting>
  <conditionalFormatting sqref="E40:F42">
    <cfRule type="expression" dxfId="294" priority="30">
      <formula>D40="✖"</formula>
    </cfRule>
  </conditionalFormatting>
  <conditionalFormatting sqref="G40:H42">
    <cfRule type="expression" dxfId="293" priority="29">
      <formula>F40="✖"</formula>
    </cfRule>
  </conditionalFormatting>
  <conditionalFormatting sqref="I38:J41">
    <cfRule type="expression" dxfId="292" priority="28">
      <formula>H38="✖"</formula>
    </cfRule>
  </conditionalFormatting>
  <conditionalFormatting sqref="X38:X42 Z38:Z42 N38:N42 AB38:AB42">
    <cfRule type="expression" dxfId="291" priority="26">
      <formula>M38="✖"</formula>
    </cfRule>
  </conditionalFormatting>
  <conditionalFormatting sqref="D59:D62 F59:F62 H59:H62 X59:X62 Z59:Z62 AB59:AB62 AD59:AD62 AF59:AF62">
    <cfRule type="expression" dxfId="290" priority="25">
      <formula>C59="✖"</formula>
    </cfRule>
  </conditionalFormatting>
  <conditionalFormatting sqref="R59:R62 T59:T62 V59:V62">
    <cfRule type="expression" dxfId="289" priority="24">
      <formula>Q59="✖"</formula>
    </cfRule>
  </conditionalFormatting>
  <conditionalFormatting sqref="D78:D79 F78:F79 H78:H79 J78:J79">
    <cfRule type="expression" dxfId="288" priority="23">
      <formula>C78="✖"</formula>
    </cfRule>
  </conditionalFormatting>
  <conditionalFormatting sqref="N78:N79 P78:P79">
    <cfRule type="expression" dxfId="287" priority="22">
      <formula>M78="✖"</formula>
    </cfRule>
  </conditionalFormatting>
  <conditionalFormatting sqref="R78:R79 T78:T79 V78:V79 X78:X79 Z78:Z79">
    <cfRule type="expression" dxfId="286" priority="21">
      <formula>Q78="✖"</formula>
    </cfRule>
  </conditionalFormatting>
  <conditionalFormatting sqref="D93 F93 H93 J93 L93">
    <cfRule type="expression" dxfId="285" priority="20">
      <formula>C93="✖"</formula>
    </cfRule>
  </conditionalFormatting>
  <conditionalFormatting sqref="P93 R93">
    <cfRule type="expression" dxfId="284" priority="18">
      <formula>O93="✖"</formula>
    </cfRule>
  </conditionalFormatting>
  <conditionalFormatting sqref="T93 V93 X93 Z93 AB93">
    <cfRule type="expression" dxfId="283" priority="17">
      <formula>S93="✖"</formula>
    </cfRule>
  </conditionalFormatting>
  <conditionalFormatting sqref="F106 H106 L106 D106:D107 J106:J107">
    <cfRule type="expression" dxfId="282" priority="16">
      <formula>C106="✖"</formula>
    </cfRule>
  </conditionalFormatting>
  <conditionalFormatting sqref="N106">
    <cfRule type="expression" dxfId="281" priority="15">
      <formula>M106="✖"</formula>
    </cfRule>
  </conditionalFormatting>
  <conditionalFormatting sqref="P106 R106 T106 V106">
    <cfRule type="expression" dxfId="280" priority="14">
      <formula>O106="✖"</formula>
    </cfRule>
  </conditionalFormatting>
  <conditionalFormatting sqref="E38:H39">
    <cfRule type="expression" dxfId="279" priority="12">
      <formula>D38="✖"</formula>
    </cfRule>
  </conditionalFormatting>
  <conditionalFormatting sqref="N93">
    <cfRule type="expression" dxfId="278" priority="6">
      <formula>M93="✖"</formula>
    </cfRule>
  </conditionalFormatting>
  <conditionalFormatting sqref="L78:L79">
    <cfRule type="expression" dxfId="277" priority="5">
      <formula>K78="✖"</formula>
    </cfRule>
  </conditionalFormatting>
  <conditionalFormatting sqref="L17:P21">
    <cfRule type="expression" dxfId="276" priority="336">
      <formula>#REF!="✖"</formula>
    </cfRule>
  </conditionalFormatting>
  <conditionalFormatting sqref="J17:J21">
    <cfRule type="expression" dxfId="275" priority="342">
      <formula>#REF!="✖"</formula>
    </cfRule>
  </conditionalFormatting>
  <conditionalFormatting sqref="K17:K21">
    <cfRule type="expression" dxfId="274" priority="343">
      <formula>AF17="✖"</formula>
    </cfRule>
  </conditionalFormatting>
  <conditionalFormatting sqref="I17:I21 O38:O42">
    <cfRule type="expression" dxfId="273" priority="344">
      <formula>AJ17="✖"</formula>
    </cfRule>
  </conditionalFormatting>
  <conditionalFormatting sqref="P38:S42">
    <cfRule type="expression" dxfId="272" priority="349">
      <formula>#REF!="✖"</formula>
    </cfRule>
  </conditionalFormatting>
  <conditionalFormatting sqref="K38:L42">
    <cfRule type="expression" dxfId="271" priority="4">
      <formula>J38="✖"</formula>
    </cfRule>
  </conditionalFormatting>
  <conditionalFormatting sqref="T38:T42">
    <cfRule type="expression" dxfId="270" priority="353">
      <formula>#REF!="✖"</formula>
    </cfRule>
  </conditionalFormatting>
  <conditionalFormatting sqref="U38:U42">
    <cfRule type="expression" dxfId="269" priority="2">
      <formula>#REF!="✖"</formula>
    </cfRule>
  </conditionalFormatting>
  <conditionalFormatting sqref="V38:V42">
    <cfRule type="expression" dxfId="268" priority="3">
      <formula>#REF!="✖"</formula>
    </cfRule>
  </conditionalFormatting>
  <conditionalFormatting sqref="L59:P62">
    <cfRule type="expression" dxfId="267" priority="357">
      <formula>#REF!="✖"</formula>
    </cfRule>
  </conditionalFormatting>
  <conditionalFormatting sqref="K59:K62">
    <cfRule type="expression" dxfId="266" priority="359">
      <formula>AJ59="✖"</formula>
    </cfRule>
  </conditionalFormatting>
  <conditionalFormatting sqref="I59:J62">
    <cfRule type="expression" dxfId="265" priority="1">
      <formula>H59="✖"</formula>
    </cfRule>
  </conditionalFormatting>
  <dataValidations count="3">
    <dataValidation type="list" allowBlank="1" showInputMessage="1" showErrorMessage="1" sqref="Q92:Q93 E93 U16 W16 Y16 W19:W21 Y19:Y21 G78:G79 E59:E62 C78:C79 AE58:AE62 E78:E79 U37 W37:W42 Y37:Y42 M37:M42 C38:C42 AA37:AA42 AC37:AC42 AE37:AE42 AG37:AG42 AI37:AI42 AK37:AK42 AC58:AC62 Q16:Q21 Q58:Q62 O77:O79 S58:S62 U58:U62 W58:W62 Y58:Y62 AA58:AA62 C59:C62 Q77:Q79 S77:S79 U77:U79 W77:W79 Y77:Y79 G59:G62 I78:I79 M77:M79 M105:M106 S92:S93 U92:U93 W92:W93 Y92:Y93 AA92:AA93 K106 I106:I107 O105:O106 U105:U106 S105:S106 Q105:Q106 G106 I42 C106:C107 C18:C21 E106 C93 O92:O93 G93 I93 S16 S19:S21 U19:U21 AA16:AA21 K93" xr:uid="{6C6AB326-A631-470C-920A-EC101293CA7C}">
      <formula1>$M$1:$M$2</formula1>
    </dataValidation>
    <dataValidation type="list" allowBlank="1" showInputMessage="1" showErrorMessage="1" sqref="W8:AA9" xr:uid="{1256BF2A-3F57-4D1E-8141-606803ACD0F8}">
      <formula1>$AF$1:$AF$7</formula1>
    </dataValidation>
    <dataValidation type="list" allowBlank="1" showInputMessage="1" showErrorMessage="1" sqref="A2 I65 G65 C65 E65 K65" xr:uid="{763CC6AE-EADB-43D3-A3DC-DF83C948D7AD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CF4E4-EF12-4585-9B37-39FF9D9E79AA}">
  <sheetPr>
    <tabColor theme="1" tint="0.249977111117893"/>
  </sheetPr>
  <dimension ref="A1:AK2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31" sqref="M31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9" width="9.140625" style="15"/>
    <col min="10" max="10" width="10" style="15" bestFit="1" customWidth="1"/>
    <col min="11" max="11" width="9.140625" style="15"/>
    <col min="12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16384" width="9.140625" style="15"/>
  </cols>
  <sheetData>
    <row r="1" spans="1:37" s="47" customFormat="1" ht="95.25" customHeight="1" x14ac:dyDescent="0.2">
      <c r="A1" s="45" t="s">
        <v>83</v>
      </c>
      <c r="B1" s="45" t="s">
        <v>82</v>
      </c>
      <c r="C1" s="42" t="s">
        <v>5</v>
      </c>
      <c r="D1" s="42" t="s">
        <v>115</v>
      </c>
      <c r="E1" s="42" t="s">
        <v>112</v>
      </c>
      <c r="F1" s="42" t="s">
        <v>6</v>
      </c>
      <c r="G1" s="42" t="s">
        <v>139</v>
      </c>
      <c r="H1" s="42" t="s">
        <v>20</v>
      </c>
      <c r="I1" s="42" t="s">
        <v>86</v>
      </c>
      <c r="J1" s="42" t="s">
        <v>162</v>
      </c>
      <c r="K1" s="42" t="s">
        <v>37</v>
      </c>
      <c r="L1" s="42" t="s">
        <v>88</v>
      </c>
      <c r="M1" s="43" t="s">
        <v>117</v>
      </c>
      <c r="N1" s="43" t="s">
        <v>118</v>
      </c>
      <c r="O1" s="43" t="s">
        <v>109</v>
      </c>
      <c r="P1" s="46" t="s">
        <v>150</v>
      </c>
      <c r="Q1" s="46" t="s">
        <v>151</v>
      </c>
      <c r="R1" s="44" t="s">
        <v>152</v>
      </c>
      <c r="S1" s="44" t="s">
        <v>163</v>
      </c>
      <c r="T1" s="44" t="s">
        <v>153</v>
      </c>
      <c r="U1" s="44" t="s">
        <v>154</v>
      </c>
      <c r="V1" s="44" t="s">
        <v>155</v>
      </c>
      <c r="W1" s="44" t="s">
        <v>156</v>
      </c>
      <c r="X1" s="44" t="s">
        <v>157</v>
      </c>
      <c r="Y1" s="44" t="s">
        <v>164</v>
      </c>
      <c r="Z1" s="44" t="s">
        <v>158</v>
      </c>
      <c r="AA1" s="44" t="s">
        <v>159</v>
      </c>
      <c r="AB1" s="44" t="s">
        <v>160</v>
      </c>
      <c r="AC1" s="44" t="s">
        <v>161</v>
      </c>
      <c r="AD1" s="44" t="s">
        <v>134</v>
      </c>
      <c r="AE1" s="44" t="s">
        <v>135</v>
      </c>
      <c r="AF1" s="44" t="s">
        <v>136</v>
      </c>
      <c r="AG1" s="44" t="s">
        <v>137</v>
      </c>
      <c r="AH1" s="44" t="s">
        <v>138</v>
      </c>
      <c r="AI1" s="44" t="s">
        <v>140</v>
      </c>
      <c r="AJ1" s="44" t="s">
        <v>141</v>
      </c>
      <c r="AK1" s="44" t="s">
        <v>113</v>
      </c>
    </row>
    <row r="2" spans="1:37" x14ac:dyDescent="0.2">
      <c r="A2" s="48" t="s">
        <v>85</v>
      </c>
      <c r="B2" s="48" t="s">
        <v>49</v>
      </c>
      <c r="C2" s="49">
        <v>0</v>
      </c>
      <c r="D2" s="49">
        <v>0</v>
      </c>
      <c r="E2" s="50">
        <v>0</v>
      </c>
      <c r="F2" s="49">
        <v>0</v>
      </c>
      <c r="G2" s="50">
        <v>0</v>
      </c>
      <c r="H2" s="49">
        <v>0</v>
      </c>
      <c r="I2" s="49">
        <v>0</v>
      </c>
      <c r="J2" s="49">
        <v>0</v>
      </c>
      <c r="K2" s="49">
        <v>0</v>
      </c>
      <c r="L2" s="49">
        <v>0</v>
      </c>
      <c r="M2" s="49">
        <v>0</v>
      </c>
      <c r="N2" s="49">
        <v>0</v>
      </c>
      <c r="O2" s="49">
        <v>0</v>
      </c>
      <c r="P2" s="49">
        <v>0</v>
      </c>
      <c r="Q2" s="49">
        <v>0</v>
      </c>
      <c r="R2" s="49">
        <v>38.22</v>
      </c>
      <c r="S2" s="49">
        <v>0</v>
      </c>
      <c r="T2" s="49">
        <v>0</v>
      </c>
      <c r="U2" s="49">
        <v>0</v>
      </c>
      <c r="V2" s="49">
        <v>0</v>
      </c>
      <c r="W2" s="49">
        <v>0</v>
      </c>
      <c r="X2" s="49">
        <v>25.48</v>
      </c>
      <c r="Y2" s="49">
        <v>0</v>
      </c>
      <c r="Z2" s="49">
        <v>0</v>
      </c>
      <c r="AA2" s="49">
        <v>0</v>
      </c>
      <c r="AB2" s="49">
        <v>0</v>
      </c>
      <c r="AC2" s="49">
        <v>0</v>
      </c>
      <c r="AD2" s="49">
        <v>0</v>
      </c>
      <c r="AE2" s="49">
        <v>0</v>
      </c>
      <c r="AF2" s="49">
        <v>0</v>
      </c>
      <c r="AG2" s="49">
        <v>24</v>
      </c>
      <c r="AH2" s="49">
        <v>0</v>
      </c>
      <c r="AI2" s="49">
        <v>0</v>
      </c>
      <c r="AJ2" s="49">
        <v>0</v>
      </c>
      <c r="AK2" s="49">
        <v>0</v>
      </c>
    </row>
    <row r="3" spans="1:37" x14ac:dyDescent="0.2">
      <c r="A3" s="48" t="s">
        <v>9</v>
      </c>
      <c r="B3" s="48" t="s">
        <v>49</v>
      </c>
      <c r="C3" s="49">
        <v>638.14</v>
      </c>
      <c r="D3" s="49">
        <v>0</v>
      </c>
      <c r="E3" s="50">
        <v>0</v>
      </c>
      <c r="F3" s="49">
        <v>0</v>
      </c>
      <c r="G3" s="50">
        <v>0</v>
      </c>
      <c r="H3" s="49">
        <v>0</v>
      </c>
      <c r="I3" s="49">
        <v>0</v>
      </c>
      <c r="J3" s="49">
        <v>0</v>
      </c>
      <c r="K3" s="49">
        <v>0</v>
      </c>
      <c r="L3" s="49">
        <v>0</v>
      </c>
      <c r="M3" s="49">
        <v>871.82</v>
      </c>
      <c r="N3" s="49">
        <v>469.44</v>
      </c>
      <c r="O3" s="49">
        <v>552.03</v>
      </c>
      <c r="P3" s="49">
        <v>0</v>
      </c>
      <c r="Q3" s="49">
        <v>0</v>
      </c>
      <c r="R3" s="49">
        <v>38.22</v>
      </c>
      <c r="S3" s="49">
        <v>0</v>
      </c>
      <c r="T3" s="49">
        <v>0</v>
      </c>
      <c r="U3" s="49">
        <v>0</v>
      </c>
      <c r="V3" s="49">
        <v>0</v>
      </c>
      <c r="W3" s="49">
        <v>0</v>
      </c>
      <c r="X3" s="49">
        <v>25.48</v>
      </c>
      <c r="Y3" s="49">
        <v>0</v>
      </c>
      <c r="Z3" s="49">
        <v>0</v>
      </c>
      <c r="AA3" s="49">
        <v>0</v>
      </c>
      <c r="AB3" s="49">
        <v>0</v>
      </c>
      <c r="AC3" s="49">
        <v>0</v>
      </c>
      <c r="AD3" s="49">
        <v>0</v>
      </c>
      <c r="AE3" s="49">
        <v>0</v>
      </c>
      <c r="AF3" s="49">
        <v>0</v>
      </c>
      <c r="AG3" s="49">
        <v>24</v>
      </c>
      <c r="AH3" s="49">
        <v>0</v>
      </c>
      <c r="AI3" s="49">
        <v>0</v>
      </c>
      <c r="AJ3" s="49">
        <v>0</v>
      </c>
      <c r="AK3" s="49">
        <v>0</v>
      </c>
    </row>
    <row r="4" spans="1:37" x14ac:dyDescent="0.2">
      <c r="A4" s="48" t="s">
        <v>11</v>
      </c>
      <c r="B4" s="48" t="s">
        <v>49</v>
      </c>
      <c r="C4" s="49">
        <v>638.14</v>
      </c>
      <c r="D4" s="49">
        <v>0</v>
      </c>
      <c r="E4" s="50">
        <v>0</v>
      </c>
      <c r="F4" s="49">
        <v>0</v>
      </c>
      <c r="G4" s="50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871.82</v>
      </c>
      <c r="N4" s="49">
        <v>469.44</v>
      </c>
      <c r="O4" s="49">
        <v>552.03</v>
      </c>
      <c r="P4" s="49">
        <v>0</v>
      </c>
      <c r="Q4" s="49">
        <v>0</v>
      </c>
      <c r="R4" s="49">
        <v>38.22</v>
      </c>
      <c r="S4" s="49">
        <v>229.52</v>
      </c>
      <c r="T4" s="49">
        <v>0</v>
      </c>
      <c r="U4" s="49">
        <v>0</v>
      </c>
      <c r="V4" s="49">
        <v>0</v>
      </c>
      <c r="W4" s="49">
        <v>0</v>
      </c>
      <c r="X4" s="49">
        <v>25.48</v>
      </c>
      <c r="Y4" s="49">
        <v>127.39</v>
      </c>
      <c r="Z4" s="49">
        <v>0</v>
      </c>
      <c r="AA4" s="49">
        <v>105.1</v>
      </c>
      <c r="AB4" s="49">
        <v>0</v>
      </c>
      <c r="AC4" s="49">
        <v>0</v>
      </c>
      <c r="AD4" s="49">
        <v>139.9</v>
      </c>
      <c r="AE4" s="49">
        <v>190.8</v>
      </c>
      <c r="AF4" s="49">
        <v>226.6</v>
      </c>
      <c r="AG4" s="49">
        <v>24</v>
      </c>
      <c r="AH4" s="49">
        <v>0</v>
      </c>
      <c r="AI4" s="49">
        <v>0</v>
      </c>
      <c r="AJ4" s="49">
        <v>0</v>
      </c>
      <c r="AK4" s="49">
        <v>95.48</v>
      </c>
    </row>
    <row r="5" spans="1:37" x14ac:dyDescent="0.2">
      <c r="A5" s="48" t="s">
        <v>13</v>
      </c>
      <c r="B5" s="48" t="s">
        <v>49</v>
      </c>
      <c r="C5" s="49">
        <v>638.14</v>
      </c>
      <c r="D5" s="49">
        <v>0</v>
      </c>
      <c r="E5" s="50">
        <v>58.39</v>
      </c>
      <c r="F5" s="49">
        <v>0</v>
      </c>
      <c r="G5" s="50">
        <v>313.54000000000002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871.82</v>
      </c>
      <c r="N5" s="49">
        <v>469.44</v>
      </c>
      <c r="O5" s="49">
        <v>552.03</v>
      </c>
      <c r="P5" s="49">
        <v>0</v>
      </c>
      <c r="Q5" s="49">
        <v>0</v>
      </c>
      <c r="R5" s="49">
        <v>38.22</v>
      </c>
      <c r="S5" s="49">
        <v>229.52</v>
      </c>
      <c r="T5" s="49">
        <v>0</v>
      </c>
      <c r="U5" s="49">
        <v>0</v>
      </c>
      <c r="V5" s="49">
        <v>0</v>
      </c>
      <c r="W5" s="49">
        <v>0</v>
      </c>
      <c r="X5" s="49">
        <v>25.48</v>
      </c>
      <c r="Y5" s="49">
        <v>127.39</v>
      </c>
      <c r="Z5" s="49">
        <v>0</v>
      </c>
      <c r="AA5" s="49">
        <v>105.1</v>
      </c>
      <c r="AB5" s="49">
        <v>0</v>
      </c>
      <c r="AC5" s="49">
        <v>0</v>
      </c>
      <c r="AD5" s="49">
        <v>139.9</v>
      </c>
      <c r="AE5" s="49">
        <v>190.8</v>
      </c>
      <c r="AF5" s="49">
        <v>226.6</v>
      </c>
      <c r="AG5" s="49">
        <v>24</v>
      </c>
      <c r="AH5" s="49">
        <v>0</v>
      </c>
      <c r="AI5" s="49">
        <v>94</v>
      </c>
      <c r="AJ5" s="49">
        <v>0</v>
      </c>
      <c r="AK5" s="49">
        <v>95.48</v>
      </c>
    </row>
    <row r="6" spans="1:37" x14ac:dyDescent="0.2">
      <c r="A6" s="48" t="s">
        <v>14</v>
      </c>
      <c r="B6" s="48" t="s">
        <v>49</v>
      </c>
      <c r="C6" s="49">
        <v>638.14</v>
      </c>
      <c r="D6" s="49">
        <v>0</v>
      </c>
      <c r="E6" s="50">
        <v>58.39</v>
      </c>
      <c r="F6" s="49">
        <v>95.18</v>
      </c>
      <c r="G6" s="50">
        <v>313.54000000000002</v>
      </c>
      <c r="H6" s="49">
        <v>0</v>
      </c>
      <c r="I6" s="49">
        <v>0</v>
      </c>
      <c r="J6" s="49">
        <v>0</v>
      </c>
      <c r="K6" s="49">
        <v>0</v>
      </c>
      <c r="L6" s="49">
        <v>0</v>
      </c>
      <c r="M6" s="49">
        <v>871.82</v>
      </c>
      <c r="N6" s="49">
        <v>469.44</v>
      </c>
      <c r="O6" s="49">
        <v>552.03</v>
      </c>
      <c r="P6" s="49">
        <v>0</v>
      </c>
      <c r="Q6" s="49">
        <v>0</v>
      </c>
      <c r="R6" s="49">
        <v>38.22</v>
      </c>
      <c r="S6" s="49">
        <v>229.52</v>
      </c>
      <c r="T6" s="49">
        <v>0</v>
      </c>
      <c r="U6" s="49">
        <v>0</v>
      </c>
      <c r="V6" s="49">
        <v>0</v>
      </c>
      <c r="W6" s="49">
        <v>0</v>
      </c>
      <c r="X6" s="49">
        <v>25.48</v>
      </c>
      <c r="Y6" s="49">
        <v>127.39</v>
      </c>
      <c r="Z6" s="49">
        <v>0</v>
      </c>
      <c r="AA6" s="49">
        <v>105.1</v>
      </c>
      <c r="AB6" s="49">
        <v>0</v>
      </c>
      <c r="AC6" s="49">
        <v>0</v>
      </c>
      <c r="AD6" s="49">
        <v>139.9</v>
      </c>
      <c r="AE6" s="49">
        <v>190.8</v>
      </c>
      <c r="AF6" s="49">
        <v>226.6</v>
      </c>
      <c r="AG6" s="49">
        <v>24</v>
      </c>
      <c r="AH6" s="49">
        <v>0</v>
      </c>
      <c r="AI6" s="49">
        <v>94</v>
      </c>
      <c r="AJ6" s="49">
        <v>132</v>
      </c>
      <c r="AK6" s="49">
        <v>95.48</v>
      </c>
    </row>
    <row r="7" spans="1:37" x14ac:dyDescent="0.2">
      <c r="A7" s="48" t="s">
        <v>21</v>
      </c>
      <c r="B7" s="48" t="s">
        <v>148</v>
      </c>
      <c r="C7" s="49">
        <v>886.37</v>
      </c>
      <c r="D7" s="49">
        <v>0</v>
      </c>
      <c r="E7" s="50">
        <v>0</v>
      </c>
      <c r="F7" s="49">
        <v>95.18</v>
      </c>
      <c r="G7" s="50">
        <v>313.54000000000002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887.01</v>
      </c>
      <c r="N7" s="49">
        <v>477.62</v>
      </c>
      <c r="O7" s="49">
        <v>587.05999999999995</v>
      </c>
      <c r="P7" s="49">
        <v>0</v>
      </c>
      <c r="Q7" s="49">
        <v>0</v>
      </c>
      <c r="R7" s="49">
        <v>38.22</v>
      </c>
      <c r="S7" s="49">
        <v>0</v>
      </c>
      <c r="T7" s="49">
        <v>229.52</v>
      </c>
      <c r="U7" s="49">
        <v>229.52</v>
      </c>
      <c r="V7" s="49">
        <v>170.96</v>
      </c>
      <c r="W7" s="49">
        <v>240.44</v>
      </c>
      <c r="X7" s="49">
        <v>25.48</v>
      </c>
      <c r="Y7" s="49">
        <v>0</v>
      </c>
      <c r="Z7" s="49">
        <v>127.39</v>
      </c>
      <c r="AA7" s="49">
        <v>105.1</v>
      </c>
      <c r="AB7" s="49">
        <v>105.1</v>
      </c>
      <c r="AC7" s="49">
        <v>136.94999999999999</v>
      </c>
      <c r="AD7" s="49">
        <v>139.9</v>
      </c>
      <c r="AE7" s="49">
        <v>190.8</v>
      </c>
      <c r="AF7" s="49">
        <v>226.6</v>
      </c>
      <c r="AG7" s="49">
        <v>24</v>
      </c>
      <c r="AH7" s="49">
        <v>120</v>
      </c>
      <c r="AI7" s="49">
        <v>94</v>
      </c>
      <c r="AJ7" s="49">
        <v>132</v>
      </c>
      <c r="AK7" s="49">
        <v>63.63</v>
      </c>
    </row>
    <row r="8" spans="1:37" x14ac:dyDescent="0.2">
      <c r="A8" s="48" t="s">
        <v>22</v>
      </c>
      <c r="B8" s="48" t="s">
        <v>148</v>
      </c>
      <c r="C8" s="49">
        <v>886.37</v>
      </c>
      <c r="D8" s="49">
        <v>0</v>
      </c>
      <c r="E8" s="50">
        <v>0</v>
      </c>
      <c r="F8" s="49">
        <v>0</v>
      </c>
      <c r="G8" s="50">
        <v>313.54000000000002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M8" s="49">
        <v>887.01</v>
      </c>
      <c r="N8" s="49">
        <v>477.62</v>
      </c>
      <c r="O8" s="49">
        <v>587.05999999999995</v>
      </c>
      <c r="P8" s="49">
        <v>0</v>
      </c>
      <c r="Q8" s="49">
        <v>0</v>
      </c>
      <c r="R8" s="49">
        <v>38.22</v>
      </c>
      <c r="S8" s="49">
        <v>0</v>
      </c>
      <c r="T8" s="49">
        <v>229.52</v>
      </c>
      <c r="U8" s="49">
        <v>229.52</v>
      </c>
      <c r="V8" s="49">
        <v>170.96</v>
      </c>
      <c r="W8" s="49">
        <v>240.44</v>
      </c>
      <c r="X8" s="49">
        <v>25.48</v>
      </c>
      <c r="Y8" s="49">
        <v>0</v>
      </c>
      <c r="Z8" s="49">
        <v>127.39</v>
      </c>
      <c r="AA8" s="49">
        <v>105.1</v>
      </c>
      <c r="AB8" s="49">
        <v>105.1</v>
      </c>
      <c r="AC8" s="49">
        <v>136.94999999999999</v>
      </c>
      <c r="AD8" s="49">
        <v>139.9</v>
      </c>
      <c r="AE8" s="49">
        <v>190.8</v>
      </c>
      <c r="AF8" s="49">
        <v>226.6</v>
      </c>
      <c r="AG8" s="49">
        <v>24</v>
      </c>
      <c r="AH8" s="49">
        <v>120</v>
      </c>
      <c r="AI8" s="49">
        <v>94</v>
      </c>
      <c r="AJ8" s="49">
        <v>132</v>
      </c>
      <c r="AK8" s="49">
        <v>63.63</v>
      </c>
    </row>
    <row r="9" spans="1:37" x14ac:dyDescent="0.2">
      <c r="A9" s="48" t="s">
        <v>23</v>
      </c>
      <c r="B9" s="48" t="s">
        <v>148</v>
      </c>
      <c r="C9" s="49">
        <v>886.37</v>
      </c>
      <c r="D9" s="49">
        <v>0</v>
      </c>
      <c r="E9" s="50">
        <v>0</v>
      </c>
      <c r="F9" s="49">
        <v>0</v>
      </c>
      <c r="G9" s="50">
        <v>313.54000000000002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887.01</v>
      </c>
      <c r="N9" s="49">
        <v>477.62</v>
      </c>
      <c r="O9" s="49">
        <v>587.05999999999995</v>
      </c>
      <c r="P9" s="49">
        <v>0</v>
      </c>
      <c r="Q9" s="49">
        <v>0</v>
      </c>
      <c r="R9" s="49">
        <v>38.22</v>
      </c>
      <c r="S9" s="49">
        <v>0</v>
      </c>
      <c r="T9" s="49">
        <v>229.52</v>
      </c>
      <c r="U9" s="49">
        <v>229.52</v>
      </c>
      <c r="V9" s="49">
        <v>170.96</v>
      </c>
      <c r="W9" s="49">
        <v>240.44</v>
      </c>
      <c r="X9" s="49">
        <v>25.48</v>
      </c>
      <c r="Y9" s="49">
        <v>0</v>
      </c>
      <c r="Z9" s="49">
        <v>127.39</v>
      </c>
      <c r="AA9" s="49">
        <v>105.1</v>
      </c>
      <c r="AB9" s="49">
        <v>105.1</v>
      </c>
      <c r="AC9" s="49">
        <v>136.94999999999999</v>
      </c>
      <c r="AD9" s="49">
        <v>139.9</v>
      </c>
      <c r="AE9" s="49">
        <v>190.8</v>
      </c>
      <c r="AF9" s="49">
        <v>226.6</v>
      </c>
      <c r="AG9" s="49">
        <v>24</v>
      </c>
      <c r="AH9" s="49">
        <v>120</v>
      </c>
      <c r="AI9" s="49">
        <v>0</v>
      </c>
      <c r="AJ9" s="49">
        <v>132</v>
      </c>
      <c r="AK9" s="49">
        <v>63.63</v>
      </c>
    </row>
    <row r="10" spans="1:37" x14ac:dyDescent="0.2">
      <c r="A10" s="48" t="s">
        <v>24</v>
      </c>
      <c r="B10" s="48" t="s">
        <v>148</v>
      </c>
      <c r="C10" s="49">
        <v>886.37</v>
      </c>
      <c r="D10" s="49">
        <v>0</v>
      </c>
      <c r="E10" s="50">
        <v>0</v>
      </c>
      <c r="F10" s="49">
        <v>0</v>
      </c>
      <c r="G10" s="50">
        <v>313.54000000000002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887.01</v>
      </c>
      <c r="N10" s="49">
        <v>477.62</v>
      </c>
      <c r="O10" s="49">
        <v>587.05999999999995</v>
      </c>
      <c r="P10" s="49">
        <v>0</v>
      </c>
      <c r="Q10" s="49">
        <v>0</v>
      </c>
      <c r="R10" s="49">
        <v>38.22</v>
      </c>
      <c r="S10" s="49">
        <v>0</v>
      </c>
      <c r="T10" s="49">
        <v>229.52</v>
      </c>
      <c r="U10" s="49">
        <v>229.52</v>
      </c>
      <c r="V10" s="49">
        <v>170.96</v>
      </c>
      <c r="W10" s="49">
        <v>240.44</v>
      </c>
      <c r="X10" s="49">
        <v>25.48</v>
      </c>
      <c r="Y10" s="49">
        <v>0</v>
      </c>
      <c r="Z10" s="49">
        <v>127.39</v>
      </c>
      <c r="AA10" s="49">
        <v>105.1</v>
      </c>
      <c r="AB10" s="49">
        <v>105.1</v>
      </c>
      <c r="AC10" s="49">
        <v>136.94999999999999</v>
      </c>
      <c r="AD10" s="49">
        <v>139.9</v>
      </c>
      <c r="AE10" s="49">
        <v>190.8</v>
      </c>
      <c r="AF10" s="49">
        <v>226.6</v>
      </c>
      <c r="AG10" s="49">
        <v>24</v>
      </c>
      <c r="AH10" s="49">
        <v>120</v>
      </c>
      <c r="AI10" s="49">
        <v>0</v>
      </c>
      <c r="AJ10" s="49">
        <v>132</v>
      </c>
      <c r="AK10" s="49">
        <v>63.63</v>
      </c>
    </row>
    <row r="11" spans="1:37" x14ac:dyDescent="0.2">
      <c r="A11" s="48" t="s">
        <v>25</v>
      </c>
      <c r="B11" s="48" t="s">
        <v>148</v>
      </c>
      <c r="C11" s="49">
        <v>886.37</v>
      </c>
      <c r="D11" s="49">
        <v>0</v>
      </c>
      <c r="E11" s="50">
        <v>0</v>
      </c>
      <c r="F11" s="49">
        <v>0</v>
      </c>
      <c r="G11" s="50">
        <v>313.54000000000002</v>
      </c>
      <c r="H11" s="49">
        <v>165.63</v>
      </c>
      <c r="I11" s="49">
        <v>0</v>
      </c>
      <c r="J11" s="49">
        <v>0</v>
      </c>
      <c r="K11" s="49">
        <v>0</v>
      </c>
      <c r="L11" s="49">
        <v>0</v>
      </c>
      <c r="M11" s="49">
        <v>887.01</v>
      </c>
      <c r="N11" s="49">
        <v>477.62</v>
      </c>
      <c r="O11" s="49">
        <v>587.05999999999995</v>
      </c>
      <c r="P11" s="49">
        <v>0</v>
      </c>
      <c r="Q11" s="49">
        <v>0</v>
      </c>
      <c r="R11" s="49">
        <v>38.22</v>
      </c>
      <c r="S11" s="49">
        <v>0</v>
      </c>
      <c r="T11" s="49">
        <v>229.52</v>
      </c>
      <c r="U11" s="49">
        <v>229.52</v>
      </c>
      <c r="V11" s="49">
        <v>170.96</v>
      </c>
      <c r="W11" s="49">
        <v>240.44</v>
      </c>
      <c r="X11" s="49">
        <v>25.48</v>
      </c>
      <c r="Y11" s="49">
        <v>0</v>
      </c>
      <c r="Z11" s="49">
        <v>127.39</v>
      </c>
      <c r="AA11" s="49">
        <v>105.1</v>
      </c>
      <c r="AB11" s="49">
        <v>105.1</v>
      </c>
      <c r="AC11" s="49">
        <v>136.94999999999999</v>
      </c>
      <c r="AD11" s="49">
        <v>139.9</v>
      </c>
      <c r="AE11" s="49">
        <v>190.8</v>
      </c>
      <c r="AF11" s="49">
        <v>226.6</v>
      </c>
      <c r="AG11" s="49">
        <v>24</v>
      </c>
      <c r="AH11" s="49">
        <v>120</v>
      </c>
      <c r="AI11" s="49">
        <v>0</v>
      </c>
      <c r="AJ11" s="49">
        <v>132</v>
      </c>
      <c r="AK11" s="49">
        <v>63.63</v>
      </c>
    </row>
    <row r="12" spans="1:37" x14ac:dyDescent="0.2">
      <c r="A12" s="48" t="s">
        <v>28</v>
      </c>
      <c r="B12" s="48" t="s">
        <v>149</v>
      </c>
      <c r="C12" s="49">
        <v>775.37</v>
      </c>
      <c r="D12" s="49">
        <v>443.85</v>
      </c>
      <c r="E12" s="50">
        <v>0</v>
      </c>
      <c r="F12" s="49">
        <v>0</v>
      </c>
      <c r="G12" s="50">
        <v>156.07</v>
      </c>
      <c r="H12" s="49">
        <v>165.63</v>
      </c>
      <c r="I12" s="49">
        <v>0</v>
      </c>
      <c r="J12" s="49">
        <v>0</v>
      </c>
      <c r="K12" s="49">
        <v>0</v>
      </c>
      <c r="L12" s="49">
        <v>0</v>
      </c>
      <c r="M12" s="49">
        <v>887.01</v>
      </c>
      <c r="N12" s="49">
        <v>477.62</v>
      </c>
      <c r="O12" s="49">
        <v>587.05999999999995</v>
      </c>
      <c r="P12" s="49">
        <v>407.21</v>
      </c>
      <c r="Q12" s="49">
        <v>204.2</v>
      </c>
      <c r="R12" s="49">
        <v>38.22</v>
      </c>
      <c r="S12" s="49">
        <v>0</v>
      </c>
      <c r="T12" s="49">
        <v>0</v>
      </c>
      <c r="U12" s="49">
        <v>0</v>
      </c>
      <c r="V12" s="49">
        <v>0</v>
      </c>
      <c r="W12" s="49">
        <v>240.44</v>
      </c>
      <c r="X12" s="49">
        <v>25.48</v>
      </c>
      <c r="Y12" s="49">
        <v>0</v>
      </c>
      <c r="Z12" s="49">
        <v>0</v>
      </c>
      <c r="AA12" s="49">
        <v>0</v>
      </c>
      <c r="AB12" s="49">
        <v>0</v>
      </c>
      <c r="AC12" s="49">
        <v>136.94999999999999</v>
      </c>
      <c r="AD12" s="49">
        <v>139.9</v>
      </c>
      <c r="AE12" s="49">
        <v>190.8</v>
      </c>
      <c r="AF12" s="49">
        <v>226.6</v>
      </c>
      <c r="AG12" s="49">
        <v>24</v>
      </c>
      <c r="AH12" s="49">
        <v>120</v>
      </c>
      <c r="AI12" s="49">
        <v>0</v>
      </c>
      <c r="AJ12" s="49">
        <v>132</v>
      </c>
      <c r="AK12" s="49">
        <v>63.63</v>
      </c>
    </row>
    <row r="13" spans="1:37" x14ac:dyDescent="0.2">
      <c r="A13" s="48" t="s">
        <v>29</v>
      </c>
      <c r="B13" s="48" t="s">
        <v>149</v>
      </c>
      <c r="C13" s="49">
        <v>775.37</v>
      </c>
      <c r="D13" s="49">
        <v>443.85</v>
      </c>
      <c r="E13" s="50">
        <v>0</v>
      </c>
      <c r="F13" s="49">
        <v>0</v>
      </c>
      <c r="G13" s="50">
        <v>156.07</v>
      </c>
      <c r="H13" s="49">
        <v>165.63</v>
      </c>
      <c r="I13" s="49">
        <v>0</v>
      </c>
      <c r="J13" s="49">
        <v>0</v>
      </c>
      <c r="K13" s="49">
        <v>0</v>
      </c>
      <c r="L13" s="49">
        <v>0</v>
      </c>
      <c r="M13" s="49">
        <v>887.01</v>
      </c>
      <c r="N13" s="49">
        <v>477.62</v>
      </c>
      <c r="O13" s="49">
        <v>587.05999999999995</v>
      </c>
      <c r="P13" s="49">
        <v>407.21</v>
      </c>
      <c r="Q13" s="49">
        <v>204.2</v>
      </c>
      <c r="R13" s="49">
        <v>38.22</v>
      </c>
      <c r="S13" s="49">
        <v>0</v>
      </c>
      <c r="T13" s="49">
        <v>0</v>
      </c>
      <c r="U13" s="49">
        <v>0</v>
      </c>
      <c r="V13" s="49">
        <v>0</v>
      </c>
      <c r="W13" s="49">
        <v>240.44</v>
      </c>
      <c r="X13" s="49">
        <v>25.48</v>
      </c>
      <c r="Y13" s="49">
        <v>0</v>
      </c>
      <c r="Z13" s="49">
        <v>0</v>
      </c>
      <c r="AA13" s="49">
        <v>0</v>
      </c>
      <c r="AB13" s="49">
        <v>0</v>
      </c>
      <c r="AC13" s="49">
        <v>136.94999999999999</v>
      </c>
      <c r="AD13" s="49">
        <v>139.9</v>
      </c>
      <c r="AE13" s="49">
        <v>190.8</v>
      </c>
      <c r="AF13" s="49">
        <v>226.6</v>
      </c>
      <c r="AG13" s="49">
        <v>24</v>
      </c>
      <c r="AH13" s="49">
        <v>120</v>
      </c>
      <c r="AI13" s="49">
        <v>0</v>
      </c>
      <c r="AJ13" s="49">
        <v>132</v>
      </c>
      <c r="AK13" s="49">
        <v>63.63</v>
      </c>
    </row>
    <row r="14" spans="1:37" x14ac:dyDescent="0.2">
      <c r="A14" s="48" t="s">
        <v>30</v>
      </c>
      <c r="B14" s="48" t="s">
        <v>149</v>
      </c>
      <c r="C14" s="49">
        <v>775.37</v>
      </c>
      <c r="D14" s="49">
        <v>443.85</v>
      </c>
      <c r="E14" s="50">
        <v>0</v>
      </c>
      <c r="F14" s="49">
        <v>0</v>
      </c>
      <c r="G14" s="50">
        <v>156.07</v>
      </c>
      <c r="H14" s="49">
        <v>165.63</v>
      </c>
      <c r="I14" s="49">
        <v>0</v>
      </c>
      <c r="J14" s="49">
        <v>0</v>
      </c>
      <c r="K14" s="49">
        <v>0</v>
      </c>
      <c r="L14" s="49">
        <v>0</v>
      </c>
      <c r="M14" s="49">
        <v>887.01</v>
      </c>
      <c r="N14" s="49">
        <v>477.62</v>
      </c>
      <c r="O14" s="49">
        <v>587.05999999999995</v>
      </c>
      <c r="P14" s="49">
        <v>407.21</v>
      </c>
      <c r="Q14" s="49">
        <v>204.2</v>
      </c>
      <c r="R14" s="49">
        <v>38.22</v>
      </c>
      <c r="S14" s="49">
        <v>0</v>
      </c>
      <c r="T14" s="49">
        <v>0</v>
      </c>
      <c r="U14" s="49">
        <v>0</v>
      </c>
      <c r="V14" s="49">
        <v>0</v>
      </c>
      <c r="W14" s="49">
        <v>240.44</v>
      </c>
      <c r="X14" s="49">
        <v>25.48</v>
      </c>
      <c r="Y14" s="49">
        <v>0</v>
      </c>
      <c r="Z14" s="49">
        <v>0</v>
      </c>
      <c r="AA14" s="49">
        <v>0</v>
      </c>
      <c r="AB14" s="49">
        <v>0</v>
      </c>
      <c r="AC14" s="49">
        <v>136.94999999999999</v>
      </c>
      <c r="AD14" s="49">
        <v>139.9</v>
      </c>
      <c r="AE14" s="49">
        <v>190.8</v>
      </c>
      <c r="AF14" s="49">
        <v>226.6</v>
      </c>
      <c r="AG14" s="49">
        <v>24</v>
      </c>
      <c r="AH14" s="49">
        <v>120</v>
      </c>
      <c r="AI14" s="49">
        <v>0</v>
      </c>
      <c r="AJ14" s="49">
        <v>132</v>
      </c>
      <c r="AK14" s="49">
        <v>103.76</v>
      </c>
    </row>
    <row r="15" spans="1:37" x14ac:dyDescent="0.2">
      <c r="A15" s="48" t="s">
        <v>31</v>
      </c>
      <c r="B15" s="48" t="s">
        <v>149</v>
      </c>
      <c r="C15" s="49">
        <v>775.37</v>
      </c>
      <c r="D15" s="49">
        <v>443.85</v>
      </c>
      <c r="E15" s="50">
        <v>0</v>
      </c>
      <c r="F15" s="49">
        <v>0</v>
      </c>
      <c r="G15" s="50">
        <v>156.07</v>
      </c>
      <c r="H15" s="49">
        <v>165.63</v>
      </c>
      <c r="I15" s="49">
        <v>0</v>
      </c>
      <c r="J15" s="49">
        <v>0</v>
      </c>
      <c r="K15" s="49">
        <v>0</v>
      </c>
      <c r="L15" s="49">
        <v>0</v>
      </c>
      <c r="M15" s="49">
        <v>887.01</v>
      </c>
      <c r="N15" s="49">
        <v>477.62</v>
      </c>
      <c r="O15" s="49">
        <v>587.05999999999995</v>
      </c>
      <c r="P15" s="49">
        <v>407.21</v>
      </c>
      <c r="Q15" s="49">
        <v>204.2</v>
      </c>
      <c r="R15" s="49">
        <v>38.22</v>
      </c>
      <c r="S15" s="49">
        <v>0</v>
      </c>
      <c r="T15" s="49">
        <v>0</v>
      </c>
      <c r="U15" s="49">
        <v>0</v>
      </c>
      <c r="V15" s="49">
        <v>0</v>
      </c>
      <c r="W15" s="49">
        <v>240.44</v>
      </c>
      <c r="X15" s="49">
        <v>25.48</v>
      </c>
      <c r="Y15" s="49">
        <v>0</v>
      </c>
      <c r="Z15" s="49">
        <v>0</v>
      </c>
      <c r="AA15" s="49">
        <v>0</v>
      </c>
      <c r="AB15" s="49">
        <v>0</v>
      </c>
      <c r="AC15" s="49">
        <v>136.94999999999999</v>
      </c>
      <c r="AD15" s="49">
        <v>139.9</v>
      </c>
      <c r="AE15" s="49">
        <v>190.8</v>
      </c>
      <c r="AF15" s="49">
        <v>226.6</v>
      </c>
      <c r="AG15" s="49">
        <v>24</v>
      </c>
      <c r="AH15" s="49">
        <v>120</v>
      </c>
      <c r="AI15" s="49">
        <v>0</v>
      </c>
      <c r="AJ15" s="49">
        <v>132</v>
      </c>
      <c r="AK15" s="49">
        <v>103.76</v>
      </c>
    </row>
    <row r="16" spans="1:37" x14ac:dyDescent="0.2">
      <c r="A16" s="48" t="s">
        <v>33</v>
      </c>
      <c r="B16" s="48" t="s">
        <v>87</v>
      </c>
      <c r="C16" s="49">
        <v>842.72</v>
      </c>
      <c r="D16" s="49">
        <v>681.9</v>
      </c>
      <c r="E16" s="50">
        <v>0</v>
      </c>
      <c r="F16" s="49">
        <v>0</v>
      </c>
      <c r="G16" s="50">
        <v>0</v>
      </c>
      <c r="H16" s="49">
        <v>165.63</v>
      </c>
      <c r="I16" s="49">
        <v>54.92</v>
      </c>
      <c r="J16" s="49">
        <v>0</v>
      </c>
      <c r="K16" s="49">
        <v>0</v>
      </c>
      <c r="L16" s="49">
        <v>467.73</v>
      </c>
      <c r="M16" s="49">
        <v>0</v>
      </c>
      <c r="N16" s="49">
        <v>0</v>
      </c>
      <c r="O16" s="49">
        <v>0</v>
      </c>
      <c r="P16" s="49">
        <v>407.21</v>
      </c>
      <c r="Q16" s="49">
        <v>204.2</v>
      </c>
      <c r="R16" s="49">
        <v>38.22</v>
      </c>
      <c r="S16" s="49">
        <v>0</v>
      </c>
      <c r="T16" s="49">
        <v>0</v>
      </c>
      <c r="U16" s="49">
        <v>0</v>
      </c>
      <c r="V16" s="49">
        <v>0</v>
      </c>
      <c r="W16" s="49">
        <v>0</v>
      </c>
      <c r="X16" s="49">
        <v>25.48</v>
      </c>
      <c r="Y16" s="49">
        <v>0</v>
      </c>
      <c r="Z16" s="49">
        <v>0</v>
      </c>
      <c r="AA16" s="49">
        <v>0</v>
      </c>
      <c r="AB16" s="49">
        <v>0</v>
      </c>
      <c r="AC16" s="49">
        <v>0</v>
      </c>
      <c r="AD16" s="49">
        <v>139.9</v>
      </c>
      <c r="AE16" s="49">
        <v>190.8</v>
      </c>
      <c r="AF16" s="49">
        <v>226.6</v>
      </c>
      <c r="AG16" s="49">
        <v>24</v>
      </c>
      <c r="AH16" s="49">
        <v>120</v>
      </c>
      <c r="AI16" s="49">
        <v>0</v>
      </c>
      <c r="AJ16" s="49">
        <v>132</v>
      </c>
      <c r="AK16" s="49">
        <v>0</v>
      </c>
    </row>
    <row r="17" spans="1:37" x14ac:dyDescent="0.2">
      <c r="A17" s="48" t="s">
        <v>34</v>
      </c>
      <c r="B17" s="48" t="s">
        <v>87</v>
      </c>
      <c r="C17" s="49">
        <v>842.72</v>
      </c>
      <c r="D17" s="49">
        <v>681.9</v>
      </c>
      <c r="E17" s="50">
        <v>0</v>
      </c>
      <c r="F17" s="49">
        <v>0</v>
      </c>
      <c r="G17" s="50">
        <v>0</v>
      </c>
      <c r="H17" s="49">
        <v>165.63</v>
      </c>
      <c r="I17" s="49">
        <v>54.92</v>
      </c>
      <c r="J17" s="49">
        <v>0</v>
      </c>
      <c r="K17" s="49">
        <v>0</v>
      </c>
      <c r="L17" s="49">
        <v>467.73</v>
      </c>
      <c r="M17" s="49">
        <v>0</v>
      </c>
      <c r="N17" s="49">
        <v>0</v>
      </c>
      <c r="O17" s="49">
        <v>0</v>
      </c>
      <c r="P17" s="49">
        <v>407.21</v>
      </c>
      <c r="Q17" s="49">
        <v>204.2</v>
      </c>
      <c r="R17" s="49">
        <v>38.22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25.48</v>
      </c>
      <c r="Y17" s="49">
        <v>0</v>
      </c>
      <c r="Z17" s="49">
        <v>0</v>
      </c>
      <c r="AA17" s="49">
        <v>0</v>
      </c>
      <c r="AB17" s="49">
        <v>0</v>
      </c>
      <c r="AC17" s="49">
        <v>0</v>
      </c>
      <c r="AD17" s="49">
        <v>139.9</v>
      </c>
      <c r="AE17" s="49">
        <v>190.8</v>
      </c>
      <c r="AF17" s="49">
        <v>226.6</v>
      </c>
      <c r="AG17" s="49">
        <v>24</v>
      </c>
      <c r="AH17" s="49">
        <v>120</v>
      </c>
      <c r="AI17" s="49">
        <v>0</v>
      </c>
      <c r="AJ17" s="49">
        <v>132</v>
      </c>
      <c r="AK17" s="49">
        <v>0</v>
      </c>
    </row>
    <row r="18" spans="1:37" x14ac:dyDescent="0.2">
      <c r="A18" s="48" t="s">
        <v>38</v>
      </c>
      <c r="B18" s="48" t="s">
        <v>87</v>
      </c>
      <c r="C18" s="49">
        <v>842.72</v>
      </c>
      <c r="D18" s="49">
        <v>1086.55</v>
      </c>
      <c r="E18" s="50">
        <v>0</v>
      </c>
      <c r="F18" s="49">
        <v>0</v>
      </c>
      <c r="G18" s="50">
        <v>0</v>
      </c>
      <c r="H18" s="49">
        <v>165.63</v>
      </c>
      <c r="I18" s="49">
        <v>0</v>
      </c>
      <c r="J18" s="49">
        <v>274.56</v>
      </c>
      <c r="K18" s="49">
        <v>27.12</v>
      </c>
      <c r="L18" s="49">
        <v>467.73</v>
      </c>
      <c r="M18" s="49">
        <v>0</v>
      </c>
      <c r="N18" s="49">
        <v>0</v>
      </c>
      <c r="O18" s="49">
        <v>0</v>
      </c>
      <c r="P18" s="49">
        <v>407.21</v>
      </c>
      <c r="Q18" s="49">
        <v>204.2</v>
      </c>
      <c r="R18" s="49">
        <v>38.22</v>
      </c>
      <c r="S18" s="49">
        <v>0</v>
      </c>
      <c r="T18" s="49">
        <v>0</v>
      </c>
      <c r="U18" s="49">
        <v>0</v>
      </c>
      <c r="V18" s="49">
        <v>0</v>
      </c>
      <c r="W18" s="49">
        <v>0</v>
      </c>
      <c r="X18" s="49">
        <v>25.48</v>
      </c>
      <c r="Y18" s="49">
        <v>0</v>
      </c>
      <c r="Z18" s="49">
        <v>0</v>
      </c>
      <c r="AA18" s="49">
        <v>0</v>
      </c>
      <c r="AB18" s="49">
        <v>0</v>
      </c>
      <c r="AC18" s="49">
        <v>0</v>
      </c>
      <c r="AD18" s="49">
        <v>139.9</v>
      </c>
      <c r="AE18" s="49">
        <v>190.8</v>
      </c>
      <c r="AF18" s="49">
        <v>226.6</v>
      </c>
      <c r="AG18" s="49">
        <v>24</v>
      </c>
      <c r="AH18" s="49">
        <v>120</v>
      </c>
      <c r="AI18" s="49">
        <v>0</v>
      </c>
      <c r="AJ18" s="49">
        <v>132</v>
      </c>
      <c r="AK18" s="49">
        <v>0</v>
      </c>
    </row>
    <row r="19" spans="1:37" x14ac:dyDescent="0.2">
      <c r="A19" s="48" t="s">
        <v>40</v>
      </c>
      <c r="B19" s="48" t="s">
        <v>39</v>
      </c>
      <c r="C19" s="49">
        <v>842.72</v>
      </c>
      <c r="D19" s="49">
        <v>1086.55</v>
      </c>
      <c r="E19" s="50">
        <v>0</v>
      </c>
      <c r="F19" s="49">
        <v>0</v>
      </c>
      <c r="G19" s="50">
        <v>0</v>
      </c>
      <c r="H19" s="49">
        <v>165.63</v>
      </c>
      <c r="I19" s="49">
        <v>0</v>
      </c>
      <c r="J19" s="49">
        <v>274.56</v>
      </c>
      <c r="K19" s="49">
        <v>27.12</v>
      </c>
      <c r="L19" s="49">
        <v>0</v>
      </c>
      <c r="M19" s="49">
        <v>0</v>
      </c>
      <c r="N19" s="49">
        <v>0</v>
      </c>
      <c r="O19" s="49">
        <v>0</v>
      </c>
      <c r="P19" s="49">
        <v>0</v>
      </c>
      <c r="Q19" s="49">
        <v>0</v>
      </c>
      <c r="R19" s="49">
        <v>38.22</v>
      </c>
      <c r="S19" s="49">
        <v>0</v>
      </c>
      <c r="T19" s="49">
        <v>0</v>
      </c>
      <c r="U19" s="49">
        <v>0</v>
      </c>
      <c r="V19" s="49">
        <v>0</v>
      </c>
      <c r="W19" s="49">
        <v>0</v>
      </c>
      <c r="X19" s="49">
        <v>25.48</v>
      </c>
      <c r="Y19" s="49">
        <v>0</v>
      </c>
      <c r="Z19" s="49">
        <v>0</v>
      </c>
      <c r="AA19" s="49">
        <v>0</v>
      </c>
      <c r="AB19" s="49">
        <v>0</v>
      </c>
      <c r="AC19" s="49">
        <v>0</v>
      </c>
      <c r="AD19" s="49">
        <v>139.9</v>
      </c>
      <c r="AE19" s="49">
        <v>190.8</v>
      </c>
      <c r="AF19" s="49">
        <v>226.6</v>
      </c>
      <c r="AG19" s="49">
        <v>24</v>
      </c>
      <c r="AH19" s="49">
        <v>0</v>
      </c>
      <c r="AI19" s="49">
        <v>0</v>
      </c>
      <c r="AJ19" s="49">
        <v>0</v>
      </c>
      <c r="AK19" s="49">
        <v>0</v>
      </c>
    </row>
    <row r="20" spans="1:37" x14ac:dyDescent="0.2">
      <c r="A20" s="48" t="s">
        <v>41</v>
      </c>
      <c r="B20" s="48" t="s">
        <v>39</v>
      </c>
      <c r="C20" s="49">
        <v>421.36</v>
      </c>
      <c r="D20" s="49">
        <v>0</v>
      </c>
      <c r="E20" s="50">
        <v>0</v>
      </c>
      <c r="F20" s="49">
        <v>0</v>
      </c>
      <c r="G20" s="50">
        <v>0</v>
      </c>
      <c r="H20" s="49">
        <v>0</v>
      </c>
      <c r="I20" s="49">
        <v>0</v>
      </c>
      <c r="J20" s="49">
        <v>274.56</v>
      </c>
      <c r="K20" s="49">
        <v>0</v>
      </c>
      <c r="L20" s="49">
        <v>0</v>
      </c>
      <c r="M20" s="49">
        <v>0</v>
      </c>
      <c r="N20" s="49">
        <v>0</v>
      </c>
      <c r="O20" s="49">
        <v>0</v>
      </c>
      <c r="P20" s="49">
        <v>0</v>
      </c>
      <c r="Q20" s="49">
        <v>0</v>
      </c>
      <c r="R20" s="49">
        <v>0</v>
      </c>
      <c r="S20" s="49">
        <v>0</v>
      </c>
      <c r="T20" s="49">
        <v>0</v>
      </c>
      <c r="U20" s="49">
        <v>0</v>
      </c>
      <c r="V20" s="49">
        <v>0</v>
      </c>
      <c r="W20" s="49">
        <v>0</v>
      </c>
      <c r="X20" s="49">
        <v>0</v>
      </c>
      <c r="Y20" s="49">
        <v>0</v>
      </c>
      <c r="Z20" s="49">
        <v>0</v>
      </c>
      <c r="AA20" s="49">
        <v>0</v>
      </c>
      <c r="AB20" s="49">
        <v>0</v>
      </c>
      <c r="AC20" s="49">
        <v>0</v>
      </c>
      <c r="AD20" s="49">
        <v>0</v>
      </c>
      <c r="AE20" s="49">
        <v>0</v>
      </c>
      <c r="AF20" s="49">
        <v>0</v>
      </c>
      <c r="AG20" s="49">
        <v>0</v>
      </c>
      <c r="AH20" s="49">
        <v>0</v>
      </c>
      <c r="AI20" s="49">
        <v>0</v>
      </c>
      <c r="AJ20" s="49">
        <v>0</v>
      </c>
      <c r="AK20" s="49">
        <v>0</v>
      </c>
    </row>
  </sheetData>
  <sheetProtection algorithmName="SHA-512" hashValue="uOtFWJL5/NEIrymJL3MXQMu3PTmZEKEMlyJRekWWxc6mbBopKmljn64WocmEjX3OeoRHllkAW3jxgRXkCuwbgA==" saltValue="xptQsmbDyFEJPrhSaupPPw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E1533-A87E-4D80-9C7A-96CE50F6C617}">
  <sheetPr>
    <tabColor theme="1" tint="0.249977111117893"/>
  </sheetPr>
  <dimension ref="A1:AK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" sqref="I1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9" width="9.140625" style="15"/>
    <col min="10" max="10" width="10" style="15" bestFit="1" customWidth="1"/>
    <col min="11" max="11" width="9.140625" style="15"/>
    <col min="12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16384" width="9.140625" style="15"/>
  </cols>
  <sheetData>
    <row r="1" spans="1:37" s="47" customFormat="1" ht="95.25" customHeight="1" x14ac:dyDescent="0.2">
      <c r="A1" s="45" t="s">
        <v>83</v>
      </c>
      <c r="B1" s="45" t="s">
        <v>82</v>
      </c>
      <c r="C1" s="42" t="s">
        <v>5</v>
      </c>
      <c r="D1" s="42" t="s">
        <v>115</v>
      </c>
      <c r="E1" s="42" t="s">
        <v>197</v>
      </c>
      <c r="F1" s="42" t="s">
        <v>195</v>
      </c>
      <c r="G1" s="42" t="s">
        <v>196</v>
      </c>
      <c r="H1" s="42" t="s">
        <v>20</v>
      </c>
      <c r="I1" s="42" t="s">
        <v>198</v>
      </c>
      <c r="J1" s="42" t="s">
        <v>199</v>
      </c>
      <c r="K1" s="42" t="s">
        <v>200</v>
      </c>
      <c r="L1" s="42" t="s">
        <v>201</v>
      </c>
      <c r="M1" s="43" t="s">
        <v>117</v>
      </c>
      <c r="N1" s="43" t="s">
        <v>118</v>
      </c>
      <c r="O1" s="43" t="s">
        <v>109</v>
      </c>
      <c r="P1" s="46" t="s">
        <v>150</v>
      </c>
      <c r="Q1" s="46" t="s">
        <v>151</v>
      </c>
      <c r="R1" s="44" t="s">
        <v>152</v>
      </c>
      <c r="S1" s="44" t="s">
        <v>163</v>
      </c>
      <c r="T1" s="44" t="s">
        <v>153</v>
      </c>
      <c r="U1" s="44" t="s">
        <v>154</v>
      </c>
      <c r="V1" s="44" t="s">
        <v>155</v>
      </c>
      <c r="W1" s="44" t="s">
        <v>156</v>
      </c>
      <c r="X1" s="44" t="s">
        <v>157</v>
      </c>
      <c r="Y1" s="44" t="s">
        <v>164</v>
      </c>
      <c r="Z1" s="44" t="s">
        <v>158</v>
      </c>
      <c r="AA1" s="44" t="s">
        <v>159</v>
      </c>
      <c r="AB1" s="44" t="s">
        <v>160</v>
      </c>
      <c r="AC1" s="44" t="s">
        <v>161</v>
      </c>
      <c r="AD1" s="44" t="s">
        <v>134</v>
      </c>
      <c r="AE1" s="44" t="s">
        <v>135</v>
      </c>
      <c r="AF1" s="44" t="s">
        <v>136</v>
      </c>
      <c r="AG1" s="44" t="s">
        <v>137</v>
      </c>
      <c r="AH1" s="44" t="s">
        <v>138</v>
      </c>
      <c r="AI1" s="44" t="s">
        <v>140</v>
      </c>
      <c r="AJ1" s="44" t="s">
        <v>141</v>
      </c>
      <c r="AK1" s="44" t="s">
        <v>113</v>
      </c>
    </row>
    <row r="2" spans="1:37" x14ac:dyDescent="0.2">
      <c r="A2" s="48" t="s">
        <v>85</v>
      </c>
      <c r="B2" s="48" t="s">
        <v>49</v>
      </c>
      <c r="C2" s="49">
        <f>'Tabela de Produtos Anual'!C2/4</f>
        <v>0</v>
      </c>
      <c r="D2" s="49">
        <f>'Tabela de Produtos Anual'!D2/4</f>
        <v>0</v>
      </c>
      <c r="E2" s="50">
        <f>'Tabela de Produtos Anual'!E2</f>
        <v>0</v>
      </c>
      <c r="F2" s="49">
        <f>'Tabela de Produtos Anual'!F2</f>
        <v>0</v>
      </c>
      <c r="G2" s="50">
        <f>'Tabela de Produtos Anual'!G2</f>
        <v>0</v>
      </c>
      <c r="H2" s="49">
        <f>'Tabela de Produtos Anual'!H2/4</f>
        <v>0</v>
      </c>
      <c r="I2" s="49">
        <f>'Tabela de Produtos Anual'!I2</f>
        <v>0</v>
      </c>
      <c r="J2" s="49">
        <f>('Tabela de Produtos Anual'!J2/10)*2</f>
        <v>0</v>
      </c>
      <c r="K2" s="49">
        <f>'Tabela de Produtos Anual'!K2</f>
        <v>0</v>
      </c>
      <c r="L2" s="49">
        <f>'Tabela de Produtos Anual'!L2/2</f>
        <v>0</v>
      </c>
      <c r="M2" s="49">
        <f>'Tabela de Produtos Anual'!M2</f>
        <v>0</v>
      </c>
      <c r="N2" s="49">
        <f>'Tabela de Produtos Anual'!N2</f>
        <v>0</v>
      </c>
      <c r="O2" s="49">
        <f>'Tabela de Produtos Anual'!O2</f>
        <v>0</v>
      </c>
      <c r="P2" s="49">
        <f>'Tabela de Produtos Anual'!P2/4</f>
        <v>0</v>
      </c>
      <c r="Q2" s="49">
        <f>'Tabela de Produtos Anual'!Q2/4</f>
        <v>0</v>
      </c>
      <c r="R2" s="49">
        <f>'Tabela de Produtos Anual'!R2/4</f>
        <v>9.5549999999999997</v>
      </c>
      <c r="S2" s="49">
        <f>'Tabela de Produtos Anual'!S2/4</f>
        <v>0</v>
      </c>
      <c r="T2" s="49">
        <f>'Tabela de Produtos Anual'!T2/4</f>
        <v>0</v>
      </c>
      <c r="U2" s="49">
        <f>'Tabela de Produtos Anual'!U2/4</f>
        <v>0</v>
      </c>
      <c r="V2" s="49">
        <f>'Tabela de Produtos Anual'!V2</f>
        <v>0</v>
      </c>
      <c r="W2" s="49">
        <f>'Tabela de Produtos Anual'!W2/4</f>
        <v>0</v>
      </c>
      <c r="X2" s="49">
        <f>'Tabela de Produtos Anual'!X2/4</f>
        <v>6.37</v>
      </c>
      <c r="Y2" s="49">
        <f>'Tabela de Produtos Anual'!Y2/4</f>
        <v>0</v>
      </c>
      <c r="Z2" s="49">
        <f>'Tabela de Produtos Anual'!Z2/4</f>
        <v>0</v>
      </c>
      <c r="AA2" s="49">
        <f>'Tabela de Produtos Anual'!AA2/4</f>
        <v>0</v>
      </c>
      <c r="AB2" s="49">
        <f>'Tabela de Produtos Anual'!AB2</f>
        <v>0</v>
      </c>
      <c r="AC2" s="49">
        <f>'Tabela de Produtos Anual'!AC2/4</f>
        <v>0</v>
      </c>
      <c r="AD2" s="49">
        <f>'Tabela de Produtos Anual'!AD2/4</f>
        <v>0</v>
      </c>
      <c r="AE2" s="49">
        <f>'Tabela de Produtos Anual'!AE2/4</f>
        <v>0</v>
      </c>
      <c r="AF2" s="49">
        <f>'Tabela de Produtos Anual'!AF2/4</f>
        <v>0</v>
      </c>
      <c r="AG2" s="49">
        <f>'Tabela de Produtos Anual'!AG2/4</f>
        <v>6</v>
      </c>
      <c r="AH2" s="49">
        <f>'Tabela de Produtos Anual'!AH2/4</f>
        <v>0</v>
      </c>
      <c r="AI2" s="49">
        <f>'Tabela de Produtos Anual'!AI2</f>
        <v>0</v>
      </c>
      <c r="AJ2" s="49">
        <f>'Tabela de Produtos Anual'!AJ2</f>
        <v>0</v>
      </c>
      <c r="AK2" s="49">
        <f>'Tabela de Produtos Anual'!AK2</f>
        <v>0</v>
      </c>
    </row>
    <row r="3" spans="1:37" x14ac:dyDescent="0.2">
      <c r="A3" s="48" t="s">
        <v>9</v>
      </c>
      <c r="B3" s="48" t="s">
        <v>49</v>
      </c>
      <c r="C3" s="49">
        <f>'Tabela de Produtos Anual'!C3/4</f>
        <v>159.535</v>
      </c>
      <c r="D3" s="49">
        <f>'Tabela de Produtos Anual'!D3/4</f>
        <v>0</v>
      </c>
      <c r="E3" s="50">
        <f>'Tabela de Produtos Anual'!E3</f>
        <v>0</v>
      </c>
      <c r="F3" s="49">
        <f>'Tabela de Produtos Anual'!F3</f>
        <v>0</v>
      </c>
      <c r="G3" s="50">
        <f>'Tabela de Produtos Anual'!G3</f>
        <v>0</v>
      </c>
      <c r="H3" s="49">
        <f>'Tabela de Produtos Anual'!H3/4</f>
        <v>0</v>
      </c>
      <c r="I3" s="49">
        <f>'Tabela de Produtos Anual'!I3</f>
        <v>0</v>
      </c>
      <c r="J3" s="49">
        <f>('Tabela de Produtos Anual'!J3/10)*2</f>
        <v>0</v>
      </c>
      <c r="K3" s="49">
        <f>'Tabela de Produtos Anual'!K3</f>
        <v>0</v>
      </c>
      <c r="L3" s="49">
        <f>'Tabela de Produtos Anual'!L3/2</f>
        <v>0</v>
      </c>
      <c r="M3" s="49">
        <f>'Tabela de Produtos Anual'!M3</f>
        <v>871.82</v>
      </c>
      <c r="N3" s="49">
        <f>'Tabela de Produtos Anual'!N3</f>
        <v>469.44</v>
      </c>
      <c r="O3" s="49">
        <f>'Tabela de Produtos Anual'!O3</f>
        <v>552.03</v>
      </c>
      <c r="P3" s="49">
        <f>'Tabela de Produtos Anual'!P3/4</f>
        <v>0</v>
      </c>
      <c r="Q3" s="49">
        <f>'Tabela de Produtos Anual'!Q3/4</f>
        <v>0</v>
      </c>
      <c r="R3" s="49">
        <f>'Tabela de Produtos Anual'!R3/4</f>
        <v>9.5549999999999997</v>
      </c>
      <c r="S3" s="49">
        <f>'Tabela de Produtos Anual'!S3/4</f>
        <v>0</v>
      </c>
      <c r="T3" s="49">
        <f>'Tabela de Produtos Anual'!T3/4</f>
        <v>0</v>
      </c>
      <c r="U3" s="49">
        <f>'Tabela de Produtos Anual'!U3/4</f>
        <v>0</v>
      </c>
      <c r="V3" s="49">
        <f>'Tabela de Produtos Anual'!V3</f>
        <v>0</v>
      </c>
      <c r="W3" s="49">
        <f>'Tabela de Produtos Anual'!W3/4</f>
        <v>0</v>
      </c>
      <c r="X3" s="49">
        <f>'Tabela de Produtos Anual'!X3/4</f>
        <v>6.37</v>
      </c>
      <c r="Y3" s="49">
        <f>'Tabela de Produtos Anual'!Y3/4</f>
        <v>0</v>
      </c>
      <c r="Z3" s="49">
        <f>'Tabela de Produtos Anual'!Z3/4</f>
        <v>0</v>
      </c>
      <c r="AA3" s="49">
        <f>'Tabela de Produtos Anual'!AA3/4</f>
        <v>0</v>
      </c>
      <c r="AB3" s="49">
        <f>'Tabela de Produtos Anual'!AB3</f>
        <v>0</v>
      </c>
      <c r="AC3" s="49">
        <f>'Tabela de Produtos Anual'!AC3/4</f>
        <v>0</v>
      </c>
      <c r="AD3" s="49">
        <f>'Tabela de Produtos Anual'!AD3/4</f>
        <v>0</v>
      </c>
      <c r="AE3" s="49">
        <f>'Tabela de Produtos Anual'!AE3/4</f>
        <v>0</v>
      </c>
      <c r="AF3" s="49">
        <f>'Tabela de Produtos Anual'!AF3/4</f>
        <v>0</v>
      </c>
      <c r="AG3" s="49">
        <f>'Tabela de Produtos Anual'!AG3/4</f>
        <v>6</v>
      </c>
      <c r="AH3" s="49">
        <f>'Tabela de Produtos Anual'!AH3/4</f>
        <v>0</v>
      </c>
      <c r="AI3" s="49">
        <f>'Tabela de Produtos Anual'!AI3</f>
        <v>0</v>
      </c>
      <c r="AJ3" s="49">
        <f>'Tabela de Produtos Anual'!AJ3</f>
        <v>0</v>
      </c>
      <c r="AK3" s="49">
        <f>'Tabela de Produtos Anual'!AK3</f>
        <v>0</v>
      </c>
    </row>
    <row r="4" spans="1:37" x14ac:dyDescent="0.2">
      <c r="A4" s="48" t="s">
        <v>11</v>
      </c>
      <c r="B4" s="48" t="s">
        <v>49</v>
      </c>
      <c r="C4" s="49">
        <f>'Tabela de Produtos Anual'!C4/4</f>
        <v>159.535</v>
      </c>
      <c r="D4" s="49">
        <f>'Tabela de Produtos Anual'!D4/4</f>
        <v>0</v>
      </c>
      <c r="E4" s="50">
        <f>'Tabela de Produtos Anual'!E4</f>
        <v>0</v>
      </c>
      <c r="F4" s="49">
        <f>'Tabela de Produtos Anual'!F4</f>
        <v>0</v>
      </c>
      <c r="G4" s="50">
        <f>'Tabela de Produtos Anual'!G4</f>
        <v>0</v>
      </c>
      <c r="H4" s="49">
        <f>'Tabela de Produtos Anual'!H4/4</f>
        <v>0</v>
      </c>
      <c r="I4" s="49">
        <f>'Tabela de Produtos Anual'!I4</f>
        <v>0</v>
      </c>
      <c r="J4" s="49">
        <f>('Tabela de Produtos Anual'!J4/10)*2</f>
        <v>0</v>
      </c>
      <c r="K4" s="49">
        <f>'Tabela de Produtos Anual'!K4</f>
        <v>0</v>
      </c>
      <c r="L4" s="49">
        <f>'Tabela de Produtos Anual'!L4/2</f>
        <v>0</v>
      </c>
      <c r="M4" s="49">
        <f>'Tabela de Produtos Anual'!M4</f>
        <v>871.82</v>
      </c>
      <c r="N4" s="49">
        <f>'Tabela de Produtos Anual'!N4</f>
        <v>469.44</v>
      </c>
      <c r="O4" s="49">
        <f>'Tabela de Produtos Anual'!O4</f>
        <v>552.03</v>
      </c>
      <c r="P4" s="49">
        <f>'Tabela de Produtos Anual'!P4/4</f>
        <v>0</v>
      </c>
      <c r="Q4" s="49">
        <f>'Tabela de Produtos Anual'!Q4/4</f>
        <v>0</v>
      </c>
      <c r="R4" s="49">
        <f>'Tabela de Produtos Anual'!R4/4</f>
        <v>9.5549999999999997</v>
      </c>
      <c r="S4" s="49">
        <f>'Tabela de Produtos Anual'!S4/4</f>
        <v>57.38</v>
      </c>
      <c r="T4" s="49">
        <f>'Tabela de Produtos Anual'!T4/4</f>
        <v>0</v>
      </c>
      <c r="U4" s="49">
        <f>'Tabela de Produtos Anual'!U4/4</f>
        <v>0</v>
      </c>
      <c r="V4" s="49">
        <f>'Tabela de Produtos Anual'!V4</f>
        <v>0</v>
      </c>
      <c r="W4" s="49">
        <f>'Tabela de Produtos Anual'!W4/4</f>
        <v>0</v>
      </c>
      <c r="X4" s="49">
        <f>'Tabela de Produtos Anual'!X4/4</f>
        <v>6.37</v>
      </c>
      <c r="Y4" s="49">
        <f>'Tabela de Produtos Anual'!Y4/4</f>
        <v>31.8475</v>
      </c>
      <c r="Z4" s="49">
        <f>'Tabela de Produtos Anual'!Z4/4</f>
        <v>0</v>
      </c>
      <c r="AA4" s="49">
        <f>'Tabela de Produtos Anual'!AA4/4</f>
        <v>26.274999999999999</v>
      </c>
      <c r="AB4" s="49">
        <f>'Tabela de Produtos Anual'!AB4</f>
        <v>0</v>
      </c>
      <c r="AC4" s="49">
        <f>'Tabela de Produtos Anual'!AC4/4</f>
        <v>0</v>
      </c>
      <c r="AD4" s="49">
        <f>'Tabela de Produtos Anual'!AD4/4</f>
        <v>34.975000000000001</v>
      </c>
      <c r="AE4" s="49">
        <f>'Tabela de Produtos Anual'!AE4/4</f>
        <v>47.7</v>
      </c>
      <c r="AF4" s="49">
        <f>'Tabela de Produtos Anual'!AF4/4</f>
        <v>56.65</v>
      </c>
      <c r="AG4" s="49">
        <f>'Tabela de Produtos Anual'!AG4/4</f>
        <v>6</v>
      </c>
      <c r="AH4" s="49">
        <f>'Tabela de Produtos Anual'!AH4/4</f>
        <v>0</v>
      </c>
      <c r="AI4" s="49">
        <f>'Tabela de Produtos Anual'!AI4</f>
        <v>0</v>
      </c>
      <c r="AJ4" s="49">
        <f>'Tabela de Produtos Anual'!AJ4</f>
        <v>0</v>
      </c>
      <c r="AK4" s="49">
        <f>'Tabela de Produtos Anual'!AK4</f>
        <v>95.48</v>
      </c>
    </row>
    <row r="5" spans="1:37" x14ac:dyDescent="0.2">
      <c r="A5" s="48" t="s">
        <v>13</v>
      </c>
      <c r="B5" s="48" t="s">
        <v>49</v>
      </c>
      <c r="C5" s="49">
        <f>'Tabela de Produtos Anual'!C5/4</f>
        <v>159.535</v>
      </c>
      <c r="D5" s="49">
        <f>'Tabela de Produtos Anual'!D5/4</f>
        <v>0</v>
      </c>
      <c r="E5" s="50">
        <f>'Tabela de Produtos Anual'!E5</f>
        <v>58.39</v>
      </c>
      <c r="F5" s="49">
        <f>'Tabela de Produtos Anual'!F5</f>
        <v>0</v>
      </c>
      <c r="G5" s="50">
        <f>'Tabela de Produtos Anual'!G5</f>
        <v>313.54000000000002</v>
      </c>
      <c r="H5" s="49">
        <f>'Tabela de Produtos Anual'!H5/4</f>
        <v>0</v>
      </c>
      <c r="I5" s="49">
        <f>'Tabela de Produtos Anual'!I5</f>
        <v>0</v>
      </c>
      <c r="J5" s="49">
        <f>('Tabela de Produtos Anual'!J5/10)*2</f>
        <v>0</v>
      </c>
      <c r="K5" s="49">
        <f>'Tabela de Produtos Anual'!K5</f>
        <v>0</v>
      </c>
      <c r="L5" s="49">
        <f>'Tabela de Produtos Anual'!L5/2</f>
        <v>0</v>
      </c>
      <c r="M5" s="49">
        <f>'Tabela de Produtos Anual'!M5</f>
        <v>871.82</v>
      </c>
      <c r="N5" s="49">
        <f>'Tabela de Produtos Anual'!N5</f>
        <v>469.44</v>
      </c>
      <c r="O5" s="49">
        <f>'Tabela de Produtos Anual'!O5</f>
        <v>552.03</v>
      </c>
      <c r="P5" s="49">
        <f>'Tabela de Produtos Anual'!P5/4</f>
        <v>0</v>
      </c>
      <c r="Q5" s="49">
        <f>'Tabela de Produtos Anual'!Q5/4</f>
        <v>0</v>
      </c>
      <c r="R5" s="49">
        <f>'Tabela de Produtos Anual'!R5/4</f>
        <v>9.5549999999999997</v>
      </c>
      <c r="S5" s="49">
        <f>'Tabela de Produtos Anual'!S5/4</f>
        <v>57.38</v>
      </c>
      <c r="T5" s="49">
        <f>'Tabela de Produtos Anual'!T5/4</f>
        <v>0</v>
      </c>
      <c r="U5" s="49">
        <f>'Tabela de Produtos Anual'!U5/4</f>
        <v>0</v>
      </c>
      <c r="V5" s="49">
        <f>'Tabela de Produtos Anual'!V5</f>
        <v>0</v>
      </c>
      <c r="W5" s="49">
        <f>'Tabela de Produtos Anual'!W5/4</f>
        <v>0</v>
      </c>
      <c r="X5" s="49">
        <f>'Tabela de Produtos Anual'!X5/4</f>
        <v>6.37</v>
      </c>
      <c r="Y5" s="49">
        <f>'Tabela de Produtos Anual'!Y5/4</f>
        <v>31.8475</v>
      </c>
      <c r="Z5" s="49">
        <f>'Tabela de Produtos Anual'!Z5/4</f>
        <v>0</v>
      </c>
      <c r="AA5" s="49">
        <f>'Tabela de Produtos Anual'!AA5/4</f>
        <v>26.274999999999999</v>
      </c>
      <c r="AB5" s="49">
        <f>'Tabela de Produtos Anual'!AB5</f>
        <v>0</v>
      </c>
      <c r="AC5" s="49">
        <f>'Tabela de Produtos Anual'!AC5/4</f>
        <v>0</v>
      </c>
      <c r="AD5" s="49">
        <f>'Tabela de Produtos Anual'!AD5/4</f>
        <v>34.975000000000001</v>
      </c>
      <c r="AE5" s="49">
        <f>'Tabela de Produtos Anual'!AE5/4</f>
        <v>47.7</v>
      </c>
      <c r="AF5" s="49">
        <f>'Tabela de Produtos Anual'!AF5/4</f>
        <v>56.65</v>
      </c>
      <c r="AG5" s="49">
        <f>'Tabela de Produtos Anual'!AG5/4</f>
        <v>6</v>
      </c>
      <c r="AH5" s="49">
        <f>'Tabela de Produtos Anual'!AH5/4</f>
        <v>0</v>
      </c>
      <c r="AI5" s="49">
        <f>'Tabela de Produtos Anual'!AI5</f>
        <v>94</v>
      </c>
      <c r="AJ5" s="49">
        <f>'Tabela de Produtos Anual'!AJ5</f>
        <v>0</v>
      </c>
      <c r="AK5" s="49">
        <f>'Tabela de Produtos Anual'!AK5</f>
        <v>95.48</v>
      </c>
    </row>
    <row r="6" spans="1:37" x14ac:dyDescent="0.2">
      <c r="A6" s="48" t="s">
        <v>14</v>
      </c>
      <c r="B6" s="48" t="s">
        <v>49</v>
      </c>
      <c r="C6" s="49">
        <f>'Tabela de Produtos Anual'!C6/4</f>
        <v>159.535</v>
      </c>
      <c r="D6" s="49">
        <f>'Tabela de Produtos Anual'!D6/4</f>
        <v>0</v>
      </c>
      <c r="E6" s="50">
        <f>'Tabela de Produtos Anual'!E6</f>
        <v>58.39</v>
      </c>
      <c r="F6" s="49">
        <f>'Tabela de Produtos Anual'!F6</f>
        <v>95.18</v>
      </c>
      <c r="G6" s="50">
        <f>'Tabela de Produtos Anual'!G6</f>
        <v>313.54000000000002</v>
      </c>
      <c r="H6" s="49">
        <f>'Tabela de Produtos Anual'!H6/4</f>
        <v>0</v>
      </c>
      <c r="I6" s="49">
        <f>'Tabela de Produtos Anual'!I6</f>
        <v>0</v>
      </c>
      <c r="J6" s="49">
        <f>('Tabela de Produtos Anual'!J6/10)*2</f>
        <v>0</v>
      </c>
      <c r="K6" s="49">
        <f>'Tabela de Produtos Anual'!K6</f>
        <v>0</v>
      </c>
      <c r="L6" s="49">
        <f>'Tabela de Produtos Anual'!L6/2</f>
        <v>0</v>
      </c>
      <c r="M6" s="49">
        <f>'Tabela de Produtos Anual'!M6</f>
        <v>871.82</v>
      </c>
      <c r="N6" s="49">
        <f>'Tabela de Produtos Anual'!N6</f>
        <v>469.44</v>
      </c>
      <c r="O6" s="49">
        <f>'Tabela de Produtos Anual'!O6</f>
        <v>552.03</v>
      </c>
      <c r="P6" s="49">
        <f>'Tabela de Produtos Anual'!P6/4</f>
        <v>0</v>
      </c>
      <c r="Q6" s="49">
        <f>'Tabela de Produtos Anual'!Q6/4</f>
        <v>0</v>
      </c>
      <c r="R6" s="49">
        <f>'Tabela de Produtos Anual'!R6/4</f>
        <v>9.5549999999999997</v>
      </c>
      <c r="S6" s="49">
        <f>'Tabela de Produtos Anual'!S6/4</f>
        <v>57.38</v>
      </c>
      <c r="T6" s="49">
        <f>'Tabela de Produtos Anual'!T6/4</f>
        <v>0</v>
      </c>
      <c r="U6" s="49">
        <f>'Tabela de Produtos Anual'!U6/4</f>
        <v>0</v>
      </c>
      <c r="V6" s="49">
        <f>'Tabela de Produtos Anual'!V6</f>
        <v>0</v>
      </c>
      <c r="W6" s="49">
        <f>'Tabela de Produtos Anual'!W6/4</f>
        <v>0</v>
      </c>
      <c r="X6" s="49">
        <f>'Tabela de Produtos Anual'!X6/4</f>
        <v>6.37</v>
      </c>
      <c r="Y6" s="49">
        <f>'Tabela de Produtos Anual'!Y6/4</f>
        <v>31.8475</v>
      </c>
      <c r="Z6" s="49">
        <f>'Tabela de Produtos Anual'!Z6/4</f>
        <v>0</v>
      </c>
      <c r="AA6" s="49">
        <f>'Tabela de Produtos Anual'!AA6/4</f>
        <v>26.274999999999999</v>
      </c>
      <c r="AB6" s="49">
        <f>'Tabela de Produtos Anual'!AB6</f>
        <v>0</v>
      </c>
      <c r="AC6" s="49">
        <f>'Tabela de Produtos Anual'!AC6/4</f>
        <v>0</v>
      </c>
      <c r="AD6" s="49">
        <f>'Tabela de Produtos Anual'!AD6/4</f>
        <v>34.975000000000001</v>
      </c>
      <c r="AE6" s="49">
        <f>'Tabela de Produtos Anual'!AE6/4</f>
        <v>47.7</v>
      </c>
      <c r="AF6" s="49">
        <f>'Tabela de Produtos Anual'!AF6/4</f>
        <v>56.65</v>
      </c>
      <c r="AG6" s="49">
        <f>'Tabela de Produtos Anual'!AG6/4</f>
        <v>6</v>
      </c>
      <c r="AH6" s="49">
        <f>'Tabela de Produtos Anual'!AH6/4</f>
        <v>0</v>
      </c>
      <c r="AI6" s="49">
        <f>'Tabela de Produtos Anual'!AI6</f>
        <v>94</v>
      </c>
      <c r="AJ6" s="49">
        <f>'Tabela de Produtos Anual'!AJ6</f>
        <v>132</v>
      </c>
      <c r="AK6" s="49">
        <f>'Tabela de Produtos Anual'!AK6</f>
        <v>95.48</v>
      </c>
    </row>
    <row r="7" spans="1:37" x14ac:dyDescent="0.2">
      <c r="A7" s="48" t="s">
        <v>21</v>
      </c>
      <c r="B7" s="48" t="s">
        <v>148</v>
      </c>
      <c r="C7" s="49">
        <f>'Tabela de Produtos Anual'!C7/4</f>
        <v>221.5925</v>
      </c>
      <c r="D7" s="49">
        <f>'Tabela de Produtos Anual'!D7/4</f>
        <v>0</v>
      </c>
      <c r="E7" s="50">
        <f>'Tabela de Produtos Anual'!E7</f>
        <v>0</v>
      </c>
      <c r="F7" s="49">
        <f>'Tabela de Produtos Anual'!F7</f>
        <v>95.18</v>
      </c>
      <c r="G7" s="50">
        <f>'Tabela de Produtos Anual'!G7</f>
        <v>313.54000000000002</v>
      </c>
      <c r="H7" s="49">
        <f>'Tabela de Produtos Anual'!H7/4</f>
        <v>0</v>
      </c>
      <c r="I7" s="49">
        <f>'Tabela de Produtos Anual'!I7</f>
        <v>0</v>
      </c>
      <c r="J7" s="49">
        <f>('Tabela de Produtos Anual'!J7/10)*2</f>
        <v>0</v>
      </c>
      <c r="K7" s="49">
        <f>'Tabela de Produtos Anual'!K7</f>
        <v>0</v>
      </c>
      <c r="L7" s="49">
        <f>'Tabela de Produtos Anual'!L7/2</f>
        <v>0</v>
      </c>
      <c r="M7" s="49">
        <f>'Tabela de Produtos Anual'!M7</f>
        <v>887.01</v>
      </c>
      <c r="N7" s="49">
        <f>'Tabela de Produtos Anual'!N7</f>
        <v>477.62</v>
      </c>
      <c r="O7" s="49">
        <f>'Tabela de Produtos Anual'!O7</f>
        <v>587.05999999999995</v>
      </c>
      <c r="P7" s="49">
        <f>'Tabela de Produtos Anual'!P7/4</f>
        <v>0</v>
      </c>
      <c r="Q7" s="49">
        <f>'Tabela de Produtos Anual'!Q7/4</f>
        <v>0</v>
      </c>
      <c r="R7" s="49">
        <f>'Tabela de Produtos Anual'!R7/4</f>
        <v>9.5549999999999997</v>
      </c>
      <c r="S7" s="49">
        <f>'Tabela de Produtos Anual'!S7/4</f>
        <v>0</v>
      </c>
      <c r="T7" s="49">
        <f>'Tabela de Produtos Anual'!T7/4</f>
        <v>57.38</v>
      </c>
      <c r="U7" s="49">
        <f>'Tabela de Produtos Anual'!U7/4</f>
        <v>57.38</v>
      </c>
      <c r="V7" s="49">
        <f>'Tabela de Produtos Anual'!V7</f>
        <v>170.96</v>
      </c>
      <c r="W7" s="49">
        <f>'Tabela de Produtos Anual'!W7/4</f>
        <v>60.11</v>
      </c>
      <c r="X7" s="49">
        <f>'Tabela de Produtos Anual'!X7/4</f>
        <v>6.37</v>
      </c>
      <c r="Y7" s="49">
        <f>'Tabela de Produtos Anual'!Y7/4</f>
        <v>0</v>
      </c>
      <c r="Z7" s="49">
        <f>'Tabela de Produtos Anual'!Z7/4</f>
        <v>31.8475</v>
      </c>
      <c r="AA7" s="49">
        <f>'Tabela de Produtos Anual'!AA7/4</f>
        <v>26.274999999999999</v>
      </c>
      <c r="AB7" s="49">
        <f>'Tabela de Produtos Anual'!AB7</f>
        <v>105.1</v>
      </c>
      <c r="AC7" s="49">
        <f>'Tabela de Produtos Anual'!AC7/4</f>
        <v>34.237499999999997</v>
      </c>
      <c r="AD7" s="49">
        <f>'Tabela de Produtos Anual'!AD7/4</f>
        <v>34.975000000000001</v>
      </c>
      <c r="AE7" s="49">
        <f>'Tabela de Produtos Anual'!AE7/4</f>
        <v>47.7</v>
      </c>
      <c r="AF7" s="49">
        <f>'Tabela de Produtos Anual'!AF7/4</f>
        <v>56.65</v>
      </c>
      <c r="AG7" s="49">
        <f>'Tabela de Produtos Anual'!AG7/4</f>
        <v>6</v>
      </c>
      <c r="AH7" s="49">
        <f>'Tabela de Produtos Anual'!AH7/4</f>
        <v>30</v>
      </c>
      <c r="AI7" s="49">
        <f>'Tabela de Produtos Anual'!AI7</f>
        <v>94</v>
      </c>
      <c r="AJ7" s="49">
        <f>'Tabela de Produtos Anual'!AJ7</f>
        <v>132</v>
      </c>
      <c r="AK7" s="49">
        <f>'Tabela de Produtos Anual'!AK7</f>
        <v>63.63</v>
      </c>
    </row>
    <row r="8" spans="1:37" x14ac:dyDescent="0.2">
      <c r="A8" s="48" t="s">
        <v>22</v>
      </c>
      <c r="B8" s="48" t="s">
        <v>148</v>
      </c>
      <c r="C8" s="49">
        <f>'Tabela de Produtos Anual'!C8/4</f>
        <v>221.5925</v>
      </c>
      <c r="D8" s="49">
        <f>'Tabela de Produtos Anual'!D8/4</f>
        <v>0</v>
      </c>
      <c r="E8" s="50">
        <f>'Tabela de Produtos Anual'!E8</f>
        <v>0</v>
      </c>
      <c r="F8" s="49">
        <f>'Tabela de Produtos Anual'!F8</f>
        <v>0</v>
      </c>
      <c r="G8" s="50">
        <f>'Tabela de Produtos Anual'!G8</f>
        <v>313.54000000000002</v>
      </c>
      <c r="H8" s="49">
        <f>'Tabela de Produtos Anual'!H8/4</f>
        <v>0</v>
      </c>
      <c r="I8" s="49">
        <f>'Tabela de Produtos Anual'!I8</f>
        <v>0</v>
      </c>
      <c r="J8" s="49">
        <f>('Tabela de Produtos Anual'!J8/10)*2</f>
        <v>0</v>
      </c>
      <c r="K8" s="49">
        <f>'Tabela de Produtos Anual'!K8</f>
        <v>0</v>
      </c>
      <c r="L8" s="49">
        <f>'Tabela de Produtos Anual'!L8/2</f>
        <v>0</v>
      </c>
      <c r="M8" s="49">
        <f>'Tabela de Produtos Anual'!M8</f>
        <v>887.01</v>
      </c>
      <c r="N8" s="49">
        <f>'Tabela de Produtos Anual'!N8</f>
        <v>477.62</v>
      </c>
      <c r="O8" s="49">
        <f>'Tabela de Produtos Anual'!O8</f>
        <v>587.05999999999995</v>
      </c>
      <c r="P8" s="49">
        <f>'Tabela de Produtos Anual'!P8/4</f>
        <v>0</v>
      </c>
      <c r="Q8" s="49">
        <f>'Tabela de Produtos Anual'!Q8/4</f>
        <v>0</v>
      </c>
      <c r="R8" s="49">
        <f>'Tabela de Produtos Anual'!R8/4</f>
        <v>9.5549999999999997</v>
      </c>
      <c r="S8" s="49">
        <f>'Tabela de Produtos Anual'!S8/4</f>
        <v>0</v>
      </c>
      <c r="T8" s="49">
        <f>'Tabela de Produtos Anual'!T8/4</f>
        <v>57.38</v>
      </c>
      <c r="U8" s="49">
        <f>'Tabela de Produtos Anual'!U8/4</f>
        <v>57.38</v>
      </c>
      <c r="V8" s="49">
        <f>'Tabela de Produtos Anual'!V8</f>
        <v>170.96</v>
      </c>
      <c r="W8" s="49">
        <f>'Tabela de Produtos Anual'!W8/4</f>
        <v>60.11</v>
      </c>
      <c r="X8" s="49">
        <f>'Tabela de Produtos Anual'!X8/4</f>
        <v>6.37</v>
      </c>
      <c r="Y8" s="49">
        <f>'Tabela de Produtos Anual'!Y8/4</f>
        <v>0</v>
      </c>
      <c r="Z8" s="49">
        <f>'Tabela de Produtos Anual'!Z8/4</f>
        <v>31.8475</v>
      </c>
      <c r="AA8" s="49">
        <f>'Tabela de Produtos Anual'!AA8/4</f>
        <v>26.274999999999999</v>
      </c>
      <c r="AB8" s="49">
        <f>'Tabela de Produtos Anual'!AB8</f>
        <v>105.1</v>
      </c>
      <c r="AC8" s="49">
        <f>'Tabela de Produtos Anual'!AC8/4</f>
        <v>34.237499999999997</v>
      </c>
      <c r="AD8" s="49">
        <f>'Tabela de Produtos Anual'!AD8/4</f>
        <v>34.975000000000001</v>
      </c>
      <c r="AE8" s="49">
        <f>'Tabela de Produtos Anual'!AE8/4</f>
        <v>47.7</v>
      </c>
      <c r="AF8" s="49">
        <f>'Tabela de Produtos Anual'!AF8/4</f>
        <v>56.65</v>
      </c>
      <c r="AG8" s="49">
        <f>'Tabela de Produtos Anual'!AG8/4</f>
        <v>6</v>
      </c>
      <c r="AH8" s="49">
        <f>'Tabela de Produtos Anual'!AH8/4</f>
        <v>30</v>
      </c>
      <c r="AI8" s="49">
        <f>'Tabela de Produtos Anual'!AI8</f>
        <v>94</v>
      </c>
      <c r="AJ8" s="49">
        <f>'Tabela de Produtos Anual'!AJ8</f>
        <v>132</v>
      </c>
      <c r="AK8" s="49">
        <f>'Tabela de Produtos Anual'!AK8</f>
        <v>63.63</v>
      </c>
    </row>
    <row r="9" spans="1:37" x14ac:dyDescent="0.2">
      <c r="A9" s="48" t="s">
        <v>23</v>
      </c>
      <c r="B9" s="48" t="s">
        <v>148</v>
      </c>
      <c r="C9" s="49">
        <f>'Tabela de Produtos Anual'!C9/4</f>
        <v>221.5925</v>
      </c>
      <c r="D9" s="49">
        <f>'Tabela de Produtos Anual'!D9/4</f>
        <v>0</v>
      </c>
      <c r="E9" s="50">
        <f>'Tabela de Produtos Anual'!E9</f>
        <v>0</v>
      </c>
      <c r="F9" s="49">
        <f>'Tabela de Produtos Anual'!F9</f>
        <v>0</v>
      </c>
      <c r="G9" s="50">
        <f>'Tabela de Produtos Anual'!G9</f>
        <v>313.54000000000002</v>
      </c>
      <c r="H9" s="49">
        <f>'Tabela de Produtos Anual'!H9/4</f>
        <v>0</v>
      </c>
      <c r="I9" s="49">
        <f>'Tabela de Produtos Anual'!I9</f>
        <v>0</v>
      </c>
      <c r="J9" s="49">
        <f>('Tabela de Produtos Anual'!J9/10)*2</f>
        <v>0</v>
      </c>
      <c r="K9" s="49">
        <f>'Tabela de Produtos Anual'!K9</f>
        <v>0</v>
      </c>
      <c r="L9" s="49">
        <f>'Tabela de Produtos Anual'!L9/2</f>
        <v>0</v>
      </c>
      <c r="M9" s="49">
        <f>'Tabela de Produtos Anual'!M9</f>
        <v>887.01</v>
      </c>
      <c r="N9" s="49">
        <f>'Tabela de Produtos Anual'!N9</f>
        <v>477.62</v>
      </c>
      <c r="O9" s="49">
        <f>'Tabela de Produtos Anual'!O9</f>
        <v>587.05999999999995</v>
      </c>
      <c r="P9" s="49">
        <f>'Tabela de Produtos Anual'!P9/4</f>
        <v>0</v>
      </c>
      <c r="Q9" s="49">
        <f>'Tabela de Produtos Anual'!Q9/4</f>
        <v>0</v>
      </c>
      <c r="R9" s="49">
        <f>'Tabela de Produtos Anual'!R9/4</f>
        <v>9.5549999999999997</v>
      </c>
      <c r="S9" s="49">
        <f>'Tabela de Produtos Anual'!S9/4</f>
        <v>0</v>
      </c>
      <c r="T9" s="49">
        <f>'Tabela de Produtos Anual'!T9/4</f>
        <v>57.38</v>
      </c>
      <c r="U9" s="49">
        <f>'Tabela de Produtos Anual'!U9/4</f>
        <v>57.38</v>
      </c>
      <c r="V9" s="49">
        <f>'Tabela de Produtos Anual'!V9</f>
        <v>170.96</v>
      </c>
      <c r="W9" s="49">
        <f>'Tabela de Produtos Anual'!W9/4</f>
        <v>60.11</v>
      </c>
      <c r="X9" s="49">
        <f>'Tabela de Produtos Anual'!X9/4</f>
        <v>6.37</v>
      </c>
      <c r="Y9" s="49">
        <f>'Tabela de Produtos Anual'!Y9/4</f>
        <v>0</v>
      </c>
      <c r="Z9" s="49">
        <f>'Tabela de Produtos Anual'!Z9/4</f>
        <v>31.8475</v>
      </c>
      <c r="AA9" s="49">
        <f>'Tabela de Produtos Anual'!AA9/4</f>
        <v>26.274999999999999</v>
      </c>
      <c r="AB9" s="49">
        <f>'Tabela de Produtos Anual'!AB9</f>
        <v>105.1</v>
      </c>
      <c r="AC9" s="49">
        <f>'Tabela de Produtos Anual'!AC9/4</f>
        <v>34.237499999999997</v>
      </c>
      <c r="AD9" s="49">
        <f>'Tabela de Produtos Anual'!AD9/4</f>
        <v>34.975000000000001</v>
      </c>
      <c r="AE9" s="49">
        <f>'Tabela de Produtos Anual'!AE9/4</f>
        <v>47.7</v>
      </c>
      <c r="AF9" s="49">
        <f>'Tabela de Produtos Anual'!AF9/4</f>
        <v>56.65</v>
      </c>
      <c r="AG9" s="49">
        <f>'Tabela de Produtos Anual'!AG9/4</f>
        <v>6</v>
      </c>
      <c r="AH9" s="49">
        <f>'Tabela de Produtos Anual'!AH9/4</f>
        <v>30</v>
      </c>
      <c r="AI9" s="49">
        <f>'Tabela de Produtos Anual'!AI9</f>
        <v>0</v>
      </c>
      <c r="AJ9" s="49">
        <f>'Tabela de Produtos Anual'!AJ9</f>
        <v>132</v>
      </c>
      <c r="AK9" s="49">
        <f>'Tabela de Produtos Anual'!AK9</f>
        <v>63.63</v>
      </c>
    </row>
    <row r="10" spans="1:37" x14ac:dyDescent="0.2">
      <c r="A10" s="48" t="s">
        <v>24</v>
      </c>
      <c r="B10" s="48" t="s">
        <v>148</v>
      </c>
      <c r="C10" s="49">
        <f>'Tabela de Produtos Anual'!C10/4</f>
        <v>221.5925</v>
      </c>
      <c r="D10" s="49">
        <f>'Tabela de Produtos Anual'!D10/4</f>
        <v>0</v>
      </c>
      <c r="E10" s="50">
        <f>'Tabela de Produtos Anual'!E10</f>
        <v>0</v>
      </c>
      <c r="F10" s="49">
        <f>'Tabela de Produtos Anual'!F10</f>
        <v>0</v>
      </c>
      <c r="G10" s="50">
        <f>'Tabela de Produtos Anual'!G10</f>
        <v>313.54000000000002</v>
      </c>
      <c r="H10" s="49">
        <f>'Tabela de Produtos Anual'!H10/4</f>
        <v>0</v>
      </c>
      <c r="I10" s="49">
        <f>'Tabela de Produtos Anual'!I10</f>
        <v>0</v>
      </c>
      <c r="J10" s="49">
        <f>('Tabela de Produtos Anual'!J10/10)*2</f>
        <v>0</v>
      </c>
      <c r="K10" s="49">
        <f>'Tabela de Produtos Anual'!K10</f>
        <v>0</v>
      </c>
      <c r="L10" s="49">
        <f>'Tabela de Produtos Anual'!L10/2</f>
        <v>0</v>
      </c>
      <c r="M10" s="49">
        <f>'Tabela de Produtos Anual'!M10</f>
        <v>887.01</v>
      </c>
      <c r="N10" s="49">
        <f>'Tabela de Produtos Anual'!N10</f>
        <v>477.62</v>
      </c>
      <c r="O10" s="49">
        <f>'Tabela de Produtos Anual'!O10</f>
        <v>587.05999999999995</v>
      </c>
      <c r="P10" s="49">
        <f>'Tabela de Produtos Anual'!P10/4</f>
        <v>0</v>
      </c>
      <c r="Q10" s="49">
        <f>'Tabela de Produtos Anual'!Q10/4</f>
        <v>0</v>
      </c>
      <c r="R10" s="49">
        <f>'Tabela de Produtos Anual'!R10/4</f>
        <v>9.5549999999999997</v>
      </c>
      <c r="S10" s="49">
        <f>'Tabela de Produtos Anual'!S10/4</f>
        <v>0</v>
      </c>
      <c r="T10" s="49">
        <f>'Tabela de Produtos Anual'!T10/4</f>
        <v>57.38</v>
      </c>
      <c r="U10" s="49">
        <f>'Tabela de Produtos Anual'!U10/4</f>
        <v>57.38</v>
      </c>
      <c r="V10" s="49">
        <f>'Tabela de Produtos Anual'!V10</f>
        <v>170.96</v>
      </c>
      <c r="W10" s="49">
        <f>'Tabela de Produtos Anual'!W10/4</f>
        <v>60.11</v>
      </c>
      <c r="X10" s="49">
        <f>'Tabela de Produtos Anual'!X10/4</f>
        <v>6.37</v>
      </c>
      <c r="Y10" s="49">
        <f>'Tabela de Produtos Anual'!Y10/4</f>
        <v>0</v>
      </c>
      <c r="Z10" s="49">
        <f>'Tabela de Produtos Anual'!Z10/4</f>
        <v>31.8475</v>
      </c>
      <c r="AA10" s="49">
        <f>'Tabela de Produtos Anual'!AA10/4</f>
        <v>26.274999999999999</v>
      </c>
      <c r="AB10" s="49">
        <f>'Tabela de Produtos Anual'!AB10</f>
        <v>105.1</v>
      </c>
      <c r="AC10" s="49">
        <f>'Tabela de Produtos Anual'!AC10/4</f>
        <v>34.237499999999997</v>
      </c>
      <c r="AD10" s="49">
        <f>'Tabela de Produtos Anual'!AD10/4</f>
        <v>34.975000000000001</v>
      </c>
      <c r="AE10" s="49">
        <f>'Tabela de Produtos Anual'!AE10/4</f>
        <v>47.7</v>
      </c>
      <c r="AF10" s="49">
        <f>'Tabela de Produtos Anual'!AF10/4</f>
        <v>56.65</v>
      </c>
      <c r="AG10" s="49">
        <f>'Tabela de Produtos Anual'!AG10/4</f>
        <v>6</v>
      </c>
      <c r="AH10" s="49">
        <f>'Tabela de Produtos Anual'!AH10/4</f>
        <v>30</v>
      </c>
      <c r="AI10" s="49">
        <f>'Tabela de Produtos Anual'!AI10</f>
        <v>0</v>
      </c>
      <c r="AJ10" s="49">
        <f>'Tabela de Produtos Anual'!AJ10</f>
        <v>132</v>
      </c>
      <c r="AK10" s="49">
        <f>'Tabela de Produtos Anual'!AK10</f>
        <v>63.63</v>
      </c>
    </row>
    <row r="11" spans="1:37" x14ac:dyDescent="0.2">
      <c r="A11" s="48" t="s">
        <v>25</v>
      </c>
      <c r="B11" s="48" t="s">
        <v>148</v>
      </c>
      <c r="C11" s="49">
        <f>'Tabela de Produtos Anual'!C11/4</f>
        <v>221.5925</v>
      </c>
      <c r="D11" s="49">
        <f>'Tabela de Produtos Anual'!D11/4</f>
        <v>0</v>
      </c>
      <c r="E11" s="50">
        <f>'Tabela de Produtos Anual'!E11</f>
        <v>0</v>
      </c>
      <c r="F11" s="49">
        <f>'Tabela de Produtos Anual'!F11</f>
        <v>0</v>
      </c>
      <c r="G11" s="50">
        <f>'Tabela de Produtos Anual'!G11</f>
        <v>313.54000000000002</v>
      </c>
      <c r="H11" s="49">
        <f>'Tabela de Produtos Anual'!H11/4</f>
        <v>41.407499999999999</v>
      </c>
      <c r="I11" s="49">
        <f>'Tabela de Produtos Anual'!I11</f>
        <v>0</v>
      </c>
      <c r="J11" s="49">
        <f>('Tabela de Produtos Anual'!J11/10)*2</f>
        <v>0</v>
      </c>
      <c r="K11" s="49">
        <f>'Tabela de Produtos Anual'!K11</f>
        <v>0</v>
      </c>
      <c r="L11" s="49">
        <f>'Tabela de Produtos Anual'!L11/2</f>
        <v>0</v>
      </c>
      <c r="M11" s="49">
        <f>'Tabela de Produtos Anual'!M11</f>
        <v>887.01</v>
      </c>
      <c r="N11" s="49">
        <f>'Tabela de Produtos Anual'!N11</f>
        <v>477.62</v>
      </c>
      <c r="O11" s="49">
        <f>'Tabela de Produtos Anual'!O11</f>
        <v>587.05999999999995</v>
      </c>
      <c r="P11" s="49">
        <f>'Tabela de Produtos Anual'!P11/4</f>
        <v>0</v>
      </c>
      <c r="Q11" s="49">
        <f>'Tabela de Produtos Anual'!Q11/4</f>
        <v>0</v>
      </c>
      <c r="R11" s="49">
        <f>'Tabela de Produtos Anual'!R11/4</f>
        <v>9.5549999999999997</v>
      </c>
      <c r="S11" s="49">
        <f>'Tabela de Produtos Anual'!S11/4</f>
        <v>0</v>
      </c>
      <c r="T11" s="49">
        <f>'Tabela de Produtos Anual'!T11/4</f>
        <v>57.38</v>
      </c>
      <c r="U11" s="49">
        <f>'Tabela de Produtos Anual'!U11/4</f>
        <v>57.38</v>
      </c>
      <c r="V11" s="49">
        <f>'Tabela de Produtos Anual'!V11</f>
        <v>170.96</v>
      </c>
      <c r="W11" s="49">
        <f>'Tabela de Produtos Anual'!W11/4</f>
        <v>60.11</v>
      </c>
      <c r="X11" s="49">
        <f>'Tabela de Produtos Anual'!X11/4</f>
        <v>6.37</v>
      </c>
      <c r="Y11" s="49">
        <f>'Tabela de Produtos Anual'!Y11/4</f>
        <v>0</v>
      </c>
      <c r="Z11" s="49">
        <f>'Tabela de Produtos Anual'!Z11/4</f>
        <v>31.8475</v>
      </c>
      <c r="AA11" s="49">
        <f>'Tabela de Produtos Anual'!AA11/4</f>
        <v>26.274999999999999</v>
      </c>
      <c r="AB11" s="49">
        <f>'Tabela de Produtos Anual'!AB11</f>
        <v>105.1</v>
      </c>
      <c r="AC11" s="49">
        <f>'Tabela de Produtos Anual'!AC11/4</f>
        <v>34.237499999999997</v>
      </c>
      <c r="AD11" s="49">
        <f>'Tabela de Produtos Anual'!AD11/4</f>
        <v>34.975000000000001</v>
      </c>
      <c r="AE11" s="49">
        <f>'Tabela de Produtos Anual'!AE11/4</f>
        <v>47.7</v>
      </c>
      <c r="AF11" s="49">
        <f>'Tabela de Produtos Anual'!AF11/4</f>
        <v>56.65</v>
      </c>
      <c r="AG11" s="49">
        <f>'Tabela de Produtos Anual'!AG11/4</f>
        <v>6</v>
      </c>
      <c r="AH11" s="49">
        <f>'Tabela de Produtos Anual'!AH11/4</f>
        <v>30</v>
      </c>
      <c r="AI11" s="49">
        <f>'Tabela de Produtos Anual'!AI11</f>
        <v>0</v>
      </c>
      <c r="AJ11" s="49">
        <f>'Tabela de Produtos Anual'!AJ11</f>
        <v>132</v>
      </c>
      <c r="AK11" s="49">
        <f>'Tabela de Produtos Anual'!AK11</f>
        <v>63.63</v>
      </c>
    </row>
    <row r="12" spans="1:37" x14ac:dyDescent="0.2">
      <c r="A12" s="48" t="s">
        <v>28</v>
      </c>
      <c r="B12" s="48" t="s">
        <v>149</v>
      </c>
      <c r="C12" s="49">
        <f>'Tabela de Produtos Anual'!C12/4</f>
        <v>193.8425</v>
      </c>
      <c r="D12" s="49">
        <f>'Tabela de Produtos Anual'!D12/4</f>
        <v>110.96250000000001</v>
      </c>
      <c r="E12" s="50">
        <f>'Tabela de Produtos Anual'!E12</f>
        <v>0</v>
      </c>
      <c r="F12" s="49">
        <f>'Tabela de Produtos Anual'!F12</f>
        <v>0</v>
      </c>
      <c r="G12" s="50">
        <f>'Tabela de Produtos Anual'!G12</f>
        <v>156.07</v>
      </c>
      <c r="H12" s="49">
        <f>'Tabela de Produtos Anual'!H12/4</f>
        <v>41.407499999999999</v>
      </c>
      <c r="I12" s="49">
        <f>'Tabela de Produtos Anual'!I12</f>
        <v>0</v>
      </c>
      <c r="J12" s="49">
        <f>('Tabela de Produtos Anual'!J12/10)*2</f>
        <v>0</v>
      </c>
      <c r="K12" s="49">
        <f>'Tabela de Produtos Anual'!K12</f>
        <v>0</v>
      </c>
      <c r="L12" s="49">
        <f>'Tabela de Produtos Anual'!L12/2</f>
        <v>0</v>
      </c>
      <c r="M12" s="49">
        <f>'Tabela de Produtos Anual'!M12</f>
        <v>887.01</v>
      </c>
      <c r="N12" s="49">
        <f>'Tabela de Produtos Anual'!N12</f>
        <v>477.62</v>
      </c>
      <c r="O12" s="49">
        <f>'Tabela de Produtos Anual'!O12</f>
        <v>587.05999999999995</v>
      </c>
      <c r="P12" s="49">
        <f>'Tabela de Produtos Anual'!P12/4</f>
        <v>101.80249999999999</v>
      </c>
      <c r="Q12" s="49">
        <f>'Tabela de Produtos Anual'!Q12/4</f>
        <v>51.05</v>
      </c>
      <c r="R12" s="49">
        <f>'Tabela de Produtos Anual'!R12/4</f>
        <v>9.5549999999999997</v>
      </c>
      <c r="S12" s="49">
        <f>'Tabela de Produtos Anual'!S12/4</f>
        <v>0</v>
      </c>
      <c r="T12" s="49">
        <f>'Tabela de Produtos Anual'!T12/4</f>
        <v>0</v>
      </c>
      <c r="U12" s="49">
        <f>'Tabela de Produtos Anual'!U12/4</f>
        <v>0</v>
      </c>
      <c r="V12" s="49">
        <f>'Tabela de Produtos Anual'!V12</f>
        <v>0</v>
      </c>
      <c r="W12" s="49">
        <f>'Tabela de Produtos Anual'!W12/4</f>
        <v>60.11</v>
      </c>
      <c r="X12" s="49">
        <f>'Tabela de Produtos Anual'!X12/4</f>
        <v>6.37</v>
      </c>
      <c r="Y12" s="49">
        <f>'Tabela de Produtos Anual'!Y12/4</f>
        <v>0</v>
      </c>
      <c r="Z12" s="49">
        <f>'Tabela de Produtos Anual'!Z12/4</f>
        <v>0</v>
      </c>
      <c r="AA12" s="49">
        <f>'Tabela de Produtos Anual'!AA12/4</f>
        <v>0</v>
      </c>
      <c r="AB12" s="49">
        <f>'Tabela de Produtos Anual'!AB12</f>
        <v>0</v>
      </c>
      <c r="AC12" s="49">
        <f>'Tabela de Produtos Anual'!AC12/4</f>
        <v>34.237499999999997</v>
      </c>
      <c r="AD12" s="49">
        <f>'Tabela de Produtos Anual'!AD12/4</f>
        <v>34.975000000000001</v>
      </c>
      <c r="AE12" s="49">
        <f>'Tabela de Produtos Anual'!AE12/4</f>
        <v>47.7</v>
      </c>
      <c r="AF12" s="49">
        <f>'Tabela de Produtos Anual'!AF12/4</f>
        <v>56.65</v>
      </c>
      <c r="AG12" s="49">
        <f>'Tabela de Produtos Anual'!AG12/4</f>
        <v>6</v>
      </c>
      <c r="AH12" s="49">
        <f>'Tabela de Produtos Anual'!AH12/4</f>
        <v>30</v>
      </c>
      <c r="AI12" s="49">
        <f>'Tabela de Produtos Anual'!AI12</f>
        <v>0</v>
      </c>
      <c r="AJ12" s="49">
        <f>'Tabela de Produtos Anual'!AJ12</f>
        <v>132</v>
      </c>
      <c r="AK12" s="49">
        <f>'Tabela de Produtos Anual'!AK12</f>
        <v>63.63</v>
      </c>
    </row>
    <row r="13" spans="1:37" x14ac:dyDescent="0.2">
      <c r="A13" s="48" t="s">
        <v>29</v>
      </c>
      <c r="B13" s="48" t="s">
        <v>149</v>
      </c>
      <c r="C13" s="49">
        <f>'Tabela de Produtos Anual'!C13/4</f>
        <v>193.8425</v>
      </c>
      <c r="D13" s="49">
        <f>'Tabela de Produtos Anual'!D13/4</f>
        <v>110.96250000000001</v>
      </c>
      <c r="E13" s="50">
        <f>'Tabela de Produtos Anual'!E13</f>
        <v>0</v>
      </c>
      <c r="F13" s="49">
        <f>'Tabela de Produtos Anual'!F13</f>
        <v>0</v>
      </c>
      <c r="G13" s="50">
        <f>'Tabela de Produtos Anual'!G13</f>
        <v>156.07</v>
      </c>
      <c r="H13" s="49">
        <f>'Tabela de Produtos Anual'!H13/4</f>
        <v>41.407499999999999</v>
      </c>
      <c r="I13" s="49">
        <f>'Tabela de Produtos Anual'!I13</f>
        <v>0</v>
      </c>
      <c r="J13" s="49">
        <f>('Tabela de Produtos Anual'!J13/10)*2</f>
        <v>0</v>
      </c>
      <c r="K13" s="49">
        <f>'Tabela de Produtos Anual'!K13</f>
        <v>0</v>
      </c>
      <c r="L13" s="49">
        <f>'Tabela de Produtos Anual'!L13/2</f>
        <v>0</v>
      </c>
      <c r="M13" s="49">
        <f>'Tabela de Produtos Anual'!M13</f>
        <v>887.01</v>
      </c>
      <c r="N13" s="49">
        <f>'Tabela de Produtos Anual'!N13</f>
        <v>477.62</v>
      </c>
      <c r="O13" s="49">
        <f>'Tabela de Produtos Anual'!O13</f>
        <v>587.05999999999995</v>
      </c>
      <c r="P13" s="49">
        <f>'Tabela de Produtos Anual'!P13/4</f>
        <v>101.80249999999999</v>
      </c>
      <c r="Q13" s="49">
        <f>'Tabela de Produtos Anual'!Q13/4</f>
        <v>51.05</v>
      </c>
      <c r="R13" s="49">
        <f>'Tabela de Produtos Anual'!R13/4</f>
        <v>9.5549999999999997</v>
      </c>
      <c r="S13" s="49">
        <f>'Tabela de Produtos Anual'!S13/4</f>
        <v>0</v>
      </c>
      <c r="T13" s="49">
        <f>'Tabela de Produtos Anual'!T13/4</f>
        <v>0</v>
      </c>
      <c r="U13" s="49">
        <f>'Tabela de Produtos Anual'!U13/4</f>
        <v>0</v>
      </c>
      <c r="V13" s="49">
        <f>'Tabela de Produtos Anual'!V13</f>
        <v>0</v>
      </c>
      <c r="W13" s="49">
        <f>'Tabela de Produtos Anual'!W13/4</f>
        <v>60.11</v>
      </c>
      <c r="X13" s="49">
        <f>'Tabela de Produtos Anual'!X13/4</f>
        <v>6.37</v>
      </c>
      <c r="Y13" s="49">
        <f>'Tabela de Produtos Anual'!Y13/4</f>
        <v>0</v>
      </c>
      <c r="Z13" s="49">
        <f>'Tabela de Produtos Anual'!Z13/4</f>
        <v>0</v>
      </c>
      <c r="AA13" s="49">
        <f>'Tabela de Produtos Anual'!AA13/4</f>
        <v>0</v>
      </c>
      <c r="AB13" s="49">
        <f>'Tabela de Produtos Anual'!AB13</f>
        <v>0</v>
      </c>
      <c r="AC13" s="49">
        <f>'Tabela de Produtos Anual'!AC13/4</f>
        <v>34.237499999999997</v>
      </c>
      <c r="AD13" s="49">
        <f>'Tabela de Produtos Anual'!AD13/4</f>
        <v>34.975000000000001</v>
      </c>
      <c r="AE13" s="49">
        <f>'Tabela de Produtos Anual'!AE13/4</f>
        <v>47.7</v>
      </c>
      <c r="AF13" s="49">
        <f>'Tabela de Produtos Anual'!AF13/4</f>
        <v>56.65</v>
      </c>
      <c r="AG13" s="49">
        <f>'Tabela de Produtos Anual'!AG13/4</f>
        <v>6</v>
      </c>
      <c r="AH13" s="49">
        <f>'Tabela de Produtos Anual'!AH13/4</f>
        <v>30</v>
      </c>
      <c r="AI13" s="49">
        <f>'Tabela de Produtos Anual'!AI13</f>
        <v>0</v>
      </c>
      <c r="AJ13" s="49">
        <f>'Tabela de Produtos Anual'!AJ13</f>
        <v>132</v>
      </c>
      <c r="AK13" s="49">
        <f>'Tabela de Produtos Anual'!AK13</f>
        <v>63.63</v>
      </c>
    </row>
    <row r="14" spans="1:37" x14ac:dyDescent="0.2">
      <c r="A14" s="48" t="s">
        <v>30</v>
      </c>
      <c r="B14" s="48" t="s">
        <v>149</v>
      </c>
      <c r="C14" s="49">
        <f>'Tabela de Produtos Anual'!C14/4</f>
        <v>193.8425</v>
      </c>
      <c r="D14" s="49">
        <f>'Tabela de Produtos Anual'!D14/4</f>
        <v>110.96250000000001</v>
      </c>
      <c r="E14" s="50">
        <f>'Tabela de Produtos Anual'!E14</f>
        <v>0</v>
      </c>
      <c r="F14" s="49">
        <f>'Tabela de Produtos Anual'!F14</f>
        <v>0</v>
      </c>
      <c r="G14" s="50">
        <f>'Tabela de Produtos Anual'!G14</f>
        <v>156.07</v>
      </c>
      <c r="H14" s="49">
        <f>'Tabela de Produtos Anual'!H14/4</f>
        <v>41.407499999999999</v>
      </c>
      <c r="I14" s="49">
        <f>'Tabela de Produtos Anual'!I14</f>
        <v>0</v>
      </c>
      <c r="J14" s="49">
        <f>('Tabela de Produtos Anual'!J14/10)*2</f>
        <v>0</v>
      </c>
      <c r="K14" s="49">
        <f>'Tabela de Produtos Anual'!K14</f>
        <v>0</v>
      </c>
      <c r="L14" s="49">
        <f>'Tabela de Produtos Anual'!L14/2</f>
        <v>0</v>
      </c>
      <c r="M14" s="49">
        <f>'Tabela de Produtos Anual'!M14</f>
        <v>887.01</v>
      </c>
      <c r="N14" s="49">
        <f>'Tabela de Produtos Anual'!N14</f>
        <v>477.62</v>
      </c>
      <c r="O14" s="49">
        <f>'Tabela de Produtos Anual'!O14</f>
        <v>587.05999999999995</v>
      </c>
      <c r="P14" s="49">
        <f>'Tabela de Produtos Anual'!P14/4</f>
        <v>101.80249999999999</v>
      </c>
      <c r="Q14" s="49">
        <f>'Tabela de Produtos Anual'!Q14/4</f>
        <v>51.05</v>
      </c>
      <c r="R14" s="49">
        <f>'Tabela de Produtos Anual'!R14/4</f>
        <v>9.5549999999999997</v>
      </c>
      <c r="S14" s="49">
        <f>'Tabela de Produtos Anual'!S14/4</f>
        <v>0</v>
      </c>
      <c r="T14" s="49">
        <f>'Tabela de Produtos Anual'!T14/4</f>
        <v>0</v>
      </c>
      <c r="U14" s="49">
        <f>'Tabela de Produtos Anual'!U14/4</f>
        <v>0</v>
      </c>
      <c r="V14" s="49">
        <f>'Tabela de Produtos Anual'!V14</f>
        <v>0</v>
      </c>
      <c r="W14" s="49">
        <f>'Tabela de Produtos Anual'!W14/4</f>
        <v>60.11</v>
      </c>
      <c r="X14" s="49">
        <f>'Tabela de Produtos Anual'!X14/4</f>
        <v>6.37</v>
      </c>
      <c r="Y14" s="49">
        <f>'Tabela de Produtos Anual'!Y14/4</f>
        <v>0</v>
      </c>
      <c r="Z14" s="49">
        <f>'Tabela de Produtos Anual'!Z14/4</f>
        <v>0</v>
      </c>
      <c r="AA14" s="49">
        <f>'Tabela de Produtos Anual'!AA14/4</f>
        <v>0</v>
      </c>
      <c r="AB14" s="49">
        <f>'Tabela de Produtos Anual'!AB14</f>
        <v>0</v>
      </c>
      <c r="AC14" s="49">
        <f>'Tabela de Produtos Anual'!AC14/4</f>
        <v>34.237499999999997</v>
      </c>
      <c r="AD14" s="49">
        <f>'Tabela de Produtos Anual'!AD14/4</f>
        <v>34.975000000000001</v>
      </c>
      <c r="AE14" s="49">
        <f>'Tabela de Produtos Anual'!AE14/4</f>
        <v>47.7</v>
      </c>
      <c r="AF14" s="49">
        <f>'Tabela de Produtos Anual'!AF14/4</f>
        <v>56.65</v>
      </c>
      <c r="AG14" s="49">
        <f>'Tabela de Produtos Anual'!AG14/4</f>
        <v>6</v>
      </c>
      <c r="AH14" s="49">
        <f>'Tabela de Produtos Anual'!AH14/4</f>
        <v>30</v>
      </c>
      <c r="AI14" s="49">
        <f>'Tabela de Produtos Anual'!AI14</f>
        <v>0</v>
      </c>
      <c r="AJ14" s="49">
        <f>'Tabela de Produtos Anual'!AJ14</f>
        <v>132</v>
      </c>
      <c r="AK14" s="49">
        <f>'Tabela de Produtos Anual'!AK14</f>
        <v>103.76</v>
      </c>
    </row>
    <row r="15" spans="1:37" x14ac:dyDescent="0.2">
      <c r="A15" s="48" t="s">
        <v>31</v>
      </c>
      <c r="B15" s="48" t="s">
        <v>149</v>
      </c>
      <c r="C15" s="49">
        <f>'Tabela de Produtos Anual'!C15/4</f>
        <v>193.8425</v>
      </c>
      <c r="D15" s="49">
        <f>'Tabela de Produtos Anual'!D15/4</f>
        <v>110.96250000000001</v>
      </c>
      <c r="E15" s="50">
        <f>'Tabela de Produtos Anual'!E15</f>
        <v>0</v>
      </c>
      <c r="F15" s="49">
        <f>'Tabela de Produtos Anual'!F15</f>
        <v>0</v>
      </c>
      <c r="G15" s="50">
        <f>'Tabela de Produtos Anual'!G15</f>
        <v>156.07</v>
      </c>
      <c r="H15" s="49">
        <f>'Tabela de Produtos Anual'!H15/4</f>
        <v>41.407499999999999</v>
      </c>
      <c r="I15" s="49">
        <f>'Tabela de Produtos Anual'!I15</f>
        <v>0</v>
      </c>
      <c r="J15" s="49">
        <f>('Tabela de Produtos Anual'!J15/10)*2</f>
        <v>0</v>
      </c>
      <c r="K15" s="49">
        <f>'Tabela de Produtos Anual'!K15</f>
        <v>0</v>
      </c>
      <c r="L15" s="49">
        <f>'Tabela de Produtos Anual'!L15/2</f>
        <v>0</v>
      </c>
      <c r="M15" s="49">
        <f>'Tabela de Produtos Anual'!M15</f>
        <v>887.01</v>
      </c>
      <c r="N15" s="49">
        <f>'Tabela de Produtos Anual'!N15</f>
        <v>477.62</v>
      </c>
      <c r="O15" s="49">
        <f>'Tabela de Produtos Anual'!O15</f>
        <v>587.05999999999995</v>
      </c>
      <c r="P15" s="49">
        <f>'Tabela de Produtos Anual'!P15/4</f>
        <v>101.80249999999999</v>
      </c>
      <c r="Q15" s="49">
        <f>'Tabela de Produtos Anual'!Q15/4</f>
        <v>51.05</v>
      </c>
      <c r="R15" s="49">
        <f>'Tabela de Produtos Anual'!R15/4</f>
        <v>9.5549999999999997</v>
      </c>
      <c r="S15" s="49">
        <f>'Tabela de Produtos Anual'!S15/4</f>
        <v>0</v>
      </c>
      <c r="T15" s="49">
        <f>'Tabela de Produtos Anual'!T15/4</f>
        <v>0</v>
      </c>
      <c r="U15" s="49">
        <f>'Tabela de Produtos Anual'!U15/4</f>
        <v>0</v>
      </c>
      <c r="V15" s="49">
        <f>'Tabela de Produtos Anual'!V15</f>
        <v>0</v>
      </c>
      <c r="W15" s="49">
        <f>'Tabela de Produtos Anual'!W15/4</f>
        <v>60.11</v>
      </c>
      <c r="X15" s="49">
        <f>'Tabela de Produtos Anual'!X15/4</f>
        <v>6.37</v>
      </c>
      <c r="Y15" s="49">
        <f>'Tabela de Produtos Anual'!Y15/4</f>
        <v>0</v>
      </c>
      <c r="Z15" s="49">
        <f>'Tabela de Produtos Anual'!Z15/4</f>
        <v>0</v>
      </c>
      <c r="AA15" s="49">
        <f>'Tabela de Produtos Anual'!AA15/4</f>
        <v>0</v>
      </c>
      <c r="AB15" s="49">
        <f>'Tabela de Produtos Anual'!AB15</f>
        <v>0</v>
      </c>
      <c r="AC15" s="49">
        <f>'Tabela de Produtos Anual'!AC15/4</f>
        <v>34.237499999999997</v>
      </c>
      <c r="AD15" s="49">
        <f>'Tabela de Produtos Anual'!AD15/4</f>
        <v>34.975000000000001</v>
      </c>
      <c r="AE15" s="49">
        <f>'Tabela de Produtos Anual'!AE15/4</f>
        <v>47.7</v>
      </c>
      <c r="AF15" s="49">
        <f>'Tabela de Produtos Anual'!AF15/4</f>
        <v>56.65</v>
      </c>
      <c r="AG15" s="49">
        <f>'Tabela de Produtos Anual'!AG15/4</f>
        <v>6</v>
      </c>
      <c r="AH15" s="49">
        <f>'Tabela de Produtos Anual'!AH15/4</f>
        <v>30</v>
      </c>
      <c r="AI15" s="49">
        <f>'Tabela de Produtos Anual'!AI15</f>
        <v>0</v>
      </c>
      <c r="AJ15" s="49">
        <f>'Tabela de Produtos Anual'!AJ15</f>
        <v>132</v>
      </c>
      <c r="AK15" s="49">
        <f>'Tabela de Produtos Anual'!AK15</f>
        <v>103.76</v>
      </c>
    </row>
    <row r="16" spans="1:37" x14ac:dyDescent="0.2">
      <c r="A16" s="48" t="s">
        <v>33</v>
      </c>
      <c r="B16" s="48" t="s">
        <v>87</v>
      </c>
      <c r="C16" s="49">
        <f>'Tabela de Produtos Anual'!C16/4</f>
        <v>210.68</v>
      </c>
      <c r="D16" s="49">
        <f>'Tabela de Produtos Anual'!D16/4</f>
        <v>170.47499999999999</v>
      </c>
      <c r="E16" s="50">
        <f>'Tabela de Produtos Anual'!E16</f>
        <v>0</v>
      </c>
      <c r="F16" s="49">
        <f>'Tabela de Produtos Anual'!F16</f>
        <v>0</v>
      </c>
      <c r="G16" s="50">
        <f>'Tabela de Produtos Anual'!G16</f>
        <v>0</v>
      </c>
      <c r="H16" s="49">
        <f>'Tabela de Produtos Anual'!H16/4</f>
        <v>41.407499999999999</v>
      </c>
      <c r="I16" s="49">
        <f>'Tabela de Produtos Anual'!I16</f>
        <v>54.92</v>
      </c>
      <c r="J16" s="49">
        <f>('Tabela de Produtos Anual'!J16/10)*2</f>
        <v>0</v>
      </c>
      <c r="K16" s="49">
        <f>'Tabela de Produtos Anual'!K16</f>
        <v>0</v>
      </c>
      <c r="L16" s="49">
        <f>'Tabela de Produtos Anual'!L16/2</f>
        <v>233.86500000000001</v>
      </c>
      <c r="M16" s="49">
        <f>'Tabela de Produtos Anual'!M16</f>
        <v>0</v>
      </c>
      <c r="N16" s="49">
        <f>'Tabela de Produtos Anual'!N16</f>
        <v>0</v>
      </c>
      <c r="O16" s="49">
        <f>'Tabela de Produtos Anual'!O16</f>
        <v>0</v>
      </c>
      <c r="P16" s="49">
        <f>'Tabela de Produtos Anual'!P16/4</f>
        <v>101.80249999999999</v>
      </c>
      <c r="Q16" s="49">
        <f>'Tabela de Produtos Anual'!Q16/4</f>
        <v>51.05</v>
      </c>
      <c r="R16" s="49">
        <f>'Tabela de Produtos Anual'!R16/4</f>
        <v>9.5549999999999997</v>
      </c>
      <c r="S16" s="49">
        <f>'Tabela de Produtos Anual'!S16/4</f>
        <v>0</v>
      </c>
      <c r="T16" s="49">
        <f>'Tabela de Produtos Anual'!T16/4</f>
        <v>0</v>
      </c>
      <c r="U16" s="49">
        <f>'Tabela de Produtos Anual'!U16/4</f>
        <v>0</v>
      </c>
      <c r="V16" s="49">
        <f>'Tabela de Produtos Anual'!V16</f>
        <v>0</v>
      </c>
      <c r="W16" s="49">
        <f>'Tabela de Produtos Anual'!W16/4</f>
        <v>0</v>
      </c>
      <c r="X16" s="49">
        <f>'Tabela de Produtos Anual'!X16/4</f>
        <v>6.37</v>
      </c>
      <c r="Y16" s="49">
        <f>'Tabela de Produtos Anual'!Y16/4</f>
        <v>0</v>
      </c>
      <c r="Z16" s="49">
        <f>'Tabela de Produtos Anual'!Z16/4</f>
        <v>0</v>
      </c>
      <c r="AA16" s="49">
        <f>'Tabela de Produtos Anual'!AA16/4</f>
        <v>0</v>
      </c>
      <c r="AB16" s="49">
        <f>'Tabela de Produtos Anual'!AB16</f>
        <v>0</v>
      </c>
      <c r="AC16" s="49">
        <f>'Tabela de Produtos Anual'!AC16/4</f>
        <v>0</v>
      </c>
      <c r="AD16" s="49">
        <f>'Tabela de Produtos Anual'!AD16/4</f>
        <v>34.975000000000001</v>
      </c>
      <c r="AE16" s="49">
        <f>'Tabela de Produtos Anual'!AE16/4</f>
        <v>47.7</v>
      </c>
      <c r="AF16" s="49">
        <f>'Tabela de Produtos Anual'!AF16/4</f>
        <v>56.65</v>
      </c>
      <c r="AG16" s="49">
        <f>'Tabela de Produtos Anual'!AG16/4</f>
        <v>6</v>
      </c>
      <c r="AH16" s="49">
        <f>'Tabela de Produtos Anual'!AH16/4</f>
        <v>30</v>
      </c>
      <c r="AI16" s="49">
        <f>'Tabela de Produtos Anual'!AI16</f>
        <v>0</v>
      </c>
      <c r="AJ16" s="49">
        <f>'Tabela de Produtos Anual'!AJ16</f>
        <v>132</v>
      </c>
      <c r="AK16" s="49">
        <f>'Tabela de Produtos Anual'!AK16</f>
        <v>0</v>
      </c>
    </row>
    <row r="17" spans="1:37" x14ac:dyDescent="0.2">
      <c r="A17" s="48" t="s">
        <v>34</v>
      </c>
      <c r="B17" s="48" t="s">
        <v>87</v>
      </c>
      <c r="C17" s="49">
        <f>'Tabela de Produtos Anual'!C17/4</f>
        <v>210.68</v>
      </c>
      <c r="D17" s="49">
        <f>'Tabela de Produtos Anual'!D17/4</f>
        <v>170.47499999999999</v>
      </c>
      <c r="E17" s="50">
        <f>'Tabela de Produtos Anual'!E17</f>
        <v>0</v>
      </c>
      <c r="F17" s="49">
        <f>'Tabela de Produtos Anual'!F17</f>
        <v>0</v>
      </c>
      <c r="G17" s="50">
        <f>'Tabela de Produtos Anual'!G17</f>
        <v>0</v>
      </c>
      <c r="H17" s="49">
        <f>'Tabela de Produtos Anual'!H17/4</f>
        <v>41.407499999999999</v>
      </c>
      <c r="I17" s="49">
        <f>'Tabela de Produtos Anual'!I17</f>
        <v>54.92</v>
      </c>
      <c r="J17" s="49">
        <f>('Tabela de Produtos Anual'!J17/10)*2</f>
        <v>0</v>
      </c>
      <c r="K17" s="49">
        <f>'Tabela de Produtos Anual'!K17</f>
        <v>0</v>
      </c>
      <c r="L17" s="49">
        <f>'Tabela de Produtos Anual'!L17/2</f>
        <v>233.86500000000001</v>
      </c>
      <c r="M17" s="49">
        <f>'Tabela de Produtos Anual'!M17</f>
        <v>0</v>
      </c>
      <c r="N17" s="49">
        <f>'Tabela de Produtos Anual'!N17</f>
        <v>0</v>
      </c>
      <c r="O17" s="49">
        <f>'Tabela de Produtos Anual'!O17</f>
        <v>0</v>
      </c>
      <c r="P17" s="49">
        <f>'Tabela de Produtos Anual'!P17/4</f>
        <v>101.80249999999999</v>
      </c>
      <c r="Q17" s="49">
        <f>'Tabela de Produtos Anual'!Q17/4</f>
        <v>51.05</v>
      </c>
      <c r="R17" s="49">
        <f>'Tabela de Produtos Anual'!R17/4</f>
        <v>9.5549999999999997</v>
      </c>
      <c r="S17" s="49">
        <f>'Tabela de Produtos Anual'!S17/4</f>
        <v>0</v>
      </c>
      <c r="T17" s="49">
        <f>'Tabela de Produtos Anual'!T17/4</f>
        <v>0</v>
      </c>
      <c r="U17" s="49">
        <f>'Tabela de Produtos Anual'!U17/4</f>
        <v>0</v>
      </c>
      <c r="V17" s="49">
        <f>'Tabela de Produtos Anual'!V17</f>
        <v>0</v>
      </c>
      <c r="W17" s="49">
        <f>'Tabela de Produtos Anual'!W17/4</f>
        <v>0</v>
      </c>
      <c r="X17" s="49">
        <f>'Tabela de Produtos Anual'!X17/4</f>
        <v>6.37</v>
      </c>
      <c r="Y17" s="49">
        <f>'Tabela de Produtos Anual'!Y17/4</f>
        <v>0</v>
      </c>
      <c r="Z17" s="49">
        <f>'Tabela de Produtos Anual'!Z17/4</f>
        <v>0</v>
      </c>
      <c r="AA17" s="49">
        <f>'Tabela de Produtos Anual'!AA17/4</f>
        <v>0</v>
      </c>
      <c r="AB17" s="49">
        <f>'Tabela de Produtos Anual'!AB17</f>
        <v>0</v>
      </c>
      <c r="AC17" s="49">
        <f>'Tabela de Produtos Anual'!AC17/4</f>
        <v>0</v>
      </c>
      <c r="AD17" s="49">
        <f>'Tabela de Produtos Anual'!AD17/4</f>
        <v>34.975000000000001</v>
      </c>
      <c r="AE17" s="49">
        <f>'Tabela de Produtos Anual'!AE17/4</f>
        <v>47.7</v>
      </c>
      <c r="AF17" s="49">
        <f>'Tabela de Produtos Anual'!AF17/4</f>
        <v>56.65</v>
      </c>
      <c r="AG17" s="49">
        <f>'Tabela de Produtos Anual'!AG17/4</f>
        <v>6</v>
      </c>
      <c r="AH17" s="49">
        <f>'Tabela de Produtos Anual'!AH17/4</f>
        <v>30</v>
      </c>
      <c r="AI17" s="49">
        <f>'Tabela de Produtos Anual'!AI17</f>
        <v>0</v>
      </c>
      <c r="AJ17" s="49">
        <f>'Tabela de Produtos Anual'!AJ17</f>
        <v>132</v>
      </c>
      <c r="AK17" s="49">
        <f>'Tabela de Produtos Anual'!AK17</f>
        <v>0</v>
      </c>
    </row>
    <row r="18" spans="1:37" x14ac:dyDescent="0.2">
      <c r="A18" s="48" t="s">
        <v>38</v>
      </c>
      <c r="B18" s="48" t="s">
        <v>87</v>
      </c>
      <c r="C18" s="49">
        <f>'Tabela de Produtos Anual'!C18/4</f>
        <v>210.68</v>
      </c>
      <c r="D18" s="49">
        <f>'Tabela de Produtos Anual'!D18/4</f>
        <v>271.63749999999999</v>
      </c>
      <c r="E18" s="50">
        <f>'Tabela de Produtos Anual'!E18</f>
        <v>0</v>
      </c>
      <c r="F18" s="49">
        <f>'Tabela de Produtos Anual'!F18</f>
        <v>0</v>
      </c>
      <c r="G18" s="50">
        <f>'Tabela de Produtos Anual'!G18</f>
        <v>0</v>
      </c>
      <c r="H18" s="49">
        <f>'Tabela de Produtos Anual'!H18/4</f>
        <v>41.407499999999999</v>
      </c>
      <c r="I18" s="49">
        <f>'Tabela de Produtos Anual'!I18</f>
        <v>0</v>
      </c>
      <c r="J18" s="49">
        <f>('Tabela de Produtos Anual'!J18/10)*2</f>
        <v>54.911999999999999</v>
      </c>
      <c r="K18" s="49">
        <f>'Tabela de Produtos Anual'!K18</f>
        <v>27.12</v>
      </c>
      <c r="L18" s="49">
        <f>'Tabela de Produtos Anual'!L18/2</f>
        <v>233.86500000000001</v>
      </c>
      <c r="M18" s="49">
        <f>'Tabela de Produtos Anual'!M18</f>
        <v>0</v>
      </c>
      <c r="N18" s="49">
        <f>'Tabela de Produtos Anual'!N18</f>
        <v>0</v>
      </c>
      <c r="O18" s="49">
        <f>'Tabela de Produtos Anual'!O18</f>
        <v>0</v>
      </c>
      <c r="P18" s="49">
        <f>'Tabela de Produtos Anual'!P18/4</f>
        <v>101.80249999999999</v>
      </c>
      <c r="Q18" s="49">
        <f>'Tabela de Produtos Anual'!Q18/4</f>
        <v>51.05</v>
      </c>
      <c r="R18" s="49">
        <f>'Tabela de Produtos Anual'!R18/4</f>
        <v>9.5549999999999997</v>
      </c>
      <c r="S18" s="49">
        <f>'Tabela de Produtos Anual'!S18/4</f>
        <v>0</v>
      </c>
      <c r="T18" s="49">
        <f>'Tabela de Produtos Anual'!T18/4</f>
        <v>0</v>
      </c>
      <c r="U18" s="49">
        <f>'Tabela de Produtos Anual'!U18/4</f>
        <v>0</v>
      </c>
      <c r="V18" s="49">
        <f>'Tabela de Produtos Anual'!V18</f>
        <v>0</v>
      </c>
      <c r="W18" s="49">
        <f>'Tabela de Produtos Anual'!W18/4</f>
        <v>0</v>
      </c>
      <c r="X18" s="49">
        <f>'Tabela de Produtos Anual'!X18/4</f>
        <v>6.37</v>
      </c>
      <c r="Y18" s="49">
        <f>'Tabela de Produtos Anual'!Y18/4</f>
        <v>0</v>
      </c>
      <c r="Z18" s="49">
        <f>'Tabela de Produtos Anual'!Z18/4</f>
        <v>0</v>
      </c>
      <c r="AA18" s="49">
        <f>'Tabela de Produtos Anual'!AA18/4</f>
        <v>0</v>
      </c>
      <c r="AB18" s="49">
        <f>'Tabela de Produtos Anual'!AB18</f>
        <v>0</v>
      </c>
      <c r="AC18" s="49">
        <f>'Tabela de Produtos Anual'!AC18/4</f>
        <v>0</v>
      </c>
      <c r="AD18" s="49">
        <f>'Tabela de Produtos Anual'!AD18/4</f>
        <v>34.975000000000001</v>
      </c>
      <c r="AE18" s="49">
        <f>'Tabela de Produtos Anual'!AE18/4</f>
        <v>47.7</v>
      </c>
      <c r="AF18" s="49">
        <f>'Tabela de Produtos Anual'!AF18/4</f>
        <v>56.65</v>
      </c>
      <c r="AG18" s="49">
        <f>'Tabela de Produtos Anual'!AG18/4</f>
        <v>6</v>
      </c>
      <c r="AH18" s="49">
        <f>'Tabela de Produtos Anual'!AH18/4</f>
        <v>30</v>
      </c>
      <c r="AI18" s="49">
        <f>'Tabela de Produtos Anual'!AI18</f>
        <v>0</v>
      </c>
      <c r="AJ18" s="49">
        <f>'Tabela de Produtos Anual'!AJ18</f>
        <v>132</v>
      </c>
      <c r="AK18" s="49">
        <f>'Tabela de Produtos Anual'!AK18</f>
        <v>0</v>
      </c>
    </row>
    <row r="19" spans="1:37" x14ac:dyDescent="0.2">
      <c r="A19" s="48" t="s">
        <v>40</v>
      </c>
      <c r="B19" s="48" t="s">
        <v>39</v>
      </c>
      <c r="C19" s="49">
        <f>'Tabela de Produtos Anual'!C19/4</f>
        <v>210.68</v>
      </c>
      <c r="D19" s="49">
        <f>'Tabela de Produtos Anual'!D19/4</f>
        <v>271.63749999999999</v>
      </c>
      <c r="E19" s="50">
        <f>'Tabela de Produtos Anual'!E19</f>
        <v>0</v>
      </c>
      <c r="F19" s="49">
        <f>'Tabela de Produtos Anual'!F19</f>
        <v>0</v>
      </c>
      <c r="G19" s="50">
        <f>'Tabela de Produtos Anual'!G19</f>
        <v>0</v>
      </c>
      <c r="H19" s="49">
        <f>'Tabela de Produtos Anual'!H19/4</f>
        <v>41.407499999999999</v>
      </c>
      <c r="I19" s="49">
        <f>'Tabela de Produtos Anual'!I19</f>
        <v>0</v>
      </c>
      <c r="J19" s="49">
        <f>('Tabela de Produtos Anual'!J19/10)*2</f>
        <v>54.911999999999999</v>
      </c>
      <c r="K19" s="49">
        <f>'Tabela de Produtos Anual'!K19</f>
        <v>27.12</v>
      </c>
      <c r="L19" s="49">
        <f>'Tabela de Produtos Anual'!L19/2</f>
        <v>0</v>
      </c>
      <c r="M19" s="49">
        <f>'Tabela de Produtos Anual'!M19</f>
        <v>0</v>
      </c>
      <c r="N19" s="49">
        <f>'Tabela de Produtos Anual'!N19</f>
        <v>0</v>
      </c>
      <c r="O19" s="49">
        <f>'Tabela de Produtos Anual'!O19</f>
        <v>0</v>
      </c>
      <c r="P19" s="49">
        <f>'Tabela de Produtos Anual'!P19/4</f>
        <v>0</v>
      </c>
      <c r="Q19" s="49">
        <f>'Tabela de Produtos Anual'!Q19/4</f>
        <v>0</v>
      </c>
      <c r="R19" s="49">
        <f>'Tabela de Produtos Anual'!R19/4</f>
        <v>9.5549999999999997</v>
      </c>
      <c r="S19" s="49">
        <f>'Tabela de Produtos Anual'!S19/4</f>
        <v>0</v>
      </c>
      <c r="T19" s="49">
        <f>'Tabela de Produtos Anual'!T19/4</f>
        <v>0</v>
      </c>
      <c r="U19" s="49">
        <f>'Tabela de Produtos Anual'!U19/4</f>
        <v>0</v>
      </c>
      <c r="V19" s="49">
        <f>'Tabela de Produtos Anual'!V19</f>
        <v>0</v>
      </c>
      <c r="W19" s="49">
        <f>'Tabela de Produtos Anual'!W19/4</f>
        <v>0</v>
      </c>
      <c r="X19" s="49">
        <f>'Tabela de Produtos Anual'!X19/4</f>
        <v>6.37</v>
      </c>
      <c r="Y19" s="49">
        <f>'Tabela de Produtos Anual'!Y19/4</f>
        <v>0</v>
      </c>
      <c r="Z19" s="49">
        <f>'Tabela de Produtos Anual'!Z19/4</f>
        <v>0</v>
      </c>
      <c r="AA19" s="49">
        <f>'Tabela de Produtos Anual'!AA19/4</f>
        <v>0</v>
      </c>
      <c r="AB19" s="49">
        <f>'Tabela de Produtos Anual'!AB19</f>
        <v>0</v>
      </c>
      <c r="AC19" s="49">
        <f>'Tabela de Produtos Anual'!AC19/4</f>
        <v>0</v>
      </c>
      <c r="AD19" s="49">
        <f>'Tabela de Produtos Anual'!AD19/4</f>
        <v>34.975000000000001</v>
      </c>
      <c r="AE19" s="49">
        <f>'Tabela de Produtos Anual'!AE19/4</f>
        <v>47.7</v>
      </c>
      <c r="AF19" s="49">
        <f>'Tabela de Produtos Anual'!AF19/4</f>
        <v>56.65</v>
      </c>
      <c r="AG19" s="49">
        <f>'Tabela de Produtos Anual'!AG19/4</f>
        <v>6</v>
      </c>
      <c r="AH19" s="49">
        <f>'Tabela de Produtos Anual'!AH19/4</f>
        <v>0</v>
      </c>
      <c r="AI19" s="49">
        <f>'Tabela de Produtos Anual'!AI19</f>
        <v>0</v>
      </c>
      <c r="AJ19" s="49">
        <f>'Tabela de Produtos Anual'!AJ19</f>
        <v>0</v>
      </c>
      <c r="AK19" s="49">
        <f>'Tabela de Produtos Anual'!AK19</f>
        <v>0</v>
      </c>
    </row>
    <row r="20" spans="1:37" x14ac:dyDescent="0.2">
      <c r="A20" s="48" t="s">
        <v>41</v>
      </c>
      <c r="B20" s="48" t="s">
        <v>39</v>
      </c>
      <c r="C20" s="49">
        <f>'Tabela de Produtos Anual'!C20/4</f>
        <v>105.34</v>
      </c>
      <c r="D20" s="49">
        <f>'Tabela de Produtos Anual'!D20/4</f>
        <v>0</v>
      </c>
      <c r="E20" s="50">
        <f>'Tabela de Produtos Anual'!E20</f>
        <v>0</v>
      </c>
      <c r="F20" s="49">
        <f>'Tabela de Produtos Anual'!F20</f>
        <v>0</v>
      </c>
      <c r="G20" s="50">
        <f>'Tabela de Produtos Anual'!G20</f>
        <v>0</v>
      </c>
      <c r="H20" s="49">
        <f>'Tabela de Produtos Anual'!H20/4</f>
        <v>0</v>
      </c>
      <c r="I20" s="49">
        <f>'Tabela de Produtos Anual'!I20</f>
        <v>0</v>
      </c>
      <c r="J20" s="49">
        <f>('Tabela de Produtos Anual'!J20/10)*2</f>
        <v>54.911999999999999</v>
      </c>
      <c r="K20" s="49">
        <f>'Tabela de Produtos Anual'!K20</f>
        <v>0</v>
      </c>
      <c r="L20" s="49">
        <f>'Tabela de Produtos Anual'!L20/2</f>
        <v>0</v>
      </c>
      <c r="M20" s="49">
        <f>'Tabela de Produtos Anual'!M20</f>
        <v>0</v>
      </c>
      <c r="N20" s="49">
        <f>'Tabela de Produtos Anual'!N20</f>
        <v>0</v>
      </c>
      <c r="O20" s="49">
        <f>'Tabela de Produtos Anual'!O20</f>
        <v>0</v>
      </c>
      <c r="P20" s="49">
        <f>'Tabela de Produtos Anual'!P20/4</f>
        <v>0</v>
      </c>
      <c r="Q20" s="49">
        <f>'Tabela de Produtos Anual'!Q20/4</f>
        <v>0</v>
      </c>
      <c r="R20" s="49">
        <f>'Tabela de Produtos Anual'!R20/4</f>
        <v>0</v>
      </c>
      <c r="S20" s="49">
        <f>'Tabela de Produtos Anual'!S20/4</f>
        <v>0</v>
      </c>
      <c r="T20" s="49">
        <f>'Tabela de Produtos Anual'!T20/4</f>
        <v>0</v>
      </c>
      <c r="U20" s="49">
        <f>'Tabela de Produtos Anual'!U20/4</f>
        <v>0</v>
      </c>
      <c r="V20" s="49">
        <f>'Tabela de Produtos Anual'!V20</f>
        <v>0</v>
      </c>
      <c r="W20" s="49">
        <f>'Tabela de Produtos Anual'!W20/4</f>
        <v>0</v>
      </c>
      <c r="X20" s="49">
        <f>'Tabela de Produtos Anual'!X20/4</f>
        <v>0</v>
      </c>
      <c r="Y20" s="49">
        <f>'Tabela de Produtos Anual'!Y20/4</f>
        <v>0</v>
      </c>
      <c r="Z20" s="49">
        <f>'Tabela de Produtos Anual'!Z20/4</f>
        <v>0</v>
      </c>
      <c r="AA20" s="49">
        <f>'Tabela de Produtos Anual'!AA20/4</f>
        <v>0</v>
      </c>
      <c r="AB20" s="49">
        <f>'Tabela de Produtos Anual'!AB20</f>
        <v>0</v>
      </c>
      <c r="AC20" s="49">
        <f>'Tabela de Produtos Anual'!AC20/4</f>
        <v>0</v>
      </c>
      <c r="AD20" s="49">
        <f>'Tabela de Produtos Anual'!AD20/4</f>
        <v>0</v>
      </c>
      <c r="AE20" s="49">
        <f>'Tabela de Produtos Anual'!AE20/4</f>
        <v>0</v>
      </c>
      <c r="AF20" s="49">
        <f>'Tabela de Produtos Anual'!AF20/4</f>
        <v>0</v>
      </c>
      <c r="AG20" s="49">
        <f>'Tabela de Produtos Anual'!AG20/4</f>
        <v>0</v>
      </c>
      <c r="AH20" s="49">
        <f>'Tabela de Produtos Anual'!AH20/4</f>
        <v>0</v>
      </c>
      <c r="AI20" s="49">
        <f>'Tabela de Produtos Anual'!AI20</f>
        <v>0</v>
      </c>
      <c r="AJ20" s="49">
        <f>'Tabela de Produtos Anual'!AJ20</f>
        <v>0</v>
      </c>
      <c r="AK20" s="49">
        <f>'Tabela de Produtos Anual'!AK20</f>
        <v>0</v>
      </c>
    </row>
  </sheetData>
  <sheetProtection algorithmName="SHA-512" hashValue="oe6XSHa+izqPByJz2YuJa/TQygNthC6J24EQtRMMFd7/R80WsuAMtCgKqh+odGAz/bzmCGUEIKzatW8Qy1+6XA==" saltValue="cYMh/ZfVQQqlHlg/Gd9PeA==" spinCount="100000" sheet="1" objects="1" scenarios="1"/>
  <pageMargins left="0.511811024" right="0.511811024" top="0.78740157499999996" bottom="0.78740157499999996" header="0.31496062000000002" footer="0.31496062000000002"/>
  <ignoredErrors>
    <ignoredError sqref="C3:D20 C2:D2 P2:U2 P3:U20 M2:O20 W2:X2 W3:W20 V2:V20 AH2 AH3:AH20 AK2:AK20 AI2:AJ20 J2:J20 H2 H3:H20" unlocked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49A8F-2579-43FF-98B4-C35CD076A130}">
  <sheetPr codeName="Planilha16">
    <tabColor theme="1"/>
  </sheetPr>
  <dimension ref="B1:L28"/>
  <sheetViews>
    <sheetView showGridLines="0" zoomScaleNormal="100" workbookViewId="0">
      <selection activeCell="J34" sqref="J34"/>
    </sheetView>
  </sheetViews>
  <sheetFormatPr defaultColWidth="9.140625" defaultRowHeight="12.75" outlineLevelCol="1" x14ac:dyDescent="0.25"/>
  <cols>
    <col min="1" max="1" width="9.140625" style="1"/>
    <col min="2" max="2" width="9" style="1" customWidth="1" outlineLevel="1"/>
    <col min="3" max="3" width="8.42578125" style="1" customWidth="1" outlineLevel="1"/>
    <col min="4" max="4" width="10.5703125" style="76" bestFit="1" customWidth="1" outlineLevel="1"/>
    <col min="5" max="11" width="15.140625" style="1" customWidth="1" outlineLevel="1"/>
    <col min="12" max="12" width="15.140625" style="1" customWidth="1"/>
    <col min="13" max="15" width="9.140625" style="1"/>
    <col min="16" max="16" width="36.5703125" style="1" bestFit="1" customWidth="1"/>
    <col min="17" max="16384" width="9.140625" style="1"/>
  </cols>
  <sheetData>
    <row r="1" spans="2:12" ht="5.0999999999999996" customHeight="1" x14ac:dyDescent="0.25"/>
    <row r="2" spans="2:12" hidden="1" x14ac:dyDescent="0.25"/>
    <row r="3" spans="2:12" hidden="1" x14ac:dyDescent="0.25"/>
    <row r="5" spans="2:12" ht="38.450000000000003" customHeight="1" x14ac:dyDescent="0.25">
      <c r="B5" s="35" t="s">
        <v>82</v>
      </c>
      <c r="C5" s="35" t="s">
        <v>83</v>
      </c>
      <c r="D5" s="74" t="s">
        <v>96</v>
      </c>
      <c r="E5" s="35" t="s">
        <v>123</v>
      </c>
      <c r="F5" s="35" t="s">
        <v>124</v>
      </c>
      <c r="G5" s="35" t="s">
        <v>125</v>
      </c>
      <c r="H5" s="35" t="s">
        <v>126</v>
      </c>
      <c r="I5" s="35" t="s">
        <v>127</v>
      </c>
      <c r="J5" s="35" t="s">
        <v>128</v>
      </c>
      <c r="K5" s="35" t="s">
        <v>129</v>
      </c>
      <c r="L5" s="35" t="s">
        <v>202</v>
      </c>
    </row>
    <row r="6" spans="2:12" x14ac:dyDescent="0.25">
      <c r="B6" s="17" t="s">
        <v>80</v>
      </c>
      <c r="C6" s="16" t="s">
        <v>85</v>
      </c>
      <c r="D6" s="77">
        <f>'cálculos Anual'!AR2</f>
        <v>0</v>
      </c>
      <c r="E6" s="20">
        <f>'Formulário Anual 2024'!$J27*$D6</f>
        <v>0</v>
      </c>
      <c r="F6" s="20">
        <f>'Formulário 1º Bim'!$J27*$D6</f>
        <v>0</v>
      </c>
      <c r="G6" s="20">
        <f>'Formulário 2º Bim'!$J27*$D6</f>
        <v>0</v>
      </c>
      <c r="H6" s="20">
        <f>'Formulário 3º Bim'!$J27*$D6</f>
        <v>0</v>
      </c>
      <c r="I6" s="20">
        <f>'Formulário 4º Bim'!$J27*$D6</f>
        <v>0</v>
      </c>
      <c r="J6" s="38">
        <f>SUM(F6:I6)</f>
        <v>0</v>
      </c>
      <c r="K6" s="38">
        <f>E6-J6</f>
        <v>0</v>
      </c>
      <c r="L6" s="20">
        <f>IF(D6=0,0,E6/D6)</f>
        <v>0</v>
      </c>
    </row>
    <row r="7" spans="2:12" ht="12.95" customHeight="1" x14ac:dyDescent="0.25">
      <c r="B7" s="17" t="s">
        <v>80</v>
      </c>
      <c r="C7" s="16" t="s">
        <v>9</v>
      </c>
      <c r="D7" s="77">
        <f>'cálculos Anual'!AR3</f>
        <v>35</v>
      </c>
      <c r="E7" s="20">
        <f>'Formulário Anual 2024'!$J28*$D7</f>
        <v>15168.04601914</v>
      </c>
      <c r="F7" s="20">
        <f>'Formulário 1º Bim'!$J28*$D7</f>
        <v>3792.0115047849999</v>
      </c>
      <c r="G7" s="20">
        <f>'Formulário 2º Bim'!$J28*$D7</f>
        <v>3792.0115047849999</v>
      </c>
      <c r="H7" s="20">
        <f>'Formulário 3º Bim'!$J28*$D7</f>
        <v>3792.0115047849999</v>
      </c>
      <c r="I7" s="20">
        <f>'Formulário 4º Bim'!$J28*$D7</f>
        <v>3792.0115047849999</v>
      </c>
      <c r="J7" s="38">
        <f>SUM(F7:I7)</f>
        <v>15168.04601914</v>
      </c>
      <c r="K7" s="38">
        <f>E7-J7</f>
        <v>0</v>
      </c>
      <c r="L7" s="20">
        <f t="shared" ref="L7:L25" si="0">IF(D7=0,0,E7/D7)</f>
        <v>433.372743404</v>
      </c>
    </row>
    <row r="8" spans="2:12" x14ac:dyDescent="0.25">
      <c r="B8" s="17" t="s">
        <v>80</v>
      </c>
      <c r="C8" s="16" t="s">
        <v>11</v>
      </c>
      <c r="D8" s="77">
        <f>'cálculos Anual'!AR4</f>
        <v>30</v>
      </c>
      <c r="E8" s="20">
        <f>'Formulário Anual 2024'!$J29*$D8</f>
        <v>13001.18230212</v>
      </c>
      <c r="F8" s="20">
        <f>'Formulário 1º Bim'!$J29*$D8</f>
        <v>3250.29557553</v>
      </c>
      <c r="G8" s="20">
        <f>'Formulário 2º Bim'!$J29*$D8</f>
        <v>3250.29557553</v>
      </c>
      <c r="H8" s="20">
        <f>'Formulário 3º Bim'!$J29*$D8</f>
        <v>3250.29557553</v>
      </c>
      <c r="I8" s="20">
        <f>'Formulário 4º Bim'!$J29*$D8</f>
        <v>3250.29557553</v>
      </c>
      <c r="J8" s="38">
        <f t="shared" ref="J8:J25" si="1">SUM(F8:I8)</f>
        <v>13001.18230212</v>
      </c>
      <c r="K8" s="38">
        <f t="shared" ref="K8:K24" si="2">E8-J8</f>
        <v>0</v>
      </c>
      <c r="L8" s="20">
        <f t="shared" si="0"/>
        <v>433.372743404</v>
      </c>
    </row>
    <row r="9" spans="2:12" x14ac:dyDescent="0.25">
      <c r="B9" s="17" t="s">
        <v>80</v>
      </c>
      <c r="C9" s="16" t="s">
        <v>13</v>
      </c>
      <c r="D9" s="77">
        <f>'cálculos Anual'!AR5</f>
        <v>50</v>
      </c>
      <c r="E9" s="20">
        <f>'Formulário Anual 2024'!$J30*$D9</f>
        <v>21668.6371702</v>
      </c>
      <c r="F9" s="20">
        <f>'Formulário 1º Bim'!$J30*$D9</f>
        <v>7399.8460452499994</v>
      </c>
      <c r="G9" s="20">
        <f>'Formulário 2º Bim'!$J30*$D9</f>
        <v>5417.1592925499999</v>
      </c>
      <c r="H9" s="20">
        <f>'Formulário 3º Bim'!$J30*$D9</f>
        <v>5417.1592925499999</v>
      </c>
      <c r="I9" s="20">
        <f>'Formulário 4º Bim'!$J30*$D9</f>
        <v>5417.1592925499999</v>
      </c>
      <c r="J9" s="38">
        <f t="shared" si="1"/>
        <v>23651.323922899999</v>
      </c>
      <c r="K9" s="38">
        <f t="shared" si="2"/>
        <v>-1982.6867526999995</v>
      </c>
      <c r="L9" s="20">
        <f t="shared" si="0"/>
        <v>433.372743404</v>
      </c>
    </row>
    <row r="10" spans="2:12" x14ac:dyDescent="0.25">
      <c r="B10" s="17" t="s">
        <v>80</v>
      </c>
      <c r="C10" s="16" t="s">
        <v>14</v>
      </c>
      <c r="D10" s="77">
        <f>'cálculos Anual'!AR6</f>
        <v>45</v>
      </c>
      <c r="E10" s="20">
        <f>'Formulário Anual 2024'!$J31*$D10</f>
        <v>19501.773453180002</v>
      </c>
      <c r="F10" s="20">
        <f>'Formulário 1º Bim'!$J31*$D10</f>
        <v>9568.5943163849988</v>
      </c>
      <c r="G10" s="20">
        <f>'Formulário 2º Bim'!$J31*$D10</f>
        <v>4875.4433632950004</v>
      </c>
      <c r="H10" s="20">
        <f>'Formulário 3º Bim'!$J31*$D10</f>
        <v>4875.4433632950004</v>
      </c>
      <c r="I10" s="20">
        <f>'Formulário 4º Bim'!$J31*$D10</f>
        <v>4875.4433632950004</v>
      </c>
      <c r="J10" s="38">
        <f t="shared" si="1"/>
        <v>24194.924406270002</v>
      </c>
      <c r="K10" s="38">
        <f t="shared" si="2"/>
        <v>-4693.1509530900003</v>
      </c>
      <c r="L10" s="20">
        <f t="shared" si="0"/>
        <v>433.37274340400006</v>
      </c>
    </row>
    <row r="11" spans="2:12" ht="14.25" customHeight="1" x14ac:dyDescent="0.25">
      <c r="B11" s="17" t="s">
        <v>90</v>
      </c>
      <c r="C11" s="16" t="s">
        <v>21</v>
      </c>
      <c r="D11" s="77">
        <f>'cálculos Anual'!AR7</f>
        <v>50</v>
      </c>
      <c r="E11" s="20">
        <f>'Formulário Anual 2024'!$J49*$D11</f>
        <v>36510.943091499998</v>
      </c>
      <c r="F11" s="20">
        <f>'Formulário 1º Bim'!$J49*$D11</f>
        <v>13937.804835924999</v>
      </c>
      <c r="G11" s="20">
        <f>'Formulário 2º Bim'!$J49*$D11</f>
        <v>7524.3794185249999</v>
      </c>
      <c r="H11" s="20">
        <f>'Formulário 3º Bim'!$J49*$D11</f>
        <v>7524.3794185249999</v>
      </c>
      <c r="I11" s="20">
        <f>'Formulário 4º Bim'!$J49*$D11</f>
        <v>7524.3794185249999</v>
      </c>
      <c r="J11" s="38">
        <f>SUM(F11:I11)</f>
        <v>36510.943091499998</v>
      </c>
      <c r="K11" s="38">
        <f t="shared" si="2"/>
        <v>0</v>
      </c>
      <c r="L11" s="20">
        <f t="shared" si="0"/>
        <v>730.21886182999992</v>
      </c>
    </row>
    <row r="12" spans="2:12" ht="14.25" customHeight="1" x14ac:dyDescent="0.25">
      <c r="B12" s="17" t="s">
        <v>90</v>
      </c>
      <c r="C12" s="16" t="s">
        <v>22</v>
      </c>
      <c r="D12" s="77">
        <f>'cálculos Anual'!AR8</f>
        <v>55</v>
      </c>
      <c r="E12" s="20">
        <f>'Formulário Anual 2024'!$J50*$D12</f>
        <v>36606.919441509999</v>
      </c>
      <c r="F12" s="20">
        <f>'Formulário 1º Bim'!$J50*$D12</f>
        <v>11776.467360377499</v>
      </c>
      <c r="G12" s="20">
        <f>'Formulário 2º Bim'!$J50*$D12</f>
        <v>8276.8173603774994</v>
      </c>
      <c r="H12" s="20">
        <f>'Formulário 3º Bim'!$J50*$D12</f>
        <v>8276.8173603774994</v>
      </c>
      <c r="I12" s="20">
        <f>'Formulário 4º Bim'!$J50*$D12</f>
        <v>8276.8173603774994</v>
      </c>
      <c r="J12" s="38">
        <f t="shared" si="1"/>
        <v>36606.919441509999</v>
      </c>
      <c r="K12" s="38">
        <f t="shared" si="2"/>
        <v>0</v>
      </c>
      <c r="L12" s="20">
        <f t="shared" si="0"/>
        <v>665.58035348199996</v>
      </c>
    </row>
    <row r="13" spans="2:12" ht="14.25" customHeight="1" x14ac:dyDescent="0.25">
      <c r="B13" s="17" t="s">
        <v>90</v>
      </c>
      <c r="C13" s="16" t="s">
        <v>23</v>
      </c>
      <c r="D13" s="77">
        <f>'cálculos Anual'!AR9</f>
        <v>50</v>
      </c>
      <c r="E13" s="20">
        <f>'Formulário Anual 2024'!$J51*$D13</f>
        <v>33279.017674099996</v>
      </c>
      <c r="F13" s="20">
        <f>'Formulário 1º Bim'!$J51*$D13</f>
        <v>10705.879418524999</v>
      </c>
      <c r="G13" s="20">
        <f>'Formulário 2º Bim'!$J51*$D13</f>
        <v>7524.3794185249999</v>
      </c>
      <c r="H13" s="20">
        <f>'Formulário 3º Bim'!$J51*$D13</f>
        <v>7524.3794185249999</v>
      </c>
      <c r="I13" s="20">
        <f>'Formulário 4º Bim'!$J51*$D13</f>
        <v>7524.3794185249999</v>
      </c>
      <c r="J13" s="38">
        <f t="shared" si="1"/>
        <v>33279.017674099996</v>
      </c>
      <c r="K13" s="38">
        <f t="shared" si="2"/>
        <v>0</v>
      </c>
      <c r="L13" s="20">
        <f t="shared" si="0"/>
        <v>665.58035348199996</v>
      </c>
    </row>
    <row r="14" spans="2:12" ht="14.25" customHeight="1" x14ac:dyDescent="0.25">
      <c r="B14" s="17" t="s">
        <v>90</v>
      </c>
      <c r="C14" s="16" t="s">
        <v>24</v>
      </c>
      <c r="D14" s="77">
        <f>'cálculos Anual'!AR10</f>
        <v>70</v>
      </c>
      <c r="E14" s="20">
        <f>'Formulário Anual 2024'!$J52*$D14</f>
        <v>46590.624743739994</v>
      </c>
      <c r="F14" s="20">
        <f>'Formulário 1º Bim'!$J52*$D14</f>
        <v>14988.231185934999</v>
      </c>
      <c r="G14" s="20">
        <f>'Formulário 2º Bim'!$J52*$D14</f>
        <v>10534.131185934999</v>
      </c>
      <c r="H14" s="20">
        <f>'Formulário 3º Bim'!$J52*$D14</f>
        <v>10534.131185934999</v>
      </c>
      <c r="I14" s="20">
        <f>'Formulário 4º Bim'!$J52*$D14</f>
        <v>10534.131185934999</v>
      </c>
      <c r="J14" s="38">
        <f t="shared" si="1"/>
        <v>46590.624743739987</v>
      </c>
      <c r="K14" s="38">
        <f t="shared" si="2"/>
        <v>0</v>
      </c>
      <c r="L14" s="20">
        <f t="shared" si="0"/>
        <v>665.58035348199996</v>
      </c>
    </row>
    <row r="15" spans="2:12" ht="14.25" customHeight="1" x14ac:dyDescent="0.25">
      <c r="B15" s="17" t="s">
        <v>90</v>
      </c>
      <c r="C15" s="16" t="s">
        <v>25</v>
      </c>
      <c r="D15" s="77">
        <f>'cálculos Anual'!AR11</f>
        <v>60</v>
      </c>
      <c r="E15" s="20">
        <f>'Formulário Anual 2024'!$J53*$D15</f>
        <v>46683.766032</v>
      </c>
      <c r="F15" s="20">
        <f>'Formulário 1º Bim'!$J53*$D15</f>
        <v>14534.291507999998</v>
      </c>
      <c r="G15" s="20">
        <f>'Formulário 2º Bim'!$J53*$D15</f>
        <v>10716.491507999999</v>
      </c>
      <c r="H15" s="20">
        <f>'Formulário 3º Bim'!$J53*$D15</f>
        <v>10716.491507999999</v>
      </c>
      <c r="I15" s="20">
        <f>'Formulário 4º Bim'!$J53*$D15</f>
        <v>10716.491507999999</v>
      </c>
      <c r="J15" s="38">
        <f t="shared" si="1"/>
        <v>46683.766031999992</v>
      </c>
      <c r="K15" s="38">
        <f t="shared" si="2"/>
        <v>0</v>
      </c>
      <c r="L15" s="20">
        <f t="shared" si="0"/>
        <v>778.06276719999994</v>
      </c>
    </row>
    <row r="16" spans="2:12" ht="14.25" customHeight="1" x14ac:dyDescent="0.25">
      <c r="B16" s="17" t="s">
        <v>89</v>
      </c>
      <c r="C16" s="16" t="s">
        <v>28</v>
      </c>
      <c r="D16" s="77">
        <f>'cálculos Anual'!AR12</f>
        <v>65</v>
      </c>
      <c r="E16" s="20">
        <f>'Formulário Anual 2024'!$J69*$D16</f>
        <v>65266.980558650001</v>
      </c>
      <c r="F16" s="20">
        <f>'Formulário 1º Bim'!$J69*$D16</f>
        <v>19418.707639662502</v>
      </c>
      <c r="G16" s="20">
        <f>'Formulário 2º Bim'!$J69*$D16</f>
        <v>15282.757639662501</v>
      </c>
      <c r="H16" s="20">
        <f>'Formulário 3º Bim'!$J69*$D16</f>
        <v>15282.757639662501</v>
      </c>
      <c r="I16" s="20">
        <f>'Formulário 4º Bim'!$J69*$D16</f>
        <v>15282.757639662501</v>
      </c>
      <c r="J16" s="38">
        <f t="shared" si="1"/>
        <v>65266.980558650001</v>
      </c>
      <c r="K16" s="38">
        <f t="shared" si="2"/>
        <v>0</v>
      </c>
      <c r="L16" s="20">
        <f t="shared" si="0"/>
        <v>1004.1073932100001</v>
      </c>
    </row>
    <row r="17" spans="2:12" x14ac:dyDescent="0.25">
      <c r="B17" s="17" t="s">
        <v>89</v>
      </c>
      <c r="C17" s="16" t="s">
        <v>29</v>
      </c>
      <c r="D17" s="77">
        <f>'cálculos Anual'!AR13</f>
        <v>60</v>
      </c>
      <c r="E17" s="20">
        <f>'Formulário Anual 2024'!$J70*$D17</f>
        <v>60246.443592600001</v>
      </c>
      <c r="F17" s="20">
        <f>'Formulário 1º Bim'!$J70*$D17</f>
        <v>17924.960898150002</v>
      </c>
      <c r="G17" s="20">
        <f>'Formulário 2º Bim'!$J70*$D17</f>
        <v>14107.160898150001</v>
      </c>
      <c r="H17" s="20">
        <f>'Formulário 3º Bim'!$J70*$D17</f>
        <v>14107.160898150001</v>
      </c>
      <c r="I17" s="20">
        <f>'Formulário 4º Bim'!$J70*$D17</f>
        <v>14107.160898150001</v>
      </c>
      <c r="J17" s="38">
        <f t="shared" si="1"/>
        <v>60246.443592600008</v>
      </c>
      <c r="K17" s="38">
        <f t="shared" si="2"/>
        <v>0</v>
      </c>
      <c r="L17" s="20">
        <f t="shared" si="0"/>
        <v>1004.1073932100001</v>
      </c>
    </row>
    <row r="18" spans="2:12" x14ac:dyDescent="0.25">
      <c r="B18" s="17" t="s">
        <v>89</v>
      </c>
      <c r="C18" s="16" t="s">
        <v>30</v>
      </c>
      <c r="D18" s="77">
        <f>'cálculos Anual'!AR14</f>
        <v>45</v>
      </c>
      <c r="E18" s="20">
        <f>'Formulário Anual 2024'!$J71*$D18</f>
        <v>46990.682694450006</v>
      </c>
      <c r="F18" s="20">
        <f>'Formulário 1º Bim'!$J71*$D18</f>
        <v>15249.570673612501</v>
      </c>
      <c r="G18" s="20">
        <f>'Formulário 2º Bim'!$J71*$D18</f>
        <v>10580.3706736125</v>
      </c>
      <c r="H18" s="20">
        <f>'Formulário 3º Bim'!$J71*$D18</f>
        <v>10580.3706736125</v>
      </c>
      <c r="I18" s="20">
        <f>'Formulário 4º Bim'!$J71*$D18</f>
        <v>10580.3706736125</v>
      </c>
      <c r="J18" s="38">
        <f t="shared" si="1"/>
        <v>46990.682694450006</v>
      </c>
      <c r="K18" s="38">
        <f t="shared" si="2"/>
        <v>0</v>
      </c>
      <c r="L18" s="20">
        <f t="shared" si="0"/>
        <v>1044.2373932100002</v>
      </c>
    </row>
    <row r="19" spans="2:12" x14ac:dyDescent="0.25">
      <c r="B19" s="17" t="s">
        <v>89</v>
      </c>
      <c r="C19" s="16" t="s">
        <v>31</v>
      </c>
      <c r="D19" s="77">
        <f>'cálculos Anual'!AR15</f>
        <v>40</v>
      </c>
      <c r="E19" s="20">
        <f>'Formulário Anual 2024'!$J72*$D19</f>
        <v>41769.495728400005</v>
      </c>
      <c r="F19" s="20">
        <f>'Formulário 1º Bim'!$J72*$D19</f>
        <v>13555.173932100002</v>
      </c>
      <c r="G19" s="20">
        <f>'Formulário 2º Bim'!$J72*$D19</f>
        <v>9404.7739321000008</v>
      </c>
      <c r="H19" s="20">
        <f>'Formulário 3º Bim'!$J72*$D19</f>
        <v>9404.7739321000008</v>
      </c>
      <c r="I19" s="20">
        <f>'Formulário 4º Bim'!$J72*$D19</f>
        <v>9404.7739321000008</v>
      </c>
      <c r="J19" s="38">
        <f t="shared" si="1"/>
        <v>41769.495728400005</v>
      </c>
      <c r="K19" s="38">
        <f t="shared" si="2"/>
        <v>0</v>
      </c>
      <c r="L19" s="20">
        <f t="shared" si="0"/>
        <v>1044.2373932100002</v>
      </c>
    </row>
    <row r="20" spans="2:12" x14ac:dyDescent="0.25">
      <c r="B20" s="17" t="s">
        <v>81</v>
      </c>
      <c r="C20" s="16" t="s">
        <v>33</v>
      </c>
      <c r="D20" s="77">
        <f>'cálculos Anual'!AR16</f>
        <v>30</v>
      </c>
      <c r="E20" s="20">
        <f>'Formulário Anual 2024'!$J86*$D20</f>
        <v>45084.646498200003</v>
      </c>
      <c r="F20" s="20">
        <f>'Formulário 1º Bim'!$J86*$D20</f>
        <v>13373.763744045</v>
      </c>
      <c r="G20" s="20">
        <f>'Formulário 2º Bim'!$J86*$D20</f>
        <v>8609.1016023749999</v>
      </c>
      <c r="H20" s="20">
        <f>'Formulário 3º Bim'!$J86*$D20</f>
        <v>13373.763744045</v>
      </c>
      <c r="I20" s="20">
        <f>'Formulário 4º Bim'!$J86*$D20</f>
        <v>9728.0174077350002</v>
      </c>
      <c r="J20" s="38">
        <f>SUM(F20:I20)</f>
        <v>45084.646498200003</v>
      </c>
      <c r="K20" s="38">
        <f t="shared" si="2"/>
        <v>0</v>
      </c>
      <c r="L20" s="20">
        <f t="shared" si="0"/>
        <v>1502.8215499400001</v>
      </c>
    </row>
    <row r="21" spans="2:12" ht="20.45" customHeight="1" x14ac:dyDescent="0.25">
      <c r="B21" s="17" t="s">
        <v>81</v>
      </c>
      <c r="C21" s="16" t="s">
        <v>34</v>
      </c>
      <c r="D21" s="77">
        <f>'cálculos Anual'!AR17</f>
        <v>40</v>
      </c>
      <c r="E21" s="20">
        <f>'Formulário Anual 2024'!$J87*$D21</f>
        <v>60112.861997600005</v>
      </c>
      <c r="F21" s="20">
        <f>'Formulário 1º Bim'!$J87*$D21</f>
        <v>17831.68499206</v>
      </c>
      <c r="G21" s="20">
        <f>'Formulário 2º Bim'!$J87*$D21</f>
        <v>11478.8021365</v>
      </c>
      <c r="H21" s="20">
        <f>'Formulário 3º Bim'!$J87*$D21</f>
        <v>17831.68499206</v>
      </c>
      <c r="I21" s="20">
        <f>'Formulário 4º Bim'!$J87*$D21</f>
        <v>12970.689876979999</v>
      </c>
      <c r="J21" s="38">
        <f t="shared" si="1"/>
        <v>60112.861997600005</v>
      </c>
      <c r="K21" s="38">
        <f t="shared" si="2"/>
        <v>0</v>
      </c>
      <c r="L21" s="20">
        <f t="shared" si="0"/>
        <v>1502.8215499400001</v>
      </c>
    </row>
    <row r="22" spans="2:12" x14ac:dyDescent="0.25">
      <c r="B22" s="17" t="s">
        <v>81</v>
      </c>
      <c r="C22" s="16" t="s">
        <v>38</v>
      </c>
      <c r="D22" s="77">
        <f>'cálculos Anual'!AR18</f>
        <v>25</v>
      </c>
      <c r="E22" s="20">
        <f>'Formulário Anual 2024'!$J100*$D22</f>
        <v>40689.051359700003</v>
      </c>
      <c r="F22" s="20">
        <f>'Formulário 1º Bim'!$J100*$D22</f>
        <v>9824.0787337050006</v>
      </c>
      <c r="G22" s="20">
        <f>'Formulário 2º Bim'!$J100*$D22</f>
        <v>9824.0787337050006</v>
      </c>
      <c r="H22" s="20">
        <f>'Formulário 3º Bim'!$J100*$D22</f>
        <v>9824.0787337050006</v>
      </c>
      <c r="I22" s="20">
        <f>'Formulário 4º Bim'!$J100*$D22</f>
        <v>11216.815158585001</v>
      </c>
      <c r="J22" s="38">
        <f t="shared" si="1"/>
        <v>40689.051359700003</v>
      </c>
      <c r="K22" s="38">
        <f t="shared" si="2"/>
        <v>0</v>
      </c>
      <c r="L22" s="20">
        <f t="shared" si="0"/>
        <v>1627.5620543880002</v>
      </c>
    </row>
    <row r="23" spans="2:12" x14ac:dyDescent="0.25">
      <c r="B23" s="17" t="s">
        <v>39</v>
      </c>
      <c r="C23" s="16" t="s">
        <v>40</v>
      </c>
      <c r="D23" s="77">
        <f>'cálculos Anual'!AR19</f>
        <v>0</v>
      </c>
      <c r="E23" s="20">
        <f>'Formulário Anual 2024'!$J114*$D23</f>
        <v>0</v>
      </c>
      <c r="F23" s="20">
        <f>'Formulário 1º Bim'!$J114*$D23</f>
        <v>0</v>
      </c>
      <c r="G23" s="20">
        <f>'Formulário 2º Bim'!$J114*$D23</f>
        <v>0</v>
      </c>
      <c r="H23" s="20">
        <f>'Formulário 3º Bim'!$J114*$D23</f>
        <v>0</v>
      </c>
      <c r="I23" s="20">
        <f>'Formulário 4º Bim'!$J114*$D23</f>
        <v>0</v>
      </c>
      <c r="J23" s="38">
        <f t="shared" si="1"/>
        <v>0</v>
      </c>
      <c r="K23" s="38">
        <f t="shared" si="2"/>
        <v>0</v>
      </c>
      <c r="L23" s="20">
        <f t="shared" si="0"/>
        <v>0</v>
      </c>
    </row>
    <row r="24" spans="2:12" x14ac:dyDescent="0.25">
      <c r="B24" s="17" t="s">
        <v>39</v>
      </c>
      <c r="C24" s="16" t="s">
        <v>41</v>
      </c>
      <c r="D24" s="77">
        <f>'cálculos Anual'!AR20</f>
        <v>0</v>
      </c>
      <c r="E24" s="20">
        <f>'Formulário Anual 2024'!$J115*$D24</f>
        <v>0</v>
      </c>
      <c r="F24" s="20">
        <f>'Formulário 1º Bim'!$J115*$D24</f>
        <v>0</v>
      </c>
      <c r="G24" s="20">
        <f>'Formulário 2º Bim'!$J115*$D24</f>
        <v>0</v>
      </c>
      <c r="H24" s="20">
        <f>'Formulário 3º Bim'!$J115*$D24</f>
        <v>0</v>
      </c>
      <c r="I24" s="20">
        <f>'Formulário 4º Bim'!$J115*$D24</f>
        <v>0</v>
      </c>
      <c r="J24" s="38">
        <f t="shared" si="1"/>
        <v>0</v>
      </c>
      <c r="K24" s="38">
        <f t="shared" si="2"/>
        <v>0</v>
      </c>
      <c r="L24" s="20">
        <f t="shared" si="0"/>
        <v>0</v>
      </c>
    </row>
    <row r="25" spans="2:12" x14ac:dyDescent="0.25">
      <c r="B25" s="17" t="s">
        <v>192</v>
      </c>
      <c r="C25" s="16" t="s">
        <v>193</v>
      </c>
      <c r="D25" s="77">
        <v>0</v>
      </c>
      <c r="E25" s="20">
        <f>'Formulário Anual 2024'!$C152</f>
        <v>0</v>
      </c>
      <c r="F25" s="20">
        <f>'Formulário 1º Bim'!$C152</f>
        <v>0</v>
      </c>
      <c r="G25" s="20">
        <f>'Formulário 2º Bim'!$C152</f>
        <v>0</v>
      </c>
      <c r="H25" s="20">
        <f>'Formulário 3º Bim'!$C152</f>
        <v>0</v>
      </c>
      <c r="I25" s="20">
        <f>'Formulário 4º Bim'!$C152</f>
        <v>0</v>
      </c>
      <c r="J25" s="38">
        <f t="shared" si="1"/>
        <v>0</v>
      </c>
      <c r="K25" s="38"/>
      <c r="L25" s="20">
        <f t="shared" si="0"/>
        <v>0</v>
      </c>
    </row>
    <row r="26" spans="2:12" ht="41.1" customHeight="1" x14ac:dyDescent="0.25">
      <c r="B26" s="233" t="s">
        <v>194</v>
      </c>
      <c r="C26" s="234"/>
      <c r="D26" s="75">
        <f>SUM(D6:D25)</f>
        <v>750</v>
      </c>
      <c r="E26" s="20">
        <f>SUM(E6:E25)</f>
        <v>629171.07235708996</v>
      </c>
      <c r="F26" s="20">
        <f t="shared" ref="F26:J26" si="3">SUM(F6:F25)</f>
        <v>197131.36236404753</v>
      </c>
      <c r="G26" s="20">
        <f t="shared" si="3"/>
        <v>141198.1542436275</v>
      </c>
      <c r="H26" s="20">
        <f t="shared" si="3"/>
        <v>152315.69924085753</v>
      </c>
      <c r="I26" s="20">
        <f t="shared" si="3"/>
        <v>145201.69421434749</v>
      </c>
      <c r="J26" s="20">
        <f t="shared" si="3"/>
        <v>635846.91006288002</v>
      </c>
      <c r="K26" s="20">
        <f t="shared" ref="K26" si="4">SUM(K7:K25)</f>
        <v>-6675.8377057899997</v>
      </c>
      <c r="L26" s="20"/>
    </row>
    <row r="28" spans="2:12" x14ac:dyDescent="0.25">
      <c r="E28" s="92"/>
      <c r="F28" s="92"/>
    </row>
  </sheetData>
  <mergeCells count="1">
    <mergeCell ref="B26:C26"/>
  </mergeCells>
  <conditionalFormatting sqref="K6:K25">
    <cfRule type="cellIs" dxfId="264" priority="33" operator="greaterThan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836F-6BAA-4C85-9C50-7923A1CFFD00}">
  <dimension ref="A1:AP37"/>
  <sheetViews>
    <sheetView workbookViewId="0">
      <selection activeCell="G22" sqref="G22"/>
    </sheetView>
  </sheetViews>
  <sheetFormatPr defaultRowHeight="15" x14ac:dyDescent="0.25"/>
  <cols>
    <col min="1" max="1" width="38.85546875" bestFit="1" customWidth="1"/>
    <col min="23" max="23" width="38.85546875" bestFit="1" customWidth="1"/>
  </cols>
  <sheetData>
    <row r="1" spans="1:42" ht="12.75" customHeight="1" thickBot="1" x14ac:dyDescent="0.3">
      <c r="A1" s="118" t="s">
        <v>203</v>
      </c>
      <c r="B1" s="114" t="s">
        <v>85</v>
      </c>
      <c r="C1" s="115" t="s">
        <v>9</v>
      </c>
      <c r="D1" s="115" t="s">
        <v>11</v>
      </c>
      <c r="E1" s="115" t="s">
        <v>13</v>
      </c>
      <c r="F1" s="116" t="s">
        <v>14</v>
      </c>
      <c r="G1" s="114" t="s">
        <v>21</v>
      </c>
      <c r="H1" s="115" t="s">
        <v>22</v>
      </c>
      <c r="I1" s="115" t="s">
        <v>23</v>
      </c>
      <c r="J1" s="115" t="s">
        <v>24</v>
      </c>
      <c r="K1" s="116" t="s">
        <v>25</v>
      </c>
      <c r="L1" s="114" t="s">
        <v>28</v>
      </c>
      <c r="M1" s="115" t="s">
        <v>29</v>
      </c>
      <c r="N1" s="115" t="s">
        <v>30</v>
      </c>
      <c r="O1" s="116" t="s">
        <v>31</v>
      </c>
      <c r="P1" s="114" t="s">
        <v>33</v>
      </c>
      <c r="Q1" s="116" t="s">
        <v>34</v>
      </c>
      <c r="R1" s="117" t="s">
        <v>38</v>
      </c>
      <c r="S1" s="114" t="s">
        <v>40</v>
      </c>
      <c r="T1" s="116" t="s">
        <v>41</v>
      </c>
      <c r="X1" s="98">
        <v>17</v>
      </c>
      <c r="Y1" s="99">
        <v>18</v>
      </c>
      <c r="Z1" s="99">
        <v>19</v>
      </c>
      <c r="AA1" s="99">
        <v>20</v>
      </c>
      <c r="AB1" s="100">
        <v>21</v>
      </c>
      <c r="AC1" s="98">
        <v>38</v>
      </c>
      <c r="AD1" s="99">
        <v>39</v>
      </c>
      <c r="AE1" s="99">
        <v>40</v>
      </c>
      <c r="AF1" s="99">
        <v>41</v>
      </c>
      <c r="AG1" s="100">
        <v>42</v>
      </c>
      <c r="AH1" s="98">
        <v>59</v>
      </c>
      <c r="AI1" s="99">
        <v>60</v>
      </c>
      <c r="AJ1" s="99">
        <v>61</v>
      </c>
      <c r="AK1" s="100">
        <v>62</v>
      </c>
      <c r="AL1" s="98">
        <v>78</v>
      </c>
      <c r="AM1" s="100">
        <v>79</v>
      </c>
      <c r="AN1" s="106">
        <v>93</v>
      </c>
      <c r="AO1" s="98">
        <v>106</v>
      </c>
      <c r="AP1" s="100">
        <v>107</v>
      </c>
    </row>
    <row r="2" spans="1:42" x14ac:dyDescent="0.25">
      <c r="A2" s="109" t="s">
        <v>5</v>
      </c>
      <c r="B2" s="110" t="s">
        <v>222</v>
      </c>
      <c r="C2" s="111" t="s">
        <v>223</v>
      </c>
      <c r="D2" s="111" t="s">
        <v>224</v>
      </c>
      <c r="E2" s="111" t="s">
        <v>225</v>
      </c>
      <c r="F2" s="112" t="s">
        <v>226</v>
      </c>
      <c r="G2" s="110" t="s">
        <v>227</v>
      </c>
      <c r="H2" s="111" t="s">
        <v>228</v>
      </c>
      <c r="I2" s="111" t="s">
        <v>229</v>
      </c>
      <c r="J2" s="111" t="s">
        <v>230</v>
      </c>
      <c r="K2" s="112" t="s">
        <v>231</v>
      </c>
      <c r="L2" s="110" t="s">
        <v>232</v>
      </c>
      <c r="M2" s="111" t="s">
        <v>233</v>
      </c>
      <c r="N2" s="111" t="s">
        <v>234</v>
      </c>
      <c r="O2" s="112" t="s">
        <v>235</v>
      </c>
      <c r="P2" s="110" t="s">
        <v>236</v>
      </c>
      <c r="Q2" s="112" t="s">
        <v>237</v>
      </c>
      <c r="R2" s="113" t="s">
        <v>238</v>
      </c>
      <c r="S2" s="110" t="s">
        <v>239</v>
      </c>
      <c r="T2" s="112" t="s">
        <v>240</v>
      </c>
      <c r="W2" t="s">
        <v>203</v>
      </c>
      <c r="X2" s="101" t="s">
        <v>85</v>
      </c>
      <c r="Y2" s="48" t="s">
        <v>9</v>
      </c>
      <c r="Z2" s="48" t="s">
        <v>11</v>
      </c>
      <c r="AA2" s="48" t="s">
        <v>13</v>
      </c>
      <c r="AB2" s="102" t="s">
        <v>14</v>
      </c>
      <c r="AC2" s="101" t="s">
        <v>21</v>
      </c>
      <c r="AD2" s="48" t="s">
        <v>22</v>
      </c>
      <c r="AE2" s="48" t="s">
        <v>23</v>
      </c>
      <c r="AF2" s="48" t="s">
        <v>24</v>
      </c>
      <c r="AG2" s="102" t="s">
        <v>25</v>
      </c>
      <c r="AH2" s="101" t="s">
        <v>28</v>
      </c>
      <c r="AI2" s="48" t="s">
        <v>29</v>
      </c>
      <c r="AJ2" s="48" t="s">
        <v>30</v>
      </c>
      <c r="AK2" s="102" t="s">
        <v>31</v>
      </c>
      <c r="AL2" s="101" t="s">
        <v>33</v>
      </c>
      <c r="AM2" s="102" t="s">
        <v>34</v>
      </c>
      <c r="AN2" s="107" t="s">
        <v>38</v>
      </c>
      <c r="AO2" s="101" t="s">
        <v>40</v>
      </c>
      <c r="AP2" s="102" t="s">
        <v>41</v>
      </c>
    </row>
    <row r="3" spans="1:42" x14ac:dyDescent="0.25">
      <c r="A3" s="96" t="s">
        <v>115</v>
      </c>
      <c r="B3" s="238" t="s">
        <v>222</v>
      </c>
      <c r="C3" s="239"/>
      <c r="D3" s="239"/>
      <c r="E3" s="239"/>
      <c r="F3" s="240"/>
      <c r="G3" s="238" t="s">
        <v>222</v>
      </c>
      <c r="H3" s="239"/>
      <c r="I3" s="239"/>
      <c r="J3" s="239"/>
      <c r="K3" s="240"/>
      <c r="L3" s="101" t="s">
        <v>241</v>
      </c>
      <c r="M3" s="48" t="s">
        <v>242</v>
      </c>
      <c r="N3" s="48" t="s">
        <v>243</v>
      </c>
      <c r="O3" s="102" t="s">
        <v>244</v>
      </c>
      <c r="P3" s="101" t="s">
        <v>245</v>
      </c>
      <c r="Q3" s="102" t="s">
        <v>246</v>
      </c>
      <c r="R3" s="107" t="s">
        <v>247</v>
      </c>
      <c r="S3" s="101" t="s">
        <v>248</v>
      </c>
      <c r="T3" s="102" t="s">
        <v>222</v>
      </c>
      <c r="W3" s="96" t="s">
        <v>5</v>
      </c>
      <c r="X3" s="101"/>
      <c r="Y3" s="48" t="s">
        <v>204</v>
      </c>
      <c r="Z3" s="48" t="s">
        <v>204</v>
      </c>
      <c r="AA3" s="48" t="s">
        <v>204</v>
      </c>
      <c r="AB3" s="102" t="s">
        <v>204</v>
      </c>
      <c r="AC3" s="101" t="s">
        <v>204</v>
      </c>
      <c r="AD3" s="48" t="s">
        <v>204</v>
      </c>
      <c r="AE3" s="48" t="s">
        <v>204</v>
      </c>
      <c r="AF3" s="48" t="s">
        <v>204</v>
      </c>
      <c r="AG3" s="102" t="s">
        <v>204</v>
      </c>
      <c r="AH3" s="101" t="s">
        <v>204</v>
      </c>
      <c r="AI3" s="48" t="s">
        <v>204</v>
      </c>
      <c r="AJ3" s="48" t="s">
        <v>204</v>
      </c>
      <c r="AK3" s="102" t="s">
        <v>204</v>
      </c>
      <c r="AL3" s="101" t="s">
        <v>204</v>
      </c>
      <c r="AM3" s="102" t="s">
        <v>204</v>
      </c>
      <c r="AN3" s="107" t="s">
        <v>204</v>
      </c>
      <c r="AO3" s="101" t="s">
        <v>204</v>
      </c>
      <c r="AP3" s="102" t="s">
        <v>204</v>
      </c>
    </row>
    <row r="4" spans="1:42" x14ac:dyDescent="0.25">
      <c r="A4" s="96" t="s">
        <v>112</v>
      </c>
      <c r="B4" s="238" t="s">
        <v>222</v>
      </c>
      <c r="C4" s="239"/>
      <c r="D4" s="241"/>
      <c r="E4" s="48" t="s">
        <v>249</v>
      </c>
      <c r="F4" s="102" t="s">
        <v>250</v>
      </c>
      <c r="G4" s="238" t="s">
        <v>222</v>
      </c>
      <c r="H4" s="239"/>
      <c r="I4" s="239"/>
      <c r="J4" s="239"/>
      <c r="K4" s="240"/>
      <c r="L4" s="238" t="s">
        <v>222</v>
      </c>
      <c r="M4" s="239"/>
      <c r="N4" s="239"/>
      <c r="O4" s="240"/>
      <c r="P4" s="238" t="s">
        <v>222</v>
      </c>
      <c r="Q4" s="240"/>
      <c r="R4" s="107" t="s">
        <v>222</v>
      </c>
      <c r="S4" s="238" t="s">
        <v>222</v>
      </c>
      <c r="T4" s="240"/>
      <c r="W4" s="96" t="s">
        <v>115</v>
      </c>
      <c r="X4" s="101"/>
      <c r="Y4" s="48"/>
      <c r="Z4" s="48"/>
      <c r="AA4" s="48"/>
      <c r="AB4" s="102"/>
      <c r="AC4" s="101"/>
      <c r="AD4" s="48"/>
      <c r="AE4" s="48"/>
      <c r="AF4" s="48"/>
      <c r="AG4" s="102"/>
      <c r="AH4" s="101" t="s">
        <v>205</v>
      </c>
      <c r="AI4" s="48" t="s">
        <v>205</v>
      </c>
      <c r="AJ4" s="48" t="s">
        <v>205</v>
      </c>
      <c r="AK4" s="102" t="s">
        <v>205</v>
      </c>
      <c r="AL4" s="101" t="s">
        <v>205</v>
      </c>
      <c r="AM4" s="102" t="s">
        <v>205</v>
      </c>
      <c r="AN4" s="107" t="s">
        <v>205</v>
      </c>
      <c r="AO4" s="101" t="s">
        <v>205</v>
      </c>
      <c r="AP4" s="102"/>
    </row>
    <row r="5" spans="1:42" x14ac:dyDescent="0.25">
      <c r="A5" s="96" t="s">
        <v>6</v>
      </c>
      <c r="B5" s="238" t="s">
        <v>222</v>
      </c>
      <c r="C5" s="239"/>
      <c r="D5" s="239"/>
      <c r="E5" s="241"/>
      <c r="F5" s="102" t="s">
        <v>251</v>
      </c>
      <c r="G5" s="101" t="s">
        <v>252</v>
      </c>
      <c r="H5" s="242" t="s">
        <v>222</v>
      </c>
      <c r="I5" s="239"/>
      <c r="J5" s="239"/>
      <c r="K5" s="240"/>
      <c r="L5" s="238" t="s">
        <v>222</v>
      </c>
      <c r="M5" s="239"/>
      <c r="N5" s="239"/>
      <c r="O5" s="240"/>
      <c r="P5" s="238" t="s">
        <v>222</v>
      </c>
      <c r="Q5" s="240"/>
      <c r="R5" s="107" t="s">
        <v>222</v>
      </c>
      <c r="S5" s="238" t="s">
        <v>222</v>
      </c>
      <c r="T5" s="240"/>
      <c r="W5" s="96" t="s">
        <v>112</v>
      </c>
      <c r="X5" s="101"/>
      <c r="Y5" s="48"/>
      <c r="Z5" s="48"/>
      <c r="AA5" s="48" t="s">
        <v>205</v>
      </c>
      <c r="AB5" s="102" t="s">
        <v>205</v>
      </c>
      <c r="AC5" s="101"/>
      <c r="AD5" s="48"/>
      <c r="AE5" s="48"/>
      <c r="AF5" s="48"/>
      <c r="AG5" s="102"/>
      <c r="AH5" s="101"/>
      <c r="AI5" s="48"/>
      <c r="AJ5" s="48"/>
      <c r="AK5" s="102"/>
      <c r="AL5" s="101"/>
      <c r="AM5" s="102"/>
      <c r="AN5" s="107"/>
      <c r="AO5" s="101"/>
      <c r="AP5" s="102"/>
    </row>
    <row r="6" spans="1:42" x14ac:dyDescent="0.25">
      <c r="A6" s="96" t="s">
        <v>139</v>
      </c>
      <c r="B6" s="238" t="s">
        <v>222</v>
      </c>
      <c r="C6" s="239"/>
      <c r="D6" s="239"/>
      <c r="E6" s="239"/>
      <c r="F6" s="240"/>
      <c r="G6" s="238" t="s">
        <v>222</v>
      </c>
      <c r="H6" s="239"/>
      <c r="I6" s="239"/>
      <c r="J6" s="239"/>
      <c r="K6" s="240"/>
      <c r="L6" s="238" t="s">
        <v>222</v>
      </c>
      <c r="M6" s="239"/>
      <c r="N6" s="239"/>
      <c r="O6" s="240"/>
      <c r="P6" s="238" t="s">
        <v>222</v>
      </c>
      <c r="Q6" s="240"/>
      <c r="R6" s="107" t="s">
        <v>222</v>
      </c>
      <c r="S6" s="238" t="s">
        <v>222</v>
      </c>
      <c r="T6" s="240"/>
      <c r="W6" s="96" t="s">
        <v>6</v>
      </c>
      <c r="X6" s="101"/>
      <c r="Y6" s="48"/>
      <c r="Z6" s="48"/>
      <c r="AA6" s="48"/>
      <c r="AB6" s="102" t="s">
        <v>206</v>
      </c>
      <c r="AC6" s="101" t="s">
        <v>206</v>
      </c>
      <c r="AD6" s="48"/>
      <c r="AE6" s="48"/>
      <c r="AF6" s="48"/>
      <c r="AG6" s="102"/>
      <c r="AH6" s="101"/>
      <c r="AI6" s="48"/>
      <c r="AJ6" s="48"/>
      <c r="AK6" s="102"/>
      <c r="AL6" s="101"/>
      <c r="AM6" s="102"/>
      <c r="AN6" s="107"/>
      <c r="AO6" s="101"/>
      <c r="AP6" s="102"/>
    </row>
    <row r="7" spans="1:42" x14ac:dyDescent="0.25">
      <c r="A7" s="96" t="s">
        <v>20</v>
      </c>
      <c r="B7" s="238" t="s">
        <v>222</v>
      </c>
      <c r="C7" s="239"/>
      <c r="D7" s="239"/>
      <c r="E7" s="239"/>
      <c r="F7" s="240"/>
      <c r="G7" s="238" t="s">
        <v>222</v>
      </c>
      <c r="H7" s="239"/>
      <c r="I7" s="239"/>
      <c r="J7" s="241"/>
      <c r="K7" s="102" t="s">
        <v>253</v>
      </c>
      <c r="L7" s="101" t="s">
        <v>254</v>
      </c>
      <c r="M7" s="48" t="s">
        <v>255</v>
      </c>
      <c r="N7" s="48" t="s">
        <v>256</v>
      </c>
      <c r="O7" s="102" t="s">
        <v>257</v>
      </c>
      <c r="P7" s="101" t="s">
        <v>258</v>
      </c>
      <c r="Q7" s="102" t="s">
        <v>259</v>
      </c>
      <c r="R7" s="107" t="s">
        <v>260</v>
      </c>
      <c r="S7" s="101" t="s">
        <v>261</v>
      </c>
      <c r="T7" s="102" t="s">
        <v>222</v>
      </c>
      <c r="W7" s="96" t="s">
        <v>139</v>
      </c>
      <c r="X7" s="235"/>
      <c r="Y7" s="236"/>
      <c r="Z7" s="236"/>
      <c r="AA7" s="236"/>
      <c r="AB7" s="236"/>
      <c r="AC7" s="236"/>
      <c r="AD7" s="236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7"/>
    </row>
    <row r="8" spans="1:42" x14ac:dyDescent="0.25">
      <c r="A8" s="96" t="s">
        <v>86</v>
      </c>
      <c r="B8" s="238" t="s">
        <v>222</v>
      </c>
      <c r="C8" s="239"/>
      <c r="D8" s="239"/>
      <c r="E8" s="239"/>
      <c r="F8" s="240"/>
      <c r="G8" s="238" t="s">
        <v>222</v>
      </c>
      <c r="H8" s="239"/>
      <c r="I8" s="239"/>
      <c r="J8" s="239"/>
      <c r="K8" s="240"/>
      <c r="L8" s="238" t="s">
        <v>222</v>
      </c>
      <c r="M8" s="239"/>
      <c r="N8" s="239"/>
      <c r="O8" s="240"/>
      <c r="P8" s="101" t="s">
        <v>262</v>
      </c>
      <c r="Q8" s="102" t="s">
        <v>263</v>
      </c>
      <c r="R8" s="107" t="s">
        <v>222</v>
      </c>
      <c r="S8" s="238" t="s">
        <v>222</v>
      </c>
      <c r="T8" s="240"/>
      <c r="W8" s="96" t="s">
        <v>20</v>
      </c>
      <c r="X8" s="101"/>
      <c r="Y8" s="48"/>
      <c r="Z8" s="48"/>
      <c r="AA8" s="48"/>
      <c r="AB8" s="102"/>
      <c r="AC8" s="101"/>
      <c r="AD8" s="48"/>
      <c r="AE8" s="48"/>
      <c r="AF8" s="48"/>
      <c r="AG8" s="102" t="s">
        <v>207</v>
      </c>
      <c r="AH8" s="101" t="s">
        <v>206</v>
      </c>
      <c r="AI8" s="48" t="s">
        <v>206</v>
      </c>
      <c r="AJ8" s="48" t="s">
        <v>206</v>
      </c>
      <c r="AK8" s="102" t="s">
        <v>206</v>
      </c>
      <c r="AL8" s="101" t="s">
        <v>206</v>
      </c>
      <c r="AM8" s="102" t="s">
        <v>206</v>
      </c>
      <c r="AN8" s="107" t="s">
        <v>206</v>
      </c>
      <c r="AO8" s="101" t="s">
        <v>206</v>
      </c>
      <c r="AP8" s="102"/>
    </row>
    <row r="9" spans="1:42" x14ac:dyDescent="0.25">
      <c r="A9" s="96" t="s">
        <v>162</v>
      </c>
      <c r="B9" s="238" t="s">
        <v>222</v>
      </c>
      <c r="C9" s="239"/>
      <c r="D9" s="239"/>
      <c r="E9" s="239"/>
      <c r="F9" s="240"/>
      <c r="G9" s="238" t="s">
        <v>222</v>
      </c>
      <c r="H9" s="239"/>
      <c r="I9" s="239"/>
      <c r="J9" s="239"/>
      <c r="K9" s="240"/>
      <c r="L9" s="238" t="s">
        <v>222</v>
      </c>
      <c r="M9" s="239"/>
      <c r="N9" s="239"/>
      <c r="O9" s="240"/>
      <c r="P9" s="238" t="s">
        <v>222</v>
      </c>
      <c r="Q9" s="240"/>
      <c r="R9" s="107" t="s">
        <v>264</v>
      </c>
      <c r="S9" s="101" t="s">
        <v>265</v>
      </c>
      <c r="T9" s="102" t="s">
        <v>266</v>
      </c>
      <c r="W9" s="96" t="s">
        <v>86</v>
      </c>
      <c r="X9" s="101"/>
      <c r="Y9" s="48"/>
      <c r="Z9" s="48"/>
      <c r="AA9" s="48"/>
      <c r="AB9" s="102"/>
      <c r="AC9" s="101"/>
      <c r="AD9" s="48"/>
      <c r="AE9" s="48"/>
      <c r="AF9" s="48"/>
      <c r="AG9" s="102"/>
      <c r="AH9" s="101"/>
      <c r="AI9" s="48"/>
      <c r="AJ9" s="48"/>
      <c r="AK9" s="102"/>
      <c r="AL9" s="101" t="s">
        <v>207</v>
      </c>
      <c r="AM9" s="102" t="s">
        <v>207</v>
      </c>
      <c r="AN9" s="107"/>
      <c r="AO9" s="101"/>
      <c r="AP9" s="102"/>
    </row>
    <row r="10" spans="1:42" x14ac:dyDescent="0.25">
      <c r="A10" s="96" t="s">
        <v>37</v>
      </c>
      <c r="B10" s="238" t="s">
        <v>222</v>
      </c>
      <c r="C10" s="239"/>
      <c r="D10" s="239"/>
      <c r="E10" s="239"/>
      <c r="F10" s="240"/>
      <c r="G10" s="238" t="s">
        <v>222</v>
      </c>
      <c r="H10" s="239"/>
      <c r="I10" s="239"/>
      <c r="J10" s="239"/>
      <c r="K10" s="240"/>
      <c r="L10" s="238" t="s">
        <v>222</v>
      </c>
      <c r="M10" s="239"/>
      <c r="N10" s="239"/>
      <c r="O10" s="240"/>
      <c r="P10" s="238" t="s">
        <v>222</v>
      </c>
      <c r="Q10" s="240"/>
      <c r="R10" s="107" t="s">
        <v>267</v>
      </c>
      <c r="S10" s="101" t="s">
        <v>268</v>
      </c>
      <c r="T10" s="102" t="s">
        <v>222</v>
      </c>
      <c r="W10" s="96" t="s">
        <v>162</v>
      </c>
      <c r="X10" s="101"/>
      <c r="Y10" s="48"/>
      <c r="Z10" s="48"/>
      <c r="AA10" s="48"/>
      <c r="AB10" s="102"/>
      <c r="AC10" s="101"/>
      <c r="AD10" s="48"/>
      <c r="AE10" s="48"/>
      <c r="AF10" s="48"/>
      <c r="AG10" s="102"/>
      <c r="AH10" s="101"/>
      <c r="AI10" s="48"/>
      <c r="AJ10" s="48"/>
      <c r="AK10" s="102"/>
      <c r="AL10" s="101"/>
      <c r="AM10" s="102"/>
      <c r="AN10" s="107" t="s">
        <v>207</v>
      </c>
      <c r="AO10" s="101" t="s">
        <v>207</v>
      </c>
      <c r="AP10" s="102" t="s">
        <v>207</v>
      </c>
    </row>
    <row r="11" spans="1:42" x14ac:dyDescent="0.25">
      <c r="A11" s="96" t="s">
        <v>88</v>
      </c>
      <c r="B11" s="238" t="s">
        <v>222</v>
      </c>
      <c r="C11" s="239"/>
      <c r="D11" s="239"/>
      <c r="E11" s="239"/>
      <c r="F11" s="240"/>
      <c r="G11" s="238" t="s">
        <v>222</v>
      </c>
      <c r="H11" s="239"/>
      <c r="I11" s="239"/>
      <c r="J11" s="239"/>
      <c r="K11" s="240"/>
      <c r="L11" s="238" t="s">
        <v>222</v>
      </c>
      <c r="M11" s="239"/>
      <c r="N11" s="239"/>
      <c r="O11" s="240"/>
      <c r="P11" s="101" t="s">
        <v>269</v>
      </c>
      <c r="Q11" s="102" t="s">
        <v>270</v>
      </c>
      <c r="R11" s="107" t="s">
        <v>271</v>
      </c>
      <c r="S11" s="238" t="s">
        <v>222</v>
      </c>
      <c r="T11" s="240"/>
      <c r="W11" s="96" t="s">
        <v>37</v>
      </c>
      <c r="X11" s="101"/>
      <c r="Y11" s="48"/>
      <c r="Z11" s="48"/>
      <c r="AA11" s="48"/>
      <c r="AB11" s="102"/>
      <c r="AC11" s="101"/>
      <c r="AD11" s="48"/>
      <c r="AE11" s="48"/>
      <c r="AF11" s="48"/>
      <c r="AG11" s="102"/>
      <c r="AH11" s="101"/>
      <c r="AI11" s="48"/>
      <c r="AJ11" s="48"/>
      <c r="AK11" s="102"/>
      <c r="AL11" s="101"/>
      <c r="AM11" s="102"/>
      <c r="AN11" s="107" t="s">
        <v>208</v>
      </c>
      <c r="AO11" s="101" t="s">
        <v>208</v>
      </c>
      <c r="AP11" s="102"/>
    </row>
    <row r="12" spans="1:42" x14ac:dyDescent="0.25">
      <c r="A12" s="97" t="s">
        <v>117</v>
      </c>
      <c r="B12" s="101" t="s">
        <v>222</v>
      </c>
      <c r="C12" s="48" t="s">
        <v>272</v>
      </c>
      <c r="D12" s="48" t="s">
        <v>273</v>
      </c>
      <c r="E12" s="48" t="s">
        <v>274</v>
      </c>
      <c r="F12" s="102" t="s">
        <v>275</v>
      </c>
      <c r="G12" s="101" t="s">
        <v>276</v>
      </c>
      <c r="H12" s="48" t="s">
        <v>277</v>
      </c>
      <c r="I12" s="48" t="s">
        <v>278</v>
      </c>
      <c r="J12" s="48" t="s">
        <v>279</v>
      </c>
      <c r="K12" s="102" t="s">
        <v>280</v>
      </c>
      <c r="L12" s="101" t="s">
        <v>281</v>
      </c>
      <c r="M12" s="48" t="s">
        <v>282</v>
      </c>
      <c r="N12" s="48" t="s">
        <v>283</v>
      </c>
      <c r="O12" s="102" t="s">
        <v>284</v>
      </c>
      <c r="P12" s="238" t="s">
        <v>222</v>
      </c>
      <c r="Q12" s="240"/>
      <c r="R12" s="107" t="s">
        <v>222</v>
      </c>
      <c r="S12" s="238" t="s">
        <v>222</v>
      </c>
      <c r="T12" s="240"/>
      <c r="W12" s="96" t="s">
        <v>88</v>
      </c>
      <c r="X12" s="101"/>
      <c r="Y12" s="48"/>
      <c r="Z12" s="48"/>
      <c r="AA12" s="48"/>
      <c r="AB12" s="102"/>
      <c r="AC12" s="101"/>
      <c r="AD12" s="48"/>
      <c r="AE12" s="48"/>
      <c r="AF12" s="48"/>
      <c r="AG12" s="102"/>
      <c r="AH12" s="101"/>
      <c r="AI12" s="48"/>
      <c r="AJ12" s="48"/>
      <c r="AK12" s="102"/>
      <c r="AL12" s="101" t="s">
        <v>208</v>
      </c>
      <c r="AM12" s="102" t="s">
        <v>208</v>
      </c>
      <c r="AN12" s="107" t="s">
        <v>209</v>
      </c>
      <c r="AO12" s="101"/>
      <c r="AP12" s="102"/>
    </row>
    <row r="13" spans="1:42" x14ac:dyDescent="0.25">
      <c r="A13" s="97" t="s">
        <v>118</v>
      </c>
      <c r="B13" s="101" t="s">
        <v>222</v>
      </c>
      <c r="C13" s="48" t="s">
        <v>285</v>
      </c>
      <c r="D13" s="48" t="s">
        <v>286</v>
      </c>
      <c r="E13" s="48" t="s">
        <v>287</v>
      </c>
      <c r="F13" s="102" t="s">
        <v>288</v>
      </c>
      <c r="G13" s="101" t="s">
        <v>289</v>
      </c>
      <c r="H13" s="48" t="s">
        <v>290</v>
      </c>
      <c r="I13" s="48" t="s">
        <v>291</v>
      </c>
      <c r="J13" s="48" t="s">
        <v>292</v>
      </c>
      <c r="K13" s="102" t="s">
        <v>293</v>
      </c>
      <c r="L13" s="101" t="s">
        <v>294</v>
      </c>
      <c r="M13" s="48" t="s">
        <v>295</v>
      </c>
      <c r="N13" s="48" t="s">
        <v>296</v>
      </c>
      <c r="O13" s="102" t="s">
        <v>297</v>
      </c>
      <c r="P13" s="238" t="s">
        <v>222</v>
      </c>
      <c r="Q13" s="240"/>
      <c r="R13" s="107" t="s">
        <v>222</v>
      </c>
      <c r="S13" s="238" t="s">
        <v>222</v>
      </c>
      <c r="T13" s="240"/>
      <c r="W13" s="97" t="s">
        <v>117</v>
      </c>
      <c r="X13" s="101"/>
      <c r="Y13" s="48" t="s">
        <v>208</v>
      </c>
      <c r="Z13" s="48" t="s">
        <v>208</v>
      </c>
      <c r="AA13" s="48" t="s">
        <v>208</v>
      </c>
      <c r="AB13" s="102" t="s">
        <v>208</v>
      </c>
      <c r="AC13" s="101" t="s">
        <v>210</v>
      </c>
      <c r="AD13" s="48" t="s">
        <v>210</v>
      </c>
      <c r="AE13" s="48" t="s">
        <v>210</v>
      </c>
      <c r="AF13" s="48" t="s">
        <v>210</v>
      </c>
      <c r="AG13" s="102" t="s">
        <v>210</v>
      </c>
      <c r="AH13" s="101" t="s">
        <v>208</v>
      </c>
      <c r="AI13" s="48" t="s">
        <v>208</v>
      </c>
      <c r="AJ13" s="48" t="s">
        <v>208</v>
      </c>
      <c r="AK13" s="102" t="s">
        <v>208</v>
      </c>
      <c r="AL13" s="101"/>
      <c r="AM13" s="102"/>
      <c r="AN13" s="107"/>
      <c r="AO13" s="101"/>
      <c r="AP13" s="102"/>
    </row>
    <row r="14" spans="1:42" x14ac:dyDescent="0.25">
      <c r="A14" s="97" t="s">
        <v>109</v>
      </c>
      <c r="B14" s="101" t="s">
        <v>222</v>
      </c>
      <c r="C14" s="48" t="s">
        <v>298</v>
      </c>
      <c r="D14" s="48" t="s">
        <v>299</v>
      </c>
      <c r="E14" s="48" t="s">
        <v>300</v>
      </c>
      <c r="F14" s="102" t="s">
        <v>301</v>
      </c>
      <c r="G14" s="101" t="s">
        <v>302</v>
      </c>
      <c r="H14" s="48" t="s">
        <v>303</v>
      </c>
      <c r="I14" s="48" t="s">
        <v>304</v>
      </c>
      <c r="J14" s="48" t="s">
        <v>305</v>
      </c>
      <c r="K14" s="102" t="s">
        <v>306</v>
      </c>
      <c r="L14" s="101" t="s">
        <v>307</v>
      </c>
      <c r="M14" s="48" t="s">
        <v>308</v>
      </c>
      <c r="N14" s="48" t="s">
        <v>309</v>
      </c>
      <c r="O14" s="102" t="s">
        <v>310</v>
      </c>
      <c r="P14" s="238" t="s">
        <v>222</v>
      </c>
      <c r="Q14" s="240"/>
      <c r="R14" s="107" t="s">
        <v>222</v>
      </c>
      <c r="S14" s="238" t="s">
        <v>222</v>
      </c>
      <c r="T14" s="240"/>
      <c r="W14" s="97" t="s">
        <v>118</v>
      </c>
      <c r="X14" s="101"/>
      <c r="Y14" s="48" t="s">
        <v>209</v>
      </c>
      <c r="Z14" s="48" t="s">
        <v>209</v>
      </c>
      <c r="AA14" s="48" t="s">
        <v>209</v>
      </c>
      <c r="AB14" s="102" t="s">
        <v>209</v>
      </c>
      <c r="AC14" s="101" t="s">
        <v>211</v>
      </c>
      <c r="AD14" s="48" t="s">
        <v>211</v>
      </c>
      <c r="AE14" s="48" t="s">
        <v>211</v>
      </c>
      <c r="AF14" s="48" t="s">
        <v>211</v>
      </c>
      <c r="AG14" s="102" t="s">
        <v>211</v>
      </c>
      <c r="AH14" s="101" t="s">
        <v>209</v>
      </c>
      <c r="AI14" s="48" t="s">
        <v>209</v>
      </c>
      <c r="AJ14" s="48" t="s">
        <v>209</v>
      </c>
      <c r="AK14" s="102" t="s">
        <v>209</v>
      </c>
      <c r="AL14" s="101"/>
      <c r="AM14" s="102"/>
      <c r="AN14" s="107"/>
      <c r="AO14" s="101"/>
      <c r="AP14" s="102"/>
    </row>
    <row r="15" spans="1:42" x14ac:dyDescent="0.25">
      <c r="A15" s="93" t="s">
        <v>150</v>
      </c>
      <c r="B15" s="238" t="s">
        <v>222</v>
      </c>
      <c r="C15" s="239"/>
      <c r="D15" s="239"/>
      <c r="E15" s="239"/>
      <c r="F15" s="240"/>
      <c r="G15" s="238" t="s">
        <v>222</v>
      </c>
      <c r="H15" s="239"/>
      <c r="I15" s="239"/>
      <c r="J15" s="239"/>
      <c r="K15" s="240"/>
      <c r="L15" s="101" t="s">
        <v>311</v>
      </c>
      <c r="M15" s="48" t="s">
        <v>312</v>
      </c>
      <c r="N15" s="48" t="s">
        <v>313</v>
      </c>
      <c r="O15" s="102" t="s">
        <v>314</v>
      </c>
      <c r="P15" s="101" t="s">
        <v>315</v>
      </c>
      <c r="Q15" s="102" t="s">
        <v>316</v>
      </c>
      <c r="R15" s="107" t="s">
        <v>317</v>
      </c>
      <c r="S15" s="238" t="s">
        <v>222</v>
      </c>
      <c r="T15" s="240"/>
      <c r="W15" s="97" t="s">
        <v>109</v>
      </c>
      <c r="X15" s="101"/>
      <c r="Y15" s="48" t="s">
        <v>210</v>
      </c>
      <c r="Z15" s="48" t="s">
        <v>210</v>
      </c>
      <c r="AA15" s="48" t="s">
        <v>210</v>
      </c>
      <c r="AB15" s="102" t="s">
        <v>210</v>
      </c>
      <c r="AC15" s="101" t="s">
        <v>212</v>
      </c>
      <c r="AD15" s="48" t="s">
        <v>212</v>
      </c>
      <c r="AE15" s="48" t="s">
        <v>212</v>
      </c>
      <c r="AF15" s="48" t="s">
        <v>212</v>
      </c>
      <c r="AG15" s="102" t="s">
        <v>212</v>
      </c>
      <c r="AH15" s="101" t="s">
        <v>210</v>
      </c>
      <c r="AI15" s="48" t="s">
        <v>210</v>
      </c>
      <c r="AJ15" s="48" t="s">
        <v>210</v>
      </c>
      <c r="AK15" s="102" t="s">
        <v>210</v>
      </c>
      <c r="AL15" s="101"/>
      <c r="AM15" s="102"/>
      <c r="AN15" s="107"/>
      <c r="AO15" s="101"/>
      <c r="AP15" s="102"/>
    </row>
    <row r="16" spans="1:42" x14ac:dyDescent="0.25">
      <c r="A16" s="93" t="s">
        <v>151</v>
      </c>
      <c r="B16" s="238" t="s">
        <v>222</v>
      </c>
      <c r="C16" s="239"/>
      <c r="D16" s="239"/>
      <c r="E16" s="239"/>
      <c r="F16" s="240"/>
      <c r="G16" s="238" t="s">
        <v>222</v>
      </c>
      <c r="H16" s="239"/>
      <c r="I16" s="239"/>
      <c r="J16" s="239"/>
      <c r="K16" s="240"/>
      <c r="L16" s="101" t="s">
        <v>311</v>
      </c>
      <c r="M16" s="48" t="s">
        <v>312</v>
      </c>
      <c r="N16" s="48" t="s">
        <v>313</v>
      </c>
      <c r="O16" s="102" t="s">
        <v>314</v>
      </c>
      <c r="P16" s="101" t="s">
        <v>315</v>
      </c>
      <c r="Q16" s="102" t="s">
        <v>316</v>
      </c>
      <c r="R16" s="107" t="s">
        <v>317</v>
      </c>
      <c r="S16" s="238" t="s">
        <v>222</v>
      </c>
      <c r="T16" s="240"/>
      <c r="W16" s="93" t="s">
        <v>150</v>
      </c>
      <c r="X16" s="101"/>
      <c r="Y16" s="48"/>
      <c r="Z16" s="48"/>
      <c r="AA16" s="48"/>
      <c r="AB16" s="102"/>
      <c r="AC16" s="101"/>
      <c r="AD16" s="48"/>
      <c r="AE16" s="48"/>
      <c r="AF16" s="48"/>
      <c r="AG16" s="102"/>
      <c r="AH16" s="101" t="s">
        <v>211</v>
      </c>
      <c r="AI16" s="48" t="s">
        <v>211</v>
      </c>
      <c r="AJ16" s="48" t="s">
        <v>211</v>
      </c>
      <c r="AK16" s="102" t="s">
        <v>211</v>
      </c>
      <c r="AL16" s="101" t="s">
        <v>209</v>
      </c>
      <c r="AM16" s="102" t="s">
        <v>209</v>
      </c>
      <c r="AN16" s="107" t="s">
        <v>210</v>
      </c>
      <c r="AO16" s="101"/>
      <c r="AP16" s="102"/>
    </row>
    <row r="17" spans="1:42" x14ac:dyDescent="0.25">
      <c r="A17" s="94" t="s">
        <v>152</v>
      </c>
      <c r="B17" s="101" t="s">
        <v>318</v>
      </c>
      <c r="C17" s="48" t="s">
        <v>319</v>
      </c>
      <c r="D17" s="48" t="s">
        <v>320</v>
      </c>
      <c r="E17" s="48" t="s">
        <v>321</v>
      </c>
      <c r="F17" s="102" t="s">
        <v>322</v>
      </c>
      <c r="G17" s="101" t="s">
        <v>323</v>
      </c>
      <c r="H17" s="48" t="s">
        <v>324</v>
      </c>
      <c r="I17" s="48" t="s">
        <v>325</v>
      </c>
      <c r="J17" s="48" t="s">
        <v>326</v>
      </c>
      <c r="K17" s="102" t="s">
        <v>327</v>
      </c>
      <c r="L17" s="101" t="s">
        <v>328</v>
      </c>
      <c r="M17" s="48" t="s">
        <v>329</v>
      </c>
      <c r="N17" s="48" t="s">
        <v>330</v>
      </c>
      <c r="O17" s="102" t="s">
        <v>331</v>
      </c>
      <c r="P17" s="101" t="s">
        <v>332</v>
      </c>
      <c r="Q17" s="102" t="s">
        <v>333</v>
      </c>
      <c r="R17" s="107" t="s">
        <v>334</v>
      </c>
      <c r="S17" s="101" t="s">
        <v>335</v>
      </c>
      <c r="T17" s="102" t="s">
        <v>336</v>
      </c>
      <c r="W17" s="93" t="s">
        <v>151</v>
      </c>
      <c r="X17" s="101"/>
      <c r="Y17" s="48"/>
      <c r="Z17" s="48"/>
      <c r="AA17" s="48"/>
      <c r="AB17" s="102"/>
      <c r="AC17" s="101"/>
      <c r="AD17" s="48"/>
      <c r="AE17" s="48"/>
      <c r="AF17" s="48"/>
      <c r="AG17" s="102"/>
      <c r="AH17" s="101" t="s">
        <v>211</v>
      </c>
      <c r="AI17" s="48" t="s">
        <v>211</v>
      </c>
      <c r="AJ17" s="48" t="s">
        <v>211</v>
      </c>
      <c r="AK17" s="102" t="s">
        <v>211</v>
      </c>
      <c r="AL17" s="101" t="s">
        <v>209</v>
      </c>
      <c r="AM17" s="102" t="s">
        <v>209</v>
      </c>
      <c r="AN17" s="107" t="s">
        <v>210</v>
      </c>
      <c r="AO17" s="101"/>
      <c r="AP17" s="102"/>
    </row>
    <row r="18" spans="1:42" x14ac:dyDescent="0.25">
      <c r="A18" s="94" t="s">
        <v>163</v>
      </c>
      <c r="B18" s="238" t="s">
        <v>222</v>
      </c>
      <c r="C18" s="241"/>
      <c r="D18" s="48" t="s">
        <v>337</v>
      </c>
      <c r="E18" s="48" t="s">
        <v>338</v>
      </c>
      <c r="F18" s="102" t="s">
        <v>339</v>
      </c>
      <c r="G18" s="238" t="s">
        <v>222</v>
      </c>
      <c r="H18" s="239"/>
      <c r="I18" s="239"/>
      <c r="J18" s="239"/>
      <c r="K18" s="240"/>
      <c r="L18" s="238" t="s">
        <v>222</v>
      </c>
      <c r="M18" s="239"/>
      <c r="N18" s="239"/>
      <c r="O18" s="240"/>
      <c r="P18" s="238" t="s">
        <v>222</v>
      </c>
      <c r="Q18" s="240"/>
      <c r="R18" s="107" t="s">
        <v>222</v>
      </c>
      <c r="S18" s="238" t="s">
        <v>222</v>
      </c>
      <c r="T18" s="240"/>
      <c r="W18" s="94" t="s">
        <v>152</v>
      </c>
      <c r="X18" s="101" t="s">
        <v>211</v>
      </c>
      <c r="Y18" s="48" t="s">
        <v>211</v>
      </c>
      <c r="Z18" s="48" t="s">
        <v>211</v>
      </c>
      <c r="AA18" s="48" t="s">
        <v>211</v>
      </c>
      <c r="AB18" s="102" t="s">
        <v>211</v>
      </c>
      <c r="AC18" s="101" t="s">
        <v>213</v>
      </c>
      <c r="AD18" s="48" t="s">
        <v>213</v>
      </c>
      <c r="AE18" s="48" t="s">
        <v>213</v>
      </c>
      <c r="AF18" s="48" t="s">
        <v>213</v>
      </c>
      <c r="AG18" s="102" t="s">
        <v>213</v>
      </c>
      <c r="AH18" s="101" t="s">
        <v>212</v>
      </c>
      <c r="AI18" s="48" t="s">
        <v>212</v>
      </c>
      <c r="AJ18" s="48" t="s">
        <v>212</v>
      </c>
      <c r="AK18" s="102" t="s">
        <v>212</v>
      </c>
      <c r="AL18" s="101" t="s">
        <v>210</v>
      </c>
      <c r="AM18" s="102" t="s">
        <v>210</v>
      </c>
      <c r="AN18" s="107" t="s">
        <v>211</v>
      </c>
      <c r="AO18" s="101" t="s">
        <v>209</v>
      </c>
      <c r="AP18" s="102" t="s">
        <v>209</v>
      </c>
    </row>
    <row r="19" spans="1:42" x14ac:dyDescent="0.25">
      <c r="A19" s="94" t="s">
        <v>153</v>
      </c>
      <c r="B19" s="238" t="s">
        <v>222</v>
      </c>
      <c r="C19" s="239"/>
      <c r="D19" s="239"/>
      <c r="E19" s="239"/>
      <c r="F19" s="240"/>
      <c r="G19" s="101" t="s">
        <v>340</v>
      </c>
      <c r="H19" s="48" t="s">
        <v>341</v>
      </c>
      <c r="I19" s="48" t="s">
        <v>342</v>
      </c>
      <c r="J19" s="48" t="s">
        <v>343</v>
      </c>
      <c r="K19" s="102" t="s">
        <v>344</v>
      </c>
      <c r="L19" s="238" t="s">
        <v>222</v>
      </c>
      <c r="M19" s="239"/>
      <c r="N19" s="239"/>
      <c r="O19" s="240"/>
      <c r="P19" s="238" t="s">
        <v>222</v>
      </c>
      <c r="Q19" s="240"/>
      <c r="R19" s="107" t="s">
        <v>222</v>
      </c>
      <c r="S19" s="238" t="s">
        <v>222</v>
      </c>
      <c r="T19" s="240"/>
      <c r="W19" s="94" t="s">
        <v>163</v>
      </c>
      <c r="X19" s="101"/>
      <c r="Y19" s="48"/>
      <c r="Z19" s="48" t="s">
        <v>212</v>
      </c>
      <c r="AA19" s="48" t="s">
        <v>212</v>
      </c>
      <c r="AB19" s="102" t="s">
        <v>212</v>
      </c>
      <c r="AC19" s="101"/>
      <c r="AD19" s="48"/>
      <c r="AE19" s="48"/>
      <c r="AF19" s="48"/>
      <c r="AG19" s="102"/>
      <c r="AH19" s="101"/>
      <c r="AI19" s="48"/>
      <c r="AJ19" s="48"/>
      <c r="AK19" s="102"/>
      <c r="AL19" s="101"/>
      <c r="AM19" s="102"/>
      <c r="AN19" s="107"/>
      <c r="AO19" s="101"/>
      <c r="AP19" s="102"/>
    </row>
    <row r="20" spans="1:42" x14ac:dyDescent="0.25">
      <c r="A20" s="94" t="s">
        <v>154</v>
      </c>
      <c r="B20" s="238" t="s">
        <v>222</v>
      </c>
      <c r="C20" s="239"/>
      <c r="D20" s="239"/>
      <c r="E20" s="239"/>
      <c r="F20" s="240"/>
      <c r="G20" s="101" t="s">
        <v>345</v>
      </c>
      <c r="H20" s="48" t="s">
        <v>346</v>
      </c>
      <c r="I20" s="48" t="s">
        <v>347</v>
      </c>
      <c r="J20" s="48" t="s">
        <v>348</v>
      </c>
      <c r="K20" s="102" t="s">
        <v>349</v>
      </c>
      <c r="L20" s="238" t="s">
        <v>222</v>
      </c>
      <c r="M20" s="239"/>
      <c r="N20" s="239"/>
      <c r="O20" s="240"/>
      <c r="P20" s="238" t="s">
        <v>222</v>
      </c>
      <c r="Q20" s="240"/>
      <c r="R20" s="107" t="s">
        <v>222</v>
      </c>
      <c r="S20" s="238" t="s">
        <v>222</v>
      </c>
      <c r="T20" s="240"/>
      <c r="W20" s="94" t="s">
        <v>153</v>
      </c>
      <c r="X20" s="101"/>
      <c r="Y20" s="48"/>
      <c r="Z20" s="48"/>
      <c r="AA20" s="48"/>
      <c r="AB20" s="102"/>
      <c r="AC20" s="101" t="s">
        <v>214</v>
      </c>
      <c r="AD20" s="48" t="s">
        <v>214</v>
      </c>
      <c r="AE20" s="48" t="s">
        <v>214</v>
      </c>
      <c r="AF20" s="48" t="s">
        <v>214</v>
      </c>
      <c r="AG20" s="102" t="s">
        <v>214</v>
      </c>
      <c r="AH20" s="101"/>
      <c r="AI20" s="48"/>
      <c r="AJ20" s="48"/>
      <c r="AK20" s="102"/>
      <c r="AL20" s="101"/>
      <c r="AM20" s="102"/>
      <c r="AN20" s="107"/>
      <c r="AO20" s="101"/>
      <c r="AP20" s="102"/>
    </row>
    <row r="21" spans="1:42" x14ac:dyDescent="0.25">
      <c r="A21" s="94" t="s">
        <v>155</v>
      </c>
      <c r="B21" s="238" t="s">
        <v>222</v>
      </c>
      <c r="C21" s="239"/>
      <c r="D21" s="239"/>
      <c r="E21" s="239"/>
      <c r="F21" s="240"/>
      <c r="G21" s="101" t="s">
        <v>350</v>
      </c>
      <c r="H21" s="48" t="s">
        <v>351</v>
      </c>
      <c r="I21" s="48" t="s">
        <v>352</v>
      </c>
      <c r="J21" s="48" t="s">
        <v>353</v>
      </c>
      <c r="K21" s="102" t="s">
        <v>354</v>
      </c>
      <c r="L21" s="238" t="s">
        <v>222</v>
      </c>
      <c r="M21" s="239"/>
      <c r="N21" s="239"/>
      <c r="O21" s="240"/>
      <c r="P21" s="238" t="s">
        <v>222</v>
      </c>
      <c r="Q21" s="240"/>
      <c r="R21" s="107" t="s">
        <v>222</v>
      </c>
      <c r="S21" s="238" t="s">
        <v>222</v>
      </c>
      <c r="T21" s="240"/>
      <c r="W21" s="94" t="s">
        <v>154</v>
      </c>
      <c r="X21" s="101"/>
      <c r="Y21" s="48"/>
      <c r="Z21" s="48"/>
      <c r="AA21" s="48"/>
      <c r="AB21" s="102"/>
      <c r="AC21" s="101" t="s">
        <v>209</v>
      </c>
      <c r="AD21" s="48" t="s">
        <v>209</v>
      </c>
      <c r="AE21" s="48" t="s">
        <v>209</v>
      </c>
      <c r="AF21" s="48" t="s">
        <v>209</v>
      </c>
      <c r="AG21" s="102" t="s">
        <v>209</v>
      </c>
      <c r="AH21" s="101"/>
      <c r="AI21" s="48"/>
      <c r="AJ21" s="48"/>
      <c r="AK21" s="102"/>
      <c r="AL21" s="101"/>
      <c r="AM21" s="102"/>
      <c r="AN21" s="107"/>
      <c r="AO21" s="101"/>
      <c r="AP21" s="102"/>
    </row>
    <row r="22" spans="1:42" x14ac:dyDescent="0.25">
      <c r="A22" s="94" t="s">
        <v>156</v>
      </c>
      <c r="B22" s="238" t="s">
        <v>222</v>
      </c>
      <c r="C22" s="239"/>
      <c r="D22" s="239"/>
      <c r="E22" s="239"/>
      <c r="F22" s="240"/>
      <c r="G22" s="101" t="s">
        <v>355</v>
      </c>
      <c r="H22" s="48" t="s">
        <v>356</v>
      </c>
      <c r="I22" s="48" t="s">
        <v>357</v>
      </c>
      <c r="J22" s="48" t="s">
        <v>358</v>
      </c>
      <c r="K22" s="102" t="s">
        <v>359</v>
      </c>
      <c r="L22" s="101" t="s">
        <v>360</v>
      </c>
      <c r="M22" s="48" t="s">
        <v>361</v>
      </c>
      <c r="N22" s="48" t="s">
        <v>362</v>
      </c>
      <c r="O22" s="102" t="s">
        <v>363</v>
      </c>
      <c r="P22" s="238" t="s">
        <v>222</v>
      </c>
      <c r="Q22" s="240"/>
      <c r="R22" s="107" t="s">
        <v>222</v>
      </c>
      <c r="S22" s="238" t="s">
        <v>222</v>
      </c>
      <c r="T22" s="240"/>
      <c r="W22" s="94" t="s">
        <v>155</v>
      </c>
      <c r="X22" s="101"/>
      <c r="Y22" s="48"/>
      <c r="Z22" s="48"/>
      <c r="AA22" s="48"/>
      <c r="AB22" s="102"/>
      <c r="AC22" s="101" t="s">
        <v>215</v>
      </c>
      <c r="AD22" s="48" t="s">
        <v>215</v>
      </c>
      <c r="AE22" s="48" t="s">
        <v>215</v>
      </c>
      <c r="AF22" s="48" t="s">
        <v>215</v>
      </c>
      <c r="AG22" s="102" t="s">
        <v>215</v>
      </c>
      <c r="AH22" s="101"/>
      <c r="AI22" s="48"/>
      <c r="AJ22" s="48"/>
      <c r="AK22" s="102"/>
      <c r="AL22" s="101"/>
      <c r="AM22" s="102"/>
      <c r="AN22" s="107"/>
      <c r="AO22" s="101"/>
      <c r="AP22" s="102"/>
    </row>
    <row r="23" spans="1:42" x14ac:dyDescent="0.25">
      <c r="A23" s="95" t="s">
        <v>157</v>
      </c>
      <c r="B23" s="101" t="s">
        <v>318</v>
      </c>
      <c r="C23" s="48" t="s">
        <v>319</v>
      </c>
      <c r="D23" s="48" t="s">
        <v>320</v>
      </c>
      <c r="E23" s="48" t="s">
        <v>321</v>
      </c>
      <c r="F23" s="102" t="s">
        <v>322</v>
      </c>
      <c r="G23" s="101" t="s">
        <v>323</v>
      </c>
      <c r="H23" s="48" t="s">
        <v>324</v>
      </c>
      <c r="I23" s="48" t="s">
        <v>325</v>
      </c>
      <c r="J23" s="48" t="s">
        <v>326</v>
      </c>
      <c r="K23" s="102" t="s">
        <v>327</v>
      </c>
      <c r="L23" s="101" t="s">
        <v>328</v>
      </c>
      <c r="M23" s="48" t="s">
        <v>329</v>
      </c>
      <c r="N23" s="48" t="s">
        <v>330</v>
      </c>
      <c r="O23" s="102" t="s">
        <v>331</v>
      </c>
      <c r="P23" s="101" t="s">
        <v>332</v>
      </c>
      <c r="Q23" s="102" t="s">
        <v>333</v>
      </c>
      <c r="R23" s="107" t="s">
        <v>334</v>
      </c>
      <c r="S23" s="101" t="s">
        <v>335</v>
      </c>
      <c r="T23" s="102" t="s">
        <v>336</v>
      </c>
      <c r="W23" s="94" t="s">
        <v>156</v>
      </c>
      <c r="X23" s="101"/>
      <c r="Y23" s="48"/>
      <c r="Z23" s="48"/>
      <c r="AA23" s="48"/>
      <c r="AB23" s="102"/>
      <c r="AC23" s="101" t="s">
        <v>216</v>
      </c>
      <c r="AD23" s="48" t="s">
        <v>216</v>
      </c>
      <c r="AE23" s="48" t="s">
        <v>216</v>
      </c>
      <c r="AF23" s="48" t="s">
        <v>216</v>
      </c>
      <c r="AG23" s="102" t="s">
        <v>216</v>
      </c>
      <c r="AH23" s="101" t="s">
        <v>215</v>
      </c>
      <c r="AI23" s="48" t="s">
        <v>215</v>
      </c>
      <c r="AJ23" s="48" t="s">
        <v>215</v>
      </c>
      <c r="AK23" s="102" t="s">
        <v>215</v>
      </c>
      <c r="AL23" s="101"/>
      <c r="AM23" s="102"/>
      <c r="AN23" s="107"/>
      <c r="AO23" s="101"/>
      <c r="AP23" s="102"/>
    </row>
    <row r="24" spans="1:42" x14ac:dyDescent="0.25">
      <c r="A24" s="95" t="s">
        <v>164</v>
      </c>
      <c r="B24" s="238" t="s">
        <v>222</v>
      </c>
      <c r="C24" s="241"/>
      <c r="D24" s="48" t="s">
        <v>337</v>
      </c>
      <c r="E24" s="48" t="s">
        <v>338</v>
      </c>
      <c r="F24" s="102" t="s">
        <v>339</v>
      </c>
      <c r="G24" s="238" t="s">
        <v>222</v>
      </c>
      <c r="H24" s="239"/>
      <c r="I24" s="239"/>
      <c r="J24" s="239"/>
      <c r="K24" s="240"/>
      <c r="L24" s="238" t="s">
        <v>222</v>
      </c>
      <c r="M24" s="239"/>
      <c r="N24" s="239"/>
      <c r="O24" s="240"/>
      <c r="P24" s="238" t="s">
        <v>222</v>
      </c>
      <c r="Q24" s="240"/>
      <c r="R24" s="107" t="s">
        <v>222</v>
      </c>
      <c r="S24" s="238" t="s">
        <v>222</v>
      </c>
      <c r="T24" s="240"/>
      <c r="W24" s="95" t="s">
        <v>157</v>
      </c>
      <c r="X24" s="101" t="s">
        <v>211</v>
      </c>
      <c r="Y24" s="48" t="s">
        <v>211</v>
      </c>
      <c r="Z24" s="48" t="s">
        <v>211</v>
      </c>
      <c r="AA24" s="48" t="s">
        <v>211</v>
      </c>
      <c r="AB24" s="102" t="s">
        <v>211</v>
      </c>
      <c r="AC24" s="101" t="s">
        <v>213</v>
      </c>
      <c r="AD24" s="48" t="s">
        <v>213</v>
      </c>
      <c r="AE24" s="48" t="s">
        <v>213</v>
      </c>
      <c r="AF24" s="48" t="s">
        <v>213</v>
      </c>
      <c r="AG24" s="102" t="s">
        <v>213</v>
      </c>
      <c r="AH24" s="101" t="s">
        <v>212</v>
      </c>
      <c r="AI24" s="48" t="s">
        <v>212</v>
      </c>
      <c r="AJ24" s="48" t="s">
        <v>212</v>
      </c>
      <c r="AK24" s="102" t="s">
        <v>212</v>
      </c>
      <c r="AL24" s="101" t="s">
        <v>210</v>
      </c>
      <c r="AM24" s="102" t="s">
        <v>210</v>
      </c>
      <c r="AN24" s="107" t="s">
        <v>211</v>
      </c>
      <c r="AO24" s="101" t="s">
        <v>209</v>
      </c>
      <c r="AP24" s="102" t="s">
        <v>209</v>
      </c>
    </row>
    <row r="25" spans="1:42" x14ac:dyDescent="0.25">
      <c r="A25" s="95" t="s">
        <v>158</v>
      </c>
      <c r="B25" s="238" t="s">
        <v>222</v>
      </c>
      <c r="C25" s="239"/>
      <c r="D25" s="239"/>
      <c r="E25" s="239"/>
      <c r="F25" s="240"/>
      <c r="G25" s="101" t="s">
        <v>340</v>
      </c>
      <c r="H25" s="48" t="s">
        <v>341</v>
      </c>
      <c r="I25" s="48" t="s">
        <v>342</v>
      </c>
      <c r="J25" s="48" t="s">
        <v>343</v>
      </c>
      <c r="K25" s="102" t="s">
        <v>344</v>
      </c>
      <c r="L25" s="238" t="s">
        <v>222</v>
      </c>
      <c r="M25" s="239"/>
      <c r="N25" s="239"/>
      <c r="O25" s="240"/>
      <c r="P25" s="238" t="s">
        <v>222</v>
      </c>
      <c r="Q25" s="240"/>
      <c r="R25" s="107" t="s">
        <v>222</v>
      </c>
      <c r="S25" s="238" t="s">
        <v>222</v>
      </c>
      <c r="T25" s="240"/>
      <c r="W25" s="95" t="s">
        <v>164</v>
      </c>
      <c r="X25" s="101"/>
      <c r="Y25" s="48"/>
      <c r="Z25" s="48" t="s">
        <v>212</v>
      </c>
      <c r="AA25" s="48" t="s">
        <v>212</v>
      </c>
      <c r="AB25" s="102" t="s">
        <v>212</v>
      </c>
      <c r="AC25" s="101"/>
      <c r="AD25" s="48"/>
      <c r="AE25" s="48"/>
      <c r="AF25" s="48"/>
      <c r="AG25" s="102"/>
      <c r="AH25" s="101"/>
      <c r="AI25" s="48"/>
      <c r="AJ25" s="48"/>
      <c r="AK25" s="102"/>
      <c r="AL25" s="101"/>
      <c r="AM25" s="102"/>
      <c r="AN25" s="107"/>
      <c r="AO25" s="101"/>
      <c r="AP25" s="102"/>
    </row>
    <row r="26" spans="1:42" x14ac:dyDescent="0.25">
      <c r="A26" s="95" t="s">
        <v>159</v>
      </c>
      <c r="B26" s="238" t="s">
        <v>222</v>
      </c>
      <c r="C26" s="239"/>
      <c r="D26" s="239"/>
      <c r="E26" s="239"/>
      <c r="F26" s="240"/>
      <c r="G26" s="101" t="s">
        <v>345</v>
      </c>
      <c r="H26" s="48" t="s">
        <v>346</v>
      </c>
      <c r="I26" s="48" t="s">
        <v>347</v>
      </c>
      <c r="J26" s="48" t="s">
        <v>348</v>
      </c>
      <c r="K26" s="102" t="s">
        <v>349</v>
      </c>
      <c r="L26" s="238" t="s">
        <v>222</v>
      </c>
      <c r="M26" s="239"/>
      <c r="N26" s="239"/>
      <c r="O26" s="240"/>
      <c r="P26" s="238" t="s">
        <v>222</v>
      </c>
      <c r="Q26" s="240"/>
      <c r="R26" s="107" t="s">
        <v>222</v>
      </c>
      <c r="S26" s="238" t="s">
        <v>222</v>
      </c>
      <c r="T26" s="240"/>
      <c r="W26" s="95" t="s">
        <v>158</v>
      </c>
      <c r="X26" s="101"/>
      <c r="Y26" s="48"/>
      <c r="Z26" s="48"/>
      <c r="AA26" s="48"/>
      <c r="AB26" s="102"/>
      <c r="AC26" s="101" t="s">
        <v>214</v>
      </c>
      <c r="AD26" s="48" t="s">
        <v>214</v>
      </c>
      <c r="AE26" s="48" t="s">
        <v>214</v>
      </c>
      <c r="AF26" s="48" t="s">
        <v>214</v>
      </c>
      <c r="AG26" s="102" t="s">
        <v>214</v>
      </c>
      <c r="AH26" s="101"/>
      <c r="AI26" s="48"/>
      <c r="AJ26" s="48"/>
      <c r="AK26" s="102"/>
      <c r="AL26" s="101"/>
      <c r="AM26" s="102"/>
      <c r="AN26" s="107"/>
      <c r="AO26" s="101"/>
      <c r="AP26" s="102"/>
    </row>
    <row r="27" spans="1:42" x14ac:dyDescent="0.25">
      <c r="A27" s="95" t="s">
        <v>160</v>
      </c>
      <c r="B27" s="238" t="s">
        <v>222</v>
      </c>
      <c r="C27" s="239"/>
      <c r="D27" s="239"/>
      <c r="E27" s="239"/>
      <c r="F27" s="240"/>
      <c r="G27" s="101" t="s">
        <v>350</v>
      </c>
      <c r="H27" s="48" t="s">
        <v>351</v>
      </c>
      <c r="I27" s="48" t="s">
        <v>352</v>
      </c>
      <c r="J27" s="48" t="s">
        <v>353</v>
      </c>
      <c r="K27" s="102" t="s">
        <v>354</v>
      </c>
      <c r="L27" s="238" t="s">
        <v>222</v>
      </c>
      <c r="M27" s="239"/>
      <c r="N27" s="239"/>
      <c r="O27" s="240"/>
      <c r="P27" s="238" t="s">
        <v>222</v>
      </c>
      <c r="Q27" s="240"/>
      <c r="R27" s="107" t="s">
        <v>222</v>
      </c>
      <c r="S27" s="238" t="s">
        <v>222</v>
      </c>
      <c r="T27" s="240"/>
      <c r="W27" s="95" t="s">
        <v>159</v>
      </c>
      <c r="X27" s="101"/>
      <c r="Y27" s="48"/>
      <c r="Z27" s="48"/>
      <c r="AA27" s="48"/>
      <c r="AB27" s="102"/>
      <c r="AC27" s="101" t="s">
        <v>209</v>
      </c>
      <c r="AD27" s="48" t="s">
        <v>209</v>
      </c>
      <c r="AE27" s="48" t="s">
        <v>209</v>
      </c>
      <c r="AF27" s="48" t="s">
        <v>209</v>
      </c>
      <c r="AG27" s="102" t="s">
        <v>209</v>
      </c>
      <c r="AH27" s="101"/>
      <c r="AI27" s="48"/>
      <c r="AJ27" s="48"/>
      <c r="AK27" s="102"/>
      <c r="AL27" s="101"/>
      <c r="AM27" s="102"/>
      <c r="AN27" s="107"/>
      <c r="AO27" s="101"/>
      <c r="AP27" s="102"/>
    </row>
    <row r="28" spans="1:42" x14ac:dyDescent="0.25">
      <c r="A28" s="95" t="s">
        <v>161</v>
      </c>
      <c r="B28" s="238" t="s">
        <v>222</v>
      </c>
      <c r="C28" s="239"/>
      <c r="D28" s="239"/>
      <c r="E28" s="239"/>
      <c r="F28" s="240"/>
      <c r="G28" s="101" t="s">
        <v>355</v>
      </c>
      <c r="H28" s="48" t="s">
        <v>356</v>
      </c>
      <c r="I28" s="48" t="s">
        <v>357</v>
      </c>
      <c r="J28" s="48" t="s">
        <v>358</v>
      </c>
      <c r="K28" s="102" t="s">
        <v>359</v>
      </c>
      <c r="L28" s="101" t="s">
        <v>360</v>
      </c>
      <c r="M28" s="48" t="s">
        <v>361</v>
      </c>
      <c r="N28" s="48" t="s">
        <v>362</v>
      </c>
      <c r="O28" s="102" t="s">
        <v>363</v>
      </c>
      <c r="P28" s="238" t="s">
        <v>222</v>
      </c>
      <c r="Q28" s="240"/>
      <c r="R28" s="107" t="s">
        <v>222</v>
      </c>
      <c r="S28" s="238" t="s">
        <v>222</v>
      </c>
      <c r="T28" s="240"/>
      <c r="W28" s="95" t="s">
        <v>160</v>
      </c>
      <c r="X28" s="101"/>
      <c r="Y28" s="48"/>
      <c r="Z28" s="48"/>
      <c r="AA28" s="48"/>
      <c r="AB28" s="102"/>
      <c r="AC28" s="101" t="s">
        <v>215</v>
      </c>
      <c r="AD28" s="48" t="s">
        <v>215</v>
      </c>
      <c r="AE28" s="48" t="s">
        <v>215</v>
      </c>
      <c r="AF28" s="48" t="s">
        <v>215</v>
      </c>
      <c r="AG28" s="102" t="s">
        <v>215</v>
      </c>
      <c r="AH28" s="101"/>
      <c r="AI28" s="48"/>
      <c r="AJ28" s="48"/>
      <c r="AK28" s="102"/>
      <c r="AL28" s="101"/>
      <c r="AM28" s="102"/>
      <c r="AN28" s="107"/>
      <c r="AO28" s="101"/>
      <c r="AP28" s="102"/>
    </row>
    <row r="29" spans="1:42" x14ac:dyDescent="0.25">
      <c r="A29" s="95" t="s">
        <v>134</v>
      </c>
      <c r="B29" s="238" t="s">
        <v>222</v>
      </c>
      <c r="C29" s="241"/>
      <c r="D29" s="48" t="s">
        <v>364</v>
      </c>
      <c r="E29" s="48" t="s">
        <v>365</v>
      </c>
      <c r="F29" s="102" t="s">
        <v>366</v>
      </c>
      <c r="G29" s="101" t="s">
        <v>367</v>
      </c>
      <c r="H29" s="48" t="s">
        <v>368</v>
      </c>
      <c r="I29" s="48" t="s">
        <v>369</v>
      </c>
      <c r="J29" s="48" t="s">
        <v>370</v>
      </c>
      <c r="K29" s="102" t="s">
        <v>371</v>
      </c>
      <c r="L29" s="101" t="s">
        <v>372</v>
      </c>
      <c r="M29" s="48" t="s">
        <v>373</v>
      </c>
      <c r="N29" s="48" t="s">
        <v>374</v>
      </c>
      <c r="O29" s="102" t="s">
        <v>375</v>
      </c>
      <c r="P29" s="101" t="s">
        <v>376</v>
      </c>
      <c r="Q29" s="102" t="s">
        <v>377</v>
      </c>
      <c r="R29" s="107" t="s">
        <v>378</v>
      </c>
      <c r="S29" s="101" t="s">
        <v>379</v>
      </c>
      <c r="T29" s="102" t="s">
        <v>222</v>
      </c>
      <c r="W29" s="95" t="s">
        <v>161</v>
      </c>
      <c r="X29" s="101"/>
      <c r="Y29" s="48"/>
      <c r="Z29" s="48"/>
      <c r="AA29" s="48"/>
      <c r="AB29" s="102"/>
      <c r="AC29" s="101" t="s">
        <v>216</v>
      </c>
      <c r="AD29" s="48" t="s">
        <v>216</v>
      </c>
      <c r="AE29" s="48" t="s">
        <v>216</v>
      </c>
      <c r="AF29" s="48" t="s">
        <v>216</v>
      </c>
      <c r="AG29" s="102" t="s">
        <v>216</v>
      </c>
      <c r="AH29" s="101" t="s">
        <v>215</v>
      </c>
      <c r="AI29" s="48" t="s">
        <v>215</v>
      </c>
      <c r="AJ29" s="48" t="s">
        <v>215</v>
      </c>
      <c r="AK29" s="102" t="s">
        <v>215</v>
      </c>
      <c r="AL29" s="101"/>
      <c r="AM29" s="102"/>
      <c r="AN29" s="107"/>
      <c r="AO29" s="101"/>
      <c r="AP29" s="102"/>
    </row>
    <row r="30" spans="1:42" x14ac:dyDescent="0.25">
      <c r="A30" s="95" t="s">
        <v>135</v>
      </c>
      <c r="B30" s="238" t="s">
        <v>222</v>
      </c>
      <c r="C30" s="241"/>
      <c r="D30" s="48" t="s">
        <v>380</v>
      </c>
      <c r="E30" s="48" t="s">
        <v>381</v>
      </c>
      <c r="F30" s="102" t="s">
        <v>382</v>
      </c>
      <c r="G30" s="101" t="s">
        <v>383</v>
      </c>
      <c r="H30" s="48" t="s">
        <v>384</v>
      </c>
      <c r="I30" s="48" t="s">
        <v>385</v>
      </c>
      <c r="J30" s="48" t="s">
        <v>386</v>
      </c>
      <c r="K30" s="102" t="s">
        <v>387</v>
      </c>
      <c r="L30" s="101" t="s">
        <v>388</v>
      </c>
      <c r="M30" s="48" t="s">
        <v>389</v>
      </c>
      <c r="N30" s="48" t="s">
        <v>390</v>
      </c>
      <c r="O30" s="102" t="s">
        <v>391</v>
      </c>
      <c r="P30" s="101" t="s">
        <v>392</v>
      </c>
      <c r="Q30" s="102" t="s">
        <v>393</v>
      </c>
      <c r="R30" s="107" t="s">
        <v>394</v>
      </c>
      <c r="S30" s="101" t="s">
        <v>395</v>
      </c>
      <c r="T30" s="102" t="s">
        <v>222</v>
      </c>
      <c r="W30" s="95" t="s">
        <v>134</v>
      </c>
      <c r="X30" s="101"/>
      <c r="Y30" s="48"/>
      <c r="Z30" s="48" t="s">
        <v>215</v>
      </c>
      <c r="AA30" s="48" t="s">
        <v>215</v>
      </c>
      <c r="AB30" s="102" t="s">
        <v>215</v>
      </c>
      <c r="AC30" s="101" t="s">
        <v>218</v>
      </c>
      <c r="AD30" s="48" t="s">
        <v>218</v>
      </c>
      <c r="AE30" s="48" t="s">
        <v>218</v>
      </c>
      <c r="AF30" s="48" t="s">
        <v>218</v>
      </c>
      <c r="AG30" s="102" t="s">
        <v>218</v>
      </c>
      <c r="AH30" s="101" t="s">
        <v>213</v>
      </c>
      <c r="AI30" s="48" t="s">
        <v>213</v>
      </c>
      <c r="AJ30" s="48" t="s">
        <v>213</v>
      </c>
      <c r="AK30" s="102" t="s">
        <v>213</v>
      </c>
      <c r="AL30" s="101" t="s">
        <v>211</v>
      </c>
      <c r="AM30" s="102" t="s">
        <v>211</v>
      </c>
      <c r="AN30" s="107" t="s">
        <v>212</v>
      </c>
      <c r="AO30" s="101" t="s">
        <v>210</v>
      </c>
      <c r="AP30" s="102"/>
    </row>
    <row r="31" spans="1:42" x14ac:dyDescent="0.25">
      <c r="A31" s="95" t="s">
        <v>136</v>
      </c>
      <c r="B31" s="238" t="s">
        <v>222</v>
      </c>
      <c r="C31" s="241"/>
      <c r="D31" s="48" t="s">
        <v>396</v>
      </c>
      <c r="E31" s="48" t="s">
        <v>397</v>
      </c>
      <c r="F31" s="102" t="s">
        <v>398</v>
      </c>
      <c r="G31" s="101" t="s">
        <v>399</v>
      </c>
      <c r="H31" s="48" t="s">
        <v>400</v>
      </c>
      <c r="I31" s="48" t="s">
        <v>401</v>
      </c>
      <c r="J31" s="48" t="s">
        <v>402</v>
      </c>
      <c r="K31" s="102" t="s">
        <v>403</v>
      </c>
      <c r="L31" s="101" t="s">
        <v>404</v>
      </c>
      <c r="M31" s="48" t="s">
        <v>405</v>
      </c>
      <c r="N31" s="48" t="s">
        <v>406</v>
      </c>
      <c r="O31" s="102" t="s">
        <v>407</v>
      </c>
      <c r="P31" s="101" t="s">
        <v>408</v>
      </c>
      <c r="Q31" s="102" t="s">
        <v>409</v>
      </c>
      <c r="R31" s="107" t="s">
        <v>410</v>
      </c>
      <c r="S31" s="101" t="s">
        <v>411</v>
      </c>
      <c r="T31" s="102" t="s">
        <v>222</v>
      </c>
      <c r="W31" s="95" t="s">
        <v>135</v>
      </c>
      <c r="X31" s="101"/>
      <c r="Y31" s="48"/>
      <c r="Z31" s="48" t="s">
        <v>213</v>
      </c>
      <c r="AA31" s="48" t="s">
        <v>213</v>
      </c>
      <c r="AB31" s="102" t="s">
        <v>213</v>
      </c>
      <c r="AC31" s="101" t="s">
        <v>217</v>
      </c>
      <c r="AD31" s="48" t="s">
        <v>217</v>
      </c>
      <c r="AE31" s="48" t="s">
        <v>217</v>
      </c>
      <c r="AF31" s="48" t="s">
        <v>217</v>
      </c>
      <c r="AG31" s="102" t="s">
        <v>217</v>
      </c>
      <c r="AH31" s="101" t="s">
        <v>214</v>
      </c>
      <c r="AI31" s="48" t="s">
        <v>214</v>
      </c>
      <c r="AJ31" s="48" t="s">
        <v>214</v>
      </c>
      <c r="AK31" s="102" t="s">
        <v>214</v>
      </c>
      <c r="AL31" s="101" t="s">
        <v>212</v>
      </c>
      <c r="AM31" s="102" t="s">
        <v>212</v>
      </c>
      <c r="AN31" s="107" t="s">
        <v>215</v>
      </c>
      <c r="AO31" s="101" t="s">
        <v>211</v>
      </c>
      <c r="AP31" s="102"/>
    </row>
    <row r="32" spans="1:42" x14ac:dyDescent="0.25">
      <c r="A32" s="95" t="s">
        <v>137</v>
      </c>
      <c r="B32" s="101" t="s">
        <v>412</v>
      </c>
      <c r="C32" s="48" t="s">
        <v>413</v>
      </c>
      <c r="D32" s="48" t="s">
        <v>414</v>
      </c>
      <c r="E32" s="48" t="s">
        <v>415</v>
      </c>
      <c r="F32" s="102" t="s">
        <v>416</v>
      </c>
      <c r="G32" s="101" t="s">
        <v>417</v>
      </c>
      <c r="H32" s="48" t="s">
        <v>418</v>
      </c>
      <c r="I32" s="48" t="s">
        <v>419</v>
      </c>
      <c r="J32" s="48" t="s">
        <v>420</v>
      </c>
      <c r="K32" s="102" t="s">
        <v>421</v>
      </c>
      <c r="L32" s="101" t="s">
        <v>422</v>
      </c>
      <c r="M32" s="48" t="s">
        <v>423</v>
      </c>
      <c r="N32" s="48" t="s">
        <v>424</v>
      </c>
      <c r="O32" s="102" t="s">
        <v>425</v>
      </c>
      <c r="P32" s="101" t="s">
        <v>426</v>
      </c>
      <c r="Q32" s="102" t="s">
        <v>427</v>
      </c>
      <c r="R32" s="107" t="s">
        <v>428</v>
      </c>
      <c r="S32" s="101" t="s">
        <v>429</v>
      </c>
      <c r="T32" s="102" t="s">
        <v>222</v>
      </c>
      <c r="W32" s="95" t="s">
        <v>136</v>
      </c>
      <c r="X32" s="101"/>
      <c r="Y32" s="48"/>
      <c r="Z32" s="48" t="s">
        <v>214</v>
      </c>
      <c r="AA32" s="48" t="s">
        <v>214</v>
      </c>
      <c r="AB32" s="102" t="s">
        <v>214</v>
      </c>
      <c r="AC32" s="101" t="s">
        <v>219</v>
      </c>
      <c r="AD32" s="48" t="s">
        <v>219</v>
      </c>
      <c r="AE32" s="48" t="s">
        <v>219</v>
      </c>
      <c r="AF32" s="48" t="s">
        <v>219</v>
      </c>
      <c r="AG32" s="102" t="s">
        <v>219</v>
      </c>
      <c r="AH32" s="101" t="s">
        <v>216</v>
      </c>
      <c r="AI32" s="48" t="s">
        <v>216</v>
      </c>
      <c r="AJ32" s="48" t="s">
        <v>216</v>
      </c>
      <c r="AK32" s="102" t="s">
        <v>216</v>
      </c>
      <c r="AL32" s="101" t="s">
        <v>215</v>
      </c>
      <c r="AM32" s="102" t="s">
        <v>215</v>
      </c>
      <c r="AN32" s="107" t="s">
        <v>213</v>
      </c>
      <c r="AO32" s="101" t="s">
        <v>212</v>
      </c>
      <c r="AP32" s="102"/>
    </row>
    <row r="33" spans="1:42" x14ac:dyDescent="0.25">
      <c r="A33" s="95" t="s">
        <v>138</v>
      </c>
      <c r="B33" s="238" t="s">
        <v>222</v>
      </c>
      <c r="C33" s="239"/>
      <c r="D33" s="239"/>
      <c r="E33" s="239"/>
      <c r="F33" s="240"/>
      <c r="G33" s="101" t="s">
        <v>430</v>
      </c>
      <c r="H33" s="48" t="s">
        <v>431</v>
      </c>
      <c r="I33" s="48" t="s">
        <v>432</v>
      </c>
      <c r="J33" s="48" t="s">
        <v>433</v>
      </c>
      <c r="K33" s="102" t="s">
        <v>434</v>
      </c>
      <c r="L33" s="101" t="s">
        <v>435</v>
      </c>
      <c r="M33" s="48" t="s">
        <v>436</v>
      </c>
      <c r="N33" s="48" t="s">
        <v>437</v>
      </c>
      <c r="O33" s="102" t="s">
        <v>438</v>
      </c>
      <c r="P33" s="101" t="s">
        <v>439</v>
      </c>
      <c r="Q33" s="102" t="s">
        <v>440</v>
      </c>
      <c r="R33" s="107" t="s">
        <v>441</v>
      </c>
      <c r="S33" s="238" t="s">
        <v>222</v>
      </c>
      <c r="T33" s="240"/>
      <c r="W33" s="95" t="s">
        <v>137</v>
      </c>
      <c r="X33" s="101" t="s">
        <v>216</v>
      </c>
      <c r="Y33" s="48" t="s">
        <v>216</v>
      </c>
      <c r="Z33" s="48" t="s">
        <v>216</v>
      </c>
      <c r="AA33" s="48" t="s">
        <v>216</v>
      </c>
      <c r="AB33" s="48" t="s">
        <v>216</v>
      </c>
      <c r="AC33" s="101" t="s">
        <v>220</v>
      </c>
      <c r="AD33" s="48" t="s">
        <v>220</v>
      </c>
      <c r="AE33" s="48" t="s">
        <v>220</v>
      </c>
      <c r="AF33" s="48" t="s">
        <v>220</v>
      </c>
      <c r="AG33" s="48" t="s">
        <v>220</v>
      </c>
      <c r="AH33" s="101" t="s">
        <v>218</v>
      </c>
      <c r="AI33" s="48" t="s">
        <v>218</v>
      </c>
      <c r="AJ33" s="48" t="s">
        <v>218</v>
      </c>
      <c r="AK33" s="48" t="s">
        <v>218</v>
      </c>
      <c r="AL33" s="101" t="s">
        <v>213</v>
      </c>
      <c r="AM33" s="102" t="s">
        <v>213</v>
      </c>
      <c r="AN33" s="107" t="s">
        <v>214</v>
      </c>
      <c r="AO33" s="101" t="s">
        <v>215</v>
      </c>
      <c r="AP33" s="102"/>
    </row>
    <row r="34" spans="1:42" x14ac:dyDescent="0.25">
      <c r="A34" s="95" t="s">
        <v>140</v>
      </c>
      <c r="B34" s="238" t="s">
        <v>222</v>
      </c>
      <c r="C34" s="239"/>
      <c r="D34" s="239"/>
      <c r="E34" s="239"/>
      <c r="F34" s="240"/>
      <c r="G34" s="238" t="s">
        <v>222</v>
      </c>
      <c r="H34" s="239"/>
      <c r="I34" s="239"/>
      <c r="J34" s="239"/>
      <c r="K34" s="240"/>
      <c r="L34" s="238" t="s">
        <v>222</v>
      </c>
      <c r="M34" s="239"/>
      <c r="N34" s="239"/>
      <c r="O34" s="240"/>
      <c r="P34" s="238" t="s">
        <v>222</v>
      </c>
      <c r="Q34" s="240"/>
      <c r="R34" s="107" t="s">
        <v>222</v>
      </c>
      <c r="S34" s="238" t="s">
        <v>222</v>
      </c>
      <c r="T34" s="240"/>
      <c r="W34" s="95" t="s">
        <v>138</v>
      </c>
      <c r="X34" s="101"/>
      <c r="Y34" s="48"/>
      <c r="Z34" s="48"/>
      <c r="AA34" s="48"/>
      <c r="AB34" s="102"/>
      <c r="AC34" s="101" t="s">
        <v>221</v>
      </c>
      <c r="AD34" s="48" t="s">
        <v>221</v>
      </c>
      <c r="AE34" s="48" t="s">
        <v>221</v>
      </c>
      <c r="AF34" s="48" t="s">
        <v>221</v>
      </c>
      <c r="AG34" s="48" t="s">
        <v>221</v>
      </c>
      <c r="AH34" s="101" t="s">
        <v>217</v>
      </c>
      <c r="AI34" s="48" t="s">
        <v>217</v>
      </c>
      <c r="AJ34" s="48" t="s">
        <v>217</v>
      </c>
      <c r="AK34" s="48" t="s">
        <v>217</v>
      </c>
      <c r="AL34" s="101" t="s">
        <v>214</v>
      </c>
      <c r="AM34" s="102" t="s">
        <v>214</v>
      </c>
      <c r="AN34" s="107" t="s">
        <v>216</v>
      </c>
      <c r="AO34" s="101"/>
      <c r="AP34" s="102"/>
    </row>
    <row r="35" spans="1:42" x14ac:dyDescent="0.25">
      <c r="A35" s="95" t="s">
        <v>141</v>
      </c>
      <c r="B35" s="238" t="s">
        <v>222</v>
      </c>
      <c r="C35" s="239"/>
      <c r="D35" s="239"/>
      <c r="E35" s="239"/>
      <c r="F35" s="240"/>
      <c r="G35" s="238" t="s">
        <v>222</v>
      </c>
      <c r="H35" s="239"/>
      <c r="I35" s="239"/>
      <c r="J35" s="239"/>
      <c r="K35" s="240"/>
      <c r="L35" s="238" t="s">
        <v>222</v>
      </c>
      <c r="M35" s="239"/>
      <c r="N35" s="239"/>
      <c r="O35" s="240"/>
      <c r="P35" s="238" t="s">
        <v>222</v>
      </c>
      <c r="Q35" s="240"/>
      <c r="R35" s="107" t="s">
        <v>222</v>
      </c>
      <c r="S35" s="238" t="s">
        <v>222</v>
      </c>
      <c r="T35" s="240"/>
      <c r="W35" s="95" t="s">
        <v>140</v>
      </c>
      <c r="X35" s="235"/>
      <c r="Y35" s="236"/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7"/>
    </row>
    <row r="36" spans="1:42" ht="15.75" thickBot="1" x14ac:dyDescent="0.3">
      <c r="A36" s="95" t="s">
        <v>113</v>
      </c>
      <c r="B36" s="243" t="s">
        <v>222</v>
      </c>
      <c r="C36" s="245"/>
      <c r="D36" s="104" t="s">
        <v>442</v>
      </c>
      <c r="E36" s="104" t="s">
        <v>443</v>
      </c>
      <c r="F36" s="105" t="s">
        <v>444</v>
      </c>
      <c r="G36" s="103" t="s">
        <v>445</v>
      </c>
      <c r="H36" s="104" t="s">
        <v>446</v>
      </c>
      <c r="I36" s="104" t="s">
        <v>447</v>
      </c>
      <c r="J36" s="104" t="s">
        <v>448</v>
      </c>
      <c r="K36" s="105" t="s">
        <v>449</v>
      </c>
      <c r="L36" s="103" t="s">
        <v>450</v>
      </c>
      <c r="M36" s="104" t="s">
        <v>451</v>
      </c>
      <c r="N36" s="104" t="s">
        <v>452</v>
      </c>
      <c r="O36" s="105" t="s">
        <v>453</v>
      </c>
      <c r="P36" s="243" t="s">
        <v>222</v>
      </c>
      <c r="Q36" s="244"/>
      <c r="R36" s="108" t="s">
        <v>222</v>
      </c>
      <c r="S36" s="243" t="s">
        <v>222</v>
      </c>
      <c r="T36" s="244"/>
      <c r="W36" s="95" t="s">
        <v>141</v>
      </c>
      <c r="X36" s="235"/>
      <c r="Y36" s="236"/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7"/>
    </row>
    <row r="37" spans="1:42" ht="15.75" thickBot="1" x14ac:dyDescent="0.3">
      <c r="W37" s="95" t="s">
        <v>113</v>
      </c>
      <c r="X37" s="103"/>
      <c r="Y37" s="104"/>
      <c r="Z37" s="104" t="s">
        <v>207</v>
      </c>
      <c r="AA37" s="104" t="s">
        <v>207</v>
      </c>
      <c r="AB37" s="105" t="s">
        <v>207</v>
      </c>
      <c r="AC37" s="103" t="s">
        <v>208</v>
      </c>
      <c r="AD37" s="104" t="s">
        <v>208</v>
      </c>
      <c r="AE37" s="104" t="s">
        <v>208</v>
      </c>
      <c r="AF37" s="104" t="s">
        <v>208</v>
      </c>
      <c r="AG37" s="105" t="s">
        <v>208</v>
      </c>
      <c r="AH37" s="103" t="s">
        <v>207</v>
      </c>
      <c r="AI37" s="104" t="s">
        <v>207</v>
      </c>
      <c r="AJ37" s="104" t="s">
        <v>207</v>
      </c>
      <c r="AK37" s="105" t="s">
        <v>207</v>
      </c>
      <c r="AL37" s="103"/>
      <c r="AM37" s="105"/>
      <c r="AN37" s="108"/>
      <c r="AO37" s="103"/>
      <c r="AP37" s="105"/>
    </row>
  </sheetData>
  <mergeCells count="108">
    <mergeCell ref="B36:C36"/>
    <mergeCell ref="B19:F19"/>
    <mergeCell ref="B20:F20"/>
    <mergeCell ref="B21:F21"/>
    <mergeCell ref="B22:F22"/>
    <mergeCell ref="B15:F15"/>
    <mergeCell ref="B16:F16"/>
    <mergeCell ref="B18:C18"/>
    <mergeCell ref="B33:F33"/>
    <mergeCell ref="B34:F34"/>
    <mergeCell ref="B35:F35"/>
    <mergeCell ref="B25:F25"/>
    <mergeCell ref="B26:F26"/>
    <mergeCell ref="B27:F27"/>
    <mergeCell ref="B28:F28"/>
    <mergeCell ref="B24:C24"/>
    <mergeCell ref="B29:C29"/>
    <mergeCell ref="B30:C30"/>
    <mergeCell ref="B31:C31"/>
    <mergeCell ref="L27:O27"/>
    <mergeCell ref="L34:O34"/>
    <mergeCell ref="L35:O35"/>
    <mergeCell ref="G15:K15"/>
    <mergeCell ref="G16:K16"/>
    <mergeCell ref="G18:K18"/>
    <mergeCell ref="G24:K24"/>
    <mergeCell ref="G34:K34"/>
    <mergeCell ref="G35:K35"/>
    <mergeCell ref="S34:T34"/>
    <mergeCell ref="S35:T35"/>
    <mergeCell ref="S36:T36"/>
    <mergeCell ref="L18:O18"/>
    <mergeCell ref="L19:O19"/>
    <mergeCell ref="L20:O20"/>
    <mergeCell ref="L21:O21"/>
    <mergeCell ref="L24:O24"/>
    <mergeCell ref="L25:O25"/>
    <mergeCell ref="L26:O26"/>
    <mergeCell ref="S24:T24"/>
    <mergeCell ref="S25:T25"/>
    <mergeCell ref="S26:T26"/>
    <mergeCell ref="S27:T27"/>
    <mergeCell ref="S28:T28"/>
    <mergeCell ref="S33:T33"/>
    <mergeCell ref="P26:Q26"/>
    <mergeCell ref="P27:Q27"/>
    <mergeCell ref="P28:Q28"/>
    <mergeCell ref="P34:Q34"/>
    <mergeCell ref="P35:Q35"/>
    <mergeCell ref="P36:Q36"/>
    <mergeCell ref="P19:Q19"/>
    <mergeCell ref="P20:Q20"/>
    <mergeCell ref="S16:T16"/>
    <mergeCell ref="S18:T18"/>
    <mergeCell ref="S19:T19"/>
    <mergeCell ref="S20:T20"/>
    <mergeCell ref="S21:T21"/>
    <mergeCell ref="S22:T22"/>
    <mergeCell ref="S8:T8"/>
    <mergeCell ref="S11:T11"/>
    <mergeCell ref="S12:T12"/>
    <mergeCell ref="S13:T13"/>
    <mergeCell ref="S14:T14"/>
    <mergeCell ref="S15:T15"/>
    <mergeCell ref="P21:Q21"/>
    <mergeCell ref="P22:Q22"/>
    <mergeCell ref="P24:Q24"/>
    <mergeCell ref="P25:Q25"/>
    <mergeCell ref="P9:Q9"/>
    <mergeCell ref="P10:Q10"/>
    <mergeCell ref="P12:Q12"/>
    <mergeCell ref="P13:Q13"/>
    <mergeCell ref="P14:Q14"/>
    <mergeCell ref="P18:Q18"/>
    <mergeCell ref="L9:O9"/>
    <mergeCell ref="L10:O10"/>
    <mergeCell ref="L11:O11"/>
    <mergeCell ref="B9:F9"/>
    <mergeCell ref="B10:F10"/>
    <mergeCell ref="B11:F11"/>
    <mergeCell ref="G8:K8"/>
    <mergeCell ref="G9:K9"/>
    <mergeCell ref="G10:K10"/>
    <mergeCell ref="G11:K11"/>
    <mergeCell ref="X35:AP35"/>
    <mergeCell ref="X36:AP36"/>
    <mergeCell ref="B3:F3"/>
    <mergeCell ref="G3:K3"/>
    <mergeCell ref="B4:D4"/>
    <mergeCell ref="G4:K4"/>
    <mergeCell ref="L4:O4"/>
    <mergeCell ref="B6:F6"/>
    <mergeCell ref="B7:F7"/>
    <mergeCell ref="B8:F8"/>
    <mergeCell ref="X7:AP7"/>
    <mergeCell ref="P4:Q4"/>
    <mergeCell ref="S4:T4"/>
    <mergeCell ref="B5:E5"/>
    <mergeCell ref="H5:K5"/>
    <mergeCell ref="L5:O5"/>
    <mergeCell ref="L6:O6"/>
    <mergeCell ref="P5:Q5"/>
    <mergeCell ref="P6:Q6"/>
    <mergeCell ref="S5:T5"/>
    <mergeCell ref="S6:T6"/>
    <mergeCell ref="G7:J7"/>
    <mergeCell ref="G6:K6"/>
    <mergeCell ref="L8:O8"/>
  </mergeCells>
  <conditionalFormatting sqref="X3:AP6 X8:AP34 X7 X37:AP37 X35:X36">
    <cfRule type="cellIs" dxfId="263" priority="2" operator="not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5A238-1F2C-4B1A-85D1-C50990BF7484}">
  <sheetPr>
    <tabColor theme="6"/>
  </sheetPr>
  <dimension ref="A1:AZ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17" sqref="T17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11.42578125" style="15" bestFit="1" customWidth="1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2" s="47" customFormat="1" ht="95.25" customHeight="1" x14ac:dyDescent="0.2">
      <c r="A1" s="45" t="s">
        <v>83</v>
      </c>
      <c r="B1" s="45" t="s">
        <v>82</v>
      </c>
      <c r="C1" s="42" t="s">
        <v>5</v>
      </c>
      <c r="D1" s="42" t="s">
        <v>115</v>
      </c>
      <c r="E1" s="42" t="s">
        <v>112</v>
      </c>
      <c r="F1" s="42" t="s">
        <v>6</v>
      </c>
      <c r="G1" s="42" t="s">
        <v>139</v>
      </c>
      <c r="H1" s="42" t="s">
        <v>20</v>
      </c>
      <c r="I1" s="42" t="s">
        <v>86</v>
      </c>
      <c r="J1" s="42" t="s">
        <v>162</v>
      </c>
      <c r="K1" s="42" t="s">
        <v>37</v>
      </c>
      <c r="L1" s="42" t="s">
        <v>88</v>
      </c>
      <c r="M1" s="43" t="s">
        <v>117</v>
      </c>
      <c r="N1" s="43" t="s">
        <v>118</v>
      </c>
      <c r="O1" s="43" t="s">
        <v>109</v>
      </c>
      <c r="P1" s="46" t="s">
        <v>150</v>
      </c>
      <c r="Q1" s="46" t="s">
        <v>151</v>
      </c>
      <c r="R1" s="44" t="s">
        <v>152</v>
      </c>
      <c r="S1" s="44" t="s">
        <v>163</v>
      </c>
      <c r="T1" s="44" t="s">
        <v>153</v>
      </c>
      <c r="U1" s="44" t="s">
        <v>154</v>
      </c>
      <c r="V1" s="44" t="s">
        <v>155</v>
      </c>
      <c r="W1" s="44" t="s">
        <v>156</v>
      </c>
      <c r="X1" s="72" t="s">
        <v>157</v>
      </c>
      <c r="Y1" s="72" t="s">
        <v>164</v>
      </c>
      <c r="Z1" s="72" t="s">
        <v>158</v>
      </c>
      <c r="AA1" s="72" t="s">
        <v>159</v>
      </c>
      <c r="AB1" s="72" t="s">
        <v>160</v>
      </c>
      <c r="AC1" s="72" t="s">
        <v>161</v>
      </c>
      <c r="AD1" s="72" t="s">
        <v>134</v>
      </c>
      <c r="AE1" s="72" t="s">
        <v>135</v>
      </c>
      <c r="AF1" s="72" t="s">
        <v>136</v>
      </c>
      <c r="AG1" s="72" t="s">
        <v>137</v>
      </c>
      <c r="AH1" s="72" t="s">
        <v>138</v>
      </c>
      <c r="AI1" s="72" t="s">
        <v>140</v>
      </c>
      <c r="AJ1" s="72" t="s">
        <v>141</v>
      </c>
      <c r="AK1" s="72" t="s">
        <v>113</v>
      </c>
      <c r="AL1" s="64" t="s">
        <v>171</v>
      </c>
      <c r="AM1" s="64" t="s">
        <v>131</v>
      </c>
      <c r="AN1" s="64" t="s">
        <v>142</v>
      </c>
      <c r="AO1" s="64" t="s">
        <v>93</v>
      </c>
      <c r="AP1" s="64" t="s">
        <v>92</v>
      </c>
      <c r="AQ1" s="64" t="s">
        <v>91</v>
      </c>
      <c r="AR1" s="64" t="s">
        <v>169</v>
      </c>
      <c r="AS1" s="64" t="s">
        <v>170</v>
      </c>
      <c r="AT1" s="64" t="s">
        <v>95</v>
      </c>
      <c r="AU1" s="64" t="s">
        <v>2</v>
      </c>
      <c r="AV1" s="64" t="s">
        <v>97</v>
      </c>
      <c r="AW1" s="64" t="s">
        <v>190</v>
      </c>
      <c r="AX1" s="64" t="s">
        <v>178</v>
      </c>
      <c r="AY1" s="64" t="s">
        <v>191</v>
      </c>
    </row>
    <row r="2" spans="1:52" ht="21" x14ac:dyDescent="0.2">
      <c r="A2" s="48" t="s">
        <v>85</v>
      </c>
      <c r="B2" s="48" t="s">
        <v>49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49">
        <f>IF('Formulário Anual 2024'!$Q$16="✔",0,IF('Formulário Anual 2024'!Q17="✔",'Formulário Anual 2024'!R17*(1-'Formulário Anual 2024'!$D$27-'Formulário Anual 2024'!$F27),0))</f>
        <v>0</v>
      </c>
      <c r="S2" s="53"/>
      <c r="T2" s="53"/>
      <c r="U2" s="53"/>
      <c r="V2" s="53"/>
      <c r="W2" s="53"/>
      <c r="X2" s="49">
        <f>IF('Formulário Anual 2024'!$Q$16="✔",IF('Formulário Anual 2024'!Q17="✔",'Formulário Anual 2024'!R17,0),0)</f>
        <v>0</v>
      </c>
      <c r="Y2" s="53"/>
      <c r="Z2" s="53"/>
      <c r="AA2" s="53"/>
      <c r="AB2" s="53"/>
      <c r="AC2" s="53"/>
      <c r="AD2" s="53"/>
      <c r="AE2" s="53"/>
      <c r="AF2" s="53"/>
      <c r="AG2" s="49">
        <f>IF('Formulário Anual 2024'!AA17="✔",'Formulário Anual 2024'!AB17,0)</f>
        <v>0</v>
      </c>
      <c r="AH2" s="53"/>
      <c r="AI2" s="53"/>
      <c r="AJ2" s="53"/>
      <c r="AK2" s="53"/>
      <c r="AL2" s="49">
        <f>'Formulário Anual 2024'!AC17</f>
        <v>0</v>
      </c>
      <c r="AM2" s="49">
        <f>SUM(C2:Q2)</f>
        <v>0</v>
      </c>
      <c r="AN2" s="49">
        <f>SUM(AM2,R2:AK2)</f>
        <v>0</v>
      </c>
      <c r="AO2" s="65" t="str">
        <f>'Formulário Anual 2024'!$D$27</f>
        <v>20%</v>
      </c>
      <c r="AP2" s="66">
        <f>'Formulário Anual 2024'!$H$150</f>
        <v>0.1208814</v>
      </c>
      <c r="AQ2" s="66">
        <f>AP2+AO2</f>
        <v>0.32088139999999998</v>
      </c>
      <c r="AR2" s="65">
        <f>'Formulário Anual 2024'!B17</f>
        <v>0</v>
      </c>
      <c r="AS2" s="49">
        <f t="shared" ref="AS2:AS20" si="0">AR2*AN2</f>
        <v>0</v>
      </c>
      <c r="AT2" s="71">
        <f>'Formulário Anual 2024'!$C$8</f>
        <v>0</v>
      </c>
      <c r="AU2" s="71">
        <f>'Formulário Anual 2024'!$C$9</f>
        <v>0</v>
      </c>
      <c r="AV2" s="15" t="str">
        <f>'Formulário Anual 2024'!$W$8</f>
        <v>Centro-Oeste</v>
      </c>
      <c r="AW2" s="15" t="str">
        <f>'Formulário Anual 2024'!$W$9</f>
        <v>Parceira - Base</v>
      </c>
      <c r="AX2" s="71">
        <f>'Formulário Anual 2024'!$C$10</f>
        <v>0</v>
      </c>
      <c r="AY2" s="71">
        <f>'Formulário Anual 2024'!$W$10</f>
        <v>0</v>
      </c>
    </row>
    <row r="3" spans="1:52" ht="21" x14ac:dyDescent="0.2">
      <c r="A3" s="48" t="s">
        <v>9</v>
      </c>
      <c r="B3" s="48" t="s">
        <v>49</v>
      </c>
      <c r="C3" s="49">
        <f>IF('Formulário Anual 2024'!C18="✔",'Formulário Anual 2024'!D18*(1-'Formulário Anual 2024'!$D$27-'Formulário Anual 2024'!$F28),0)</f>
        <v>433.372743404</v>
      </c>
      <c r="D3" s="53"/>
      <c r="E3" s="53"/>
      <c r="F3" s="53"/>
      <c r="G3" s="53"/>
      <c r="H3" s="53"/>
      <c r="I3" s="53"/>
      <c r="J3" s="53"/>
      <c r="K3" s="53"/>
      <c r="L3" s="53"/>
      <c r="M3" s="49">
        <f>IF('Formulário Anual 2024'!K18="✔",'Formulário Anual 2024'!L18*(1-'Formulário Anual 2024'!$D$27-'Formulário Anual 2024'!$F28),0)</f>
        <v>0</v>
      </c>
      <c r="N3" s="49">
        <f>IF('Formulário Anual 2024'!M18="✔",'Formulário Anual 2024'!N18*(1-'Formulário Anual 2024'!$D$27-'Formulário Anual 2024'!$F28),0)</f>
        <v>0</v>
      </c>
      <c r="O3" s="49">
        <f>IF('Formulário Anual 2024'!O18="✔",'Formulário Anual 2024'!P18*(1-'Formulário Anual 2024'!$D$27-'Formulário Anual 2024'!$F28),0)</f>
        <v>0</v>
      </c>
      <c r="P3" s="53"/>
      <c r="Q3" s="53"/>
      <c r="R3" s="49">
        <f>IF('Formulário Anual 2024'!$Q$16="✔",0,IF('Formulário Anual 2024'!Q18="✔",'Formulário Anual 2024'!R18*(1-'Formulário Anual 2024'!$D$27-'Formulário Anual 2024'!$F28),0))</f>
        <v>0</v>
      </c>
      <c r="S3" s="53"/>
      <c r="T3" s="53"/>
      <c r="U3" s="53"/>
      <c r="V3" s="53"/>
      <c r="W3" s="53"/>
      <c r="X3" s="49">
        <f>IF('Formulário Anual 2024'!$Q$16="✔",IF('Formulário Anual 2024'!Q18="✔",'Formulário Anual 2024'!R18,0),0)</f>
        <v>0</v>
      </c>
      <c r="Y3" s="53"/>
      <c r="Z3" s="53"/>
      <c r="AA3" s="53"/>
      <c r="AB3" s="53"/>
      <c r="AC3" s="53"/>
      <c r="AD3" s="53"/>
      <c r="AE3" s="53"/>
      <c r="AF3" s="53"/>
      <c r="AG3" s="49">
        <f>IF('Formulário Anual 2024'!AA18="✔",'Formulário Anual 2024'!AB18,0)</f>
        <v>0</v>
      </c>
      <c r="AH3" s="53"/>
      <c r="AI3" s="53"/>
      <c r="AJ3" s="53"/>
      <c r="AK3" s="53"/>
      <c r="AL3" s="49">
        <f>'Formulário Anual 2024'!AC18</f>
        <v>638.14</v>
      </c>
      <c r="AM3" s="49">
        <f t="shared" ref="AM3:AM20" si="1">SUM(C3:Q3)</f>
        <v>433.372743404</v>
      </c>
      <c r="AN3" s="49">
        <f t="shared" ref="AN3:AN20" si="2">SUM(AM3,R3:AK3)</f>
        <v>433.372743404</v>
      </c>
      <c r="AO3" s="65" t="str">
        <f>'Formulário Anual 2024'!$D$27</f>
        <v>20%</v>
      </c>
      <c r="AP3" s="66">
        <f>'Formulário Anual 2024'!$H$150</f>
        <v>0.1208814</v>
      </c>
      <c r="AQ3" s="66">
        <f t="shared" ref="AQ3:AQ20" si="3">AP3+AO3</f>
        <v>0.32088139999999998</v>
      </c>
      <c r="AR3" s="65">
        <f>'Formulário Anual 2024'!B18</f>
        <v>35</v>
      </c>
      <c r="AS3" s="49">
        <f t="shared" si="0"/>
        <v>15168.04601914</v>
      </c>
      <c r="AT3" s="71">
        <f>'Formulário Anual 2024'!$C$8</f>
        <v>0</v>
      </c>
      <c r="AU3" s="71">
        <f>'Formulário Anual 2024'!$C$9</f>
        <v>0</v>
      </c>
      <c r="AV3" s="15" t="str">
        <f>'Formulário Anual 2024'!$W$8</f>
        <v>Centro-Oeste</v>
      </c>
      <c r="AW3" s="15" t="str">
        <f>'Formulário Anual 2024'!$W$9</f>
        <v>Parceira - Base</v>
      </c>
      <c r="AX3" s="71">
        <f>'Formulário Anual 2024'!$C$10</f>
        <v>0</v>
      </c>
      <c r="AY3" s="71">
        <f>'Formulário Anual 2024'!$W$10</f>
        <v>0</v>
      </c>
    </row>
    <row r="4" spans="1:52" ht="21" x14ac:dyDescent="0.2">
      <c r="A4" s="48" t="s">
        <v>11</v>
      </c>
      <c r="B4" s="48" t="s">
        <v>49</v>
      </c>
      <c r="C4" s="49">
        <f>IF('Formulário Anual 2024'!C19="✔",'Formulário Anual 2024'!D19*(1-'Formulário Anual 2024'!$D$27-'Formulário Anual 2024'!$F29),0)</f>
        <v>433.372743404</v>
      </c>
      <c r="D4" s="53"/>
      <c r="E4" s="53"/>
      <c r="F4" s="53"/>
      <c r="G4" s="53"/>
      <c r="H4" s="53"/>
      <c r="I4" s="53"/>
      <c r="J4" s="53"/>
      <c r="K4" s="53"/>
      <c r="L4" s="53"/>
      <c r="M4" s="49">
        <f>IF('Formulário Anual 2024'!K19="✔",'Formulário Anual 2024'!L19*(1-'Formulário Anual 2024'!$D$27-'Formulário Anual 2024'!$F29),0)</f>
        <v>0</v>
      </c>
      <c r="N4" s="49">
        <f>IF('Formulário Anual 2024'!M19="✔",'Formulário Anual 2024'!N19*(1-'Formulário Anual 2024'!$D$27-'Formulário Anual 2024'!$F29),0)</f>
        <v>0</v>
      </c>
      <c r="O4" s="49">
        <f>IF('Formulário Anual 2024'!O19="✔",'Formulário Anual 2024'!P19*(1-'Formulário Anual 2024'!$D$27-'Formulário Anual 2024'!$F29),0)</f>
        <v>0</v>
      </c>
      <c r="P4" s="53"/>
      <c r="Q4" s="53"/>
      <c r="R4" s="49">
        <f>IF('Formulário Anual 2024'!$Q$16="✔",0,IF('Formulário Anual 2024'!Q19="✔",'Formulário Anual 2024'!R19*(1-'Formulário Anual 2024'!$D$27-'Formulário Anual 2024'!$F29),0))</f>
        <v>0</v>
      </c>
      <c r="S4" s="49">
        <f>IF('Formulário Anual 2024'!$S$16="✔",0,IF('Formulário Anual 2024'!S19="✔",'Formulário Anual 2024'!T19*(1-'Formulário Anual 2024'!$D$27-'Formulário Anual 2024'!$F29),0))</f>
        <v>0</v>
      </c>
      <c r="T4" s="53"/>
      <c r="U4" s="53"/>
      <c r="V4" s="53"/>
      <c r="W4" s="53"/>
      <c r="X4" s="49">
        <f>IF('Formulário Anual 2024'!$Q$16="✔",IF('Formulário Anual 2024'!Q19="✔",'Formulário Anual 2024'!R19,0),0)</f>
        <v>0</v>
      </c>
      <c r="Y4" s="49">
        <f>IF('Formulário Anual 2024'!$S$16="✔",IF('Formulário Anual 2024'!S19="✔",'Formulário Anual 2024'!T19,0),0)</f>
        <v>0</v>
      </c>
      <c r="Z4" s="53"/>
      <c r="AA4" s="53"/>
      <c r="AB4" s="53"/>
      <c r="AC4" s="53"/>
      <c r="AD4" s="49">
        <f>IF('Formulário Anual 2024'!U19="✔",'Formulário Anual 2024'!V19,0)</f>
        <v>0</v>
      </c>
      <c r="AE4" s="49">
        <f>IF('Formulário Anual 2024'!W19="✔",'Formulário Anual 2024'!X19,0)</f>
        <v>0</v>
      </c>
      <c r="AF4" s="49">
        <f>IF('Formulário Anual 2024'!Y19="✔",'Formulário Anual 2024'!Z19,0)</f>
        <v>0</v>
      </c>
      <c r="AG4" s="49">
        <f>IF('Formulário Anual 2024'!AA19="✔",'Formulário Anual 2024'!AB19,0)</f>
        <v>0</v>
      </c>
      <c r="AH4" s="53"/>
      <c r="AI4" s="53"/>
      <c r="AJ4" s="53"/>
      <c r="AK4" s="49">
        <f>IF('Formulário Anual 2024'!I19="✔",'Formulário Anual 2024'!J19,0)</f>
        <v>0</v>
      </c>
      <c r="AL4" s="49">
        <f>'Formulário Anual 2024'!AC19</f>
        <v>638.14</v>
      </c>
      <c r="AM4" s="49">
        <f t="shared" si="1"/>
        <v>433.372743404</v>
      </c>
      <c r="AN4" s="49">
        <f t="shared" si="2"/>
        <v>433.372743404</v>
      </c>
      <c r="AO4" s="65" t="str">
        <f>'Formulário Anual 2024'!$D$27</f>
        <v>20%</v>
      </c>
      <c r="AP4" s="66">
        <f>'Formulário Anual 2024'!$H$150</f>
        <v>0.1208814</v>
      </c>
      <c r="AQ4" s="66">
        <f t="shared" si="3"/>
        <v>0.32088139999999998</v>
      </c>
      <c r="AR4" s="65">
        <f>'Formulário Anual 2024'!B19</f>
        <v>30</v>
      </c>
      <c r="AS4" s="49">
        <f t="shared" si="0"/>
        <v>13001.18230212</v>
      </c>
      <c r="AT4" s="71">
        <f>'Formulário Anual 2024'!$C$8</f>
        <v>0</v>
      </c>
      <c r="AU4" s="71">
        <f>'Formulário Anual 2024'!$C$9</f>
        <v>0</v>
      </c>
      <c r="AV4" s="15" t="str">
        <f>'Formulário Anual 2024'!$W$8</f>
        <v>Centro-Oeste</v>
      </c>
      <c r="AW4" s="15" t="str">
        <f>'Formulário Anual 2024'!$W$9</f>
        <v>Parceira - Base</v>
      </c>
      <c r="AX4" s="71">
        <f>'Formulário Anual 2024'!$C$10</f>
        <v>0</v>
      </c>
      <c r="AY4" s="71">
        <f>'Formulário Anual 2024'!$W$10</f>
        <v>0</v>
      </c>
      <c r="AZ4" s="47"/>
    </row>
    <row r="5" spans="1:52" ht="21" x14ac:dyDescent="0.2">
      <c r="A5" s="48" t="s">
        <v>13</v>
      </c>
      <c r="B5" s="48" t="s">
        <v>49</v>
      </c>
      <c r="C5" s="49">
        <f>IF('Formulário Anual 2024'!C20="✔",'Formulário Anual 2024'!D20*(1-'Formulário Anual 2024'!$D$27-'Formulário Anual 2024'!$F30),0)</f>
        <v>433.372743404</v>
      </c>
      <c r="D5" s="53"/>
      <c r="E5" s="49">
        <f>IF('Formulário Anual 2024'!E20="✔",'Formulário Anual 2024'!F20*(1-'Formulário Anual 2024'!$D$27-'Formulário Anual 2024'!$F30),0)</f>
        <v>0</v>
      </c>
      <c r="F5" s="53"/>
      <c r="G5" s="53"/>
      <c r="H5" s="53"/>
      <c r="I5" s="53"/>
      <c r="J5" s="53"/>
      <c r="K5" s="53"/>
      <c r="L5" s="53"/>
      <c r="M5" s="49">
        <f>IF('Formulário Anual 2024'!K20="✔",'Formulário Anual 2024'!L20*(1-'Formulário Anual 2024'!$D$27-'Formulário Anual 2024'!$F30),0)</f>
        <v>0</v>
      </c>
      <c r="N5" s="49">
        <f>IF('Formulário Anual 2024'!M20="✔",'Formulário Anual 2024'!N20*(1-'Formulário Anual 2024'!$D$27-'Formulário Anual 2024'!$F30),0)</f>
        <v>0</v>
      </c>
      <c r="O5" s="49">
        <f>IF('Formulário Anual 2024'!O20="✔",'Formulário Anual 2024'!P20*(1-'Formulário Anual 2024'!$D$27-'Formulário Anual 2024'!$F30),0)</f>
        <v>0</v>
      </c>
      <c r="P5" s="53"/>
      <c r="Q5" s="53"/>
      <c r="R5" s="49">
        <f>IF('Formulário Anual 2024'!$Q$16="✔",0,IF('Formulário Anual 2024'!Q20="✔",'Formulário Anual 2024'!R20*(1-'Formulário Anual 2024'!$D$27-'Formulário Anual 2024'!$F30),0))</f>
        <v>0</v>
      </c>
      <c r="S5" s="49">
        <f>IF('Formulário Anual 2024'!$S$16="✔",0,IF('Formulário Anual 2024'!S20="✔",'Formulário Anual 2024'!T20*(1-'Formulário Anual 2024'!$D$27-'Formulário Anual 2024'!$F30),0))</f>
        <v>0</v>
      </c>
      <c r="T5" s="53"/>
      <c r="U5" s="53"/>
      <c r="V5" s="53"/>
      <c r="W5" s="53"/>
      <c r="X5" s="49">
        <f>IF('Formulário Anual 2024'!$Q$16="✔",IF('Formulário Anual 2024'!Q20="✔",'Formulário Anual 2024'!R20,0),0)</f>
        <v>0</v>
      </c>
      <c r="Y5" s="49">
        <f>IF('Formulário Anual 2024'!$S$16="✔",IF('Formulário Anual 2024'!S20="✔",'Formulário Anual 2024'!T20,0),0)</f>
        <v>0</v>
      </c>
      <c r="Z5" s="53"/>
      <c r="AA5" s="53"/>
      <c r="AB5" s="53"/>
      <c r="AC5" s="53"/>
      <c r="AD5" s="49">
        <f>IF('Formulário Anual 2024'!U20="✔",'Formulário Anual 2024'!V20,0)</f>
        <v>0</v>
      </c>
      <c r="AE5" s="49">
        <f>IF('Formulário Anual 2024'!W20="✔",'Formulário Anual 2024'!X20,0)</f>
        <v>0</v>
      </c>
      <c r="AF5" s="49">
        <f>IF('Formulário Anual 2024'!Y20="✔",'Formulário Anual 2024'!Z20,0)</f>
        <v>0</v>
      </c>
      <c r="AG5" s="49">
        <f>IF('Formulário Anual 2024'!AA20="✔",'Formulário Anual 2024'!AB20,0)</f>
        <v>0</v>
      </c>
      <c r="AH5" s="53"/>
      <c r="AI5" s="53"/>
      <c r="AJ5" s="53"/>
      <c r="AK5" s="49">
        <f>IF('Formulário Anual 2024'!I20="✔",'Formulário Anual 2024'!J20,0)</f>
        <v>0</v>
      </c>
      <c r="AL5" s="49">
        <f>'Formulário Anual 2024'!AC20</f>
        <v>638.14</v>
      </c>
      <c r="AM5" s="49">
        <f t="shared" si="1"/>
        <v>433.372743404</v>
      </c>
      <c r="AN5" s="49">
        <f t="shared" si="2"/>
        <v>433.372743404</v>
      </c>
      <c r="AO5" s="65" t="str">
        <f>'Formulário Anual 2024'!$D$27</f>
        <v>20%</v>
      </c>
      <c r="AP5" s="66">
        <f>'Formulário Anual 2024'!$H$150</f>
        <v>0.1208814</v>
      </c>
      <c r="AQ5" s="66">
        <f t="shared" si="3"/>
        <v>0.32088139999999998</v>
      </c>
      <c r="AR5" s="65">
        <f>'Formulário Anual 2024'!B20</f>
        <v>50</v>
      </c>
      <c r="AS5" s="49">
        <f t="shared" si="0"/>
        <v>21668.6371702</v>
      </c>
      <c r="AT5" s="71">
        <f>'Formulário Anual 2024'!$C$8</f>
        <v>0</v>
      </c>
      <c r="AU5" s="71">
        <f>'Formulário Anual 2024'!$C$9</f>
        <v>0</v>
      </c>
      <c r="AV5" s="15" t="str">
        <f>'Formulário Anual 2024'!$W$8</f>
        <v>Centro-Oeste</v>
      </c>
      <c r="AW5" s="15" t="str">
        <f>'Formulário Anual 2024'!$W$9</f>
        <v>Parceira - Base</v>
      </c>
      <c r="AX5" s="71">
        <f>'Formulário Anual 2024'!$C$10</f>
        <v>0</v>
      </c>
      <c r="AY5" s="71">
        <f>'Formulário Anual 2024'!$W$10</f>
        <v>0</v>
      </c>
    </row>
    <row r="6" spans="1:52" ht="21" x14ac:dyDescent="0.2">
      <c r="A6" s="48" t="s">
        <v>14</v>
      </c>
      <c r="B6" s="48" t="s">
        <v>49</v>
      </c>
      <c r="C6" s="49">
        <f>IF('Formulário Anual 2024'!C21="✔",'Formulário Anual 2024'!D21*(1-'Formulário Anual 2024'!$D$27-'Formulário Anual 2024'!$F31),0)</f>
        <v>433.372743404</v>
      </c>
      <c r="D6" s="53"/>
      <c r="E6" s="49">
        <f>IF('Formulário Anual 2024'!E21="✔",'Formulário Anual 2024'!F21*(1-'Formulário Anual 2024'!$D$27-'Formulário Anual 2024'!$F31),0)</f>
        <v>0</v>
      </c>
      <c r="F6" s="49">
        <f>IF('Formulário Anual 2024'!G21="✔",'Formulário Anual 2024'!H21*(1-'Formulário Anual 2024'!$D$27-'Formulário Anual 2024'!$F31),0)</f>
        <v>0</v>
      </c>
      <c r="G6" s="53"/>
      <c r="H6" s="53"/>
      <c r="I6" s="53"/>
      <c r="J6" s="53"/>
      <c r="K6" s="53"/>
      <c r="L6" s="53"/>
      <c r="M6" s="49">
        <f>IF('Formulário Anual 2024'!K21="✔",'Formulário Anual 2024'!L21*(1-'Formulário Anual 2024'!$D$27-'Formulário Anual 2024'!$F31),0)</f>
        <v>0</v>
      </c>
      <c r="N6" s="49">
        <f>IF('Formulário Anual 2024'!M21="✔",'Formulário Anual 2024'!N21*(1-'Formulário Anual 2024'!$D$27-'Formulário Anual 2024'!$F31),0)</f>
        <v>0</v>
      </c>
      <c r="O6" s="49">
        <f>IF('Formulário Anual 2024'!O21="✔",'Formulário Anual 2024'!P21*(1-'Formulário Anual 2024'!$D$27-'Formulário Anual 2024'!$F31),0)</f>
        <v>0</v>
      </c>
      <c r="P6" s="53"/>
      <c r="Q6" s="53"/>
      <c r="R6" s="49">
        <f>IF('Formulário Anual 2024'!$Q$16="✔",0,IF('Formulário Anual 2024'!Q21="✔",'Formulário Anual 2024'!R21*(1-'Formulário Anual 2024'!$D$27-'Formulário Anual 2024'!$F31),0))</f>
        <v>0</v>
      </c>
      <c r="S6" s="49">
        <f>IF('Formulário Anual 2024'!$S$16="✔",0,IF('Formulário Anual 2024'!S21="✔",'Formulário Anual 2024'!T21*(1-'Formulário Anual 2024'!$D$27-'Formulário Anual 2024'!$F31),0))</f>
        <v>0</v>
      </c>
      <c r="T6" s="53"/>
      <c r="U6" s="53"/>
      <c r="V6" s="53"/>
      <c r="W6" s="53"/>
      <c r="X6" s="49">
        <f>IF('Formulário Anual 2024'!$Q$16="✔",IF('Formulário Anual 2024'!Q21="✔",'Formulário Anual 2024'!R21,0),0)</f>
        <v>0</v>
      </c>
      <c r="Y6" s="49">
        <f>IF('Formulário Anual 2024'!$S$16="✔",IF('Formulário Anual 2024'!S21="✔",'Formulário Anual 2024'!T21,0),0)</f>
        <v>0</v>
      </c>
      <c r="Z6" s="53"/>
      <c r="AA6" s="53"/>
      <c r="AB6" s="53"/>
      <c r="AC6" s="53"/>
      <c r="AD6" s="49">
        <f>IF('Formulário Anual 2024'!U21="✔",'Formulário Anual 2024'!V21,0)</f>
        <v>0</v>
      </c>
      <c r="AE6" s="49">
        <f>IF('Formulário Anual 2024'!W21="✔",'Formulário Anual 2024'!X21,0)</f>
        <v>0</v>
      </c>
      <c r="AF6" s="49">
        <f>IF('Formulário Anual 2024'!Y21="✔",'Formulário Anual 2024'!Z21,0)</f>
        <v>0</v>
      </c>
      <c r="AG6" s="49">
        <f>IF('Formulário Anual 2024'!AA21="✔",'Formulário Anual 2024'!AB21,0)</f>
        <v>0</v>
      </c>
      <c r="AH6" s="53"/>
      <c r="AI6" s="53"/>
      <c r="AJ6" s="53"/>
      <c r="AK6" s="49">
        <f>IF('Formulário Anual 2024'!I21="✔",'Formulário Anual 2024'!J21,0)</f>
        <v>0</v>
      </c>
      <c r="AL6" s="49">
        <f>'Formulário Anual 2024'!AC21</f>
        <v>638.14</v>
      </c>
      <c r="AM6" s="49">
        <f t="shared" si="1"/>
        <v>433.372743404</v>
      </c>
      <c r="AN6" s="49">
        <f t="shared" si="2"/>
        <v>433.372743404</v>
      </c>
      <c r="AO6" s="65" t="str">
        <f>'Formulário Anual 2024'!$D$27</f>
        <v>20%</v>
      </c>
      <c r="AP6" s="66">
        <f>'Formulário Anual 2024'!$H$150</f>
        <v>0.1208814</v>
      </c>
      <c r="AQ6" s="66">
        <f t="shared" si="3"/>
        <v>0.32088139999999998</v>
      </c>
      <c r="AR6" s="65">
        <f>'Formulário Anual 2024'!B21</f>
        <v>45</v>
      </c>
      <c r="AS6" s="49">
        <f t="shared" si="0"/>
        <v>19501.773453180002</v>
      </c>
      <c r="AT6" s="71">
        <f>'Formulário Anual 2024'!$C$8</f>
        <v>0</v>
      </c>
      <c r="AU6" s="71">
        <f>'Formulário Anual 2024'!$C$9</f>
        <v>0</v>
      </c>
      <c r="AV6" s="15" t="str">
        <f>'Formulário Anual 2024'!$W$8</f>
        <v>Centro-Oeste</v>
      </c>
      <c r="AW6" s="15" t="str">
        <f>'Formulário Anual 2024'!$W$9</f>
        <v>Parceira - Base</v>
      </c>
      <c r="AX6" s="71">
        <f>'Formulário Anual 2024'!$C$10</f>
        <v>0</v>
      </c>
      <c r="AY6" s="71">
        <f>'Formulário Anual 2024'!$W$10</f>
        <v>0</v>
      </c>
    </row>
    <row r="7" spans="1:52" ht="21" x14ac:dyDescent="0.2">
      <c r="A7" s="48" t="s">
        <v>21</v>
      </c>
      <c r="B7" s="48" t="s">
        <v>148</v>
      </c>
      <c r="C7" s="49">
        <f>IF('Formulário Anual 2024'!C38="✔",'Formulário Anual 2024'!D38*(1-'Formulário Anual 2024'!$D$49-'Formulário Anual 2024'!$F49),0)</f>
        <v>601.95035348199997</v>
      </c>
      <c r="D7" s="53"/>
      <c r="E7" s="53"/>
      <c r="F7" s="49">
        <f>IF('Formulário Anual 2024'!G38="✔",'Formulário Anual 2024'!H38*(1-'Formulário Anual 2024'!$D$49-'Formulário Anual 2024'!$F49),0)</f>
        <v>64.638508348000002</v>
      </c>
      <c r="G7" s="53"/>
      <c r="H7" s="53"/>
      <c r="I7" s="53"/>
      <c r="J7" s="53"/>
      <c r="K7" s="53"/>
      <c r="L7" s="53"/>
      <c r="M7" s="49">
        <f>IF('Formulário Anual 2024'!O38="✔",'Formulário Anual 2024'!P38*(1-'Formulário Anual 2024'!$D$49-'Formulário Anual 2024'!$F49),0)</f>
        <v>0</v>
      </c>
      <c r="N7" s="49">
        <f>IF('Formulário Anual 2024'!Q38="✔",'Formulário Anual 2024'!R38*(1-'Formulário Anual 2024'!$D$49-'Formulário Anual 2024'!$F49),0)</f>
        <v>0</v>
      </c>
      <c r="O7" s="49">
        <f>IF('Formulário Anual 2024'!S38="✔",'Formulário Anual 2024'!T38*(1-'Formulário Anual 2024'!$D$49-'Formulário Anual 2024'!$F49),0)</f>
        <v>0</v>
      </c>
      <c r="P7" s="53"/>
      <c r="Q7" s="53"/>
      <c r="R7" s="49">
        <f>IF('Formulário Anual 2024'!$W$37="✔",0,IF('Formulário Anual 2024'!W38="✔",'Formulário Anual 2024'!X38*(1-'Formulário Anual 2024'!$D$49-'Formulário Anual 2024'!$F49),0))</f>
        <v>0</v>
      </c>
      <c r="S7" s="53"/>
      <c r="T7" s="49">
        <f>IF('Formulário Anual 2024'!$Y$37="✔",0,IF('Formulário Anual 2024'!Y38="✔",'Formulário Anual 2024'!Z38*(1-'Formulário Anual 2024'!$D$49-'Formulário Anual 2024'!$F49),0))</f>
        <v>0</v>
      </c>
      <c r="U7" s="49">
        <f>IF('Formulário Anual 2024'!$M$37="✔",0,IF('Formulário Anual 2024'!M38="✔",'Formulário Anual 2024'!N38*(1-'Formulário Anual 2024'!$D$49-'Formulário Anual 2024'!$F49),0))</f>
        <v>0</v>
      </c>
      <c r="V7" s="49">
        <f>IF('Formulário Anual 2024'!$U$37="✔",0,IF('Formulário Anual 2024'!U38="✔",'Formulário Anual 2024'!V38*(1-'Formulário Anual 2024'!$D$49-'Formulário Anual 2024'!$F49),0))</f>
        <v>0</v>
      </c>
      <c r="W7" s="49">
        <f>IF('Formulário Anual 2024'!$AA$37="✔",0,IF('Formulário Anual 2024'!AA38="✔",'Formulário Anual 2024'!AB38*(1-'Formulário Anual 2024'!$D$49-'Formulário Anual 2024'!$F49),0))</f>
        <v>0</v>
      </c>
      <c r="X7" s="49">
        <f>IF('Formulário Anual 2024'!$W$37="✔",IF('Formulário Anual 2024'!W38="✔",'Formulário Anual 2024'!X38,0),0)</f>
        <v>0</v>
      </c>
      <c r="Y7" s="53"/>
      <c r="Z7" s="49">
        <f>IF('Formulário Anual 2024'!$Y$37="✔",IF('Formulário Anual 2024'!Y38="✔",'Formulário Anual 2024'!Z38,0),0)</f>
        <v>0</v>
      </c>
      <c r="AA7" s="49">
        <f>IF('Formulário Anual 2024'!$M$37="✔",IF('Formulário Anual 2024'!M38="✔",'Formulário Anual 2024'!N38,0),0)</f>
        <v>0</v>
      </c>
      <c r="AB7" s="49">
        <f>IF('Formulário Anual 2024'!$U$37="✔",IF('Formulário Anual 2024'!U38="✔",'Formulário Anual 2024'!V38,0),0)</f>
        <v>0</v>
      </c>
      <c r="AC7" s="49">
        <f>IF('Formulário Anual 2024'!$AA$37="✔",IF('Formulário Anual 2024'!AA38="✔",'Formulário Anual 2024'!AB38,0),0)</f>
        <v>0</v>
      </c>
      <c r="AD7" s="49">
        <f>IF('Formulário Anual 2024'!AC38="✔",'Formulário Anual 2024'!AD38,0)</f>
        <v>0</v>
      </c>
      <c r="AE7" s="49">
        <f>IF('Formulário Anual 2024'!AE38="✔",'Formulário Anual 2024'!AF38,0)</f>
        <v>0</v>
      </c>
      <c r="AF7" s="49">
        <f>IF('Formulário Anual 2024'!AG38="✔",'Formulário Anual 2024'!AH38,0)</f>
        <v>0</v>
      </c>
      <c r="AG7" s="49">
        <f>IF('Formulário Anual 2024'!AI38="✔",'Formulário Anual 2024'!AJ38,0)</f>
        <v>0</v>
      </c>
      <c r="AH7" s="49">
        <f>IF('Formulário Anual 2024'!AK38="✔",'Formulário Anual 2024'!AL38,0)</f>
        <v>0</v>
      </c>
      <c r="AI7" s="53"/>
      <c r="AJ7" s="53"/>
      <c r="AK7" s="49">
        <f>IF('Formulário Anual 2024'!K38="✔",'Formulário Anual 2024'!L38,0)</f>
        <v>63.63</v>
      </c>
      <c r="AL7" s="49">
        <f>'Formulário Anual 2024'!AM38</f>
        <v>1045.18</v>
      </c>
      <c r="AM7" s="49">
        <f t="shared" si="1"/>
        <v>666.58886182999993</v>
      </c>
      <c r="AN7" s="49">
        <f t="shared" si="2"/>
        <v>730.21886182999992</v>
      </c>
      <c r="AO7" s="65" t="str">
        <f>'Formulário Anual 2024'!$D$27</f>
        <v>20%</v>
      </c>
      <c r="AP7" s="66">
        <f>'Formulário Anual 2024'!$H$150</f>
        <v>0.1208814</v>
      </c>
      <c r="AQ7" s="66">
        <f t="shared" si="3"/>
        <v>0.32088139999999998</v>
      </c>
      <c r="AR7" s="65">
        <f>'Formulário Anual 2024'!B38</f>
        <v>50</v>
      </c>
      <c r="AS7" s="49">
        <f t="shared" si="0"/>
        <v>36510.943091499998</v>
      </c>
      <c r="AT7" s="71">
        <f>'Formulário Anual 2024'!$C$8</f>
        <v>0</v>
      </c>
      <c r="AU7" s="71">
        <f>'Formulário Anual 2024'!$C$9</f>
        <v>0</v>
      </c>
      <c r="AV7" s="15" t="str">
        <f>'Formulário Anual 2024'!$W$8</f>
        <v>Centro-Oeste</v>
      </c>
      <c r="AW7" s="15" t="str">
        <f>'Formulário Anual 2024'!$W$9</f>
        <v>Parceira - Base</v>
      </c>
      <c r="AX7" s="71">
        <f>'Formulário Anual 2024'!$C$10</f>
        <v>0</v>
      </c>
      <c r="AY7" s="71">
        <f>'Formulário Anual 2024'!$W$10</f>
        <v>0</v>
      </c>
    </row>
    <row r="8" spans="1:52" ht="21" x14ac:dyDescent="0.2">
      <c r="A8" s="48" t="s">
        <v>22</v>
      </c>
      <c r="B8" s="48" t="s">
        <v>148</v>
      </c>
      <c r="C8" s="49">
        <f>IF('Formulário Anual 2024'!C39="✔",'Formulário Anual 2024'!D39*(1-'Formulário Anual 2024'!$D$49-'Formulário Anual 2024'!$F50),0)</f>
        <v>601.95035348199997</v>
      </c>
      <c r="D8" s="53"/>
      <c r="E8" s="53"/>
      <c r="F8" s="53"/>
      <c r="G8" s="53"/>
      <c r="H8" s="53"/>
      <c r="I8" s="53"/>
      <c r="J8" s="53"/>
      <c r="K8" s="53"/>
      <c r="L8" s="53"/>
      <c r="M8" s="49">
        <f>IF('Formulário Anual 2024'!O39="✔",'Formulário Anual 2024'!P39*(1-'Formulário Anual 2024'!$D$49-'Formulário Anual 2024'!$F50),0)</f>
        <v>0</v>
      </c>
      <c r="N8" s="49">
        <f>IF('Formulário Anual 2024'!Q39="✔",'Formulário Anual 2024'!R39*(1-'Formulário Anual 2024'!$D$49-'Formulário Anual 2024'!$F50),0)</f>
        <v>0</v>
      </c>
      <c r="O8" s="49">
        <f>IF('Formulário Anual 2024'!S39="✔",'Formulário Anual 2024'!T39*(1-'Formulário Anual 2024'!$D$49-'Formulário Anual 2024'!$F50),0)</f>
        <v>0</v>
      </c>
      <c r="P8" s="53"/>
      <c r="Q8" s="53"/>
      <c r="R8" s="49">
        <f>IF('Formulário Anual 2024'!$W$37="✔",0,IF('Formulário Anual 2024'!W39="✔",'Formulário Anual 2024'!X39*(1-'Formulário Anual 2024'!$D$49-'Formulário Anual 2024'!$F50),0))</f>
        <v>0</v>
      </c>
      <c r="S8" s="53"/>
      <c r="T8" s="49">
        <f>IF('Formulário Anual 2024'!$Y$37="✔",0,IF('Formulário Anual 2024'!Y39="✔",'Formulário Anual 2024'!Z39*(1-'Formulário Anual 2024'!$D$49-'Formulário Anual 2024'!$F50),0))</f>
        <v>0</v>
      </c>
      <c r="U8" s="49">
        <f>IF('Formulário Anual 2024'!$M$37="✔",0,IF('Formulário Anual 2024'!M39="✔",'Formulário Anual 2024'!N39*(1-'Formulário Anual 2024'!$D$49-'Formulário Anual 2024'!$F50),0))</f>
        <v>0</v>
      </c>
      <c r="V8" s="49">
        <f>IF('Formulário Anual 2024'!$U$37="✔",0,IF('Formulário Anual 2024'!U39="✔",'Formulário Anual 2024'!V39*(1-'Formulário Anual 2024'!$D$49-'Formulário Anual 2024'!$F50),0))</f>
        <v>0</v>
      </c>
      <c r="W8" s="49">
        <f>IF('Formulário Anual 2024'!$AA$37="✔",0,IF('Formulário Anual 2024'!AA39="✔",'Formulário Anual 2024'!AB39*(1-'Formulário Anual 2024'!$D$49-'Formulário Anual 2024'!$F50),0))</f>
        <v>0</v>
      </c>
      <c r="X8" s="49">
        <f>IF('Formulário Anual 2024'!$W$37="✔",IF('Formulário Anual 2024'!W39="✔",'Formulário Anual 2024'!X39,0),0)</f>
        <v>0</v>
      </c>
      <c r="Y8" s="53"/>
      <c r="Z8" s="49">
        <f>IF('Formulário Anual 2024'!$Y$37="✔",IF('Formulário Anual 2024'!Y39="✔",'Formulário Anual 2024'!Z39,0),0)</f>
        <v>0</v>
      </c>
      <c r="AA8" s="49">
        <f>IF('Formulário Anual 2024'!$M$37="✔",IF('Formulário Anual 2024'!M39="✔",'Formulário Anual 2024'!N39,0),0)</f>
        <v>0</v>
      </c>
      <c r="AB8" s="49">
        <f>IF('Formulário Anual 2024'!$U$37="✔",IF('Formulário Anual 2024'!U39="✔",'Formulário Anual 2024'!V39,0),0)</f>
        <v>0</v>
      </c>
      <c r="AC8" s="49">
        <f>IF('Formulário Anual 2024'!$AA$37="✔",IF('Formulário Anual 2024'!AA39="✔",'Formulário Anual 2024'!AB39,0),0)</f>
        <v>0</v>
      </c>
      <c r="AD8" s="49">
        <f>IF('Formulário Anual 2024'!AC39="✔",'Formulário Anual 2024'!AD39,0)</f>
        <v>0</v>
      </c>
      <c r="AE8" s="49">
        <f>IF('Formulário Anual 2024'!AE39="✔",'Formulário Anual 2024'!AF39,0)</f>
        <v>0</v>
      </c>
      <c r="AF8" s="49">
        <f>IF('Formulário Anual 2024'!AG39="✔",'Formulário Anual 2024'!AH39,0)</f>
        <v>0</v>
      </c>
      <c r="AG8" s="49">
        <f>IF('Formulário Anual 2024'!AI39="✔",'Formulário Anual 2024'!AJ39,0)</f>
        <v>0</v>
      </c>
      <c r="AH8" s="49">
        <f>IF('Formulário Anual 2024'!AK39="✔",'Formulário Anual 2024'!AL39,0)</f>
        <v>0</v>
      </c>
      <c r="AI8" s="53"/>
      <c r="AJ8" s="53"/>
      <c r="AK8" s="49">
        <f>IF('Formulário Anual 2024'!K39="✔",'Formulário Anual 2024'!L39,0)</f>
        <v>63.63</v>
      </c>
      <c r="AL8" s="49">
        <f>'Formulário Anual 2024'!AM39</f>
        <v>950</v>
      </c>
      <c r="AM8" s="49">
        <f t="shared" si="1"/>
        <v>601.95035348199997</v>
      </c>
      <c r="AN8" s="49">
        <f t="shared" si="2"/>
        <v>665.58035348199996</v>
      </c>
      <c r="AO8" s="65" t="str">
        <f>'Formulário Anual 2024'!$D$27</f>
        <v>20%</v>
      </c>
      <c r="AP8" s="66">
        <f>'Formulário Anual 2024'!$H$150</f>
        <v>0.1208814</v>
      </c>
      <c r="AQ8" s="66">
        <f t="shared" si="3"/>
        <v>0.32088139999999998</v>
      </c>
      <c r="AR8" s="65">
        <f>'Formulário Anual 2024'!B39</f>
        <v>55</v>
      </c>
      <c r="AS8" s="49">
        <f t="shared" si="0"/>
        <v>36606.919441509999</v>
      </c>
      <c r="AT8" s="71">
        <f>'Formulário Anual 2024'!$C$8</f>
        <v>0</v>
      </c>
      <c r="AU8" s="71">
        <f>'Formulário Anual 2024'!$C$9</f>
        <v>0</v>
      </c>
      <c r="AV8" s="15" t="str">
        <f>'Formulário Anual 2024'!$W$8</f>
        <v>Centro-Oeste</v>
      </c>
      <c r="AW8" s="15" t="str">
        <f>'Formulário Anual 2024'!$W$9</f>
        <v>Parceira - Base</v>
      </c>
      <c r="AX8" s="71">
        <f>'Formulário Anual 2024'!$C$10</f>
        <v>0</v>
      </c>
      <c r="AY8" s="71">
        <f>'Formulário Anual 2024'!$W$10</f>
        <v>0</v>
      </c>
    </row>
    <row r="9" spans="1:52" ht="21" x14ac:dyDescent="0.2">
      <c r="A9" s="48" t="s">
        <v>23</v>
      </c>
      <c r="B9" s="48" t="s">
        <v>148</v>
      </c>
      <c r="C9" s="49">
        <f>IF('Formulário Anual 2024'!C40="✔",'Formulário Anual 2024'!D40*(1-'Formulário Anual 2024'!$D$49-'Formulário Anual 2024'!$F51),0)</f>
        <v>601.95035348199997</v>
      </c>
      <c r="D9" s="53"/>
      <c r="E9" s="53"/>
      <c r="F9" s="53"/>
      <c r="G9" s="53"/>
      <c r="H9" s="53"/>
      <c r="I9" s="53"/>
      <c r="J9" s="53"/>
      <c r="K9" s="53"/>
      <c r="L9" s="53"/>
      <c r="M9" s="49">
        <f>IF('Formulário Anual 2024'!O40="✔",'Formulário Anual 2024'!P40*(1-'Formulário Anual 2024'!$D$49-'Formulário Anual 2024'!$F51),0)</f>
        <v>0</v>
      </c>
      <c r="N9" s="49">
        <f>IF('Formulário Anual 2024'!Q40="✔",'Formulário Anual 2024'!R40*(1-'Formulário Anual 2024'!$D$49-'Formulário Anual 2024'!$F51),0)</f>
        <v>0</v>
      </c>
      <c r="O9" s="49">
        <f>IF('Formulário Anual 2024'!S40="✔",'Formulário Anual 2024'!T40*(1-'Formulário Anual 2024'!$D$49-'Formulário Anual 2024'!$F51),0)</f>
        <v>0</v>
      </c>
      <c r="P9" s="53"/>
      <c r="Q9" s="53"/>
      <c r="R9" s="49">
        <f>IF('Formulário Anual 2024'!$W$37="✔",0,IF('Formulário Anual 2024'!W40="✔",'Formulário Anual 2024'!X40*(1-'Formulário Anual 2024'!$D$49-'Formulário Anual 2024'!$F51),0))</f>
        <v>0</v>
      </c>
      <c r="S9" s="53"/>
      <c r="T9" s="49">
        <f>IF('Formulário Anual 2024'!$Y$37="✔",0,IF('Formulário Anual 2024'!Y40="✔",'Formulário Anual 2024'!Z40*(1-'Formulário Anual 2024'!$D$49-'Formulário Anual 2024'!$F51),0))</f>
        <v>0</v>
      </c>
      <c r="U9" s="49">
        <f>IF('Formulário Anual 2024'!$M$37="✔",0,IF('Formulário Anual 2024'!M40="✔",'Formulário Anual 2024'!N40*(1-'Formulário Anual 2024'!$D$49-'Formulário Anual 2024'!$F51),0))</f>
        <v>0</v>
      </c>
      <c r="V9" s="49">
        <f>IF('Formulário Anual 2024'!$U$37="✔",0,IF('Formulário Anual 2024'!U40="✔",'Formulário Anual 2024'!V40*(1-'Formulário Anual 2024'!$D$49-'Formulário Anual 2024'!$F51),0))</f>
        <v>0</v>
      </c>
      <c r="W9" s="49">
        <f>IF('Formulário Anual 2024'!$AA$37="✔",0,IF('Formulário Anual 2024'!AA40="✔",'Formulário Anual 2024'!AB40*(1-'Formulário Anual 2024'!$D$49-'Formulário Anual 2024'!$F51),0))</f>
        <v>0</v>
      </c>
      <c r="X9" s="49">
        <f>IF('Formulário Anual 2024'!$W$37="✔",IF('Formulário Anual 2024'!W40="✔",'Formulário Anual 2024'!X40,0),0)</f>
        <v>0</v>
      </c>
      <c r="Y9" s="53"/>
      <c r="Z9" s="49">
        <f>IF('Formulário Anual 2024'!$Y$37="✔",IF('Formulário Anual 2024'!Y40="✔",'Formulário Anual 2024'!Z40,0),0)</f>
        <v>0</v>
      </c>
      <c r="AA9" s="49">
        <f>IF('Formulário Anual 2024'!$M$37="✔",IF('Formulário Anual 2024'!M40="✔",'Formulário Anual 2024'!N40,0),0)</f>
        <v>0</v>
      </c>
      <c r="AB9" s="49">
        <f>IF('Formulário Anual 2024'!$U$37="✔",IF('Formulário Anual 2024'!U40="✔",'Formulário Anual 2024'!V40,0),0)</f>
        <v>0</v>
      </c>
      <c r="AC9" s="49">
        <f>IF('Formulário Anual 2024'!$AA$37="✔",IF('Formulário Anual 2024'!AA40="✔",'Formulário Anual 2024'!AB40,0),0)</f>
        <v>0</v>
      </c>
      <c r="AD9" s="49">
        <f>IF('Formulário Anual 2024'!AC40="✔",'Formulário Anual 2024'!AD40,0)</f>
        <v>0</v>
      </c>
      <c r="AE9" s="49">
        <f>IF('Formulário Anual 2024'!AE40="✔",'Formulário Anual 2024'!AF40,0)</f>
        <v>0</v>
      </c>
      <c r="AF9" s="49">
        <f>IF('Formulário Anual 2024'!AG40="✔",'Formulário Anual 2024'!AH40,0)</f>
        <v>0</v>
      </c>
      <c r="AG9" s="49">
        <f>IF('Formulário Anual 2024'!AI40="✔",'Formulário Anual 2024'!AJ40,0)</f>
        <v>0</v>
      </c>
      <c r="AH9" s="49">
        <f>IF('Formulário Anual 2024'!AK40="✔",'Formulário Anual 2024'!AL40,0)</f>
        <v>0</v>
      </c>
      <c r="AI9" s="53"/>
      <c r="AJ9" s="53"/>
      <c r="AK9" s="49">
        <f>IF('Formulário Anual 2024'!K40="✔",'Formulário Anual 2024'!L40,0)</f>
        <v>63.63</v>
      </c>
      <c r="AL9" s="49">
        <f>'Formulário Anual 2024'!AM40</f>
        <v>950</v>
      </c>
      <c r="AM9" s="49">
        <f t="shared" si="1"/>
        <v>601.95035348199997</v>
      </c>
      <c r="AN9" s="49">
        <f t="shared" si="2"/>
        <v>665.58035348199996</v>
      </c>
      <c r="AO9" s="65" t="str">
        <f>'Formulário Anual 2024'!$D$27</f>
        <v>20%</v>
      </c>
      <c r="AP9" s="66">
        <f>'Formulário Anual 2024'!$H$150</f>
        <v>0.1208814</v>
      </c>
      <c r="AQ9" s="66">
        <f t="shared" si="3"/>
        <v>0.32088139999999998</v>
      </c>
      <c r="AR9" s="65">
        <f>'Formulário Anual 2024'!B40</f>
        <v>50</v>
      </c>
      <c r="AS9" s="49">
        <f t="shared" si="0"/>
        <v>33279.017674099996</v>
      </c>
      <c r="AT9" s="71">
        <f>'Formulário Anual 2024'!$C$8</f>
        <v>0</v>
      </c>
      <c r="AU9" s="71">
        <f>'Formulário Anual 2024'!$C$9</f>
        <v>0</v>
      </c>
      <c r="AV9" s="15" t="str">
        <f>'Formulário Anual 2024'!$W$8</f>
        <v>Centro-Oeste</v>
      </c>
      <c r="AW9" s="15" t="str">
        <f>'Formulário Anual 2024'!$W$9</f>
        <v>Parceira - Base</v>
      </c>
      <c r="AX9" s="71">
        <f>'Formulário Anual 2024'!$C$10</f>
        <v>0</v>
      </c>
      <c r="AY9" s="71">
        <f>'Formulário Anual 2024'!$W$10</f>
        <v>0</v>
      </c>
    </row>
    <row r="10" spans="1:52" ht="21" x14ac:dyDescent="0.2">
      <c r="A10" s="48" t="s">
        <v>24</v>
      </c>
      <c r="B10" s="48" t="s">
        <v>148</v>
      </c>
      <c r="C10" s="49">
        <f>IF('Formulário Anual 2024'!C41="✔",'Formulário Anual 2024'!D41*(1-'Formulário Anual 2024'!$D$49-'Formulário Anual 2024'!$F52),0)</f>
        <v>601.95035348199997</v>
      </c>
      <c r="D10" s="53"/>
      <c r="E10" s="53"/>
      <c r="F10" s="53"/>
      <c r="G10" s="53"/>
      <c r="H10" s="53"/>
      <c r="I10" s="53"/>
      <c r="J10" s="53"/>
      <c r="K10" s="53"/>
      <c r="L10" s="53"/>
      <c r="M10" s="49">
        <f>IF('Formulário Anual 2024'!O41="✔",'Formulário Anual 2024'!P41*(1-'Formulário Anual 2024'!$D$49-'Formulário Anual 2024'!$F52),0)</f>
        <v>0</v>
      </c>
      <c r="N10" s="49">
        <f>IF('Formulário Anual 2024'!Q41="✔",'Formulário Anual 2024'!R41*(1-'Formulário Anual 2024'!$D$49-'Formulário Anual 2024'!$F52),0)</f>
        <v>0</v>
      </c>
      <c r="O10" s="49">
        <f>IF('Formulário Anual 2024'!S41="✔",'Formulário Anual 2024'!T41*(1-'Formulário Anual 2024'!$D$49-'Formulário Anual 2024'!$F52),0)</f>
        <v>0</v>
      </c>
      <c r="P10" s="53"/>
      <c r="Q10" s="53"/>
      <c r="R10" s="49">
        <f>IF('Formulário Anual 2024'!$W$37="✔",0,IF('Formulário Anual 2024'!W41="✔",'Formulário Anual 2024'!X41*(1-'Formulário Anual 2024'!$D$49-'Formulário Anual 2024'!$F52),0))</f>
        <v>0</v>
      </c>
      <c r="S10" s="53"/>
      <c r="T10" s="49">
        <f>IF('Formulário Anual 2024'!$Y$37="✔",0,IF('Formulário Anual 2024'!Y41="✔",'Formulário Anual 2024'!Z41*(1-'Formulário Anual 2024'!$D$49-'Formulário Anual 2024'!$F52),0))</f>
        <v>0</v>
      </c>
      <c r="U10" s="49">
        <f>IF('Formulário Anual 2024'!$M$37="✔",0,IF('Formulário Anual 2024'!M41="✔",'Formulário Anual 2024'!N41*(1-'Formulário Anual 2024'!$D$49-'Formulário Anual 2024'!$F52),0))</f>
        <v>0</v>
      </c>
      <c r="V10" s="49">
        <f>IF('Formulário Anual 2024'!$U$37="✔",0,IF('Formulário Anual 2024'!U41="✔",'Formulário Anual 2024'!V41*(1-'Formulário Anual 2024'!$D$49-'Formulário Anual 2024'!$F52),0))</f>
        <v>0</v>
      </c>
      <c r="W10" s="49">
        <f>IF('Formulário Anual 2024'!$AA$37="✔",0,IF('Formulário Anual 2024'!AA41="✔",'Formulário Anual 2024'!AB41*(1-'Formulário Anual 2024'!$D$49-'Formulário Anual 2024'!$F52),0))</f>
        <v>0</v>
      </c>
      <c r="X10" s="49">
        <f>IF('Formulário Anual 2024'!$W$37="✔",IF('Formulário Anual 2024'!W41="✔",'Formulário Anual 2024'!X41,0),0)</f>
        <v>0</v>
      </c>
      <c r="Y10" s="53"/>
      <c r="Z10" s="49">
        <f>IF('Formulário Anual 2024'!$Y$37="✔",IF('Formulário Anual 2024'!Y41="✔",'Formulário Anual 2024'!Z41,0),0)</f>
        <v>0</v>
      </c>
      <c r="AA10" s="49">
        <f>IF('Formulário Anual 2024'!$M$37="✔",IF('Formulário Anual 2024'!M41="✔",'Formulário Anual 2024'!N41,0),0)</f>
        <v>0</v>
      </c>
      <c r="AB10" s="49">
        <f>IF('Formulário Anual 2024'!$U$37="✔",IF('Formulário Anual 2024'!U41="✔",'Formulário Anual 2024'!V41,0),0)</f>
        <v>0</v>
      </c>
      <c r="AC10" s="49">
        <f>IF('Formulário Anual 2024'!$AA$37="✔",IF('Formulário Anual 2024'!AA41="✔",'Formulário Anual 2024'!AB41,0),0)</f>
        <v>0</v>
      </c>
      <c r="AD10" s="49">
        <f>IF('Formulário Anual 2024'!AC41="✔",'Formulário Anual 2024'!AD41,0)</f>
        <v>0</v>
      </c>
      <c r="AE10" s="49">
        <f>IF('Formulário Anual 2024'!AE41="✔",'Formulário Anual 2024'!AF41,0)</f>
        <v>0</v>
      </c>
      <c r="AF10" s="49">
        <f>IF('Formulário Anual 2024'!AG41="✔",'Formulário Anual 2024'!AH41,0)</f>
        <v>0</v>
      </c>
      <c r="AG10" s="49">
        <f>IF('Formulário Anual 2024'!AI41="✔",'Formulário Anual 2024'!AJ41,0)</f>
        <v>0</v>
      </c>
      <c r="AH10" s="49">
        <f>IF('Formulário Anual 2024'!AK41="✔",'Formulário Anual 2024'!AL41,0)</f>
        <v>0</v>
      </c>
      <c r="AI10" s="53"/>
      <c r="AJ10" s="53"/>
      <c r="AK10" s="49">
        <f>IF('Formulário Anual 2024'!K41="✔",'Formulário Anual 2024'!L41,0)</f>
        <v>63.63</v>
      </c>
      <c r="AL10" s="49">
        <f>'Formulário Anual 2024'!AM41</f>
        <v>950</v>
      </c>
      <c r="AM10" s="49">
        <f t="shared" si="1"/>
        <v>601.95035348199997</v>
      </c>
      <c r="AN10" s="49">
        <f t="shared" si="2"/>
        <v>665.58035348199996</v>
      </c>
      <c r="AO10" s="65" t="str">
        <f>'Formulário Anual 2024'!$D$27</f>
        <v>20%</v>
      </c>
      <c r="AP10" s="66">
        <f>'Formulário Anual 2024'!$H$150</f>
        <v>0.1208814</v>
      </c>
      <c r="AQ10" s="66">
        <f t="shared" si="3"/>
        <v>0.32088139999999998</v>
      </c>
      <c r="AR10" s="65">
        <f>'Formulário Anual 2024'!B41</f>
        <v>70</v>
      </c>
      <c r="AS10" s="49">
        <f t="shared" si="0"/>
        <v>46590.624743739994</v>
      </c>
      <c r="AT10" s="71">
        <f>'Formulário Anual 2024'!$C$8</f>
        <v>0</v>
      </c>
      <c r="AU10" s="71">
        <f>'Formulário Anual 2024'!$C$9</f>
        <v>0</v>
      </c>
      <c r="AV10" s="15" t="str">
        <f>'Formulário Anual 2024'!$W$8</f>
        <v>Centro-Oeste</v>
      </c>
      <c r="AW10" s="15" t="str">
        <f>'Formulário Anual 2024'!$W$9</f>
        <v>Parceira - Base</v>
      </c>
      <c r="AX10" s="71">
        <f>'Formulário Anual 2024'!$C$10</f>
        <v>0</v>
      </c>
      <c r="AY10" s="71">
        <f>'Formulário Anual 2024'!$W$10</f>
        <v>0</v>
      </c>
    </row>
    <row r="11" spans="1:52" ht="21" x14ac:dyDescent="0.2">
      <c r="A11" s="48" t="s">
        <v>25</v>
      </c>
      <c r="B11" s="48" t="s">
        <v>148</v>
      </c>
      <c r="C11" s="49">
        <f>IF('Formulário Anual 2024'!C42="✔",'Formulário Anual 2024'!D42*(1-'Formulário Anual 2024'!$D$49-'Formulário Anual 2024'!$F53),0)</f>
        <v>601.95035348199997</v>
      </c>
      <c r="D11" s="53"/>
      <c r="E11" s="53"/>
      <c r="F11" s="53"/>
      <c r="G11" s="53"/>
      <c r="H11" s="49">
        <f>IF('Formulário Anual 2024'!I42="✔",'Formulário Anual 2024'!J42*(1-'Formulário Anual 2024'!$D$49-'Formulário Anual 2024'!$F53),0)</f>
        <v>112.482413718</v>
      </c>
      <c r="I11" s="53"/>
      <c r="J11" s="53"/>
      <c r="K11" s="53"/>
      <c r="L11" s="53"/>
      <c r="M11" s="49">
        <f>IF('Formulário Anual 2024'!O42="✔",'Formulário Anual 2024'!P42*(1-'Formulário Anual 2024'!$D$49-'Formulário Anual 2024'!$F53),0)</f>
        <v>0</v>
      </c>
      <c r="N11" s="49">
        <f>IF('Formulário Anual 2024'!Q42="✔",'Formulário Anual 2024'!R42*(1-'Formulário Anual 2024'!$D$49-'Formulário Anual 2024'!$F53),0)</f>
        <v>0</v>
      </c>
      <c r="O11" s="49">
        <f>IF('Formulário Anual 2024'!S42="✔",'Formulário Anual 2024'!T42*(1-'Formulário Anual 2024'!$D$49-'Formulário Anual 2024'!$F53),0)</f>
        <v>0</v>
      </c>
      <c r="P11" s="53"/>
      <c r="Q11" s="53"/>
      <c r="R11" s="49">
        <f>IF('Formulário Anual 2024'!$W$37="✔",0,IF('Formulário Anual 2024'!W42="✔",'Formulário Anual 2024'!X42*(1-'Formulário Anual 2024'!$D$49-'Formulário Anual 2024'!$F53),0))</f>
        <v>0</v>
      </c>
      <c r="S11" s="53"/>
      <c r="T11" s="49">
        <f>IF('Formulário Anual 2024'!$Y$37="✔",0,IF('Formulário Anual 2024'!Y42="✔",'Formulário Anual 2024'!Z42*(1-'Formulário Anual 2024'!$D$49-'Formulário Anual 2024'!$F53),0))</f>
        <v>0</v>
      </c>
      <c r="U11" s="49">
        <f>IF('Formulário Anual 2024'!$M$37="✔",0,IF('Formulário Anual 2024'!M42="✔",'Formulário Anual 2024'!N42*(1-'Formulário Anual 2024'!$D$49-'Formulário Anual 2024'!$F53),0))</f>
        <v>0</v>
      </c>
      <c r="V11" s="49">
        <f>IF('Formulário Anual 2024'!$U$37="✔",0,IF('Formulário Anual 2024'!U42="✔",'Formulário Anual 2024'!V42*(1-'Formulário Anual 2024'!$D$49-'Formulário Anual 2024'!$F53),0))</f>
        <v>0</v>
      </c>
      <c r="W11" s="49">
        <f>IF('Formulário Anual 2024'!$AA$37="✔",0,IF('Formulário Anual 2024'!AA42="✔",'Formulário Anual 2024'!AB42*(1-'Formulário Anual 2024'!$D$49-'Formulário Anual 2024'!$F53),0))</f>
        <v>0</v>
      </c>
      <c r="X11" s="49">
        <f>IF('Formulário Anual 2024'!$W$37="✔",IF('Formulário Anual 2024'!W42="✔",'Formulário Anual 2024'!X42,0),0)</f>
        <v>0</v>
      </c>
      <c r="Y11" s="53"/>
      <c r="Z11" s="49">
        <f>IF('Formulário Anual 2024'!$Y$37="✔",IF('Formulário Anual 2024'!Y42="✔",'Formulário Anual 2024'!Z42,0),0)</f>
        <v>0</v>
      </c>
      <c r="AA11" s="49">
        <f>IF('Formulário Anual 2024'!$M$37="✔",IF('Formulário Anual 2024'!M42="✔",'Formulário Anual 2024'!N42,0),0)</f>
        <v>0</v>
      </c>
      <c r="AB11" s="49">
        <f>IF('Formulário Anual 2024'!$U$37="✔",IF('Formulário Anual 2024'!U42="✔",'Formulário Anual 2024'!V42,0),0)</f>
        <v>0</v>
      </c>
      <c r="AC11" s="49">
        <f>IF('Formulário Anual 2024'!$AA$37="✔",IF('Formulário Anual 2024'!AA42="✔",'Formulário Anual 2024'!AB42,0),0)</f>
        <v>0</v>
      </c>
      <c r="AD11" s="49">
        <f>IF('Formulário Anual 2024'!AC42="✔",'Formulário Anual 2024'!AD42,0)</f>
        <v>0</v>
      </c>
      <c r="AE11" s="49">
        <f>IF('Formulário Anual 2024'!AE42="✔",'Formulário Anual 2024'!AF42,0)</f>
        <v>0</v>
      </c>
      <c r="AF11" s="49">
        <f>IF('Formulário Anual 2024'!AG42="✔",'Formulário Anual 2024'!AH42,0)</f>
        <v>0</v>
      </c>
      <c r="AG11" s="49">
        <f>IF('Formulário Anual 2024'!AI42="✔",'Formulário Anual 2024'!AJ42,0)</f>
        <v>0</v>
      </c>
      <c r="AH11" s="49">
        <f>IF('Formulário Anual 2024'!AK42="✔",'Formulário Anual 2024'!AL42,0)</f>
        <v>0</v>
      </c>
      <c r="AI11" s="53"/>
      <c r="AJ11" s="53"/>
      <c r="AK11" s="49">
        <f>IF('Formulário Anual 2024'!K42="✔",'Formulário Anual 2024'!L42,0)</f>
        <v>63.63</v>
      </c>
      <c r="AL11" s="49">
        <f>'Formulário Anual 2024'!AM42</f>
        <v>1115.6300000000001</v>
      </c>
      <c r="AM11" s="49">
        <f t="shared" si="1"/>
        <v>714.43276719999994</v>
      </c>
      <c r="AN11" s="49">
        <f t="shared" si="2"/>
        <v>778.06276719999994</v>
      </c>
      <c r="AO11" s="65" t="str">
        <f>'Formulário Anual 2024'!$D$27</f>
        <v>20%</v>
      </c>
      <c r="AP11" s="66">
        <f>'Formulário Anual 2024'!$H$150</f>
        <v>0.1208814</v>
      </c>
      <c r="AQ11" s="66">
        <f t="shared" si="3"/>
        <v>0.32088139999999998</v>
      </c>
      <c r="AR11" s="65">
        <f>'Formulário Anual 2024'!B42</f>
        <v>60</v>
      </c>
      <c r="AS11" s="49">
        <f t="shared" si="0"/>
        <v>46683.766032</v>
      </c>
      <c r="AT11" s="71">
        <f>'Formulário Anual 2024'!$C$8</f>
        <v>0</v>
      </c>
      <c r="AU11" s="71">
        <f>'Formulário Anual 2024'!$C$9</f>
        <v>0</v>
      </c>
      <c r="AV11" s="15" t="str">
        <f>'Formulário Anual 2024'!$W$8</f>
        <v>Centro-Oeste</v>
      </c>
      <c r="AW11" s="15" t="str">
        <f>'Formulário Anual 2024'!$W$9</f>
        <v>Parceira - Base</v>
      </c>
      <c r="AX11" s="71">
        <f>'Formulário Anual 2024'!$C$10</f>
        <v>0</v>
      </c>
      <c r="AY11" s="71">
        <f>'Formulário Anual 2024'!$W$10</f>
        <v>0</v>
      </c>
    </row>
    <row r="12" spans="1:52" ht="21" x14ac:dyDescent="0.2">
      <c r="A12" s="48" t="s">
        <v>28</v>
      </c>
      <c r="B12" s="48" t="s">
        <v>149</v>
      </c>
      <c r="C12" s="49">
        <f>IF('Formulário Anual 2024'!C59="✔",'Formulário Anual 2024'!D59*(1-'Formulário Anual 2024'!$D$69-'Formulário Anual 2024'!$F69),0)</f>
        <v>526.56818888200007</v>
      </c>
      <c r="D12" s="49">
        <f>IF('Formulário Anual 2024'!E59="✔",'Formulário Anual 2024'!F59*(1-'Formulário Anual 2024'!$D$69-'Formulário Anual 2024'!$F69),0)</f>
        <v>301.42679061000001</v>
      </c>
      <c r="E12" s="53"/>
      <c r="F12" s="53"/>
      <c r="G12" s="53"/>
      <c r="H12" s="49">
        <f>IF('Formulário Anual 2024'!G59="✔",'Formulário Anual 2024'!H59*(1-'Formulário Anual 2024'!$D$69-'Formulário Anual 2024'!$F69),0)</f>
        <v>112.482413718</v>
      </c>
      <c r="I12" s="53"/>
      <c r="J12" s="53"/>
      <c r="K12" s="53"/>
      <c r="L12" s="53"/>
      <c r="M12" s="49">
        <f>IF('Formulário Anual 2024'!K59="✔",'Formulário Anual 2024'!L59*(1-'Formulário Anual 2024'!$D$69-'Formulário Anual 2024'!$F69),0)</f>
        <v>0</v>
      </c>
      <c r="N12" s="49">
        <f>IF('Formulário Anual 2024'!M59="✔",'Formulário Anual 2024'!N59*(1-'Formulário Anual 2024'!$D$69-'Formulário Anual 2024'!$F69),0)</f>
        <v>0</v>
      </c>
      <c r="O12" s="49">
        <f>IF('Formulário Anual 2024'!O59="✔",'Formulário Anual 2024'!P59*(1-'Formulário Anual 2024'!$D$69-'Formulário Anual 2024'!$F69),0)</f>
        <v>0</v>
      </c>
      <c r="P12" s="49">
        <f>IF('Formulário Anual 2024'!$Q$58="✔",0,IF('Formulário Anual 2024'!Q59="✔",'Formulário Anual 2024'!R59*(1-'Formulário Anual 2024'!$D$69-'Formulário Anual 2024'!$F69),0))</f>
        <v>0</v>
      </c>
      <c r="Q12" s="49">
        <f>IF('Formulário Anual 2024'!$Q$58="✔",IF('Formulário Anual 2024'!Q59="✔",'Formulário Anual 2024'!R59,0),0)</f>
        <v>0</v>
      </c>
      <c r="R12" s="49">
        <f>IF('Formulário Anual 2024'!$S$58="✔",0,IF('Formulário Anual 2024'!S59="✔",'Formulário Anual 2024'!T59*(1-'Formulário Anual 2024'!$D$69-'Formulário Anual 2024'!$F69),0))</f>
        <v>0</v>
      </c>
      <c r="S12" s="53"/>
      <c r="T12" s="53"/>
      <c r="U12" s="53"/>
      <c r="V12" s="53"/>
      <c r="W12" s="49">
        <f>IF('Formulário Anual 2024'!$U$58="✔",0,IF('Formulário Anual 2024'!U59="✔",'Formulário Anual 2024'!V59*(1-'Formulário Anual 2024'!$D$69-'Formulário Anual 2024'!$F69),0))</f>
        <v>0</v>
      </c>
      <c r="X12" s="49">
        <f>IF('Formulário Anual 2024'!$S$58="✔",IF('Formulário Anual 2024'!S59="✔",'Formulário Anual 2024'!T59,0),0)</f>
        <v>0</v>
      </c>
      <c r="Y12" s="53"/>
      <c r="Z12" s="53"/>
      <c r="AA12" s="53"/>
      <c r="AB12" s="53"/>
      <c r="AC12" s="49">
        <f>IF('Formulário Anual 2024'!$U$58="✔",IF('Formulário Anual 2024'!U59="✔",'Formulário Anual 2024'!V59,0),0)</f>
        <v>0</v>
      </c>
      <c r="AD12" s="49">
        <f>IF('Formulário Anual 2024'!W59="✔",'Formulário Anual 2024'!X59,0)</f>
        <v>0</v>
      </c>
      <c r="AE12" s="49">
        <f>IF('Formulário Anual 2024'!Y59="✔",'Formulário Anual 2024'!Z59,0)</f>
        <v>0</v>
      </c>
      <c r="AF12" s="49">
        <f>IF('Formulário Anual 2024'!AA59="✔",'Formulário Anual 2024'!AB59,0)</f>
        <v>0</v>
      </c>
      <c r="AG12" s="49">
        <f>IF('Formulário Anual 2024'!AC59="✔",'Formulário Anual 2024'!AD59,0)</f>
        <v>0</v>
      </c>
      <c r="AH12" s="49">
        <f>IF('Formulário Anual 2024'!AE59="✔",'Formulário Anual 2024'!AF59,0)</f>
        <v>0</v>
      </c>
      <c r="AI12" s="53"/>
      <c r="AJ12" s="53"/>
      <c r="AK12" s="49">
        <f>IF('Formulário Anual 2024'!I59="✔",'Formulário Anual 2024'!J59,0)</f>
        <v>63.63</v>
      </c>
      <c r="AL12" s="49">
        <f>'Formulário Anual 2024'!AG59</f>
        <v>1448.48</v>
      </c>
      <c r="AM12" s="49">
        <f t="shared" si="1"/>
        <v>940.47739321000006</v>
      </c>
      <c r="AN12" s="49">
        <f t="shared" si="2"/>
        <v>1004.1073932100001</v>
      </c>
      <c r="AO12" s="65" t="str">
        <f>'Formulário Anual 2024'!$D$27</f>
        <v>20%</v>
      </c>
      <c r="AP12" s="66">
        <f>'Formulário Anual 2024'!$H$150</f>
        <v>0.1208814</v>
      </c>
      <c r="AQ12" s="66">
        <f t="shared" si="3"/>
        <v>0.32088139999999998</v>
      </c>
      <c r="AR12" s="65">
        <f>'Formulário Anual 2024'!B59</f>
        <v>65</v>
      </c>
      <c r="AS12" s="49">
        <f t="shared" si="0"/>
        <v>65266.980558650001</v>
      </c>
      <c r="AT12" s="71">
        <f>'Formulário Anual 2024'!$C$8</f>
        <v>0</v>
      </c>
      <c r="AU12" s="71">
        <f>'Formulário Anual 2024'!$C$9</f>
        <v>0</v>
      </c>
      <c r="AV12" s="15" t="str">
        <f>'Formulário Anual 2024'!$W$8</f>
        <v>Centro-Oeste</v>
      </c>
      <c r="AW12" s="15" t="str">
        <f>'Formulário Anual 2024'!$W$9</f>
        <v>Parceira - Base</v>
      </c>
      <c r="AX12" s="71">
        <f>'Formulário Anual 2024'!$C$10</f>
        <v>0</v>
      </c>
      <c r="AY12" s="71">
        <f>'Formulário Anual 2024'!$W$10</f>
        <v>0</v>
      </c>
    </row>
    <row r="13" spans="1:52" ht="21" x14ac:dyDescent="0.2">
      <c r="A13" s="48" t="s">
        <v>29</v>
      </c>
      <c r="B13" s="48" t="s">
        <v>149</v>
      </c>
      <c r="C13" s="49">
        <f>IF('Formulário Anual 2024'!C60="✔",'Formulário Anual 2024'!D60*(1-'Formulário Anual 2024'!$D$69-'Formulário Anual 2024'!$F70),0)</f>
        <v>526.56818888200007</v>
      </c>
      <c r="D13" s="49">
        <f>IF('Formulário Anual 2024'!E60="✔",'Formulário Anual 2024'!F60*(1-'Formulário Anual 2024'!$D$69-'Formulário Anual 2024'!$F70),0)</f>
        <v>301.42679061000001</v>
      </c>
      <c r="E13" s="53"/>
      <c r="F13" s="53"/>
      <c r="G13" s="53"/>
      <c r="H13" s="49">
        <f>IF('Formulário Anual 2024'!G60="✔",'Formulário Anual 2024'!H60*(1-'Formulário Anual 2024'!$D$69-'Formulário Anual 2024'!$F70),0)</f>
        <v>112.482413718</v>
      </c>
      <c r="I13" s="53"/>
      <c r="J13" s="53"/>
      <c r="K13" s="53"/>
      <c r="L13" s="53"/>
      <c r="M13" s="49">
        <f>IF('Formulário Anual 2024'!K60="✔",'Formulário Anual 2024'!L60*(1-'Formulário Anual 2024'!$D$69-'Formulário Anual 2024'!$F70),0)</f>
        <v>0</v>
      </c>
      <c r="N13" s="49">
        <f>IF('Formulário Anual 2024'!M60="✔",'Formulário Anual 2024'!N60*(1-'Formulário Anual 2024'!$D$69-'Formulário Anual 2024'!$F70),0)</f>
        <v>0</v>
      </c>
      <c r="O13" s="49">
        <f>IF('Formulário Anual 2024'!O60="✔",'Formulário Anual 2024'!P60*(1-'Formulário Anual 2024'!$D$69-'Formulário Anual 2024'!$F70),0)</f>
        <v>0</v>
      </c>
      <c r="P13" s="49">
        <f>IF('Formulário Anual 2024'!$Q$58="✔",0,IF('Formulário Anual 2024'!Q60="✔",'Formulário Anual 2024'!R60*(1-'Formulário Anual 2024'!$D$69-'Formulário Anual 2024'!$F70),0))</f>
        <v>0</v>
      </c>
      <c r="Q13" s="49">
        <f>IF('Formulário Anual 2024'!$Q$58="✔",IF('Formulário Anual 2024'!Q60="✔",'Formulário Anual 2024'!R60,0),0)</f>
        <v>0</v>
      </c>
      <c r="R13" s="49">
        <f>IF('Formulário Anual 2024'!$S$58="✔",0,IF('Formulário Anual 2024'!S60="✔",'Formulário Anual 2024'!T60*(1-'Formulário Anual 2024'!$D$69-'Formulário Anual 2024'!$F70),0))</f>
        <v>0</v>
      </c>
      <c r="S13" s="53"/>
      <c r="T13" s="53"/>
      <c r="U13" s="53"/>
      <c r="V13" s="53"/>
      <c r="W13" s="49">
        <f>IF('Formulário Anual 2024'!$U$58="✔",0,IF('Formulário Anual 2024'!U60="✔",'Formulário Anual 2024'!V60*(1-'Formulário Anual 2024'!$D$69-'Formulário Anual 2024'!$F70),0))</f>
        <v>0</v>
      </c>
      <c r="X13" s="49">
        <f>IF('Formulário Anual 2024'!$S$58="✔",IF('Formulário Anual 2024'!S60="✔",'Formulário Anual 2024'!T60,0),0)</f>
        <v>0</v>
      </c>
      <c r="Y13" s="53"/>
      <c r="Z13" s="53"/>
      <c r="AA13" s="53"/>
      <c r="AB13" s="53"/>
      <c r="AC13" s="49">
        <f>IF('Formulário Anual 2024'!$U$58="✔",IF('Formulário Anual 2024'!U60="✔",'Formulário Anual 2024'!V60,0),0)</f>
        <v>0</v>
      </c>
      <c r="AD13" s="49">
        <f>IF('Formulário Anual 2024'!W60="✔",'Formulário Anual 2024'!X60,0)</f>
        <v>0</v>
      </c>
      <c r="AE13" s="49">
        <f>IF('Formulário Anual 2024'!Y60="✔",'Formulário Anual 2024'!Z60,0)</f>
        <v>0</v>
      </c>
      <c r="AF13" s="49">
        <f>IF('Formulário Anual 2024'!AA60="✔",'Formulário Anual 2024'!AB60,0)</f>
        <v>0</v>
      </c>
      <c r="AG13" s="49">
        <f>IF('Formulário Anual 2024'!AC60="✔",'Formulário Anual 2024'!AD60,0)</f>
        <v>0</v>
      </c>
      <c r="AH13" s="49">
        <f>IF('Formulário Anual 2024'!AE60="✔",'Formulário Anual 2024'!AF60,0)</f>
        <v>0</v>
      </c>
      <c r="AI13" s="53"/>
      <c r="AJ13" s="53"/>
      <c r="AK13" s="49">
        <f>IF('Formulário Anual 2024'!I60="✔",'Formulário Anual 2024'!J60,0)</f>
        <v>63.63</v>
      </c>
      <c r="AL13" s="49">
        <f>'Formulário Anual 2024'!AG60</f>
        <v>1448.48</v>
      </c>
      <c r="AM13" s="49">
        <f t="shared" si="1"/>
        <v>940.47739321000006</v>
      </c>
      <c r="AN13" s="49">
        <f t="shared" si="2"/>
        <v>1004.1073932100001</v>
      </c>
      <c r="AO13" s="65" t="str">
        <f>'Formulário Anual 2024'!$D$27</f>
        <v>20%</v>
      </c>
      <c r="AP13" s="66">
        <f>'Formulário Anual 2024'!$H$150</f>
        <v>0.1208814</v>
      </c>
      <c r="AQ13" s="66">
        <f t="shared" si="3"/>
        <v>0.32088139999999998</v>
      </c>
      <c r="AR13" s="65">
        <f>'Formulário Anual 2024'!B60</f>
        <v>60</v>
      </c>
      <c r="AS13" s="49">
        <f t="shared" si="0"/>
        <v>60246.443592600001</v>
      </c>
      <c r="AT13" s="71">
        <f>'Formulário Anual 2024'!$C$8</f>
        <v>0</v>
      </c>
      <c r="AU13" s="71">
        <f>'Formulário Anual 2024'!$C$9</f>
        <v>0</v>
      </c>
      <c r="AV13" s="15" t="str">
        <f>'Formulário Anual 2024'!$W$8</f>
        <v>Centro-Oeste</v>
      </c>
      <c r="AW13" s="15" t="str">
        <f>'Formulário Anual 2024'!$W$9</f>
        <v>Parceira - Base</v>
      </c>
      <c r="AX13" s="71">
        <f>'Formulário Anual 2024'!$C$10</f>
        <v>0</v>
      </c>
      <c r="AY13" s="71">
        <f>'Formulário Anual 2024'!$W$10</f>
        <v>0</v>
      </c>
    </row>
    <row r="14" spans="1:52" ht="21" x14ac:dyDescent="0.2">
      <c r="A14" s="48" t="s">
        <v>30</v>
      </c>
      <c r="B14" s="48" t="s">
        <v>149</v>
      </c>
      <c r="C14" s="49">
        <f>IF('Formulário Anual 2024'!C61="✔",'Formulário Anual 2024'!D61*(1-'Formulário Anual 2024'!$D$69-'Formulário Anual 2024'!$F71),0)</f>
        <v>526.56818888200007</v>
      </c>
      <c r="D14" s="49">
        <f>IF('Formulário Anual 2024'!E61="✔",'Formulário Anual 2024'!F61*(1-'Formulário Anual 2024'!$D$69-'Formulário Anual 2024'!$F71),0)</f>
        <v>301.42679061000001</v>
      </c>
      <c r="E14" s="53"/>
      <c r="F14" s="53"/>
      <c r="G14" s="53"/>
      <c r="H14" s="49">
        <f>IF('Formulário Anual 2024'!G61="✔",'Formulário Anual 2024'!H61*(1-'Formulário Anual 2024'!$D$69-'Formulário Anual 2024'!$F71),0)</f>
        <v>112.482413718</v>
      </c>
      <c r="I14" s="53"/>
      <c r="J14" s="53"/>
      <c r="K14" s="53"/>
      <c r="L14" s="53"/>
      <c r="M14" s="49">
        <f>IF('Formulário Anual 2024'!K61="✔",'Formulário Anual 2024'!L61*(1-'Formulário Anual 2024'!$D$69-'Formulário Anual 2024'!$F71),0)</f>
        <v>0</v>
      </c>
      <c r="N14" s="49">
        <f>IF('Formulário Anual 2024'!M61="✔",'Formulário Anual 2024'!N61*(1-'Formulário Anual 2024'!$D$69-'Formulário Anual 2024'!$F71),0)</f>
        <v>0</v>
      </c>
      <c r="O14" s="49">
        <f>IF('Formulário Anual 2024'!O61="✔",'Formulário Anual 2024'!P61*(1-'Formulário Anual 2024'!$D$69-'Formulário Anual 2024'!$F71),0)</f>
        <v>0</v>
      </c>
      <c r="P14" s="49">
        <f>IF('Formulário Anual 2024'!$Q$58="✔",0,IF('Formulário Anual 2024'!Q61="✔",'Formulário Anual 2024'!R61*(1-'Formulário Anual 2024'!$D$69-'Formulário Anual 2024'!$F71),0))</f>
        <v>0</v>
      </c>
      <c r="Q14" s="49">
        <f>IF('Formulário Anual 2024'!$Q$58="✔",IF('Formulário Anual 2024'!Q61="✔",'Formulário Anual 2024'!R61,0),0)</f>
        <v>0</v>
      </c>
      <c r="R14" s="49">
        <f>IF('Formulário Anual 2024'!$S$58="✔",0,IF('Formulário Anual 2024'!S61="✔",'Formulário Anual 2024'!T61*(1-'Formulário Anual 2024'!$D$69-'Formulário Anual 2024'!$F71),0))</f>
        <v>0</v>
      </c>
      <c r="S14" s="53"/>
      <c r="T14" s="53"/>
      <c r="U14" s="53"/>
      <c r="V14" s="53"/>
      <c r="W14" s="49">
        <f>IF('Formulário Anual 2024'!$U$58="✔",0,IF('Formulário Anual 2024'!U61="✔",'Formulário Anual 2024'!V61*(1-'Formulário Anual 2024'!$D$69-'Formulário Anual 2024'!$F71),0))</f>
        <v>0</v>
      </c>
      <c r="X14" s="49">
        <f>IF('Formulário Anual 2024'!$S$58="✔",IF('Formulário Anual 2024'!S61="✔",'Formulário Anual 2024'!T61,0),0)</f>
        <v>0</v>
      </c>
      <c r="Y14" s="53"/>
      <c r="Z14" s="53"/>
      <c r="AA14" s="53"/>
      <c r="AB14" s="53"/>
      <c r="AC14" s="49">
        <f>IF('Formulário Anual 2024'!$U$58="✔",IF('Formulário Anual 2024'!U61="✔",'Formulário Anual 2024'!V61,0),0)</f>
        <v>0</v>
      </c>
      <c r="AD14" s="49">
        <f>IF('Formulário Anual 2024'!W61="✔",'Formulário Anual 2024'!X61,0)</f>
        <v>0</v>
      </c>
      <c r="AE14" s="49">
        <f>IF('Formulário Anual 2024'!Y61="✔",'Formulário Anual 2024'!Z61,0)</f>
        <v>0</v>
      </c>
      <c r="AF14" s="49">
        <f>IF('Formulário Anual 2024'!AA61="✔",'Formulário Anual 2024'!AB61,0)</f>
        <v>0</v>
      </c>
      <c r="AG14" s="49">
        <f>IF('Formulário Anual 2024'!AC61="✔",'Formulário Anual 2024'!AD61,0)</f>
        <v>0</v>
      </c>
      <c r="AH14" s="49">
        <f>IF('Formulário Anual 2024'!AE61="✔",'Formulário Anual 2024'!AF61,0)</f>
        <v>0</v>
      </c>
      <c r="AI14" s="53"/>
      <c r="AJ14" s="53"/>
      <c r="AK14" s="49">
        <f>IF('Formulário Anual 2024'!I61="✔",'Formulário Anual 2024'!J61,0)</f>
        <v>103.76</v>
      </c>
      <c r="AL14" s="49">
        <f>'Formulário Anual 2024'!AG61</f>
        <v>1488.61</v>
      </c>
      <c r="AM14" s="49">
        <f t="shared" si="1"/>
        <v>940.47739321000006</v>
      </c>
      <c r="AN14" s="49">
        <f t="shared" si="2"/>
        <v>1044.2373932100002</v>
      </c>
      <c r="AO14" s="65" t="str">
        <f>'Formulário Anual 2024'!$D$27</f>
        <v>20%</v>
      </c>
      <c r="AP14" s="66">
        <f>'Formulário Anual 2024'!$H$150</f>
        <v>0.1208814</v>
      </c>
      <c r="AQ14" s="66">
        <f t="shared" si="3"/>
        <v>0.32088139999999998</v>
      </c>
      <c r="AR14" s="65">
        <f>'Formulário Anual 2024'!B61</f>
        <v>45</v>
      </c>
      <c r="AS14" s="49">
        <f t="shared" si="0"/>
        <v>46990.682694450006</v>
      </c>
      <c r="AT14" s="71">
        <f>'Formulário Anual 2024'!$C$8</f>
        <v>0</v>
      </c>
      <c r="AU14" s="71">
        <f>'Formulário Anual 2024'!$C$9</f>
        <v>0</v>
      </c>
      <c r="AV14" s="15" t="str">
        <f>'Formulário Anual 2024'!$W$8</f>
        <v>Centro-Oeste</v>
      </c>
      <c r="AW14" s="15" t="str">
        <f>'Formulário Anual 2024'!$W$9</f>
        <v>Parceira - Base</v>
      </c>
      <c r="AX14" s="71">
        <f>'Formulário Anual 2024'!$C$10</f>
        <v>0</v>
      </c>
      <c r="AY14" s="71">
        <f>'Formulário Anual 2024'!$W$10</f>
        <v>0</v>
      </c>
    </row>
    <row r="15" spans="1:52" ht="21" x14ac:dyDescent="0.2">
      <c r="A15" s="48" t="s">
        <v>31</v>
      </c>
      <c r="B15" s="48" t="s">
        <v>149</v>
      </c>
      <c r="C15" s="49">
        <f>IF('Formulário Anual 2024'!C62="✔",'Formulário Anual 2024'!D62*(1-'Formulário Anual 2024'!$D$69-'Formulário Anual 2024'!$F72),0)</f>
        <v>526.56818888200007</v>
      </c>
      <c r="D15" s="49">
        <f>IF('Formulário Anual 2024'!E62="✔",'Formulário Anual 2024'!F62*(1-'Formulário Anual 2024'!$D$69-'Formulário Anual 2024'!$F72),0)</f>
        <v>301.42679061000001</v>
      </c>
      <c r="E15" s="53"/>
      <c r="F15" s="53"/>
      <c r="G15" s="53"/>
      <c r="H15" s="49">
        <f>IF('Formulário Anual 2024'!G62="✔",'Formulário Anual 2024'!H62*(1-'Formulário Anual 2024'!$D$69-'Formulário Anual 2024'!$F72),0)</f>
        <v>112.482413718</v>
      </c>
      <c r="I15" s="53"/>
      <c r="J15" s="53"/>
      <c r="K15" s="53"/>
      <c r="L15" s="53"/>
      <c r="M15" s="49">
        <f>IF('Formulário Anual 2024'!K62="✔",'Formulário Anual 2024'!L62*(1-'Formulário Anual 2024'!$D$69-'Formulário Anual 2024'!$F72),0)</f>
        <v>0</v>
      </c>
      <c r="N15" s="49">
        <f>IF('Formulário Anual 2024'!M62="✔",'Formulário Anual 2024'!N62*(1-'Formulário Anual 2024'!$D$69-'Formulário Anual 2024'!$F72),0)</f>
        <v>0</v>
      </c>
      <c r="O15" s="49">
        <f>IF('Formulário Anual 2024'!O62="✔",'Formulário Anual 2024'!P62*(1-'Formulário Anual 2024'!$D$69-'Formulário Anual 2024'!$F72),0)</f>
        <v>0</v>
      </c>
      <c r="P15" s="49">
        <f>IF('Formulário Anual 2024'!$Q$58="✔",0,IF('Formulário Anual 2024'!Q62="✔",'Formulário Anual 2024'!R62*(1-'Formulário Anual 2024'!$D$69-'Formulário Anual 2024'!$F72),0))</f>
        <v>0</v>
      </c>
      <c r="Q15" s="49">
        <f>IF('Formulário Anual 2024'!$Q$58="✔",IF('Formulário Anual 2024'!Q62="✔",'Formulário Anual 2024'!R62,0),0)</f>
        <v>0</v>
      </c>
      <c r="R15" s="49">
        <f>IF('Formulário Anual 2024'!$S$58="✔",0,IF('Formulário Anual 2024'!S62="✔",'Formulário Anual 2024'!T62*(1-'Formulário Anual 2024'!$D$69-'Formulário Anual 2024'!$F72),0))</f>
        <v>0</v>
      </c>
      <c r="S15" s="53"/>
      <c r="T15" s="53"/>
      <c r="U15" s="53"/>
      <c r="V15" s="53"/>
      <c r="W15" s="49">
        <f>IF('Formulário Anual 2024'!$U$58="✔",0,IF('Formulário Anual 2024'!U62="✔",'Formulário Anual 2024'!V62*(1-'Formulário Anual 2024'!$D$69-'Formulário Anual 2024'!$F72),0))</f>
        <v>0</v>
      </c>
      <c r="X15" s="49">
        <f>IF('Formulário Anual 2024'!$S$58="✔",IF('Formulário Anual 2024'!S62="✔",'Formulário Anual 2024'!T62,0),0)</f>
        <v>0</v>
      </c>
      <c r="Y15" s="53"/>
      <c r="Z15" s="53"/>
      <c r="AA15" s="53"/>
      <c r="AB15" s="53"/>
      <c r="AC15" s="49">
        <f>IF('Formulário Anual 2024'!$U$58="✔",IF('Formulário Anual 2024'!U62="✔",'Formulário Anual 2024'!V62,0),0)</f>
        <v>0</v>
      </c>
      <c r="AD15" s="49">
        <f>IF('Formulário Anual 2024'!W62="✔",'Formulário Anual 2024'!X62,0)</f>
        <v>0</v>
      </c>
      <c r="AE15" s="49">
        <f>IF('Formulário Anual 2024'!Y62="✔",'Formulário Anual 2024'!Z62,0)</f>
        <v>0</v>
      </c>
      <c r="AF15" s="49">
        <f>IF('Formulário Anual 2024'!AA62="✔",'Formulário Anual 2024'!AB62,0)</f>
        <v>0</v>
      </c>
      <c r="AG15" s="49">
        <f>IF('Formulário Anual 2024'!AC62="✔",'Formulário Anual 2024'!AD62,0)</f>
        <v>0</v>
      </c>
      <c r="AH15" s="49">
        <f>IF('Formulário Anual 2024'!AE62="✔",'Formulário Anual 2024'!AF62,0)</f>
        <v>0</v>
      </c>
      <c r="AI15" s="53"/>
      <c r="AJ15" s="53"/>
      <c r="AK15" s="49">
        <f>IF('Formulário Anual 2024'!I62="✔",'Formulário Anual 2024'!J62,0)</f>
        <v>103.76</v>
      </c>
      <c r="AL15" s="49">
        <f>'Formulário Anual 2024'!AG62</f>
        <v>1488.61</v>
      </c>
      <c r="AM15" s="49">
        <f t="shared" si="1"/>
        <v>940.47739321000006</v>
      </c>
      <c r="AN15" s="49">
        <f t="shared" si="2"/>
        <v>1044.2373932100002</v>
      </c>
      <c r="AO15" s="65" t="str">
        <f>'Formulário Anual 2024'!$D$27</f>
        <v>20%</v>
      </c>
      <c r="AP15" s="66">
        <f>'Formulário Anual 2024'!$H$150</f>
        <v>0.1208814</v>
      </c>
      <c r="AQ15" s="66">
        <f t="shared" si="3"/>
        <v>0.32088139999999998</v>
      </c>
      <c r="AR15" s="65">
        <f>'Formulário Anual 2024'!B62</f>
        <v>40</v>
      </c>
      <c r="AS15" s="49">
        <f t="shared" si="0"/>
        <v>41769.495728400005</v>
      </c>
      <c r="AT15" s="71">
        <f>'Formulário Anual 2024'!$C$8</f>
        <v>0</v>
      </c>
      <c r="AU15" s="71">
        <f>'Formulário Anual 2024'!$C$9</f>
        <v>0</v>
      </c>
      <c r="AV15" s="15" t="str">
        <f>'Formulário Anual 2024'!$W$8</f>
        <v>Centro-Oeste</v>
      </c>
      <c r="AW15" s="15" t="str">
        <f>'Formulário Anual 2024'!$W$9</f>
        <v>Parceira - Base</v>
      </c>
      <c r="AX15" s="71">
        <f>'Formulário Anual 2024'!$C$10</f>
        <v>0</v>
      </c>
      <c r="AY15" s="71">
        <f>'Formulário Anual 2024'!$W$10</f>
        <v>0</v>
      </c>
    </row>
    <row r="16" spans="1:52" ht="21" x14ac:dyDescent="0.2">
      <c r="A16" s="48" t="s">
        <v>33</v>
      </c>
      <c r="B16" s="48" t="s">
        <v>87</v>
      </c>
      <c r="C16" s="49">
        <f>IF('Formulário Anual 2024'!C78="✔",'Formulário Anual 2024'!D78*(1-'Formulário Anual 2024'!$D$86-'Formulário Anual 2024'!$F86),0)</f>
        <v>572.30682659199999</v>
      </c>
      <c r="D16" s="49">
        <f>IF('Formulário Anual 2024'!E78="✔",'Formulário Anual 2024'!F78*(1-'Formulário Anual 2024'!$D$86-'Formulário Anual 2024'!$F86),0)</f>
        <v>463.09097334000001</v>
      </c>
      <c r="E16" s="53"/>
      <c r="F16" s="53"/>
      <c r="G16" s="53"/>
      <c r="H16" s="49">
        <f>IF('Formulário Anual 2024'!G78="✔",'Formulário Anual 2024'!H78*(1-'Formulário Anual 2024'!$D$86-'Formulário Anual 2024'!$F86),0)</f>
        <v>112.482413718</v>
      </c>
      <c r="I16" s="49">
        <f>IF('Formulário Anual 2024'!I78="✔",'Formulário Anual 2024'!J78*(1-'Formulário Anual 2024'!$D$86-'Formulário Anual 2024'!$F86),0)</f>
        <v>37.297193512</v>
      </c>
      <c r="J16" s="53"/>
      <c r="K16" s="53"/>
      <c r="L16" s="49">
        <f>IF('Formulário Anual 2024'!K78="✔",'Formulário Anual 2024'!L78*(1-'Formulário Anual 2024'!$D$86-'Formulário Anual 2024'!$F86),0)</f>
        <v>317.644142778</v>
      </c>
      <c r="M16" s="53"/>
      <c r="N16" s="53"/>
      <c r="O16" s="53"/>
      <c r="P16" s="49">
        <f>IF('Formulário Anual 2024'!$M$77="✔",0,IF('Formulário Anual 2024'!M78="✔",'Formulário Anual 2024'!N78*(1-'Formulário Anual 2024'!$D$86-'Formulário Anual 2024'!$F86),0))</f>
        <v>0</v>
      </c>
      <c r="Q16" s="49">
        <f>IF('Formulário Anual 2024'!$M$77="✔",IF('Formulário Anual 2024'!M78="✔",'Formulário Anual 2024'!N78,0),0)</f>
        <v>0</v>
      </c>
      <c r="R16" s="49">
        <f>IF('Formulário Anual 2024'!$O$77="✔",0,IF('Formulário Anual 2024'!O78="✔",'Formulário Anual 2024'!P78*(1-'Formulário Anual 2024'!$D$86-'Formulário Anual 2024'!$F86),0))</f>
        <v>0</v>
      </c>
      <c r="S16" s="53"/>
      <c r="T16" s="53"/>
      <c r="U16" s="53"/>
      <c r="V16" s="53"/>
      <c r="W16" s="53"/>
      <c r="X16" s="49">
        <f>IF('Formulário Anual 2024'!$O$77="✔",IF('Formulário Anual 2024'!O78="✔",'Formulário Anual 2024'!P78,0),0)</f>
        <v>0</v>
      </c>
      <c r="Y16" s="53"/>
      <c r="Z16" s="53"/>
      <c r="AA16" s="53"/>
      <c r="AB16" s="53"/>
      <c r="AC16" s="53"/>
      <c r="AD16" s="49">
        <f>IF('Formulário Anual 2024'!Q78="✔",'Formulário Anual 2024'!R78,0)</f>
        <v>0</v>
      </c>
      <c r="AE16" s="49">
        <f>IF('Formulário Anual 2024'!S78="✔",'Formulário Anual 2024'!T78,0)</f>
        <v>0</v>
      </c>
      <c r="AF16" s="49">
        <f>IF('Formulário Anual 2024'!U78="✔",'Formulário Anual 2024'!V78,0)</f>
        <v>0</v>
      </c>
      <c r="AG16" s="49">
        <f>IF('Formulário Anual 2024'!W78="✔",'Formulário Anual 2024'!X78,0)</f>
        <v>0</v>
      </c>
      <c r="AH16" s="49">
        <f>IF('Formulário Anual 2024'!Y78="✔",'Formulário Anual 2024'!Z78,0)</f>
        <v>0</v>
      </c>
      <c r="AI16" s="53"/>
      <c r="AJ16" s="53"/>
      <c r="AK16" s="53"/>
      <c r="AL16" s="49">
        <f>'Formulário Anual 2024'!AA78</f>
        <v>2212.9</v>
      </c>
      <c r="AM16" s="49">
        <f t="shared" si="1"/>
        <v>1502.8215499400001</v>
      </c>
      <c r="AN16" s="49">
        <f t="shared" si="2"/>
        <v>1502.8215499400001</v>
      </c>
      <c r="AO16" s="65" t="str">
        <f>'Formulário Anual 2024'!$D$27</f>
        <v>20%</v>
      </c>
      <c r="AP16" s="66">
        <f>'Formulário Anual 2024'!$H$150</f>
        <v>0.1208814</v>
      </c>
      <c r="AQ16" s="66">
        <f t="shared" si="3"/>
        <v>0.32088139999999998</v>
      </c>
      <c r="AR16" s="65">
        <f>'Formulário Anual 2024'!B78</f>
        <v>30</v>
      </c>
      <c r="AS16" s="49">
        <f t="shared" si="0"/>
        <v>45084.646498200003</v>
      </c>
      <c r="AT16" s="71">
        <f>'Formulário Anual 2024'!$C$8</f>
        <v>0</v>
      </c>
      <c r="AU16" s="71">
        <f>'Formulário Anual 2024'!$C$9</f>
        <v>0</v>
      </c>
      <c r="AV16" s="15" t="str">
        <f>'Formulário Anual 2024'!$W$8</f>
        <v>Centro-Oeste</v>
      </c>
      <c r="AW16" s="15" t="str">
        <f>'Formulário Anual 2024'!$W$9</f>
        <v>Parceira - Base</v>
      </c>
      <c r="AX16" s="71">
        <f>'Formulário Anual 2024'!$C$10</f>
        <v>0</v>
      </c>
      <c r="AY16" s="71">
        <f>'Formulário Anual 2024'!$W$10</f>
        <v>0</v>
      </c>
    </row>
    <row r="17" spans="1:51" ht="21" x14ac:dyDescent="0.2">
      <c r="A17" s="48" t="s">
        <v>34</v>
      </c>
      <c r="B17" s="48" t="s">
        <v>87</v>
      </c>
      <c r="C17" s="49">
        <f>IF('Formulário Anual 2024'!C79="✔",'Formulário Anual 2024'!D79*(1-'Formulário Anual 2024'!$D$86-'Formulário Anual 2024'!$F87),0)</f>
        <v>572.30682659199999</v>
      </c>
      <c r="D17" s="49">
        <f>IF('Formulário Anual 2024'!E79="✔",'Formulário Anual 2024'!F79*(1-'Formulário Anual 2024'!$D$86-'Formulário Anual 2024'!$F87),0)</f>
        <v>463.09097334000001</v>
      </c>
      <c r="E17" s="53"/>
      <c r="F17" s="53"/>
      <c r="G17" s="53"/>
      <c r="H17" s="49">
        <f>IF('Formulário Anual 2024'!G79="✔",'Formulário Anual 2024'!H79*(1-'Formulário Anual 2024'!$D$86-'Formulário Anual 2024'!$F87),0)</f>
        <v>112.482413718</v>
      </c>
      <c r="I17" s="49">
        <f>IF('Formulário Anual 2024'!I79="✔",'Formulário Anual 2024'!J79*(1-'Formulário Anual 2024'!$D$86-'Formulário Anual 2024'!$F87),0)</f>
        <v>37.297193512</v>
      </c>
      <c r="J17" s="53"/>
      <c r="K17" s="53"/>
      <c r="L17" s="49">
        <f>IF('Formulário Anual 2024'!K79="✔",'Formulário Anual 2024'!L79*(1-'Formulário Anual 2024'!$D$86-'Formulário Anual 2024'!$F87),0)</f>
        <v>317.644142778</v>
      </c>
      <c r="M17" s="53"/>
      <c r="N17" s="53"/>
      <c r="O17" s="53"/>
      <c r="P17" s="49">
        <f>IF('Formulário Anual 2024'!$M$77="✔",0,IF('Formulário Anual 2024'!M79="✔",'Formulário Anual 2024'!N79*(1-'Formulário Anual 2024'!$D$86-'Formulário Anual 2024'!$F87),0))</f>
        <v>0</v>
      </c>
      <c r="Q17" s="49">
        <f>IF('Formulário Anual 2024'!$M$77="✔",IF('Formulário Anual 2024'!M79="✔",'Formulário Anual 2024'!N79,0),0)</f>
        <v>0</v>
      </c>
      <c r="R17" s="49">
        <f>IF('Formulário Anual 2024'!$O$77="✔",0,IF('Formulário Anual 2024'!O79="✔",'Formulário Anual 2024'!P79*(1-'Formulário Anual 2024'!$D$86-'Formulário Anual 2024'!$F87),0))</f>
        <v>0</v>
      </c>
      <c r="S17" s="53"/>
      <c r="T17" s="53"/>
      <c r="U17" s="53"/>
      <c r="V17" s="53"/>
      <c r="W17" s="53"/>
      <c r="X17" s="49">
        <f>IF('Formulário Anual 2024'!$O$77="✔",IF('Formulário Anual 2024'!O79="✔",'Formulário Anual 2024'!P79,0),0)</f>
        <v>0</v>
      </c>
      <c r="Y17" s="53"/>
      <c r="Z17" s="53"/>
      <c r="AA17" s="53"/>
      <c r="AB17" s="53"/>
      <c r="AC17" s="53"/>
      <c r="AD17" s="49">
        <f>IF('Formulário Anual 2024'!Q79="✔",'Formulário Anual 2024'!R79,0)</f>
        <v>0</v>
      </c>
      <c r="AE17" s="49">
        <f>IF('Formulário Anual 2024'!S79="✔",'Formulário Anual 2024'!T79,0)</f>
        <v>0</v>
      </c>
      <c r="AF17" s="49">
        <f>IF('Formulário Anual 2024'!U79="✔",'Formulário Anual 2024'!V79,0)</f>
        <v>0</v>
      </c>
      <c r="AG17" s="49">
        <f>IF('Formulário Anual 2024'!W79="✔",'Formulário Anual 2024'!X79,0)</f>
        <v>0</v>
      </c>
      <c r="AH17" s="49">
        <f>IF('Formulário Anual 2024'!Y79="✔",'Formulário Anual 2024'!Z79,0)</f>
        <v>0</v>
      </c>
      <c r="AI17" s="53"/>
      <c r="AJ17" s="53"/>
      <c r="AK17" s="53"/>
      <c r="AL17" s="49">
        <f>'Formulário Anual 2024'!AA79</f>
        <v>2212.9</v>
      </c>
      <c r="AM17" s="49">
        <f t="shared" si="1"/>
        <v>1502.8215499400001</v>
      </c>
      <c r="AN17" s="49">
        <f t="shared" si="2"/>
        <v>1502.8215499400001</v>
      </c>
      <c r="AO17" s="65" t="str">
        <f>'Formulário Anual 2024'!$D$27</f>
        <v>20%</v>
      </c>
      <c r="AP17" s="66">
        <f>'Formulário Anual 2024'!$H$150</f>
        <v>0.1208814</v>
      </c>
      <c r="AQ17" s="66">
        <f t="shared" si="3"/>
        <v>0.32088139999999998</v>
      </c>
      <c r="AR17" s="65">
        <f>'Formulário Anual 2024'!B79</f>
        <v>40</v>
      </c>
      <c r="AS17" s="49">
        <f t="shared" si="0"/>
        <v>60112.861997600005</v>
      </c>
      <c r="AT17" s="71">
        <f>'Formulário Anual 2024'!$C$8</f>
        <v>0</v>
      </c>
      <c r="AU17" s="71">
        <f>'Formulário Anual 2024'!$C$9</f>
        <v>0</v>
      </c>
      <c r="AV17" s="15" t="str">
        <f>'Formulário Anual 2024'!$W$8</f>
        <v>Centro-Oeste</v>
      </c>
      <c r="AW17" s="15" t="str">
        <f>'Formulário Anual 2024'!$W$9</f>
        <v>Parceira - Base</v>
      </c>
      <c r="AX17" s="71">
        <f>'Formulário Anual 2024'!$C$10</f>
        <v>0</v>
      </c>
      <c r="AY17" s="71">
        <f>'Formulário Anual 2024'!$W$10</f>
        <v>0</v>
      </c>
    </row>
    <row r="18" spans="1:51" ht="21" x14ac:dyDescent="0.2">
      <c r="A18" s="48" t="s">
        <v>38</v>
      </c>
      <c r="B18" s="48" t="s">
        <v>87</v>
      </c>
      <c r="C18" s="49">
        <f>IF('Formulário Anual 2024'!C93="✔",'Formulário Anual 2024'!D93*(1-'Formulário Anual 2024'!$D$100-'Formulário Anual 2024'!$F100),0)</f>
        <v>572.30682659199999</v>
      </c>
      <c r="D18" s="49">
        <f>IF('Formulário Anual 2024'!E93="✔",'Formulário Anual 2024'!F93*(1-'Formulário Anual 2024'!$D$100-'Formulário Anual 2024'!$F100),0)</f>
        <v>737.89631482999994</v>
      </c>
      <c r="E18" s="53"/>
      <c r="F18" s="53"/>
      <c r="G18" s="53"/>
      <c r="H18" s="49">
        <f>IF('Formulário Anual 2024'!G93="✔",'Formulário Anual 2024'!H93*(1-'Formulário Anual 2024'!$D$100-'Formulário Anual 2024'!$F100),0)</f>
        <v>112.482413718</v>
      </c>
      <c r="I18" s="53"/>
      <c r="J18" s="49">
        <f>IF('Formulário Anual 2024'!I93="✔",'Formulário Anual 2024'!J93*(1-'Formulário Anual 2024'!$D$100-'Formulário Anual 2024'!$F100),0)</f>
        <v>186.458802816</v>
      </c>
      <c r="K18" s="49">
        <f>IF('Formulário Anual 2024'!K93="✔",'Formulário Anual 2024'!L93*(1-'Formulário Anual 2024'!$D$100-'Formulário Anual 2024'!$F100),0)</f>
        <v>18.417696432</v>
      </c>
      <c r="L18" s="49">
        <f>IF('Formulário Anual 2024'!M93="✔",'Formulário Anual 2024'!N93*(1-'Formulário Anual 2024'!$D$100-'Formulário Anual 2024'!$F100),0)</f>
        <v>0</v>
      </c>
      <c r="M18" s="53"/>
      <c r="N18" s="53"/>
      <c r="O18" s="53"/>
      <c r="P18" s="49">
        <f>IF('Formulário Anual 2024'!$O$92="✔",0,IF('Formulário Anual 2024'!O93="✔",'Formulário Anual 2024'!P93*(1-'Formulário Anual 2024'!$D$100-'Formulário Anual 2024'!$F100),0))</f>
        <v>0</v>
      </c>
      <c r="Q18" s="49">
        <f>IF('Formulário Anual 2024'!$O$92="✔",IF('Formulário Anual 2024'!O93="✔",'Formulário Anual 2024'!P93,0),0)</f>
        <v>0</v>
      </c>
      <c r="R18" s="49">
        <f>IF('Formulário Anual 2024'!$Q$92="✔",0,IF('Formulário Anual 2024'!Q93="✔",'Formulário Anual 2024'!R93*(1-'Formulário Anual 2024'!$D$100-'Formulário Anual 2024'!$F100),0))</f>
        <v>0</v>
      </c>
      <c r="S18" s="53"/>
      <c r="T18" s="53"/>
      <c r="U18" s="53"/>
      <c r="V18" s="53"/>
      <c r="W18" s="53"/>
      <c r="X18" s="49">
        <f>IF('Formulário Anual 2024'!$Q$92="✔",IF('Formulário Anual 2024'!Q93="✔",'Formulário Anual 2024'!R93,0),0)</f>
        <v>0</v>
      </c>
      <c r="Y18" s="53"/>
      <c r="Z18" s="53"/>
      <c r="AA18" s="53"/>
      <c r="AB18" s="53"/>
      <c r="AC18" s="53"/>
      <c r="AD18" s="49">
        <f>IF('Formulário Anual 2024'!S93="✔",'Formulário Anual 2024'!T93,0)</f>
        <v>0</v>
      </c>
      <c r="AE18" s="49">
        <f>IF('Formulário Anual 2024'!U93="✔",'Formulário Anual 2024'!V93,0)</f>
        <v>0</v>
      </c>
      <c r="AF18" s="49">
        <f>IF('Formulário Anual 2024'!W93="✔",'Formulário Anual 2024'!X93,0)</f>
        <v>0</v>
      </c>
      <c r="AG18" s="49">
        <f>IF('Formulário Anual 2024'!Y93="✔",'Formulário Anual 2024'!Z93,0)</f>
        <v>0</v>
      </c>
      <c r="AH18" s="49">
        <f>IF('Formulário Anual 2024'!AA93="✔",'Formulário Anual 2024'!AB93,0)</f>
        <v>0</v>
      </c>
      <c r="AI18" s="53"/>
      <c r="AJ18" s="53"/>
      <c r="AK18" s="53"/>
      <c r="AL18" s="49">
        <f>'Formulário Anual 2024'!AC93</f>
        <v>2396.58</v>
      </c>
      <c r="AM18" s="49">
        <f t="shared" si="1"/>
        <v>1627.562054388</v>
      </c>
      <c r="AN18" s="49">
        <f t="shared" si="2"/>
        <v>1627.562054388</v>
      </c>
      <c r="AO18" s="65" t="str">
        <f>'Formulário Anual 2024'!$D$27</f>
        <v>20%</v>
      </c>
      <c r="AP18" s="66">
        <f>'Formulário Anual 2024'!$H$150</f>
        <v>0.1208814</v>
      </c>
      <c r="AQ18" s="66">
        <f t="shared" si="3"/>
        <v>0.32088139999999998</v>
      </c>
      <c r="AR18" s="65">
        <f>'Formulário Anual 2024'!B93</f>
        <v>25</v>
      </c>
      <c r="AS18" s="49">
        <f t="shared" si="0"/>
        <v>40689.051359700003</v>
      </c>
      <c r="AT18" s="71">
        <f>'Formulário Anual 2024'!$C$8</f>
        <v>0</v>
      </c>
      <c r="AU18" s="71">
        <f>'Formulário Anual 2024'!$C$9</f>
        <v>0</v>
      </c>
      <c r="AV18" s="15" t="str">
        <f>'Formulário Anual 2024'!$W$8</f>
        <v>Centro-Oeste</v>
      </c>
      <c r="AW18" s="15" t="str">
        <f>'Formulário Anual 2024'!$W$9</f>
        <v>Parceira - Base</v>
      </c>
      <c r="AX18" s="71">
        <f>'Formulário Anual 2024'!$C$10</f>
        <v>0</v>
      </c>
      <c r="AY18" s="71">
        <f>'Formulário Anual 2024'!$W$10</f>
        <v>0</v>
      </c>
    </row>
    <row r="19" spans="1:51" ht="21" x14ac:dyDescent="0.2">
      <c r="A19" s="48" t="s">
        <v>40</v>
      </c>
      <c r="B19" s="48" t="s">
        <v>39</v>
      </c>
      <c r="C19" s="49">
        <f>IF('Formulário Anual 2024'!C106="✔",'Formulário Anual 2024'!D106*(1-'Formulário Anual 2024'!$D$114-'Formulário Anual 2024'!$F114),0)</f>
        <v>0</v>
      </c>
      <c r="D19" s="49">
        <f>IF('Formulário Anual 2024'!E106="✔",'Formulário Anual 2024'!F106*(1-'Formulário Anual 2024'!$D$114-'Formulário Anual 2024'!$F114),0)</f>
        <v>0</v>
      </c>
      <c r="E19" s="53"/>
      <c r="F19" s="53"/>
      <c r="G19" s="53"/>
      <c r="H19" s="49">
        <f>IF('Formulário Anual 2024'!G106="✔",'Formulário Anual 2024'!H106*(1-'Formulário Anual 2024'!$D$114-'Formulário Anual 2024'!$F114),0)</f>
        <v>0</v>
      </c>
      <c r="I19" s="53"/>
      <c r="J19" s="49">
        <f>IF('Formulário Anual 2024'!I106="✔",'Formulário Anual 2024'!J106*(1-'Formulário Anual 2024'!$D$114-'Formulário Anual 2024'!$F114),0)</f>
        <v>0</v>
      </c>
      <c r="K19" s="49">
        <f>IF('Formulário Anual 2024'!K106="✔",'Formulário Anual 2024'!L106*(1-'Formulário Anual 2024'!$D$114-'Formulário Anual 2024'!$F114),0)</f>
        <v>0</v>
      </c>
      <c r="L19" s="53"/>
      <c r="M19" s="53"/>
      <c r="N19" s="53"/>
      <c r="O19" s="53"/>
      <c r="P19" s="53"/>
      <c r="Q19" s="53"/>
      <c r="R19" s="49">
        <f>IF('Formulário Anual 2024'!M$105="✔",0,IF('Formulário Anual 2024'!M106="✔",'Formulário Anual 2024'!N106*(1-'Formulário Anual 2024'!$D$114-'Formulário Anual 2024'!$F114),0))</f>
        <v>0</v>
      </c>
      <c r="S19" s="53"/>
      <c r="T19" s="53"/>
      <c r="U19" s="53"/>
      <c r="V19" s="53"/>
      <c r="W19" s="53"/>
      <c r="X19" s="49">
        <f>IF('Formulário Anual 2024'!$M$105="✔",IF('Formulário Anual 2024'!M106="✔",'Formulário Anual 2024'!N106,0),0)</f>
        <v>0</v>
      </c>
      <c r="Y19" s="53"/>
      <c r="Z19" s="53"/>
      <c r="AA19" s="53"/>
      <c r="AB19" s="53"/>
      <c r="AC19" s="53"/>
      <c r="AD19" s="49">
        <f>IF('Formulário Anual 2024'!O106="✔",'Formulário Anual 2024'!P106,0)</f>
        <v>0</v>
      </c>
      <c r="AE19" s="49">
        <f>IF('Formulário Anual 2024'!Q106="✔",'Formulário Anual 2024'!R106,0)</f>
        <v>0</v>
      </c>
      <c r="AF19" s="49">
        <f>IF('Formulário Anual 2024'!S106="✔",'Formulário Anual 2024'!T106,0)</f>
        <v>0</v>
      </c>
      <c r="AG19" s="49">
        <f>IF('Formulário Anual 2024'!U106="✔",'Formulário Anual 2024'!V106,0)</f>
        <v>0</v>
      </c>
      <c r="AH19" s="53"/>
      <c r="AI19" s="53"/>
      <c r="AJ19" s="53"/>
      <c r="AK19" s="53"/>
      <c r="AL19" s="49">
        <f>'Formulário Anual 2024'!W106</f>
        <v>0</v>
      </c>
      <c r="AM19" s="49">
        <f t="shared" si="1"/>
        <v>0</v>
      </c>
      <c r="AN19" s="49">
        <f t="shared" si="2"/>
        <v>0</v>
      </c>
      <c r="AO19" s="65" t="str">
        <f>'Formulário Anual 2024'!$D$27</f>
        <v>20%</v>
      </c>
      <c r="AP19" s="66">
        <f>'Formulário Anual 2024'!$H$150</f>
        <v>0.1208814</v>
      </c>
      <c r="AQ19" s="66">
        <f t="shared" si="3"/>
        <v>0.32088139999999998</v>
      </c>
      <c r="AR19" s="65">
        <f>'Formulário Anual 2024'!B106</f>
        <v>0</v>
      </c>
      <c r="AS19" s="49">
        <f t="shared" si="0"/>
        <v>0</v>
      </c>
      <c r="AT19" s="71">
        <f>'Formulário Anual 2024'!$C$8</f>
        <v>0</v>
      </c>
      <c r="AU19" s="71">
        <f>'Formulário Anual 2024'!$C$9</f>
        <v>0</v>
      </c>
      <c r="AV19" s="15" t="str">
        <f>'Formulário Anual 2024'!$W$8</f>
        <v>Centro-Oeste</v>
      </c>
      <c r="AW19" s="15" t="str">
        <f>'Formulário Anual 2024'!$W$9</f>
        <v>Parceira - Base</v>
      </c>
      <c r="AX19" s="71">
        <f>'Formulário Anual 2024'!$C$10</f>
        <v>0</v>
      </c>
      <c r="AY19" s="71">
        <f>'Formulário Anual 2024'!$W$10</f>
        <v>0</v>
      </c>
    </row>
    <row r="20" spans="1:51" ht="21" x14ac:dyDescent="0.2">
      <c r="A20" s="48" t="s">
        <v>41</v>
      </c>
      <c r="B20" s="48" t="s">
        <v>39</v>
      </c>
      <c r="C20" s="49">
        <f>IF('Formulário Anual 2024'!C107="✔",'Formulário Anual 2024'!D107*(1-'Formulário Anual 2024'!$D$114-'Formulário Anual 2024'!$F115),0)</f>
        <v>0</v>
      </c>
      <c r="D20" s="53"/>
      <c r="E20" s="53"/>
      <c r="F20" s="53"/>
      <c r="G20" s="53"/>
      <c r="H20" s="53"/>
      <c r="I20" s="53"/>
      <c r="J20" s="49">
        <f>IF('Formulário Anual 2024'!I107="✔",'Formulário Anual 2024'!J107*(1-'Formulário Anual 2024'!$D$114-'Formulário Anual 2024'!$F115),0)</f>
        <v>0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49">
        <f>'Formulário Anual 2024'!W107</f>
        <v>0</v>
      </c>
      <c r="AM20" s="49">
        <f t="shared" si="1"/>
        <v>0</v>
      </c>
      <c r="AN20" s="49">
        <f t="shared" si="2"/>
        <v>0</v>
      </c>
      <c r="AO20" s="65" t="str">
        <f>'Formulário Anual 2024'!$D$27</f>
        <v>20%</v>
      </c>
      <c r="AP20" s="66">
        <f>'Formulário Anual 2024'!$H$150</f>
        <v>0.1208814</v>
      </c>
      <c r="AQ20" s="66">
        <f t="shared" si="3"/>
        <v>0.32088139999999998</v>
      </c>
      <c r="AR20" s="65">
        <f>'Formulário Anual 2024'!B107</f>
        <v>0</v>
      </c>
      <c r="AS20" s="49">
        <f t="shared" si="0"/>
        <v>0</v>
      </c>
      <c r="AT20" s="71">
        <f>'Formulário Anual 2024'!$C$8</f>
        <v>0</v>
      </c>
      <c r="AU20" s="71">
        <f>'Formulário Anual 2024'!$C$9</f>
        <v>0</v>
      </c>
      <c r="AV20" s="15" t="str">
        <f>'Formulário Anual 2024'!$W$8</f>
        <v>Centro-Oeste</v>
      </c>
      <c r="AW20" s="15" t="str">
        <f>'Formulário Anual 2024'!$W$9</f>
        <v>Parceira - Base</v>
      </c>
      <c r="AX20" s="71">
        <f>'Formulário Anual 2024'!$C$10</f>
        <v>0</v>
      </c>
      <c r="AY20" s="71">
        <f>'Formulário Anual 2024'!$W$10</f>
        <v>0</v>
      </c>
    </row>
  </sheetData>
  <conditionalFormatting sqref="C2">
    <cfRule type="expression" dxfId="262" priority="53">
      <formula>B2="✖"</formula>
    </cfRule>
  </conditionalFormatting>
  <conditionalFormatting sqref="D2:D11">
    <cfRule type="expression" dxfId="261" priority="52">
      <formula>C2="✖"</formula>
    </cfRule>
  </conditionalFormatting>
  <conditionalFormatting sqref="E2:E4">
    <cfRule type="expression" dxfId="260" priority="51">
      <formula>D2="✖"</formula>
    </cfRule>
  </conditionalFormatting>
  <conditionalFormatting sqref="F2:F5">
    <cfRule type="expression" dxfId="259" priority="50">
      <formula>E2="✖"</formula>
    </cfRule>
  </conditionalFormatting>
  <conditionalFormatting sqref="G2:G16">
    <cfRule type="expression" dxfId="258" priority="49">
      <formula>F2="✖"</formula>
    </cfRule>
  </conditionalFormatting>
  <conditionalFormatting sqref="H2:H10">
    <cfRule type="expression" dxfId="257" priority="48">
      <formula>G2="✖"</formula>
    </cfRule>
  </conditionalFormatting>
  <conditionalFormatting sqref="H20">
    <cfRule type="expression" dxfId="256" priority="47">
      <formula>G20="✖"</formula>
    </cfRule>
  </conditionalFormatting>
  <conditionalFormatting sqref="E7:E20">
    <cfRule type="expression" dxfId="255" priority="46">
      <formula>D7="✖"</formula>
    </cfRule>
  </conditionalFormatting>
  <conditionalFormatting sqref="F8:F20">
    <cfRule type="expression" dxfId="254" priority="45">
      <formula>E8="✖"</formula>
    </cfRule>
  </conditionalFormatting>
  <conditionalFormatting sqref="G17:G20">
    <cfRule type="expression" dxfId="253" priority="44">
      <formula>F17="✖"</formula>
    </cfRule>
  </conditionalFormatting>
  <conditionalFormatting sqref="I2:I15">
    <cfRule type="expression" dxfId="252" priority="43">
      <formula>H2="✖"</formula>
    </cfRule>
  </conditionalFormatting>
  <conditionalFormatting sqref="I18:I20">
    <cfRule type="expression" dxfId="251" priority="42">
      <formula>H18="✖"</formula>
    </cfRule>
  </conditionalFormatting>
  <conditionalFormatting sqref="J2:J17">
    <cfRule type="expression" dxfId="250" priority="41">
      <formula>I2="✖"</formula>
    </cfRule>
  </conditionalFormatting>
  <conditionalFormatting sqref="K2:K17">
    <cfRule type="expression" dxfId="249" priority="40">
      <formula>J2="✖"</formula>
    </cfRule>
  </conditionalFormatting>
  <conditionalFormatting sqref="K20">
    <cfRule type="expression" dxfId="248" priority="39">
      <formula>J20="✖"</formula>
    </cfRule>
  </conditionalFormatting>
  <conditionalFormatting sqref="L2:L15">
    <cfRule type="expression" dxfId="247" priority="38">
      <formula>K2="✖"</formula>
    </cfRule>
  </conditionalFormatting>
  <conditionalFormatting sqref="L19:L20">
    <cfRule type="expression" dxfId="246" priority="37">
      <formula>K19="✖"</formula>
    </cfRule>
  </conditionalFormatting>
  <conditionalFormatting sqref="M2:O2">
    <cfRule type="expression" dxfId="245" priority="36">
      <formula>L2="✖"</formula>
    </cfRule>
  </conditionalFormatting>
  <conditionalFormatting sqref="M16:M20">
    <cfRule type="expression" dxfId="244" priority="35">
      <formula>L16="✖"</formula>
    </cfRule>
  </conditionalFormatting>
  <conditionalFormatting sqref="N16:O20">
    <cfRule type="expression" dxfId="243" priority="34">
      <formula>M16="✖"</formula>
    </cfRule>
  </conditionalFormatting>
  <conditionalFormatting sqref="P2:Q11">
    <cfRule type="expression" dxfId="242" priority="33">
      <formula>O2="✖"</formula>
    </cfRule>
  </conditionalFormatting>
  <conditionalFormatting sqref="P19:Q20 R20:S20">
    <cfRule type="expression" dxfId="241" priority="32">
      <formula>O19="✖"</formula>
    </cfRule>
  </conditionalFormatting>
  <conditionalFormatting sqref="S2:S3">
    <cfRule type="expression" dxfId="240" priority="31">
      <formula>R2="✖"</formula>
    </cfRule>
  </conditionalFormatting>
  <conditionalFormatting sqref="S7:S19">
    <cfRule type="expression" dxfId="239" priority="30">
      <formula>R7="✖"</formula>
    </cfRule>
  </conditionalFormatting>
  <conditionalFormatting sqref="T2:T6">
    <cfRule type="expression" dxfId="238" priority="29">
      <formula>S2="✖"</formula>
    </cfRule>
  </conditionalFormatting>
  <conditionalFormatting sqref="T12:T20">
    <cfRule type="expression" dxfId="237" priority="28">
      <formula>S12="✖"</formula>
    </cfRule>
  </conditionalFormatting>
  <conditionalFormatting sqref="U12:U20">
    <cfRule type="expression" dxfId="236" priority="27">
      <formula>T12="✖"</formula>
    </cfRule>
  </conditionalFormatting>
  <conditionalFormatting sqref="U2:U6">
    <cfRule type="expression" dxfId="235" priority="26">
      <formula>T2="✖"</formula>
    </cfRule>
  </conditionalFormatting>
  <conditionalFormatting sqref="V2:V6">
    <cfRule type="expression" dxfId="234" priority="25">
      <formula>U2="✖"</formula>
    </cfRule>
  </conditionalFormatting>
  <conditionalFormatting sqref="V12:V20">
    <cfRule type="expression" dxfId="233" priority="24">
      <formula>U12="✖"</formula>
    </cfRule>
  </conditionalFormatting>
  <conditionalFormatting sqref="W2:W6">
    <cfRule type="expression" dxfId="232" priority="23">
      <formula>V2="✖"</formula>
    </cfRule>
  </conditionalFormatting>
  <conditionalFormatting sqref="W16:W20 X20">
    <cfRule type="expression" dxfId="231" priority="22">
      <formula>V16="✖"</formula>
    </cfRule>
  </conditionalFormatting>
  <conditionalFormatting sqref="Y2:Y3">
    <cfRule type="expression" dxfId="230" priority="21">
      <formula>X2="✖"</formula>
    </cfRule>
  </conditionalFormatting>
  <conditionalFormatting sqref="Y7:Y20">
    <cfRule type="expression" dxfId="229" priority="20">
      <formula>X7="✖"</formula>
    </cfRule>
  </conditionalFormatting>
  <conditionalFormatting sqref="Z2:Z6">
    <cfRule type="expression" dxfId="228" priority="19">
      <formula>Y2="✖"</formula>
    </cfRule>
  </conditionalFormatting>
  <conditionalFormatting sqref="Z12:Z20">
    <cfRule type="expression" dxfId="227" priority="18">
      <formula>Y12="✖"</formula>
    </cfRule>
  </conditionalFormatting>
  <conditionalFormatting sqref="AA12:AA20">
    <cfRule type="expression" dxfId="226" priority="17">
      <formula>Z12="✖"</formula>
    </cfRule>
  </conditionalFormatting>
  <conditionalFormatting sqref="AA2:AA6">
    <cfRule type="expression" dxfId="225" priority="16">
      <formula>Z2="✖"</formula>
    </cfRule>
  </conditionalFormatting>
  <conditionalFormatting sqref="AB2:AB6">
    <cfRule type="expression" dxfId="224" priority="15">
      <formula>AA2="✖"</formula>
    </cfRule>
  </conditionalFormatting>
  <conditionalFormatting sqref="AB12:AB20">
    <cfRule type="expression" dxfId="223" priority="14">
      <formula>AA12="✖"</formula>
    </cfRule>
  </conditionalFormatting>
  <conditionalFormatting sqref="AC16:AC20">
    <cfRule type="expression" dxfId="222" priority="13">
      <formula>AB16="✖"</formula>
    </cfRule>
  </conditionalFormatting>
  <conditionalFormatting sqref="AC2:AC6">
    <cfRule type="expression" dxfId="221" priority="12">
      <formula>AB2="✖"</formula>
    </cfRule>
  </conditionalFormatting>
  <conditionalFormatting sqref="AD2:AF3">
    <cfRule type="expression" dxfId="220" priority="11">
      <formula>AC2="✖"</formula>
    </cfRule>
  </conditionalFormatting>
  <conditionalFormatting sqref="AD20:AF20">
    <cfRule type="expression" dxfId="219" priority="10">
      <formula>AC20="✖"</formula>
    </cfRule>
  </conditionalFormatting>
  <conditionalFormatting sqref="AH19:AH20 AG20">
    <cfRule type="expression" dxfId="218" priority="9">
      <formula>AF19="✖"</formula>
    </cfRule>
  </conditionalFormatting>
  <conditionalFormatting sqref="AH2:AH6">
    <cfRule type="expression" dxfId="217" priority="8">
      <formula>AG2="✖"</formula>
    </cfRule>
  </conditionalFormatting>
  <conditionalFormatting sqref="AI2:AI18">
    <cfRule type="expression" dxfId="216" priority="7">
      <formula>AH2="✖"</formula>
    </cfRule>
  </conditionalFormatting>
  <conditionalFormatting sqref="AI19:AI20">
    <cfRule type="expression" dxfId="215" priority="6">
      <formula>AH19="✖"</formula>
    </cfRule>
  </conditionalFormatting>
  <conditionalFormatting sqref="AJ2:AJ18">
    <cfRule type="expression" dxfId="214" priority="5">
      <formula>AI2="✖"</formula>
    </cfRule>
  </conditionalFormatting>
  <conditionalFormatting sqref="AJ19:AJ20">
    <cfRule type="expression" dxfId="213" priority="4">
      <formula>AI19="✖"</formula>
    </cfRule>
  </conditionalFormatting>
  <conditionalFormatting sqref="AK16:AK20">
    <cfRule type="expression" dxfId="212" priority="3">
      <formula>AJ16="✖"</formula>
    </cfRule>
  </conditionalFormatting>
  <conditionalFormatting sqref="AK2:AK3">
    <cfRule type="expression" dxfId="211" priority="2">
      <formula>AJ2="✖"</formula>
    </cfRule>
  </conditionalFormatting>
  <conditionalFormatting sqref="D20">
    <cfRule type="expression" dxfId="210" priority="1">
      <formula>C20="✖"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73BCA-8FE7-4BE0-8D1F-E7170873F45C}">
  <sheetPr>
    <tabColor theme="9"/>
  </sheetPr>
  <dimension ref="A1:AY2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12.42578125" style="15" bestFit="1" customWidth="1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1" s="47" customFormat="1" ht="95.25" customHeight="1" x14ac:dyDescent="0.2">
      <c r="A1" s="45" t="s">
        <v>83</v>
      </c>
      <c r="B1" s="45" t="s">
        <v>82</v>
      </c>
      <c r="C1" s="42" t="s">
        <v>5</v>
      </c>
      <c r="D1" s="42" t="s">
        <v>115</v>
      </c>
      <c r="E1" s="42" t="s">
        <v>112</v>
      </c>
      <c r="F1" s="42" t="s">
        <v>6</v>
      </c>
      <c r="G1" s="42" t="s">
        <v>139</v>
      </c>
      <c r="H1" s="42" t="s">
        <v>20</v>
      </c>
      <c r="I1" s="42" t="s">
        <v>86</v>
      </c>
      <c r="J1" s="42" t="s">
        <v>162</v>
      </c>
      <c r="K1" s="42" t="s">
        <v>37</v>
      </c>
      <c r="L1" s="42" t="s">
        <v>88</v>
      </c>
      <c r="M1" s="43" t="s">
        <v>117</v>
      </c>
      <c r="N1" s="43" t="s">
        <v>118</v>
      </c>
      <c r="O1" s="43" t="s">
        <v>109</v>
      </c>
      <c r="P1" s="46" t="s">
        <v>150</v>
      </c>
      <c r="Q1" s="46" t="s">
        <v>151</v>
      </c>
      <c r="R1" s="44" t="s">
        <v>152</v>
      </c>
      <c r="S1" s="44" t="s">
        <v>163</v>
      </c>
      <c r="T1" s="44" t="s">
        <v>153</v>
      </c>
      <c r="U1" s="44" t="s">
        <v>154</v>
      </c>
      <c r="V1" s="44" t="s">
        <v>155</v>
      </c>
      <c r="W1" s="44" t="s">
        <v>156</v>
      </c>
      <c r="X1" s="72" t="s">
        <v>157</v>
      </c>
      <c r="Y1" s="72" t="s">
        <v>164</v>
      </c>
      <c r="Z1" s="72" t="s">
        <v>158</v>
      </c>
      <c r="AA1" s="72" t="s">
        <v>159</v>
      </c>
      <c r="AB1" s="72" t="s">
        <v>160</v>
      </c>
      <c r="AC1" s="72" t="s">
        <v>161</v>
      </c>
      <c r="AD1" s="72" t="s">
        <v>134</v>
      </c>
      <c r="AE1" s="72" t="s">
        <v>135</v>
      </c>
      <c r="AF1" s="72" t="s">
        <v>136</v>
      </c>
      <c r="AG1" s="72" t="s">
        <v>137</v>
      </c>
      <c r="AH1" s="72" t="s">
        <v>138</v>
      </c>
      <c r="AI1" s="72" t="s">
        <v>140</v>
      </c>
      <c r="AJ1" s="72" t="s">
        <v>141</v>
      </c>
      <c r="AK1" s="72" t="s">
        <v>113</v>
      </c>
      <c r="AL1" s="64" t="s">
        <v>171</v>
      </c>
      <c r="AM1" s="64" t="s">
        <v>131</v>
      </c>
      <c r="AN1" s="64" t="s">
        <v>142</v>
      </c>
      <c r="AO1" s="64" t="s">
        <v>93</v>
      </c>
      <c r="AP1" s="64" t="s">
        <v>92</v>
      </c>
      <c r="AQ1" s="64" t="s">
        <v>91</v>
      </c>
      <c r="AR1" s="64" t="s">
        <v>169</v>
      </c>
      <c r="AS1" s="64" t="s">
        <v>170</v>
      </c>
      <c r="AT1" s="64" t="s">
        <v>95</v>
      </c>
      <c r="AU1" s="64" t="s">
        <v>2</v>
      </c>
      <c r="AV1" s="64" t="s">
        <v>97</v>
      </c>
      <c r="AW1" s="64" t="s">
        <v>190</v>
      </c>
      <c r="AX1" s="64" t="s">
        <v>178</v>
      </c>
      <c r="AY1" s="64" t="s">
        <v>191</v>
      </c>
    </row>
    <row r="2" spans="1:51" ht="21" x14ac:dyDescent="0.2">
      <c r="A2" s="48" t="s">
        <v>85</v>
      </c>
      <c r="B2" s="48" t="s">
        <v>49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49">
        <f>IF('Formulário 1º Bim'!$Q$16="✔",0,IF('Formulário 1º Bim'!Q17="✔",'Formulário 1º Bim'!R17*(1-'Formulário 1º Bim'!$D$27-'Formulário 1º Bim'!$F27),0))</f>
        <v>0</v>
      </c>
      <c r="S2" s="53"/>
      <c r="T2" s="53"/>
      <c r="U2" s="53"/>
      <c r="V2" s="53"/>
      <c r="W2" s="53"/>
      <c r="X2" s="49">
        <f>IF('Formulário 1º Bim'!$Q$16="✔",IF('Formulário 1º Bim'!Q17="✔",'Formulário 1º Bim'!R17,0),0)</f>
        <v>0</v>
      </c>
      <c r="Y2" s="53"/>
      <c r="Z2" s="53"/>
      <c r="AA2" s="53"/>
      <c r="AB2" s="53"/>
      <c r="AC2" s="53"/>
      <c r="AD2" s="53"/>
      <c r="AE2" s="53"/>
      <c r="AF2" s="53"/>
      <c r="AG2" s="49">
        <f>IF('Formulário 1º Bim'!AA17="✔",'Formulário 1º Bim'!AB17,0)</f>
        <v>0</v>
      </c>
      <c r="AH2" s="53"/>
      <c r="AI2" s="53"/>
      <c r="AJ2" s="53"/>
      <c r="AK2" s="53"/>
      <c r="AL2" s="49">
        <f>'Formulário 1º Bim'!AC17</f>
        <v>0</v>
      </c>
      <c r="AM2" s="49">
        <f>SUM(C2:Q2)</f>
        <v>0</v>
      </c>
      <c r="AN2" s="49">
        <f>SUM(AM2,R2:AK2)</f>
        <v>0</v>
      </c>
      <c r="AO2" s="65" t="str">
        <f>'Formulário 1º Bim'!$D$27</f>
        <v>20%</v>
      </c>
      <c r="AP2" s="66">
        <f>'Formulário 1º Bim'!$H$150</f>
        <v>0.1208814</v>
      </c>
      <c r="AQ2" s="66">
        <f>AP2+AO2</f>
        <v>0.32088139999999998</v>
      </c>
      <c r="AR2" s="65">
        <f>'Formulário 1º Bim'!B17</f>
        <v>0</v>
      </c>
      <c r="AS2" s="49">
        <f t="shared" ref="AS2:AS20" si="0">AR2*AN2</f>
        <v>0</v>
      </c>
      <c r="AT2" s="71">
        <f>'Formulário 1º Bim'!$C$8</f>
        <v>0</v>
      </c>
      <c r="AU2" s="71">
        <f>'Formulário 1º Bim'!$C$9</f>
        <v>0</v>
      </c>
      <c r="AV2" s="15" t="str">
        <f>'Formulário 1º Bim'!$W$8</f>
        <v>Centro-Oeste</v>
      </c>
      <c r="AW2" s="15" t="str">
        <f>'Formulário 1º Bim'!$W$9</f>
        <v>Parceira - Base</v>
      </c>
      <c r="AX2" s="71">
        <f>'Formulário 1º Bim'!$C$10</f>
        <v>0</v>
      </c>
      <c r="AY2" s="71">
        <f>'Formulário 1º Bim'!$W$10</f>
        <v>0</v>
      </c>
    </row>
    <row r="3" spans="1:51" ht="21" x14ac:dyDescent="0.2">
      <c r="A3" s="48" t="s">
        <v>9</v>
      </c>
      <c r="B3" s="48" t="s">
        <v>49</v>
      </c>
      <c r="C3" s="49">
        <f>IF('Formulário 1º Bim'!C18="✔",'Formulário 1º Bim'!D18*(1-'Formulário 1º Bim'!$D$27-'Formulário 1º Bim'!$F28),0)</f>
        <v>108.343185851</v>
      </c>
      <c r="D3" s="53"/>
      <c r="E3" s="53"/>
      <c r="F3" s="53"/>
      <c r="G3" s="53"/>
      <c r="H3" s="53"/>
      <c r="I3" s="53"/>
      <c r="J3" s="53"/>
      <c r="K3" s="53"/>
      <c r="L3" s="53"/>
      <c r="M3" s="49">
        <f>IF('Formulário 1º Bim'!K18="✔",'Formulário 1º Bim'!L18*(1-'Formulário 1º Bim'!$D$27-'Formulário 1º Bim'!$F28),0)</f>
        <v>0</v>
      </c>
      <c r="N3" s="49">
        <f>IF('Formulário 1º Bim'!M18="✔",'Formulário 1º Bim'!N18*(1-'Formulário 1º Bim'!$D$27-'Formulário 1º Bim'!$F28),0)</f>
        <v>0</v>
      </c>
      <c r="O3" s="49">
        <f>IF('Formulário 1º Bim'!O18="✔",'Formulário 1º Bim'!P18*(1-'Formulário 1º Bim'!$D$27-'Formulário 1º Bim'!$F28),0)</f>
        <v>0</v>
      </c>
      <c r="P3" s="53"/>
      <c r="Q3" s="53"/>
      <c r="R3" s="49">
        <f>IF('Formulário 1º Bim'!$Q$16="✔",0,IF('Formulário 1º Bim'!Q18="✔",'Formulário 1º Bim'!R18*(1-'Formulário 1º Bim'!$D$27-'Formulário 1º Bim'!$F28),0))</f>
        <v>0</v>
      </c>
      <c r="S3" s="53"/>
      <c r="T3" s="53"/>
      <c r="U3" s="53"/>
      <c r="V3" s="53"/>
      <c r="W3" s="53"/>
      <c r="X3" s="49">
        <f>IF('Formulário 1º Bim'!$Q$16="✔",IF('Formulário 1º Bim'!Q18="✔",'Formulário 1º Bim'!R18,0),0)</f>
        <v>0</v>
      </c>
      <c r="Y3" s="53"/>
      <c r="Z3" s="53"/>
      <c r="AA3" s="53"/>
      <c r="AB3" s="53"/>
      <c r="AC3" s="53"/>
      <c r="AD3" s="53"/>
      <c r="AE3" s="53"/>
      <c r="AF3" s="53"/>
      <c r="AG3" s="49">
        <f>IF('Formulário 1º Bim'!AA18="✔",'Formulário 1º Bim'!AB18,0)</f>
        <v>0</v>
      </c>
      <c r="AH3" s="53"/>
      <c r="AI3" s="53"/>
      <c r="AJ3" s="53"/>
      <c r="AK3" s="53"/>
      <c r="AL3" s="49">
        <f>'Formulário 1º Bim'!AC18</f>
        <v>159.535</v>
      </c>
      <c r="AM3" s="49">
        <f t="shared" ref="AM3:AM20" si="1">SUM(C3:Q3)</f>
        <v>108.343185851</v>
      </c>
      <c r="AN3" s="49">
        <f t="shared" ref="AN3:AN20" si="2">SUM(AM3,R3:AK3)</f>
        <v>108.343185851</v>
      </c>
      <c r="AO3" s="65" t="str">
        <f>'Formulário 1º Bim'!$D$27</f>
        <v>20%</v>
      </c>
      <c r="AP3" s="66">
        <f>'Formulário 1º Bim'!$H$150</f>
        <v>0.1208814</v>
      </c>
      <c r="AQ3" s="66">
        <f t="shared" ref="AQ3:AQ20" si="3">AP3+AO3</f>
        <v>0.32088139999999998</v>
      </c>
      <c r="AR3" s="65">
        <f>'Formulário 1º Bim'!B18</f>
        <v>35</v>
      </c>
      <c r="AS3" s="49">
        <f t="shared" si="0"/>
        <v>3792.0115047849999</v>
      </c>
      <c r="AT3" s="71">
        <f>'Formulário 1º Bim'!$C$8</f>
        <v>0</v>
      </c>
      <c r="AU3" s="71">
        <f>'Formulário 1º Bim'!$C$9</f>
        <v>0</v>
      </c>
      <c r="AV3" s="15" t="str">
        <f>'Formulário 1º Bim'!$W$8</f>
        <v>Centro-Oeste</v>
      </c>
      <c r="AW3" s="15" t="str">
        <f>'Formulário 1º Bim'!$W$9</f>
        <v>Parceira - Base</v>
      </c>
      <c r="AX3" s="71">
        <f>'Formulário 1º Bim'!$C$10</f>
        <v>0</v>
      </c>
      <c r="AY3" s="71">
        <f>'Formulário 1º Bim'!$W$10</f>
        <v>0</v>
      </c>
    </row>
    <row r="4" spans="1:51" ht="21" x14ac:dyDescent="0.2">
      <c r="A4" s="48" t="s">
        <v>11</v>
      </c>
      <c r="B4" s="48" t="s">
        <v>49</v>
      </c>
      <c r="C4" s="49">
        <f>IF('Formulário 1º Bim'!C19="✔",'Formulário 1º Bim'!D19*(1-'Formulário 1º Bim'!$D$27-'Formulário 1º Bim'!$F29),0)</f>
        <v>108.343185851</v>
      </c>
      <c r="D4" s="53"/>
      <c r="E4" s="53"/>
      <c r="F4" s="53"/>
      <c r="G4" s="53"/>
      <c r="H4" s="53"/>
      <c r="I4" s="53"/>
      <c r="J4" s="53"/>
      <c r="K4" s="53"/>
      <c r="L4" s="53"/>
      <c r="M4" s="49">
        <f>IF('Formulário 1º Bim'!K19="✔",'Formulário 1º Bim'!L19*(1-'Formulário 1º Bim'!$D$27-'Formulário 1º Bim'!$F29),0)</f>
        <v>0</v>
      </c>
      <c r="N4" s="49">
        <f>IF('Formulário 1º Bim'!M19="✔",'Formulário 1º Bim'!N19*(1-'Formulário 1º Bim'!$D$27-'Formulário 1º Bim'!$F29),0)</f>
        <v>0</v>
      </c>
      <c r="O4" s="49">
        <f>IF('Formulário 1º Bim'!O19="✔",'Formulário 1º Bim'!P19*(1-'Formulário 1º Bim'!$D$27-'Formulário 1º Bim'!$F29),0)</f>
        <v>0</v>
      </c>
      <c r="P4" s="53"/>
      <c r="Q4" s="53"/>
      <c r="R4" s="49">
        <f>IF('Formulário 1º Bim'!$Q$16="✔",0,IF('Formulário 1º Bim'!Q19="✔",'Formulário 1º Bim'!R19*(1-'Formulário 1º Bim'!$D$27-'Formulário 1º Bim'!$F29),0))</f>
        <v>0</v>
      </c>
      <c r="S4" s="49">
        <f>IF('Formulário 1º Bim'!$S$16="✔",0,IF('Formulário 1º Bim'!S19="✔",'Formulário 1º Bim'!T19*(1-'Formulário 1º Bim'!$D$27-'Formulário 1º Bim'!$F29),0))</f>
        <v>0</v>
      </c>
      <c r="T4" s="53"/>
      <c r="U4" s="53"/>
      <c r="V4" s="53"/>
      <c r="W4" s="53"/>
      <c r="X4" s="49">
        <f>IF('Formulário 1º Bim'!$Q$16="✔",IF('Formulário 1º Bim'!Q19="✔",'Formulário 1º Bim'!R19,0),0)</f>
        <v>0</v>
      </c>
      <c r="Y4" s="49">
        <f>IF('Formulário 1º Bim'!$S$16="✔",IF('Formulário 1º Bim'!S19="✔",'Formulário 1º Bim'!T19,0),0)</f>
        <v>0</v>
      </c>
      <c r="Z4" s="53"/>
      <c r="AA4" s="53"/>
      <c r="AB4" s="53"/>
      <c r="AC4" s="53"/>
      <c r="AD4" s="49">
        <f>IF('Formulário 1º Bim'!U19="✔",'Formulário 1º Bim'!V19,0)</f>
        <v>0</v>
      </c>
      <c r="AE4" s="49">
        <f>IF('Formulário 1º Bim'!W19="✔",'Formulário 1º Bim'!X19,0)</f>
        <v>0</v>
      </c>
      <c r="AF4" s="49">
        <f>IF('Formulário 1º Bim'!Y19="✔",'Formulário 1º Bim'!Z19,0)</f>
        <v>0</v>
      </c>
      <c r="AG4" s="49">
        <f>IF('Formulário 1º Bim'!AA19="✔",'Formulário 1º Bim'!AB19,0)</f>
        <v>0</v>
      </c>
      <c r="AH4" s="53"/>
      <c r="AI4" s="53"/>
      <c r="AJ4" s="53"/>
      <c r="AK4" s="49">
        <f>IF('Formulário 1º Bim'!I19="✔",'Formulário 1º Bim'!J19,0)</f>
        <v>0</v>
      </c>
      <c r="AL4" s="49">
        <f>'Formulário 1º Bim'!AC19</f>
        <v>159.535</v>
      </c>
      <c r="AM4" s="49">
        <f t="shared" si="1"/>
        <v>108.343185851</v>
      </c>
      <c r="AN4" s="49">
        <f t="shared" si="2"/>
        <v>108.343185851</v>
      </c>
      <c r="AO4" s="65" t="str">
        <f>'Formulário 1º Bim'!$D$27</f>
        <v>20%</v>
      </c>
      <c r="AP4" s="66">
        <f>'Formulário 1º Bim'!$H$150</f>
        <v>0.1208814</v>
      </c>
      <c r="AQ4" s="66">
        <f t="shared" si="3"/>
        <v>0.32088139999999998</v>
      </c>
      <c r="AR4" s="65">
        <f>'Formulário 1º Bim'!B19</f>
        <v>30</v>
      </c>
      <c r="AS4" s="49">
        <f t="shared" si="0"/>
        <v>3250.29557553</v>
      </c>
      <c r="AT4" s="71">
        <f>'Formulário 1º Bim'!$C$8</f>
        <v>0</v>
      </c>
      <c r="AU4" s="71">
        <f>'Formulário 1º Bim'!$C$9</f>
        <v>0</v>
      </c>
      <c r="AV4" s="15" t="str">
        <f>'Formulário 1º Bim'!$W$8</f>
        <v>Centro-Oeste</v>
      </c>
      <c r="AW4" s="15" t="str">
        <f>'Formulário 1º Bim'!$W$9</f>
        <v>Parceira - Base</v>
      </c>
      <c r="AX4" s="71">
        <f>'Formulário 1º Bim'!$C$10</f>
        <v>0</v>
      </c>
      <c r="AY4" s="71">
        <f>'Formulário 1º Bim'!$W$10</f>
        <v>0</v>
      </c>
    </row>
    <row r="5" spans="1:51" ht="21" x14ac:dyDescent="0.2">
      <c r="A5" s="48" t="s">
        <v>13</v>
      </c>
      <c r="B5" s="48" t="s">
        <v>49</v>
      </c>
      <c r="C5" s="49">
        <f>IF('Formulário 1º Bim'!C20="✔",'Formulário 1º Bim'!D20*(1-'Formulário 1º Bim'!$D$27-'Formulário 1º Bim'!$F30),0)</f>
        <v>108.343185851</v>
      </c>
      <c r="D5" s="53"/>
      <c r="E5" s="49">
        <f>IF('Formulário 1º Bim'!E20="✔",'Formulário 1º Bim'!F20*(1-'Formulário 1º Bim'!$D$27-'Formulário 1º Bim'!$F30),0)</f>
        <v>39.653735054000002</v>
      </c>
      <c r="F5" s="53"/>
      <c r="G5" s="53"/>
      <c r="H5" s="53"/>
      <c r="I5" s="53"/>
      <c r="J5" s="53"/>
      <c r="K5" s="53"/>
      <c r="L5" s="53"/>
      <c r="M5" s="49">
        <f>IF('Formulário 1º Bim'!K20="✔",'Formulário 1º Bim'!L20*(1-'Formulário 1º Bim'!$D$27-'Formulário 1º Bim'!$F30),0)</f>
        <v>0</v>
      </c>
      <c r="N5" s="49">
        <f>IF('Formulário 1º Bim'!M20="✔",'Formulário 1º Bim'!N20*(1-'Formulário 1º Bim'!$D$27-'Formulário 1º Bim'!$F30),0)</f>
        <v>0</v>
      </c>
      <c r="O5" s="49">
        <f>IF('Formulário 1º Bim'!O20="✔",'Formulário 1º Bim'!P20*(1-'Formulário 1º Bim'!$D$27-'Formulário 1º Bim'!$F30),0)</f>
        <v>0</v>
      </c>
      <c r="P5" s="53"/>
      <c r="Q5" s="53"/>
      <c r="R5" s="49">
        <f>IF('Formulário 1º Bim'!$Q$16="✔",0,IF('Formulário 1º Bim'!Q20="✔",'Formulário 1º Bim'!R20*(1-'Formulário 1º Bim'!$D$27-'Formulário 1º Bim'!$F30),0))</f>
        <v>0</v>
      </c>
      <c r="S5" s="49">
        <f>IF('Formulário 1º Bim'!$S$16="✔",0,IF('Formulário 1º Bim'!S20="✔",'Formulário 1º Bim'!T20*(1-'Formulário 1º Bim'!$D$27-'Formulário 1º Bim'!$F30),0))</f>
        <v>0</v>
      </c>
      <c r="T5" s="53"/>
      <c r="U5" s="53"/>
      <c r="V5" s="53"/>
      <c r="W5" s="53"/>
      <c r="X5" s="49">
        <f>IF('Formulário 1º Bim'!$Q$16="✔",IF('Formulário 1º Bim'!Q20="✔",'Formulário 1º Bim'!R20,0),0)</f>
        <v>0</v>
      </c>
      <c r="Y5" s="49">
        <f>IF('Formulário 1º Bim'!$S$16="✔",IF('Formulário 1º Bim'!S20="✔",'Formulário 1º Bim'!T20,0),0)</f>
        <v>0</v>
      </c>
      <c r="Z5" s="53"/>
      <c r="AA5" s="53"/>
      <c r="AB5" s="53"/>
      <c r="AC5" s="53"/>
      <c r="AD5" s="49">
        <f>IF('Formulário 1º Bim'!U20="✔",'Formulário 1º Bim'!V20,0)</f>
        <v>0</v>
      </c>
      <c r="AE5" s="49">
        <f>IF('Formulário 1º Bim'!W20="✔",'Formulário 1º Bim'!X20,0)</f>
        <v>0</v>
      </c>
      <c r="AF5" s="49">
        <f>IF('Formulário 1º Bim'!Y20="✔",'Formulário 1º Bim'!Z20,0)</f>
        <v>0</v>
      </c>
      <c r="AG5" s="49">
        <f>IF('Formulário 1º Bim'!AA20="✔",'Formulário 1º Bim'!AB20,0)</f>
        <v>0</v>
      </c>
      <c r="AH5" s="53"/>
      <c r="AI5" s="53"/>
      <c r="AJ5" s="53"/>
      <c r="AK5" s="49">
        <f>IF('Formulário 1º Bim'!I20="✔",'Formulário 1º Bim'!J20,0)</f>
        <v>0</v>
      </c>
      <c r="AL5" s="49">
        <f>'Formulário 1º Bim'!AC20</f>
        <v>217.92500000000001</v>
      </c>
      <c r="AM5" s="49">
        <f t="shared" si="1"/>
        <v>147.996920905</v>
      </c>
      <c r="AN5" s="49">
        <f t="shared" si="2"/>
        <v>147.996920905</v>
      </c>
      <c r="AO5" s="65" t="str">
        <f>'Formulário 1º Bim'!$D$27</f>
        <v>20%</v>
      </c>
      <c r="AP5" s="66">
        <f>'Formulário 1º Bim'!$H$150</f>
        <v>0.1208814</v>
      </c>
      <c r="AQ5" s="66">
        <f t="shared" si="3"/>
        <v>0.32088139999999998</v>
      </c>
      <c r="AR5" s="65">
        <f>'Formulário 1º Bim'!B20</f>
        <v>50</v>
      </c>
      <c r="AS5" s="49">
        <f t="shared" si="0"/>
        <v>7399.8460452499994</v>
      </c>
      <c r="AT5" s="71">
        <f>'Formulário 1º Bim'!$C$8</f>
        <v>0</v>
      </c>
      <c r="AU5" s="71">
        <f>'Formulário 1º Bim'!$C$9</f>
        <v>0</v>
      </c>
      <c r="AV5" s="15" t="str">
        <f>'Formulário 1º Bim'!$W$8</f>
        <v>Centro-Oeste</v>
      </c>
      <c r="AW5" s="15" t="str">
        <f>'Formulário 1º Bim'!$W$9</f>
        <v>Parceira - Base</v>
      </c>
      <c r="AX5" s="71">
        <f>'Formulário 1º Bim'!$C$10</f>
        <v>0</v>
      </c>
      <c r="AY5" s="71">
        <f>'Formulário 1º Bim'!$W$10</f>
        <v>0</v>
      </c>
    </row>
    <row r="6" spans="1:51" ht="21" x14ac:dyDescent="0.2">
      <c r="A6" s="48" t="s">
        <v>14</v>
      </c>
      <c r="B6" s="48" t="s">
        <v>49</v>
      </c>
      <c r="C6" s="49">
        <f>IF('Formulário 1º Bim'!C21="✔",'Formulário 1º Bim'!D21*(1-'Formulário 1º Bim'!$D$27-'Formulário 1º Bim'!$F31),0)</f>
        <v>108.343185851</v>
      </c>
      <c r="D6" s="53"/>
      <c r="E6" s="49">
        <f>IF('Formulário 1º Bim'!E21="✔",'Formulário 1º Bim'!F21*(1-'Formulário 1º Bim'!$D$27-'Formulário 1º Bim'!$F31),0)</f>
        <v>39.653735054000002</v>
      </c>
      <c r="F6" s="49">
        <f>IF('Formulário 1º Bim'!G21="✔",'Formulário 1º Bim'!H21*(1-'Formulário 1º Bim'!$D$27-'Formulário 1º Bim'!$F31),0)</f>
        <v>64.638508348000002</v>
      </c>
      <c r="G6" s="53"/>
      <c r="H6" s="53"/>
      <c r="I6" s="53"/>
      <c r="J6" s="53"/>
      <c r="K6" s="53"/>
      <c r="L6" s="53"/>
      <c r="M6" s="49">
        <f>IF('Formulário 1º Bim'!K21="✔",'Formulário 1º Bim'!L21*(1-'Formulário 1º Bim'!$D$27-'Formulário 1º Bim'!$F31),0)</f>
        <v>0</v>
      </c>
      <c r="N6" s="49">
        <f>IF('Formulário 1º Bim'!M21="✔",'Formulário 1º Bim'!N21*(1-'Formulário 1º Bim'!$D$27-'Formulário 1º Bim'!$F31),0)</f>
        <v>0</v>
      </c>
      <c r="O6" s="49">
        <f>IF('Formulário 1º Bim'!O21="✔",'Formulário 1º Bim'!P21*(1-'Formulário 1º Bim'!$D$27-'Formulário 1º Bim'!$F31),0)</f>
        <v>0</v>
      </c>
      <c r="P6" s="53"/>
      <c r="Q6" s="53"/>
      <c r="R6" s="49">
        <f>IF('Formulário 1º Bim'!$Q$16="✔",0,IF('Formulário 1º Bim'!Q21="✔",'Formulário 1º Bim'!R21*(1-'Formulário 1º Bim'!$D$27-'Formulário 1º Bim'!$F31),0))</f>
        <v>0</v>
      </c>
      <c r="S6" s="49">
        <f>IF('Formulário 1º Bim'!$S$16="✔",0,IF('Formulário 1º Bim'!S21="✔",'Formulário 1º Bim'!T21*(1-'Formulário 1º Bim'!$D$27-'Formulário 1º Bim'!$F31),0))</f>
        <v>0</v>
      </c>
      <c r="T6" s="53"/>
      <c r="U6" s="53"/>
      <c r="V6" s="53"/>
      <c r="W6" s="53"/>
      <c r="X6" s="49">
        <f>IF('Formulário 1º Bim'!$Q$16="✔",IF('Formulário 1º Bim'!Q21="✔",'Formulário 1º Bim'!R21,0),0)</f>
        <v>0</v>
      </c>
      <c r="Y6" s="49">
        <f>IF('Formulário 1º Bim'!$S$16="✔",IF('Formulário 1º Bim'!S21="✔",'Formulário 1º Bim'!T21,0),0)</f>
        <v>0</v>
      </c>
      <c r="Z6" s="53"/>
      <c r="AA6" s="53"/>
      <c r="AB6" s="53"/>
      <c r="AC6" s="53"/>
      <c r="AD6" s="49">
        <f>IF('Formulário 1º Bim'!U21="✔",'Formulário 1º Bim'!V21,0)</f>
        <v>0</v>
      </c>
      <c r="AE6" s="49">
        <f>IF('Formulário 1º Bim'!W21="✔",'Formulário 1º Bim'!X21,0)</f>
        <v>0</v>
      </c>
      <c r="AF6" s="49">
        <f>IF('Formulário 1º Bim'!Y21="✔",'Formulário 1º Bim'!Z21,0)</f>
        <v>0</v>
      </c>
      <c r="AG6" s="49">
        <f>IF('Formulário 1º Bim'!AA21="✔",'Formulário 1º Bim'!AB21,0)</f>
        <v>0</v>
      </c>
      <c r="AH6" s="53"/>
      <c r="AI6" s="53"/>
      <c r="AJ6" s="53"/>
      <c r="AK6" s="49">
        <f>IF('Formulário 1º Bim'!I21="✔",'Formulário 1º Bim'!J21,0)</f>
        <v>0</v>
      </c>
      <c r="AL6" s="49">
        <f>'Formulário 1º Bim'!AC21</f>
        <v>313.10500000000002</v>
      </c>
      <c r="AM6" s="49">
        <f t="shared" si="1"/>
        <v>212.63542925299998</v>
      </c>
      <c r="AN6" s="49">
        <f t="shared" si="2"/>
        <v>212.63542925299998</v>
      </c>
      <c r="AO6" s="65" t="str">
        <f>'Formulário 1º Bim'!$D$27</f>
        <v>20%</v>
      </c>
      <c r="AP6" s="66">
        <f>'Formulário 1º Bim'!$H$150</f>
        <v>0.1208814</v>
      </c>
      <c r="AQ6" s="66">
        <f t="shared" si="3"/>
        <v>0.32088139999999998</v>
      </c>
      <c r="AR6" s="65">
        <f>'Formulário 1º Bim'!B21</f>
        <v>45</v>
      </c>
      <c r="AS6" s="49">
        <f t="shared" si="0"/>
        <v>9568.5943163849988</v>
      </c>
      <c r="AT6" s="71">
        <f>'Formulário 1º Bim'!$C$8</f>
        <v>0</v>
      </c>
      <c r="AU6" s="71">
        <f>'Formulário 1º Bim'!$C$9</f>
        <v>0</v>
      </c>
      <c r="AV6" s="15" t="str">
        <f>'Formulário 1º Bim'!$W$8</f>
        <v>Centro-Oeste</v>
      </c>
      <c r="AW6" s="15" t="str">
        <f>'Formulário 1º Bim'!$W$9</f>
        <v>Parceira - Base</v>
      </c>
      <c r="AX6" s="71">
        <f>'Formulário 1º Bim'!$C$10</f>
        <v>0</v>
      </c>
      <c r="AY6" s="71">
        <f>'Formulário 1º Bim'!$W$10</f>
        <v>0</v>
      </c>
    </row>
    <row r="7" spans="1:51" ht="21" x14ac:dyDescent="0.2">
      <c r="A7" s="48" t="s">
        <v>21</v>
      </c>
      <c r="B7" s="48" t="s">
        <v>148</v>
      </c>
      <c r="C7" s="49">
        <f>IF('Formulário 1º Bim'!C38="✔",'Formulário 1º Bim'!D38*(1-'Formulário 1º Bim'!$D$49-'Formulário 1º Bim'!$F49),0)</f>
        <v>150.48758837049999</v>
      </c>
      <c r="D7" s="53"/>
      <c r="E7" s="53"/>
      <c r="F7" s="49">
        <f>IF('Formulário 1º Bim'!G38="✔",'Formulário 1º Bim'!H38*(1-'Formulário 1º Bim'!$D$49-'Formulário 1º Bim'!$F49),0)</f>
        <v>64.638508348000002</v>
      </c>
      <c r="G7" s="53"/>
      <c r="H7" s="53"/>
      <c r="I7" s="53"/>
      <c r="J7" s="53"/>
      <c r="K7" s="53"/>
      <c r="L7" s="53"/>
      <c r="M7" s="49">
        <f>IF('Formulário 1º Bim'!O38="✔",'Formulário 1º Bim'!P38*(1-'Formulário 1º Bim'!$D$49-'Formulário 1º Bim'!$F49),0)</f>
        <v>0</v>
      </c>
      <c r="N7" s="49">
        <f>IF('Formulário 1º Bim'!Q38="✔",'Formulário 1º Bim'!R38*(1-'Formulário 1º Bim'!$D$49-'Formulário 1º Bim'!$F49),0)</f>
        <v>0</v>
      </c>
      <c r="O7" s="49">
        <f>IF('Formulário 1º Bim'!S38="✔",'Formulário 1º Bim'!T38*(1-'Formulário 1º Bim'!$D$49-'Formulário 1º Bim'!$F49),0)</f>
        <v>0</v>
      </c>
      <c r="P7" s="53"/>
      <c r="Q7" s="53"/>
      <c r="R7" s="49">
        <f>IF('Formulário 1º Bim'!$W$37="✔",0,IF('Formulário 1º Bim'!W38="✔",'Formulário 1º Bim'!X38*(1-'Formulário 1º Bim'!$D$49-'Formulário 1º Bim'!$F49),0))</f>
        <v>0</v>
      </c>
      <c r="S7" s="53"/>
      <c r="T7" s="49">
        <f>IF('Formulário 1º Bim'!$Y$37="✔",0,IF('Formulário 1º Bim'!Y38="✔",'Formulário 1º Bim'!Z38*(1-'Formulário 1º Bim'!$D$49-'Formulário 1º Bim'!$F49),0))</f>
        <v>0</v>
      </c>
      <c r="U7" s="49">
        <f>IF('Formulário 1º Bim'!$M$37="✔",0,IF('Formulário 1º Bim'!M38="✔",'Formulário 1º Bim'!N38*(1-'Formulário 1º Bim'!$D$49-'Formulário 1º Bim'!$F49),0))</f>
        <v>0</v>
      </c>
      <c r="V7" s="49">
        <f>IF('Formulário 1º Bim'!$U$37="✔",0,IF('Formulário 1º Bim'!U38="✔",'Formulário 1º Bim'!V38*(1-'Formulário 1º Bim'!$D$49-'Formulário 1º Bim'!$F49),0))</f>
        <v>0</v>
      </c>
      <c r="W7" s="49">
        <f>IF('Formulário 1º Bim'!$AA$37="✔",0,IF('Formulário 1º Bim'!AA38="✔",'Formulário 1º Bim'!AB38*(1-'Formulário 1º Bim'!$D$49-'Formulário 1º Bim'!$F49),0))</f>
        <v>0</v>
      </c>
      <c r="X7" s="49">
        <f>IF('Formulário 1º Bim'!$W$37="✔",IF('Formulário 1º Bim'!W38="✔",'Formulário 1º Bim'!X38,0),0)</f>
        <v>0</v>
      </c>
      <c r="Y7" s="53"/>
      <c r="Z7" s="49">
        <f>IF('Formulário 1º Bim'!$Y$37="✔",IF('Formulário 1º Bim'!Y38="✔",'Formulário 1º Bim'!Z38,0),0)</f>
        <v>0</v>
      </c>
      <c r="AA7" s="49">
        <f>IF('Formulário 1º Bim'!$M$37="✔",IF('Formulário 1º Bim'!M38="✔",'Formulário 1º Bim'!N38,0),0)</f>
        <v>0</v>
      </c>
      <c r="AB7" s="49">
        <f>IF('Formulário 1º Bim'!$U$37="✔",IF('Formulário 1º Bim'!U38="✔",'Formulário 1º Bim'!V38,0),0)</f>
        <v>0</v>
      </c>
      <c r="AC7" s="49">
        <f>IF('Formulário 1º Bim'!$AA$37="✔",IF('Formulário 1º Bim'!AA38="✔",'Formulário 1º Bim'!AB38,0),0)</f>
        <v>0</v>
      </c>
      <c r="AD7" s="49">
        <f>IF('Formulário 1º Bim'!AC38="✔",'Formulário 1º Bim'!AD38,0)</f>
        <v>0</v>
      </c>
      <c r="AE7" s="49">
        <f>IF('Formulário 1º Bim'!AE38="✔",'Formulário 1º Bim'!AF38,0)</f>
        <v>0</v>
      </c>
      <c r="AF7" s="49">
        <f>IF('Formulário 1º Bim'!AG38="✔",'Formulário 1º Bim'!AH38,0)</f>
        <v>0</v>
      </c>
      <c r="AG7" s="49">
        <f>IF('Formulário 1º Bim'!AI38="✔",'Formulário 1º Bim'!AJ38,0)</f>
        <v>0</v>
      </c>
      <c r="AH7" s="49">
        <f>IF('Formulário 1º Bim'!AK38="✔",'Formulário 1º Bim'!AL38,0)</f>
        <v>0</v>
      </c>
      <c r="AI7" s="53"/>
      <c r="AJ7" s="53"/>
      <c r="AK7" s="49">
        <f>IF('Formulário 1º Bim'!K38="✔",'Formulário 1º Bim'!L38,0)</f>
        <v>63.63</v>
      </c>
      <c r="AL7" s="49">
        <f>'Formulário 1º Bim'!AM38</f>
        <v>380.40250000000003</v>
      </c>
      <c r="AM7" s="49">
        <f t="shared" si="1"/>
        <v>215.12609671849998</v>
      </c>
      <c r="AN7" s="49">
        <f t="shared" si="2"/>
        <v>278.75609671849998</v>
      </c>
      <c r="AO7" s="65" t="str">
        <f>'Formulário 1º Bim'!$D$27</f>
        <v>20%</v>
      </c>
      <c r="AP7" s="66">
        <f>'Formulário 1º Bim'!$H$150</f>
        <v>0.1208814</v>
      </c>
      <c r="AQ7" s="66">
        <f t="shared" si="3"/>
        <v>0.32088139999999998</v>
      </c>
      <c r="AR7" s="65">
        <f>'Formulário 1º Bim'!B38</f>
        <v>50</v>
      </c>
      <c r="AS7" s="49">
        <f t="shared" si="0"/>
        <v>13937.804835924999</v>
      </c>
      <c r="AT7" s="71">
        <f>'Formulário 1º Bim'!$C$8</f>
        <v>0</v>
      </c>
      <c r="AU7" s="71">
        <f>'Formulário 1º Bim'!$C$9</f>
        <v>0</v>
      </c>
      <c r="AV7" s="15" t="str">
        <f>'Formulário 1º Bim'!$W$8</f>
        <v>Centro-Oeste</v>
      </c>
      <c r="AW7" s="15" t="str">
        <f>'Formulário 1º Bim'!$W$9</f>
        <v>Parceira - Base</v>
      </c>
      <c r="AX7" s="71">
        <f>'Formulário 1º Bim'!$C$10</f>
        <v>0</v>
      </c>
      <c r="AY7" s="71">
        <f>'Formulário 1º Bim'!$W$10</f>
        <v>0</v>
      </c>
    </row>
    <row r="8" spans="1:51" ht="21" x14ac:dyDescent="0.2">
      <c r="A8" s="48" t="s">
        <v>22</v>
      </c>
      <c r="B8" s="48" t="s">
        <v>148</v>
      </c>
      <c r="C8" s="49">
        <f>IF('Formulário 1º Bim'!C39="✔",'Formulário 1º Bim'!D39*(1-'Formulário 1º Bim'!$D$49-'Formulário 1º Bim'!$F50),0)</f>
        <v>150.48758837049999</v>
      </c>
      <c r="D8" s="53"/>
      <c r="E8" s="53"/>
      <c r="F8" s="53"/>
      <c r="G8" s="53"/>
      <c r="H8" s="53"/>
      <c r="I8" s="53"/>
      <c r="J8" s="53"/>
      <c r="K8" s="53"/>
      <c r="L8" s="53"/>
      <c r="M8" s="49">
        <f>IF('Formulário 1º Bim'!O39="✔",'Formulário 1º Bim'!P39*(1-'Formulário 1º Bim'!$D$49-'Formulário 1º Bim'!$F50),0)</f>
        <v>0</v>
      </c>
      <c r="N8" s="49">
        <f>IF('Formulário 1º Bim'!Q39="✔",'Formulário 1º Bim'!R39*(1-'Formulário 1º Bim'!$D$49-'Formulário 1º Bim'!$F50),0)</f>
        <v>0</v>
      </c>
      <c r="O8" s="49">
        <f>IF('Formulário 1º Bim'!S39="✔",'Formulário 1º Bim'!T39*(1-'Formulário 1º Bim'!$D$49-'Formulário 1º Bim'!$F50),0)</f>
        <v>0</v>
      </c>
      <c r="P8" s="53"/>
      <c r="Q8" s="53"/>
      <c r="R8" s="49">
        <f>IF('Formulário 1º Bim'!$W$37="✔",0,IF('Formulário 1º Bim'!W39="✔",'Formulário 1º Bim'!X39*(1-'Formulário 1º Bim'!$D$49-'Formulário 1º Bim'!$F50),0))</f>
        <v>0</v>
      </c>
      <c r="S8" s="53"/>
      <c r="T8" s="49">
        <f>IF('Formulário 1º Bim'!$Y$37="✔",0,IF('Formulário 1º Bim'!Y39="✔",'Formulário 1º Bim'!Z39*(1-'Formulário 1º Bim'!$D$49-'Formulário 1º Bim'!$F50),0))</f>
        <v>0</v>
      </c>
      <c r="U8" s="49">
        <f>IF('Formulário 1º Bim'!$M$37="✔",0,IF('Formulário 1º Bim'!M39="✔",'Formulário 1º Bim'!N39*(1-'Formulário 1º Bim'!$D$49-'Formulário 1º Bim'!$F50),0))</f>
        <v>0</v>
      </c>
      <c r="V8" s="49">
        <f>IF('Formulário 1º Bim'!$U$37="✔",0,IF('Formulário 1º Bim'!U39="✔",'Formulário 1º Bim'!V39*(1-'Formulário 1º Bim'!$D$49-'Formulário 1º Bim'!$F50),0))</f>
        <v>0</v>
      </c>
      <c r="W8" s="49">
        <f>IF('Formulário 1º Bim'!$AA$37="✔",0,IF('Formulário 1º Bim'!AA39="✔",'Formulário 1º Bim'!AB39*(1-'Formulário 1º Bim'!$D$49-'Formulário 1º Bim'!$F50),0))</f>
        <v>0</v>
      </c>
      <c r="X8" s="49">
        <f>IF('Formulário 1º Bim'!$W$37="✔",IF('Formulário 1º Bim'!W39="✔",'Formulário 1º Bim'!X39,0),0)</f>
        <v>0</v>
      </c>
      <c r="Y8" s="53"/>
      <c r="Z8" s="49">
        <f>IF('Formulário 1º Bim'!$Y$37="✔",IF('Formulário 1º Bim'!Y39="✔",'Formulário 1º Bim'!Z39,0),0)</f>
        <v>0</v>
      </c>
      <c r="AA8" s="49">
        <f>IF('Formulário 1º Bim'!$M$37="✔",IF('Formulário 1º Bim'!M39="✔",'Formulário 1º Bim'!N39,0),0)</f>
        <v>0</v>
      </c>
      <c r="AB8" s="49">
        <f>IF('Formulário 1º Bim'!$U$37="✔",IF('Formulário 1º Bim'!U39="✔",'Formulário 1º Bim'!V39,0),0)</f>
        <v>0</v>
      </c>
      <c r="AC8" s="49">
        <f>IF('Formulário 1º Bim'!$AA$37="✔",IF('Formulário 1º Bim'!AA39="✔",'Formulário 1º Bim'!AB39,0),0)</f>
        <v>0</v>
      </c>
      <c r="AD8" s="49">
        <f>IF('Formulário 1º Bim'!AC39="✔",'Formulário 1º Bim'!AD39,0)</f>
        <v>0</v>
      </c>
      <c r="AE8" s="49">
        <f>IF('Formulário 1º Bim'!AE39="✔",'Formulário 1º Bim'!AF39,0)</f>
        <v>0</v>
      </c>
      <c r="AF8" s="49">
        <f>IF('Formulário 1º Bim'!AG39="✔",'Formulário 1º Bim'!AH39,0)</f>
        <v>0</v>
      </c>
      <c r="AG8" s="49">
        <f>IF('Formulário 1º Bim'!AI39="✔",'Formulário 1º Bim'!AJ39,0)</f>
        <v>0</v>
      </c>
      <c r="AH8" s="49">
        <f>IF('Formulário 1º Bim'!AK39="✔",'Formulário 1º Bim'!AL39,0)</f>
        <v>0</v>
      </c>
      <c r="AI8" s="53"/>
      <c r="AJ8" s="53"/>
      <c r="AK8" s="49">
        <f>IF('Formulário 1º Bim'!K39="✔",'Formulário 1º Bim'!L39,0)</f>
        <v>63.63</v>
      </c>
      <c r="AL8" s="49">
        <f>'Formulário 1º Bim'!AM39</f>
        <v>285.22250000000003</v>
      </c>
      <c r="AM8" s="49">
        <f t="shared" si="1"/>
        <v>150.48758837049999</v>
      </c>
      <c r="AN8" s="49">
        <f t="shared" si="2"/>
        <v>214.11758837049999</v>
      </c>
      <c r="AO8" s="65" t="str">
        <f>'Formulário 1º Bim'!$D$27</f>
        <v>20%</v>
      </c>
      <c r="AP8" s="66">
        <f>'Formulário 1º Bim'!$H$150</f>
        <v>0.1208814</v>
      </c>
      <c r="AQ8" s="66">
        <f t="shared" si="3"/>
        <v>0.32088139999999998</v>
      </c>
      <c r="AR8" s="65">
        <f>'Formulário 1º Bim'!B39</f>
        <v>55</v>
      </c>
      <c r="AS8" s="49">
        <f t="shared" si="0"/>
        <v>11776.467360377499</v>
      </c>
      <c r="AT8" s="71">
        <f>'Formulário 1º Bim'!$C$8</f>
        <v>0</v>
      </c>
      <c r="AU8" s="71">
        <f>'Formulário 1º Bim'!$C$9</f>
        <v>0</v>
      </c>
      <c r="AV8" s="15" t="str">
        <f>'Formulário 1º Bim'!$W$8</f>
        <v>Centro-Oeste</v>
      </c>
      <c r="AW8" s="15" t="str">
        <f>'Formulário 1º Bim'!$W$9</f>
        <v>Parceira - Base</v>
      </c>
      <c r="AX8" s="71">
        <f>'Formulário 1º Bim'!$C$10</f>
        <v>0</v>
      </c>
      <c r="AY8" s="71">
        <f>'Formulário 1º Bim'!$W$10</f>
        <v>0</v>
      </c>
    </row>
    <row r="9" spans="1:51" ht="21" x14ac:dyDescent="0.2">
      <c r="A9" s="48" t="s">
        <v>23</v>
      </c>
      <c r="B9" s="48" t="s">
        <v>148</v>
      </c>
      <c r="C9" s="49">
        <f>IF('Formulário 1º Bim'!C40="✔",'Formulário 1º Bim'!D40*(1-'Formulário 1º Bim'!$D$49-'Formulário 1º Bim'!$F51),0)</f>
        <v>150.48758837049999</v>
      </c>
      <c r="D9" s="53"/>
      <c r="E9" s="53"/>
      <c r="F9" s="53"/>
      <c r="G9" s="53"/>
      <c r="H9" s="53"/>
      <c r="I9" s="53"/>
      <c r="J9" s="53"/>
      <c r="K9" s="53"/>
      <c r="L9" s="53"/>
      <c r="M9" s="49">
        <f>IF('Formulário 1º Bim'!O40="✔",'Formulário 1º Bim'!P40*(1-'Formulário 1º Bim'!$D$49-'Formulário 1º Bim'!$F51),0)</f>
        <v>0</v>
      </c>
      <c r="N9" s="49">
        <f>IF('Formulário 1º Bim'!Q40="✔",'Formulário 1º Bim'!R40*(1-'Formulário 1º Bim'!$D$49-'Formulário 1º Bim'!$F51),0)</f>
        <v>0</v>
      </c>
      <c r="O9" s="49">
        <f>IF('Formulário 1º Bim'!S40="✔",'Formulário 1º Bim'!T40*(1-'Formulário 1º Bim'!$D$49-'Formulário 1º Bim'!$F51),0)</f>
        <v>0</v>
      </c>
      <c r="P9" s="53"/>
      <c r="Q9" s="53"/>
      <c r="R9" s="49">
        <f>IF('Formulário 1º Bim'!$W$37="✔",0,IF('Formulário 1º Bim'!W40="✔",'Formulário 1º Bim'!X40*(1-'Formulário 1º Bim'!$D$49-'Formulário 1º Bim'!$F51),0))</f>
        <v>0</v>
      </c>
      <c r="S9" s="53"/>
      <c r="T9" s="49">
        <f>IF('Formulário 1º Bim'!$Y$37="✔",0,IF('Formulário 1º Bim'!Y40="✔",'Formulário 1º Bim'!Z40*(1-'Formulário 1º Bim'!$D$49-'Formulário 1º Bim'!$F51),0))</f>
        <v>0</v>
      </c>
      <c r="U9" s="49">
        <f>IF('Formulário 1º Bim'!$M$37="✔",0,IF('Formulário 1º Bim'!M40="✔",'Formulário 1º Bim'!N40*(1-'Formulário 1º Bim'!$D$49-'Formulário 1º Bim'!$F51),0))</f>
        <v>0</v>
      </c>
      <c r="V9" s="49">
        <f>IF('Formulário 1º Bim'!$U$37="✔",0,IF('Formulário 1º Bim'!U40="✔",'Formulário 1º Bim'!V40*(1-'Formulário 1º Bim'!$D$49-'Formulário 1º Bim'!$F51),0))</f>
        <v>0</v>
      </c>
      <c r="W9" s="49">
        <f>IF('Formulário 1º Bim'!$AA$37="✔",0,IF('Formulário 1º Bim'!AA40="✔",'Formulário 1º Bim'!AB40*(1-'Formulário 1º Bim'!$D$49-'Formulário 1º Bim'!$F51),0))</f>
        <v>0</v>
      </c>
      <c r="X9" s="49">
        <f>IF('Formulário 1º Bim'!$W$37="✔",IF('Formulário 1º Bim'!W40="✔",'Formulário 1º Bim'!X40,0),0)</f>
        <v>0</v>
      </c>
      <c r="Y9" s="53"/>
      <c r="Z9" s="49">
        <f>IF('Formulário 1º Bim'!$Y$37="✔",IF('Formulário 1º Bim'!Y40="✔",'Formulário 1º Bim'!Z40,0),0)</f>
        <v>0</v>
      </c>
      <c r="AA9" s="49">
        <f>IF('Formulário 1º Bim'!$M$37="✔",IF('Formulário 1º Bim'!M40="✔",'Formulário 1º Bim'!N40,0),0)</f>
        <v>0</v>
      </c>
      <c r="AB9" s="49">
        <f>IF('Formulário 1º Bim'!$U$37="✔",IF('Formulário 1º Bim'!U40="✔",'Formulário 1º Bim'!V40,0),0)</f>
        <v>0</v>
      </c>
      <c r="AC9" s="49">
        <f>IF('Formulário 1º Bim'!$AA$37="✔",IF('Formulário 1º Bim'!AA40="✔",'Formulário 1º Bim'!AB40,0),0)</f>
        <v>0</v>
      </c>
      <c r="AD9" s="49">
        <f>IF('Formulário 1º Bim'!AC40="✔",'Formulário 1º Bim'!AD40,0)</f>
        <v>0</v>
      </c>
      <c r="AE9" s="49">
        <f>IF('Formulário 1º Bim'!AE40="✔",'Formulário 1º Bim'!AF40,0)</f>
        <v>0</v>
      </c>
      <c r="AF9" s="49">
        <f>IF('Formulário 1º Bim'!AG40="✔",'Formulário 1º Bim'!AH40,0)</f>
        <v>0</v>
      </c>
      <c r="AG9" s="49">
        <f>IF('Formulário 1º Bim'!AI40="✔",'Formulário 1º Bim'!AJ40,0)</f>
        <v>0</v>
      </c>
      <c r="AH9" s="49">
        <f>IF('Formulário 1º Bim'!AK40="✔",'Formulário 1º Bim'!AL40,0)</f>
        <v>0</v>
      </c>
      <c r="AI9" s="53"/>
      <c r="AJ9" s="53"/>
      <c r="AK9" s="49">
        <f>IF('Formulário 1º Bim'!K40="✔",'Formulário 1º Bim'!L40,0)</f>
        <v>63.63</v>
      </c>
      <c r="AL9" s="49">
        <f>'Formulário 1º Bim'!AM40</f>
        <v>285.22250000000003</v>
      </c>
      <c r="AM9" s="49">
        <f t="shared" si="1"/>
        <v>150.48758837049999</v>
      </c>
      <c r="AN9" s="49">
        <f t="shared" si="2"/>
        <v>214.11758837049999</v>
      </c>
      <c r="AO9" s="65" t="str">
        <f>'Formulário 1º Bim'!$D$27</f>
        <v>20%</v>
      </c>
      <c r="AP9" s="66">
        <f>'Formulário 1º Bim'!$H$150</f>
        <v>0.1208814</v>
      </c>
      <c r="AQ9" s="66">
        <f t="shared" si="3"/>
        <v>0.32088139999999998</v>
      </c>
      <c r="AR9" s="65">
        <f>'Formulário 1º Bim'!B40</f>
        <v>50</v>
      </c>
      <c r="AS9" s="49">
        <f t="shared" si="0"/>
        <v>10705.879418524999</v>
      </c>
      <c r="AT9" s="71">
        <f>'Formulário 1º Bim'!$C$8</f>
        <v>0</v>
      </c>
      <c r="AU9" s="71">
        <f>'Formulário 1º Bim'!$C$9</f>
        <v>0</v>
      </c>
      <c r="AV9" s="15" t="str">
        <f>'Formulário 1º Bim'!$W$8</f>
        <v>Centro-Oeste</v>
      </c>
      <c r="AW9" s="15" t="str">
        <f>'Formulário 1º Bim'!$W$9</f>
        <v>Parceira - Base</v>
      </c>
      <c r="AX9" s="71">
        <f>'Formulário 1º Bim'!$C$10</f>
        <v>0</v>
      </c>
      <c r="AY9" s="71">
        <f>'Formulário 1º Bim'!$W$10</f>
        <v>0</v>
      </c>
    </row>
    <row r="10" spans="1:51" ht="21" x14ac:dyDescent="0.2">
      <c r="A10" s="48" t="s">
        <v>24</v>
      </c>
      <c r="B10" s="48" t="s">
        <v>148</v>
      </c>
      <c r="C10" s="49">
        <f>IF('Formulário 1º Bim'!C41="✔",'Formulário 1º Bim'!D41*(1-'Formulário 1º Bim'!$D$49-'Formulário 1º Bim'!$F52),0)</f>
        <v>150.48758837049999</v>
      </c>
      <c r="D10" s="53"/>
      <c r="E10" s="53"/>
      <c r="F10" s="53"/>
      <c r="G10" s="53"/>
      <c r="H10" s="53"/>
      <c r="I10" s="53"/>
      <c r="J10" s="53"/>
      <c r="K10" s="53"/>
      <c r="L10" s="53"/>
      <c r="M10" s="49">
        <f>IF('Formulário 1º Bim'!O41="✔",'Formulário 1º Bim'!P41*(1-'Formulário 1º Bim'!$D$49-'Formulário 1º Bim'!$F52),0)</f>
        <v>0</v>
      </c>
      <c r="N10" s="49">
        <f>IF('Formulário 1º Bim'!Q41="✔",'Formulário 1º Bim'!R41*(1-'Formulário 1º Bim'!$D$49-'Formulário 1º Bim'!$F52),0)</f>
        <v>0</v>
      </c>
      <c r="O10" s="49">
        <f>IF('Formulário 1º Bim'!S41="✔",'Formulário 1º Bim'!T41*(1-'Formulário 1º Bim'!$D$49-'Formulário 1º Bim'!$F52),0)</f>
        <v>0</v>
      </c>
      <c r="P10" s="53"/>
      <c r="Q10" s="53"/>
      <c r="R10" s="49">
        <f>IF('Formulário 1º Bim'!$W$37="✔",0,IF('Formulário 1º Bim'!W41="✔",'Formulário 1º Bim'!X41*(1-'Formulário 1º Bim'!$D$49-'Formulário 1º Bim'!$F52),0))</f>
        <v>0</v>
      </c>
      <c r="S10" s="53"/>
      <c r="T10" s="49">
        <f>IF('Formulário 1º Bim'!$Y$37="✔",0,IF('Formulário 1º Bim'!Y41="✔",'Formulário 1º Bim'!Z41*(1-'Formulário 1º Bim'!$D$49-'Formulário 1º Bim'!$F52),0))</f>
        <v>0</v>
      </c>
      <c r="U10" s="49">
        <f>IF('Formulário 1º Bim'!$M$37="✔",0,IF('Formulário 1º Bim'!M41="✔",'Formulário 1º Bim'!N41*(1-'Formulário 1º Bim'!$D$49-'Formulário 1º Bim'!$F52),0))</f>
        <v>0</v>
      </c>
      <c r="V10" s="49">
        <f>IF('Formulário 1º Bim'!$U$37="✔",0,IF('Formulário 1º Bim'!U41="✔",'Formulário 1º Bim'!V41*(1-'Formulário 1º Bim'!$D$49-'Formulário 1º Bim'!$F52),0))</f>
        <v>0</v>
      </c>
      <c r="W10" s="49">
        <f>IF('Formulário 1º Bim'!$AA$37="✔",0,IF('Formulário 1º Bim'!AA41="✔",'Formulário 1º Bim'!AB41*(1-'Formulário 1º Bim'!$D$49-'Formulário 1º Bim'!$F52),0))</f>
        <v>0</v>
      </c>
      <c r="X10" s="49">
        <f>IF('Formulário 1º Bim'!$W$37="✔",IF('Formulário 1º Bim'!W41="✔",'Formulário 1º Bim'!X41,0),0)</f>
        <v>0</v>
      </c>
      <c r="Y10" s="53"/>
      <c r="Z10" s="49">
        <f>IF('Formulário 1º Bim'!$Y$37="✔",IF('Formulário 1º Bim'!Y41="✔",'Formulário 1º Bim'!Z41,0),0)</f>
        <v>0</v>
      </c>
      <c r="AA10" s="49">
        <f>IF('Formulário 1º Bim'!$M$37="✔",IF('Formulário 1º Bim'!M41="✔",'Formulário 1º Bim'!N41,0),0)</f>
        <v>0</v>
      </c>
      <c r="AB10" s="49">
        <f>IF('Formulário 1º Bim'!$U$37="✔",IF('Formulário 1º Bim'!U41="✔",'Formulário 1º Bim'!V41,0),0)</f>
        <v>0</v>
      </c>
      <c r="AC10" s="49">
        <f>IF('Formulário 1º Bim'!$AA$37="✔",IF('Formulário 1º Bim'!AA41="✔",'Formulário 1º Bim'!AB41,0),0)</f>
        <v>0</v>
      </c>
      <c r="AD10" s="49">
        <f>IF('Formulário 1º Bim'!AC41="✔",'Formulário 1º Bim'!AD41,0)</f>
        <v>0</v>
      </c>
      <c r="AE10" s="49">
        <f>IF('Formulário 1º Bim'!AE41="✔",'Formulário 1º Bim'!AF41,0)</f>
        <v>0</v>
      </c>
      <c r="AF10" s="49">
        <f>IF('Formulário 1º Bim'!AG41="✔",'Formulário 1º Bim'!AH41,0)</f>
        <v>0</v>
      </c>
      <c r="AG10" s="49">
        <f>IF('Formulário 1º Bim'!AI41="✔",'Formulário 1º Bim'!AJ41,0)</f>
        <v>0</v>
      </c>
      <c r="AH10" s="49">
        <f>IF('Formulário 1º Bim'!AK41="✔",'Formulário 1º Bim'!AL41,0)</f>
        <v>0</v>
      </c>
      <c r="AI10" s="53"/>
      <c r="AJ10" s="53"/>
      <c r="AK10" s="49">
        <f>IF('Formulário 1º Bim'!K41="✔",'Formulário 1º Bim'!L41,0)</f>
        <v>63.63</v>
      </c>
      <c r="AL10" s="49">
        <f>'Formulário 1º Bim'!AM41</f>
        <v>285.22250000000003</v>
      </c>
      <c r="AM10" s="49">
        <f t="shared" si="1"/>
        <v>150.48758837049999</v>
      </c>
      <c r="AN10" s="49">
        <f t="shared" si="2"/>
        <v>214.11758837049999</v>
      </c>
      <c r="AO10" s="65" t="str">
        <f>'Formulário 1º Bim'!$D$27</f>
        <v>20%</v>
      </c>
      <c r="AP10" s="66">
        <f>'Formulário 1º Bim'!$H$150</f>
        <v>0.1208814</v>
      </c>
      <c r="AQ10" s="66">
        <f t="shared" si="3"/>
        <v>0.32088139999999998</v>
      </c>
      <c r="AR10" s="65">
        <f>'Formulário 1º Bim'!B41</f>
        <v>70</v>
      </c>
      <c r="AS10" s="49">
        <f t="shared" si="0"/>
        <v>14988.231185934999</v>
      </c>
      <c r="AT10" s="71">
        <f>'Formulário 1º Bim'!$C$8</f>
        <v>0</v>
      </c>
      <c r="AU10" s="71">
        <f>'Formulário 1º Bim'!$C$9</f>
        <v>0</v>
      </c>
      <c r="AV10" s="15" t="str">
        <f>'Formulário 1º Bim'!$W$8</f>
        <v>Centro-Oeste</v>
      </c>
      <c r="AW10" s="15" t="str">
        <f>'Formulário 1º Bim'!$W$9</f>
        <v>Parceira - Base</v>
      </c>
      <c r="AX10" s="71">
        <f>'Formulário 1º Bim'!$C$10</f>
        <v>0</v>
      </c>
      <c r="AY10" s="71">
        <f>'Formulário 1º Bim'!$W$10</f>
        <v>0</v>
      </c>
    </row>
    <row r="11" spans="1:51" ht="21" x14ac:dyDescent="0.2">
      <c r="A11" s="48" t="s">
        <v>25</v>
      </c>
      <c r="B11" s="48" t="s">
        <v>148</v>
      </c>
      <c r="C11" s="49">
        <f>IF('Formulário 1º Bim'!C42="✔",'Formulário 1º Bim'!D42*(1-'Formulário 1º Bim'!$D$49-'Formulário 1º Bim'!$F53),0)</f>
        <v>150.48758837049999</v>
      </c>
      <c r="D11" s="53"/>
      <c r="E11" s="53"/>
      <c r="F11" s="53"/>
      <c r="G11" s="53"/>
      <c r="H11" s="49">
        <f>IF('Formulário 1º Bim'!I42="✔",'Formulário 1º Bim'!J42*(1-'Formulário 1º Bim'!$D$49-'Formulário 1º Bim'!$F53),0)</f>
        <v>28.120603429500001</v>
      </c>
      <c r="I11" s="53"/>
      <c r="J11" s="53"/>
      <c r="K11" s="53"/>
      <c r="L11" s="53"/>
      <c r="M11" s="49">
        <f>IF('Formulário 1º Bim'!O42="✔",'Formulário 1º Bim'!P42*(1-'Formulário 1º Bim'!$D$49-'Formulário 1º Bim'!$F53),0)</f>
        <v>0</v>
      </c>
      <c r="N11" s="49">
        <f>IF('Formulário 1º Bim'!Q42="✔",'Formulário 1º Bim'!R42*(1-'Formulário 1º Bim'!$D$49-'Formulário 1º Bim'!$F53),0)</f>
        <v>0</v>
      </c>
      <c r="O11" s="49">
        <f>IF('Formulário 1º Bim'!S42="✔",'Formulário 1º Bim'!T42*(1-'Formulário 1º Bim'!$D$49-'Formulário 1º Bim'!$F53),0)</f>
        <v>0</v>
      </c>
      <c r="P11" s="53"/>
      <c r="Q11" s="53"/>
      <c r="R11" s="49">
        <f>IF('Formulário 1º Bim'!$W$37="✔",0,IF('Formulário 1º Bim'!W42="✔",'Formulário 1º Bim'!X42*(1-'Formulário 1º Bim'!$D$49-'Formulário 1º Bim'!$F53),0))</f>
        <v>0</v>
      </c>
      <c r="S11" s="53"/>
      <c r="T11" s="49">
        <f>IF('Formulário 1º Bim'!$Y$37="✔",0,IF('Formulário 1º Bim'!Y42="✔",'Formulário 1º Bim'!Z42*(1-'Formulário 1º Bim'!$D$49-'Formulário 1º Bim'!$F53),0))</f>
        <v>0</v>
      </c>
      <c r="U11" s="49">
        <f>IF('Formulário 1º Bim'!$M$37="✔",0,IF('Formulário 1º Bim'!M42="✔",'Formulário 1º Bim'!N42*(1-'Formulário 1º Bim'!$D$49-'Formulário 1º Bim'!$F53),0))</f>
        <v>0</v>
      </c>
      <c r="V11" s="49">
        <f>IF('Formulário 1º Bim'!$U$37="✔",0,IF('Formulário 1º Bim'!U42="✔",'Formulário 1º Bim'!V42*(1-'Formulário 1º Bim'!$D$49-'Formulário 1º Bim'!$F53),0))</f>
        <v>0</v>
      </c>
      <c r="W11" s="49">
        <f>IF('Formulário 1º Bim'!$AA$37="✔",0,IF('Formulário 1º Bim'!AA42="✔",'Formulário 1º Bim'!AB42*(1-'Formulário 1º Bim'!$D$49-'Formulário 1º Bim'!$F53),0))</f>
        <v>0</v>
      </c>
      <c r="X11" s="49">
        <f>IF('Formulário 1º Bim'!$W$37="✔",IF('Formulário 1º Bim'!W42="✔",'Formulário 1º Bim'!X42,0),0)</f>
        <v>0</v>
      </c>
      <c r="Y11" s="53"/>
      <c r="Z11" s="49">
        <f>IF('Formulário 1º Bim'!$Y$37="✔",IF('Formulário 1º Bim'!Y42="✔",'Formulário 1º Bim'!Z42,0),0)</f>
        <v>0</v>
      </c>
      <c r="AA11" s="49">
        <f>IF('Formulário 1º Bim'!$M$37="✔",IF('Formulário 1º Bim'!M42="✔",'Formulário 1º Bim'!N42,0),0)</f>
        <v>0</v>
      </c>
      <c r="AB11" s="49">
        <f>IF('Formulário 1º Bim'!$U$37="✔",IF('Formulário 1º Bim'!U42="✔",'Formulário 1º Bim'!V42,0),0)</f>
        <v>0</v>
      </c>
      <c r="AC11" s="49">
        <f>IF('Formulário 1º Bim'!$AA$37="✔",IF('Formulário 1º Bim'!AA42="✔",'Formulário 1º Bim'!AB42,0),0)</f>
        <v>0</v>
      </c>
      <c r="AD11" s="49">
        <f>IF('Formulário 1º Bim'!AC42="✔",'Formulário 1º Bim'!AD42,0)</f>
        <v>0</v>
      </c>
      <c r="AE11" s="49">
        <f>IF('Formulário 1º Bim'!AE42="✔",'Formulário 1º Bim'!AF42,0)</f>
        <v>0</v>
      </c>
      <c r="AF11" s="49">
        <f>IF('Formulário 1º Bim'!AG42="✔",'Formulário 1º Bim'!AH42,0)</f>
        <v>0</v>
      </c>
      <c r="AG11" s="49">
        <f>IF('Formulário 1º Bim'!AI42="✔",'Formulário 1º Bim'!AJ42,0)</f>
        <v>0</v>
      </c>
      <c r="AH11" s="49">
        <f>IF('Formulário 1º Bim'!AK42="✔",'Formulário 1º Bim'!AL42,0)</f>
        <v>0</v>
      </c>
      <c r="AI11" s="53"/>
      <c r="AJ11" s="53"/>
      <c r="AK11" s="49">
        <f>IF('Formulário 1º Bim'!K42="✔",'Formulário 1º Bim'!L42,0)</f>
        <v>63.63</v>
      </c>
      <c r="AL11" s="49">
        <f>'Formulário 1º Bim'!AM42</f>
        <v>326.63</v>
      </c>
      <c r="AM11" s="49">
        <f t="shared" si="1"/>
        <v>178.60819179999999</v>
      </c>
      <c r="AN11" s="49">
        <f t="shared" si="2"/>
        <v>242.23819179999998</v>
      </c>
      <c r="AO11" s="65" t="str">
        <f>'Formulário 1º Bim'!$D$27</f>
        <v>20%</v>
      </c>
      <c r="AP11" s="66">
        <f>'Formulário 1º Bim'!$H$150</f>
        <v>0.1208814</v>
      </c>
      <c r="AQ11" s="66">
        <f t="shared" si="3"/>
        <v>0.32088139999999998</v>
      </c>
      <c r="AR11" s="65">
        <f>'Formulário 1º Bim'!B42</f>
        <v>60</v>
      </c>
      <c r="AS11" s="49">
        <f t="shared" si="0"/>
        <v>14534.291507999998</v>
      </c>
      <c r="AT11" s="71">
        <f>'Formulário 1º Bim'!$C$8</f>
        <v>0</v>
      </c>
      <c r="AU11" s="71">
        <f>'Formulário 1º Bim'!$C$9</f>
        <v>0</v>
      </c>
      <c r="AV11" s="15" t="str">
        <f>'Formulário 1º Bim'!$W$8</f>
        <v>Centro-Oeste</v>
      </c>
      <c r="AW11" s="15" t="str">
        <f>'Formulário 1º Bim'!$W$9</f>
        <v>Parceira - Base</v>
      </c>
      <c r="AX11" s="71">
        <f>'Formulário 1º Bim'!$C$10</f>
        <v>0</v>
      </c>
      <c r="AY11" s="71">
        <f>'Formulário 1º Bim'!$W$10</f>
        <v>0</v>
      </c>
    </row>
    <row r="12" spans="1:51" ht="21" x14ac:dyDescent="0.2">
      <c r="A12" s="48" t="s">
        <v>28</v>
      </c>
      <c r="B12" s="48" t="s">
        <v>149</v>
      </c>
      <c r="C12" s="49">
        <f>IF('Formulário 1º Bim'!C59="✔",'Formulário 1º Bim'!D59*(1-'Formulário 1º Bim'!$D$69-'Formulário 1º Bim'!$F69),0)</f>
        <v>131.64204722050002</v>
      </c>
      <c r="D12" s="49">
        <f>IF('Formulário 1º Bim'!E59="✔",'Formulário 1º Bim'!F59*(1-'Formulário 1º Bim'!$D$69-'Formulário 1º Bim'!$F69),0)</f>
        <v>75.356697652500003</v>
      </c>
      <c r="E12" s="53"/>
      <c r="F12" s="53"/>
      <c r="G12" s="53"/>
      <c r="H12" s="49">
        <f>IF('Formulário 1º Bim'!G59="✔",'Formulário 1º Bim'!H59*(1-'Formulário 1º Bim'!$D$69-'Formulário 1º Bim'!$F69),0)</f>
        <v>28.120603429500001</v>
      </c>
      <c r="I12" s="53"/>
      <c r="J12" s="53"/>
      <c r="K12" s="53"/>
      <c r="L12" s="53"/>
      <c r="M12" s="49">
        <f>IF('Formulário 1º Bim'!K59="✔",'Formulário 1º Bim'!L59*(1-'Formulário 1º Bim'!$D$69-'Formulário 1º Bim'!$F69),0)</f>
        <v>0</v>
      </c>
      <c r="N12" s="49">
        <f>IF('Formulário 1º Bim'!M59="✔",'Formulário 1º Bim'!N59*(1-'Formulário 1º Bim'!$D$69-'Formulário 1º Bim'!$F69),0)</f>
        <v>0</v>
      </c>
      <c r="O12" s="49">
        <f>IF('Formulário 1º Bim'!O59="✔",'Formulário 1º Bim'!P59*(1-'Formulário 1º Bim'!$D$69-'Formulário 1º Bim'!$F69),0)</f>
        <v>0</v>
      </c>
      <c r="P12" s="49">
        <f>IF('Formulário 1º Bim'!$Q$58="✔",0,IF('Formulário 1º Bim'!Q59="✔",'Formulário 1º Bim'!R59*(1-'Formulário 1º Bim'!$D$69-'Formulário 1º Bim'!$F69),0))</f>
        <v>0</v>
      </c>
      <c r="Q12" s="49">
        <f>IF('Formulário 1º Bim'!$Q$58="✔",IF('Formulário 1º Bim'!Q59="✔",'Formulário 1º Bim'!R59,0),0)</f>
        <v>0</v>
      </c>
      <c r="R12" s="49">
        <f>IF('Formulário 1º Bim'!$S$58="✔",0,IF('Formulário 1º Bim'!S59="✔",'Formulário 1º Bim'!T59*(1-'Formulário 1º Bim'!$D$69-'Formulário 1º Bim'!$F69),0))</f>
        <v>0</v>
      </c>
      <c r="S12" s="53"/>
      <c r="T12" s="53"/>
      <c r="U12" s="53"/>
      <c r="V12" s="53"/>
      <c r="W12" s="49">
        <f>IF('Formulário 1º Bim'!$U$58="✔",0,IF('Formulário 1º Bim'!U59="✔",'Formulário 1º Bim'!V59*(1-'Formulário 1º Bim'!$D$69-'Formulário 1º Bim'!$F69),0))</f>
        <v>0</v>
      </c>
      <c r="X12" s="49">
        <f>IF('Formulário 1º Bim'!$S$58="✔",IF('Formulário 1º Bim'!S59="✔",'Formulário 1º Bim'!T59,0),0)</f>
        <v>0</v>
      </c>
      <c r="Y12" s="53"/>
      <c r="Z12" s="53"/>
      <c r="AA12" s="53"/>
      <c r="AB12" s="53"/>
      <c r="AC12" s="49">
        <f>IF('Formulário 1º Bim'!$U$58="✔",IF('Formulário 1º Bim'!U59="✔",'Formulário 1º Bim'!V59,0),0)</f>
        <v>0</v>
      </c>
      <c r="AD12" s="49">
        <f>IF('Formulário 1º Bim'!W59="✔",'Formulário 1º Bim'!X59,0)</f>
        <v>0</v>
      </c>
      <c r="AE12" s="49">
        <f>IF('Formulário 1º Bim'!Y59="✔",'Formulário 1º Bim'!Z59,0)</f>
        <v>0</v>
      </c>
      <c r="AF12" s="49">
        <f>IF('Formulário 1º Bim'!AA59="✔",'Formulário 1º Bim'!AB59,0)</f>
        <v>0</v>
      </c>
      <c r="AG12" s="49">
        <f>IF('Formulário 1º Bim'!AC59="✔",'Formulário 1º Bim'!AD59,0)</f>
        <v>0</v>
      </c>
      <c r="AH12" s="49">
        <f>IF('Formulário 1º Bim'!AE59="✔",'Formulário 1º Bim'!AF59,0)</f>
        <v>0</v>
      </c>
      <c r="AI12" s="53"/>
      <c r="AJ12" s="53"/>
      <c r="AK12" s="49">
        <f>IF('Formulário 1º Bim'!I59="✔",'Formulário 1º Bim'!J59,0)</f>
        <v>63.63</v>
      </c>
      <c r="AL12" s="49">
        <f>'Formulário 1º Bim'!AG59</f>
        <v>409.84249999999997</v>
      </c>
      <c r="AM12" s="49">
        <f t="shared" si="1"/>
        <v>235.11934830250001</v>
      </c>
      <c r="AN12" s="49">
        <f t="shared" si="2"/>
        <v>298.74934830250004</v>
      </c>
      <c r="AO12" s="65" t="str">
        <f>'Formulário 1º Bim'!$D$27</f>
        <v>20%</v>
      </c>
      <c r="AP12" s="66">
        <f>'Formulário 1º Bim'!$H$150</f>
        <v>0.1208814</v>
      </c>
      <c r="AQ12" s="66">
        <f t="shared" si="3"/>
        <v>0.32088139999999998</v>
      </c>
      <c r="AR12" s="65">
        <f>'Formulário 1º Bim'!B59</f>
        <v>65</v>
      </c>
      <c r="AS12" s="49">
        <f t="shared" si="0"/>
        <v>19418.707639662502</v>
      </c>
      <c r="AT12" s="71">
        <f>'Formulário 1º Bim'!$C$8</f>
        <v>0</v>
      </c>
      <c r="AU12" s="71">
        <f>'Formulário 1º Bim'!$C$9</f>
        <v>0</v>
      </c>
      <c r="AV12" s="15" t="str">
        <f>'Formulário 1º Bim'!$W$8</f>
        <v>Centro-Oeste</v>
      </c>
      <c r="AW12" s="15" t="str">
        <f>'Formulário 1º Bim'!$W$9</f>
        <v>Parceira - Base</v>
      </c>
      <c r="AX12" s="71">
        <f>'Formulário 1º Bim'!$C$10</f>
        <v>0</v>
      </c>
      <c r="AY12" s="71">
        <f>'Formulário 1º Bim'!$W$10</f>
        <v>0</v>
      </c>
    </row>
    <row r="13" spans="1:51" ht="21" x14ac:dyDescent="0.2">
      <c r="A13" s="48" t="s">
        <v>29</v>
      </c>
      <c r="B13" s="48" t="s">
        <v>149</v>
      </c>
      <c r="C13" s="49">
        <f>IF('Formulário 1º Bim'!C60="✔",'Formulário 1º Bim'!D60*(1-'Formulário 1º Bim'!$D$69-'Formulário 1º Bim'!$F70),0)</f>
        <v>131.64204722050002</v>
      </c>
      <c r="D13" s="49">
        <f>IF('Formulário 1º Bim'!E60="✔",'Formulário 1º Bim'!F60*(1-'Formulário 1º Bim'!$D$69-'Formulário 1º Bim'!$F70),0)</f>
        <v>75.356697652500003</v>
      </c>
      <c r="E13" s="53"/>
      <c r="F13" s="53"/>
      <c r="G13" s="53"/>
      <c r="H13" s="49">
        <f>IF('Formulário 1º Bim'!G60="✔",'Formulário 1º Bim'!H60*(1-'Formulário 1º Bim'!$D$69-'Formulário 1º Bim'!$F70),0)</f>
        <v>28.120603429500001</v>
      </c>
      <c r="I13" s="53"/>
      <c r="J13" s="53"/>
      <c r="K13" s="53"/>
      <c r="L13" s="53"/>
      <c r="M13" s="49">
        <f>IF('Formulário 1º Bim'!K60="✔",'Formulário 1º Bim'!L60*(1-'Formulário 1º Bim'!$D$69-'Formulário 1º Bim'!$F70),0)</f>
        <v>0</v>
      </c>
      <c r="N13" s="49">
        <f>IF('Formulário 1º Bim'!M60="✔",'Formulário 1º Bim'!N60*(1-'Formulário 1º Bim'!$D$69-'Formulário 1º Bim'!$F70),0)</f>
        <v>0</v>
      </c>
      <c r="O13" s="49">
        <f>IF('Formulário 1º Bim'!O60="✔",'Formulário 1º Bim'!P60*(1-'Formulário 1º Bim'!$D$69-'Formulário 1º Bim'!$F70),0)</f>
        <v>0</v>
      </c>
      <c r="P13" s="49">
        <f>IF('Formulário 1º Bim'!$Q$58="✔",0,IF('Formulário 1º Bim'!Q60="✔",'Formulário 1º Bim'!R60*(1-'Formulário 1º Bim'!$D$69-'Formulário 1º Bim'!$F70),0))</f>
        <v>0</v>
      </c>
      <c r="Q13" s="49">
        <f>IF('Formulário 1º Bim'!$Q$58="✔",IF('Formulário 1º Bim'!Q60="✔",'Formulário 1º Bim'!R60,0),0)</f>
        <v>0</v>
      </c>
      <c r="R13" s="49">
        <f>IF('Formulário 1º Bim'!$S$58="✔",0,IF('Formulário 1º Bim'!S60="✔",'Formulário 1º Bim'!T60*(1-'Formulário 1º Bim'!$D$69-'Formulário 1º Bim'!$F70),0))</f>
        <v>0</v>
      </c>
      <c r="S13" s="53"/>
      <c r="T13" s="53"/>
      <c r="U13" s="53"/>
      <c r="V13" s="53"/>
      <c r="W13" s="49">
        <f>IF('Formulário 1º Bim'!$U$58="✔",0,IF('Formulário 1º Bim'!U60="✔",'Formulário 1º Bim'!V60*(1-'Formulário 1º Bim'!$D$69-'Formulário 1º Bim'!$F70),0))</f>
        <v>0</v>
      </c>
      <c r="X13" s="49">
        <f>IF('Formulário 1º Bim'!$S$58="✔",IF('Formulário 1º Bim'!S60="✔",'Formulário 1º Bim'!T60,0),0)</f>
        <v>0</v>
      </c>
      <c r="Y13" s="53"/>
      <c r="Z13" s="53"/>
      <c r="AA13" s="53"/>
      <c r="AB13" s="53"/>
      <c r="AC13" s="49">
        <f>IF('Formulário 1º Bim'!$U$58="✔",IF('Formulário 1º Bim'!U60="✔",'Formulário 1º Bim'!V60,0),0)</f>
        <v>0</v>
      </c>
      <c r="AD13" s="49">
        <f>IF('Formulário 1º Bim'!W60="✔",'Formulário 1º Bim'!X60,0)</f>
        <v>0</v>
      </c>
      <c r="AE13" s="49">
        <f>IF('Formulário 1º Bim'!Y60="✔",'Formulário 1º Bim'!Z60,0)</f>
        <v>0</v>
      </c>
      <c r="AF13" s="49">
        <f>IF('Formulário 1º Bim'!AA60="✔",'Formulário 1º Bim'!AB60,0)</f>
        <v>0</v>
      </c>
      <c r="AG13" s="49">
        <f>IF('Formulário 1º Bim'!AC60="✔",'Formulário 1º Bim'!AD60,0)</f>
        <v>0</v>
      </c>
      <c r="AH13" s="49">
        <f>IF('Formulário 1º Bim'!AE60="✔",'Formulário 1º Bim'!AF60,0)</f>
        <v>0</v>
      </c>
      <c r="AI13" s="53"/>
      <c r="AJ13" s="53"/>
      <c r="AK13" s="49">
        <f>IF('Formulário 1º Bim'!I60="✔",'Formulário 1º Bim'!J60,0)</f>
        <v>63.63</v>
      </c>
      <c r="AL13" s="49">
        <f>'Formulário 1º Bim'!AG60</f>
        <v>409.84249999999997</v>
      </c>
      <c r="AM13" s="49">
        <f t="shared" si="1"/>
        <v>235.11934830250001</v>
      </c>
      <c r="AN13" s="49">
        <f t="shared" si="2"/>
        <v>298.74934830250004</v>
      </c>
      <c r="AO13" s="65" t="str">
        <f>'Formulário 1º Bim'!$D$27</f>
        <v>20%</v>
      </c>
      <c r="AP13" s="66">
        <f>'Formulário 1º Bim'!$H$150</f>
        <v>0.1208814</v>
      </c>
      <c r="AQ13" s="66">
        <f t="shared" si="3"/>
        <v>0.32088139999999998</v>
      </c>
      <c r="AR13" s="65">
        <f>'Formulário 1º Bim'!B60</f>
        <v>60</v>
      </c>
      <c r="AS13" s="49">
        <f t="shared" si="0"/>
        <v>17924.960898150002</v>
      </c>
      <c r="AT13" s="71">
        <f>'Formulário 1º Bim'!$C$8</f>
        <v>0</v>
      </c>
      <c r="AU13" s="71">
        <f>'Formulário 1º Bim'!$C$9</f>
        <v>0</v>
      </c>
      <c r="AV13" s="15" t="str">
        <f>'Formulário 1º Bim'!$W$8</f>
        <v>Centro-Oeste</v>
      </c>
      <c r="AW13" s="15" t="str">
        <f>'Formulário 1º Bim'!$W$9</f>
        <v>Parceira - Base</v>
      </c>
      <c r="AX13" s="71">
        <f>'Formulário 1º Bim'!$C$10</f>
        <v>0</v>
      </c>
      <c r="AY13" s="71">
        <f>'Formulário 1º Bim'!$W$10</f>
        <v>0</v>
      </c>
    </row>
    <row r="14" spans="1:51" ht="21" x14ac:dyDescent="0.2">
      <c r="A14" s="48" t="s">
        <v>30</v>
      </c>
      <c r="B14" s="48" t="s">
        <v>149</v>
      </c>
      <c r="C14" s="49">
        <f>IF('Formulário 1º Bim'!C61="✔",'Formulário 1º Bim'!D61*(1-'Formulário 1º Bim'!$D$69-'Formulário 1º Bim'!$F71),0)</f>
        <v>131.64204722050002</v>
      </c>
      <c r="D14" s="49">
        <f>IF('Formulário 1º Bim'!E61="✔",'Formulário 1º Bim'!F61*(1-'Formulário 1º Bim'!$D$69-'Formulário 1º Bim'!$F71),0)</f>
        <v>75.356697652500003</v>
      </c>
      <c r="E14" s="53"/>
      <c r="F14" s="53"/>
      <c r="G14" s="53"/>
      <c r="H14" s="49">
        <f>IF('Formulário 1º Bim'!G61="✔",'Formulário 1º Bim'!H61*(1-'Formulário 1º Bim'!$D$69-'Formulário 1º Bim'!$F71),0)</f>
        <v>28.120603429500001</v>
      </c>
      <c r="I14" s="53"/>
      <c r="J14" s="53"/>
      <c r="K14" s="53"/>
      <c r="L14" s="53"/>
      <c r="M14" s="49">
        <f>IF('Formulário 1º Bim'!K61="✔",'Formulário 1º Bim'!L61*(1-'Formulário 1º Bim'!$D$69-'Formulário 1º Bim'!$F71),0)</f>
        <v>0</v>
      </c>
      <c r="N14" s="49">
        <f>IF('Formulário 1º Bim'!M61="✔",'Formulário 1º Bim'!N61*(1-'Formulário 1º Bim'!$D$69-'Formulário 1º Bim'!$F71),0)</f>
        <v>0</v>
      </c>
      <c r="O14" s="49">
        <f>IF('Formulário 1º Bim'!O61="✔",'Formulário 1º Bim'!P61*(1-'Formulário 1º Bim'!$D$69-'Formulário 1º Bim'!$F71),0)</f>
        <v>0</v>
      </c>
      <c r="P14" s="49">
        <f>IF('Formulário 1º Bim'!$Q$58="✔",0,IF('Formulário 1º Bim'!Q61="✔",'Formulário 1º Bim'!R61*(1-'Formulário 1º Bim'!$D$69-'Formulário 1º Bim'!$F71),0))</f>
        <v>0</v>
      </c>
      <c r="Q14" s="49">
        <f>IF('Formulário 1º Bim'!$Q$58="✔",IF('Formulário 1º Bim'!Q61="✔",'Formulário 1º Bim'!R61,0),0)</f>
        <v>0</v>
      </c>
      <c r="R14" s="49">
        <f>IF('Formulário 1º Bim'!$S$58="✔",0,IF('Formulário 1º Bim'!S61="✔",'Formulário 1º Bim'!T61*(1-'Formulário 1º Bim'!$D$69-'Formulário 1º Bim'!$F71),0))</f>
        <v>0</v>
      </c>
      <c r="S14" s="53"/>
      <c r="T14" s="53"/>
      <c r="U14" s="53"/>
      <c r="V14" s="53"/>
      <c r="W14" s="49">
        <f>IF('Formulário 1º Bim'!$U$58="✔",0,IF('Formulário 1º Bim'!U61="✔",'Formulário 1º Bim'!V61*(1-'Formulário 1º Bim'!$D$69-'Formulário 1º Bim'!$F71),0))</f>
        <v>0</v>
      </c>
      <c r="X14" s="49">
        <f>IF('Formulário 1º Bim'!$S$58="✔",IF('Formulário 1º Bim'!S61="✔",'Formulário 1º Bim'!T61,0),0)</f>
        <v>0</v>
      </c>
      <c r="Y14" s="53"/>
      <c r="Z14" s="53"/>
      <c r="AA14" s="53"/>
      <c r="AB14" s="53"/>
      <c r="AC14" s="49">
        <f>IF('Formulário 1º Bim'!$U$58="✔",IF('Formulário 1º Bim'!U61="✔",'Formulário 1º Bim'!V61,0),0)</f>
        <v>0</v>
      </c>
      <c r="AD14" s="49">
        <f>IF('Formulário 1º Bim'!W61="✔",'Formulário 1º Bim'!X61,0)</f>
        <v>0</v>
      </c>
      <c r="AE14" s="49">
        <f>IF('Formulário 1º Bim'!Y61="✔",'Formulário 1º Bim'!Z61,0)</f>
        <v>0</v>
      </c>
      <c r="AF14" s="49">
        <f>IF('Formulário 1º Bim'!AA61="✔",'Formulário 1º Bim'!AB61,0)</f>
        <v>0</v>
      </c>
      <c r="AG14" s="49">
        <f>IF('Formulário 1º Bim'!AC61="✔",'Formulário 1º Bim'!AD61,0)</f>
        <v>0</v>
      </c>
      <c r="AH14" s="49">
        <f>IF('Formulário 1º Bim'!AE61="✔",'Formulário 1º Bim'!AF61,0)</f>
        <v>0</v>
      </c>
      <c r="AI14" s="53"/>
      <c r="AJ14" s="53"/>
      <c r="AK14" s="49">
        <f>IF('Formulário 1º Bim'!I61="✔",'Formulário 1º Bim'!J61,0)</f>
        <v>103.76</v>
      </c>
      <c r="AL14" s="49">
        <f>'Formulário 1º Bim'!AG61</f>
        <v>449.97249999999997</v>
      </c>
      <c r="AM14" s="49">
        <f t="shared" si="1"/>
        <v>235.11934830250001</v>
      </c>
      <c r="AN14" s="49">
        <f t="shared" si="2"/>
        <v>338.87934830250003</v>
      </c>
      <c r="AO14" s="65" t="str">
        <f>'Formulário 1º Bim'!$D$27</f>
        <v>20%</v>
      </c>
      <c r="AP14" s="66">
        <f>'Formulário 1º Bim'!$H$150</f>
        <v>0.1208814</v>
      </c>
      <c r="AQ14" s="66">
        <f t="shared" si="3"/>
        <v>0.32088139999999998</v>
      </c>
      <c r="AR14" s="65">
        <f>'Formulário 1º Bim'!B61</f>
        <v>45</v>
      </c>
      <c r="AS14" s="49">
        <f t="shared" si="0"/>
        <v>15249.570673612501</v>
      </c>
      <c r="AT14" s="71">
        <f>'Formulário 1º Bim'!$C$8</f>
        <v>0</v>
      </c>
      <c r="AU14" s="71">
        <f>'Formulário 1º Bim'!$C$9</f>
        <v>0</v>
      </c>
      <c r="AV14" s="15" t="str">
        <f>'Formulário 1º Bim'!$W$8</f>
        <v>Centro-Oeste</v>
      </c>
      <c r="AW14" s="15" t="str">
        <f>'Formulário 1º Bim'!$W$9</f>
        <v>Parceira - Base</v>
      </c>
      <c r="AX14" s="71">
        <f>'Formulário 1º Bim'!$C$10</f>
        <v>0</v>
      </c>
      <c r="AY14" s="71">
        <f>'Formulário 1º Bim'!$W$10</f>
        <v>0</v>
      </c>
    </row>
    <row r="15" spans="1:51" ht="21" x14ac:dyDescent="0.2">
      <c r="A15" s="48" t="s">
        <v>31</v>
      </c>
      <c r="B15" s="48" t="s">
        <v>149</v>
      </c>
      <c r="C15" s="49">
        <f>IF('Formulário 1º Bim'!C62="✔",'Formulário 1º Bim'!D62*(1-'Formulário 1º Bim'!$D$69-'Formulário 1º Bim'!$F72),0)</f>
        <v>131.64204722050002</v>
      </c>
      <c r="D15" s="49">
        <f>IF('Formulário 1º Bim'!E62="✔",'Formulário 1º Bim'!F62*(1-'Formulário 1º Bim'!$D$69-'Formulário 1º Bim'!$F72),0)</f>
        <v>75.356697652500003</v>
      </c>
      <c r="E15" s="53"/>
      <c r="F15" s="53"/>
      <c r="G15" s="53"/>
      <c r="H15" s="49">
        <f>IF('Formulário 1º Bim'!G62="✔",'Formulário 1º Bim'!H62*(1-'Formulário 1º Bim'!$D$69-'Formulário 1º Bim'!$F72),0)</f>
        <v>28.120603429500001</v>
      </c>
      <c r="I15" s="53"/>
      <c r="J15" s="53"/>
      <c r="K15" s="53"/>
      <c r="L15" s="53"/>
      <c r="M15" s="49">
        <f>IF('Formulário 1º Bim'!K62="✔",'Formulário 1º Bim'!L62*(1-'Formulário 1º Bim'!$D$69-'Formulário 1º Bim'!$F72),0)</f>
        <v>0</v>
      </c>
      <c r="N15" s="49">
        <f>IF('Formulário 1º Bim'!M62="✔",'Formulário 1º Bim'!N62*(1-'Formulário 1º Bim'!$D$69-'Formulário 1º Bim'!$F72),0)</f>
        <v>0</v>
      </c>
      <c r="O15" s="49">
        <f>IF('Formulário 1º Bim'!O62="✔",'Formulário 1º Bim'!P62*(1-'Formulário 1º Bim'!$D$69-'Formulário 1º Bim'!$F72),0)</f>
        <v>0</v>
      </c>
      <c r="P15" s="49">
        <f>IF('Formulário 1º Bim'!$Q$58="✔",0,IF('Formulário 1º Bim'!Q62="✔",'Formulário 1º Bim'!R62*(1-'Formulário 1º Bim'!$D$69-'Formulário 1º Bim'!$F72),0))</f>
        <v>0</v>
      </c>
      <c r="Q15" s="49">
        <f>IF('Formulário 1º Bim'!$Q$58="✔",IF('Formulário 1º Bim'!Q62="✔",'Formulário 1º Bim'!R62,0),0)</f>
        <v>0</v>
      </c>
      <c r="R15" s="49">
        <f>IF('Formulário 1º Bim'!$S$58="✔",0,IF('Formulário 1º Bim'!S62="✔",'Formulário 1º Bim'!T62*(1-'Formulário 1º Bim'!$D$69-'Formulário 1º Bim'!$F72),0))</f>
        <v>0</v>
      </c>
      <c r="S15" s="53"/>
      <c r="T15" s="53"/>
      <c r="U15" s="53"/>
      <c r="V15" s="53"/>
      <c r="W15" s="49">
        <f>IF('Formulário 1º Bim'!$U$58="✔",0,IF('Formulário 1º Bim'!U62="✔",'Formulário 1º Bim'!V62*(1-'Formulário 1º Bim'!$D$69-'Formulário 1º Bim'!$F72),0))</f>
        <v>0</v>
      </c>
      <c r="X15" s="49">
        <f>IF('Formulário 1º Bim'!$S$58="✔",IF('Formulário 1º Bim'!S62="✔",'Formulário 1º Bim'!T62,0),0)</f>
        <v>0</v>
      </c>
      <c r="Y15" s="53"/>
      <c r="Z15" s="53"/>
      <c r="AA15" s="53"/>
      <c r="AB15" s="53"/>
      <c r="AC15" s="49">
        <f>IF('Formulário 1º Bim'!$U$58="✔",IF('Formulário 1º Bim'!U62="✔",'Formulário 1º Bim'!V62,0),0)</f>
        <v>0</v>
      </c>
      <c r="AD15" s="49">
        <f>IF('Formulário 1º Bim'!W62="✔",'Formulário 1º Bim'!X62,0)</f>
        <v>0</v>
      </c>
      <c r="AE15" s="49">
        <f>IF('Formulário 1º Bim'!Y62="✔",'Formulário 1º Bim'!Z62,0)</f>
        <v>0</v>
      </c>
      <c r="AF15" s="49">
        <f>IF('Formulário 1º Bim'!AA62="✔",'Formulário 1º Bim'!AB62,0)</f>
        <v>0</v>
      </c>
      <c r="AG15" s="49">
        <f>IF('Formulário 1º Bim'!AC62="✔",'Formulário 1º Bim'!AD62,0)</f>
        <v>0</v>
      </c>
      <c r="AH15" s="49">
        <f>IF('Formulário 1º Bim'!AE62="✔",'Formulário 1º Bim'!AF62,0)</f>
        <v>0</v>
      </c>
      <c r="AI15" s="53"/>
      <c r="AJ15" s="53"/>
      <c r="AK15" s="49">
        <f>IF('Formulário 1º Bim'!I62="✔",'Formulário 1º Bim'!J62,0)</f>
        <v>103.76</v>
      </c>
      <c r="AL15" s="49">
        <f>'Formulário 1º Bim'!AG62</f>
        <v>449.97249999999997</v>
      </c>
      <c r="AM15" s="49">
        <f t="shared" si="1"/>
        <v>235.11934830250001</v>
      </c>
      <c r="AN15" s="49">
        <f t="shared" si="2"/>
        <v>338.87934830250003</v>
      </c>
      <c r="AO15" s="65" t="str">
        <f>'Formulário 1º Bim'!$D$27</f>
        <v>20%</v>
      </c>
      <c r="AP15" s="66">
        <f>'Formulário 1º Bim'!$H$150</f>
        <v>0.1208814</v>
      </c>
      <c r="AQ15" s="66">
        <f t="shared" si="3"/>
        <v>0.32088139999999998</v>
      </c>
      <c r="AR15" s="65">
        <f>'Formulário 1º Bim'!B62</f>
        <v>40</v>
      </c>
      <c r="AS15" s="49">
        <f t="shared" si="0"/>
        <v>13555.173932100002</v>
      </c>
      <c r="AT15" s="71">
        <f>'Formulário 1º Bim'!$C$8</f>
        <v>0</v>
      </c>
      <c r="AU15" s="71">
        <f>'Formulário 1º Bim'!$C$9</f>
        <v>0</v>
      </c>
      <c r="AV15" s="15" t="str">
        <f>'Formulário 1º Bim'!$W$8</f>
        <v>Centro-Oeste</v>
      </c>
      <c r="AW15" s="15" t="str">
        <f>'Formulário 1º Bim'!$W$9</f>
        <v>Parceira - Base</v>
      </c>
      <c r="AX15" s="71">
        <f>'Formulário 1º Bim'!$C$10</f>
        <v>0</v>
      </c>
      <c r="AY15" s="71">
        <f>'Formulário 1º Bim'!$W$10</f>
        <v>0</v>
      </c>
    </row>
    <row r="16" spans="1:51" ht="21" x14ac:dyDescent="0.2">
      <c r="A16" s="48" t="s">
        <v>33</v>
      </c>
      <c r="B16" s="48" t="s">
        <v>87</v>
      </c>
      <c r="C16" s="49">
        <f>IF('Formulário 1º Bim'!C78="✔",'Formulário 1º Bim'!D78*(1-'Formulário 1º Bim'!$D$86-'Formulário 1º Bim'!$F86),0)</f>
        <v>143.076706648</v>
      </c>
      <c r="D16" s="49">
        <f>IF('Formulário 1º Bim'!E78="✔",'Formulário 1º Bim'!F78*(1-'Formulário 1º Bim'!$D$86-'Formulário 1º Bim'!$F86),0)</f>
        <v>115.772743335</v>
      </c>
      <c r="E16" s="53"/>
      <c r="F16" s="53"/>
      <c r="G16" s="53"/>
      <c r="H16" s="49">
        <f>IF('Formulário 1º Bim'!G78="✔",'Formulário 1º Bim'!H78*(1-'Formulário 1º Bim'!$D$86-'Formulário 1º Bim'!$F86),0)</f>
        <v>28.120603429500001</v>
      </c>
      <c r="I16" s="53"/>
      <c r="J16" s="53"/>
      <c r="K16" s="53"/>
      <c r="L16" s="49">
        <f>IF('Formulário 1º Bim'!K78="✔",'Formulário 1º Bim'!L78*(1-'Formulário 1º Bim'!$D$86-'Formulário 1º Bim'!$F86),0)</f>
        <v>158.822071389</v>
      </c>
      <c r="M16" s="53"/>
      <c r="N16" s="53"/>
      <c r="O16" s="53"/>
      <c r="P16" s="49">
        <f>IF('Formulário 1º Bim'!$M$77="✔",0,IF('Formulário 1º Bim'!M78="✔",'Formulário 1º Bim'!N78*(1-'Formulário 1º Bim'!$D$86-'Formulário 1º Bim'!$F86),0))</f>
        <v>0</v>
      </c>
      <c r="Q16" s="49">
        <f>IF('Formulário 1º Bim'!$M$77="✔",IF('Formulário 1º Bim'!M78="✔",'Formulário 1º Bim'!N78,0),0)</f>
        <v>0</v>
      </c>
      <c r="R16" s="49">
        <f>IF('Formulário 1º Bim'!$O$77="✔",0,IF('Formulário 1º Bim'!O78="✔",'Formulário 1º Bim'!P78*(1-'Formulário 1º Bim'!$D$86-'Formulário 1º Bim'!$F86),0))</f>
        <v>0</v>
      </c>
      <c r="S16" s="53"/>
      <c r="T16" s="53"/>
      <c r="U16" s="53"/>
      <c r="V16" s="53"/>
      <c r="W16" s="53"/>
      <c r="X16" s="49">
        <f>IF('Formulário 1º Bim'!$O$77="✔",IF('Formulário 1º Bim'!O78="✔",'Formulário 1º Bim'!P78,0),0)</f>
        <v>0</v>
      </c>
      <c r="Y16" s="53"/>
      <c r="Z16" s="53"/>
      <c r="AA16" s="53"/>
      <c r="AB16" s="53"/>
      <c r="AC16" s="53"/>
      <c r="AD16" s="49">
        <f>IF('Formulário 1º Bim'!Q78="✔",'Formulário 1º Bim'!R78,0)</f>
        <v>0</v>
      </c>
      <c r="AE16" s="49">
        <f>IF('Formulário 1º Bim'!S78="✔",'Formulário 1º Bim'!T78,0)</f>
        <v>0</v>
      </c>
      <c r="AF16" s="49">
        <f>IF('Formulário 1º Bim'!U78="✔",'Formulário 1º Bim'!V78,0)</f>
        <v>0</v>
      </c>
      <c r="AG16" s="49">
        <f>IF('Formulário 1º Bim'!W78="✔",'Formulário 1º Bim'!X78,0)</f>
        <v>0</v>
      </c>
      <c r="AH16" s="49">
        <f>IF('Formulário 1º Bim'!Y78="✔",'Formulário 1º Bim'!Z78,0)</f>
        <v>0</v>
      </c>
      <c r="AI16" s="53"/>
      <c r="AJ16" s="53"/>
      <c r="AK16" s="53"/>
      <c r="AL16" s="49">
        <f>'Formulário 1º Bim'!AA78</f>
        <v>656.42750000000001</v>
      </c>
      <c r="AM16" s="49">
        <f t="shared" si="1"/>
        <v>445.79212480149999</v>
      </c>
      <c r="AN16" s="49">
        <f t="shared" si="2"/>
        <v>445.79212480149999</v>
      </c>
      <c r="AO16" s="65" t="str">
        <f>'Formulário 1º Bim'!$D$27</f>
        <v>20%</v>
      </c>
      <c r="AP16" s="66">
        <f>'Formulário 1º Bim'!$H$150</f>
        <v>0.1208814</v>
      </c>
      <c r="AQ16" s="66">
        <f t="shared" si="3"/>
        <v>0.32088139999999998</v>
      </c>
      <c r="AR16" s="65">
        <f>'Formulário 1º Bim'!B78</f>
        <v>30</v>
      </c>
      <c r="AS16" s="49">
        <f t="shared" si="0"/>
        <v>13373.763744045</v>
      </c>
      <c r="AT16" s="71">
        <f>'Formulário 1º Bim'!$C$8</f>
        <v>0</v>
      </c>
      <c r="AU16" s="71">
        <f>'Formulário 1º Bim'!$C$9</f>
        <v>0</v>
      </c>
      <c r="AV16" s="15" t="str">
        <f>'Formulário 1º Bim'!$W$8</f>
        <v>Centro-Oeste</v>
      </c>
      <c r="AW16" s="15" t="str">
        <f>'Formulário 1º Bim'!$W$9</f>
        <v>Parceira - Base</v>
      </c>
      <c r="AX16" s="71">
        <f>'Formulário 1º Bim'!$C$10</f>
        <v>0</v>
      </c>
      <c r="AY16" s="71">
        <f>'Formulário 1º Bim'!$W$10</f>
        <v>0</v>
      </c>
    </row>
    <row r="17" spans="1:51" ht="21" x14ac:dyDescent="0.2">
      <c r="A17" s="48" t="s">
        <v>34</v>
      </c>
      <c r="B17" s="48" t="s">
        <v>87</v>
      </c>
      <c r="C17" s="49">
        <f>IF('Formulário 1º Bim'!C79="✔",'Formulário 1º Bim'!D79*(1-'Formulário 1º Bim'!$D$86-'Formulário 1º Bim'!$F87),0)</f>
        <v>143.076706648</v>
      </c>
      <c r="D17" s="49">
        <f>IF('Formulário 1º Bim'!E79="✔",'Formulário 1º Bim'!F79*(1-'Formulário 1º Bim'!$D$86-'Formulário 1º Bim'!$F87),0)</f>
        <v>115.772743335</v>
      </c>
      <c r="E17" s="53"/>
      <c r="F17" s="53"/>
      <c r="G17" s="53"/>
      <c r="H17" s="49">
        <f>IF('Formulário 1º Bim'!G79="✔",'Formulário 1º Bim'!H79*(1-'Formulário 1º Bim'!$D$86-'Formulário 1º Bim'!$F87),0)</f>
        <v>28.120603429500001</v>
      </c>
      <c r="I17" s="53"/>
      <c r="J17" s="53"/>
      <c r="K17" s="53"/>
      <c r="L17" s="49">
        <f>IF('Formulário 1º Bim'!K79="✔",'Formulário 1º Bim'!L79*(1-'Formulário 1º Bim'!$D$86-'Formulário 1º Bim'!$F87),0)</f>
        <v>158.822071389</v>
      </c>
      <c r="M17" s="53"/>
      <c r="N17" s="53"/>
      <c r="O17" s="53"/>
      <c r="P17" s="49">
        <f>IF('Formulário 1º Bim'!$M$77="✔",0,IF('Formulário 1º Bim'!M79="✔",'Formulário 1º Bim'!N79*(1-'Formulário 1º Bim'!$D$86-'Formulário 1º Bim'!$F87),0))</f>
        <v>0</v>
      </c>
      <c r="Q17" s="49">
        <f>IF('Formulário 1º Bim'!$M$77="✔",IF('Formulário 1º Bim'!M79="✔",'Formulário 1º Bim'!N79,0),0)</f>
        <v>0</v>
      </c>
      <c r="R17" s="49">
        <f>IF('Formulário 1º Bim'!$O$77="✔",0,IF('Formulário 1º Bim'!O79="✔",'Formulário 1º Bim'!P79*(1-'Formulário 1º Bim'!$D$86-'Formulário 1º Bim'!$F87),0))</f>
        <v>0</v>
      </c>
      <c r="S17" s="53"/>
      <c r="T17" s="53"/>
      <c r="U17" s="53"/>
      <c r="V17" s="53"/>
      <c r="W17" s="53"/>
      <c r="X17" s="49">
        <f>IF('Formulário 1º Bim'!$O$77="✔",IF('Formulário 1º Bim'!O79="✔",'Formulário 1º Bim'!P79,0),0)</f>
        <v>0</v>
      </c>
      <c r="Y17" s="53"/>
      <c r="Z17" s="53"/>
      <c r="AA17" s="53"/>
      <c r="AB17" s="53"/>
      <c r="AC17" s="53"/>
      <c r="AD17" s="49">
        <f>IF('Formulário 1º Bim'!Q79="✔",'Formulário 1º Bim'!R79,0)</f>
        <v>0</v>
      </c>
      <c r="AE17" s="49">
        <f>IF('Formulário 1º Bim'!S79="✔",'Formulário 1º Bim'!T79,0)</f>
        <v>0</v>
      </c>
      <c r="AF17" s="49">
        <f>IF('Formulário 1º Bim'!U79="✔",'Formulário 1º Bim'!V79,0)</f>
        <v>0</v>
      </c>
      <c r="AG17" s="49">
        <f>IF('Formulário 1º Bim'!W79="✔",'Formulário 1º Bim'!X79,0)</f>
        <v>0</v>
      </c>
      <c r="AH17" s="49">
        <f>IF('Formulário 1º Bim'!Y79="✔",'Formulário 1º Bim'!Z79,0)</f>
        <v>0</v>
      </c>
      <c r="AI17" s="53"/>
      <c r="AJ17" s="53"/>
      <c r="AK17" s="53"/>
      <c r="AL17" s="49">
        <f>'Formulário 1º Bim'!AA79</f>
        <v>656.42750000000001</v>
      </c>
      <c r="AM17" s="49">
        <f t="shared" si="1"/>
        <v>445.79212480149999</v>
      </c>
      <c r="AN17" s="49">
        <f t="shared" si="2"/>
        <v>445.79212480149999</v>
      </c>
      <c r="AO17" s="65" t="str">
        <f>'Formulário 1º Bim'!$D$27</f>
        <v>20%</v>
      </c>
      <c r="AP17" s="66">
        <f>'Formulário 1º Bim'!$H$150</f>
        <v>0.1208814</v>
      </c>
      <c r="AQ17" s="66">
        <f t="shared" si="3"/>
        <v>0.32088139999999998</v>
      </c>
      <c r="AR17" s="65">
        <f>'Formulário 1º Bim'!B79</f>
        <v>40</v>
      </c>
      <c r="AS17" s="49">
        <f t="shared" si="0"/>
        <v>17831.68499206</v>
      </c>
      <c r="AT17" s="71">
        <f>'Formulário 1º Bim'!$C$8</f>
        <v>0</v>
      </c>
      <c r="AU17" s="71">
        <f>'Formulário 1º Bim'!$C$9</f>
        <v>0</v>
      </c>
      <c r="AV17" s="15" t="str">
        <f>'Formulário 1º Bim'!$W$8</f>
        <v>Centro-Oeste</v>
      </c>
      <c r="AW17" s="15" t="str">
        <f>'Formulário 1º Bim'!$W$9</f>
        <v>Parceira - Base</v>
      </c>
      <c r="AX17" s="71">
        <f>'Formulário 1º Bim'!$C$10</f>
        <v>0</v>
      </c>
      <c r="AY17" s="71">
        <f>'Formulário 1º Bim'!$W$10</f>
        <v>0</v>
      </c>
    </row>
    <row r="18" spans="1:51" ht="21" x14ac:dyDescent="0.2">
      <c r="A18" s="48" t="s">
        <v>38</v>
      </c>
      <c r="B18" s="48" t="s">
        <v>87</v>
      </c>
      <c r="C18" s="49">
        <f>IF('Formulário 1º Bim'!C93="✔",'Formulário 1º Bim'!D93*(1-'Formulário 1º Bim'!$D$100-'Formulário 1º Bim'!$F100),0)</f>
        <v>143.076706648</v>
      </c>
      <c r="D18" s="49">
        <f>IF('Formulário 1º Bim'!E93="✔",'Formulário 1º Bim'!F93*(1-'Formulário 1º Bim'!$D$100-'Formulário 1º Bim'!$F100),0)</f>
        <v>184.47407870749998</v>
      </c>
      <c r="E18" s="53"/>
      <c r="F18" s="53"/>
      <c r="G18" s="53"/>
      <c r="H18" s="49">
        <f>IF('Formulário 1º Bim'!G93="✔",'Formulário 1º Bim'!H93*(1-'Formulário 1º Bim'!$D$100-'Formulário 1º Bim'!$F100),0)</f>
        <v>28.120603429500001</v>
      </c>
      <c r="I18" s="53"/>
      <c r="J18" s="49">
        <f>IF('Formulário 1º Bim'!I93="✔",'Formulário 1º Bim'!J93*(1-'Formulário 1º Bim'!$D$100-'Formulário 1º Bim'!$F100),0)</f>
        <v>37.2917605632</v>
      </c>
      <c r="K18" s="53"/>
      <c r="L18" s="49">
        <f>IF('Formulário 1º Bim'!M93="✔",'Formulário 1º Bim'!N93*(1-'Formulário 1º Bim'!$D$100-'Formulário 1º Bim'!$F100),0)</f>
        <v>0</v>
      </c>
      <c r="M18" s="53"/>
      <c r="N18" s="53"/>
      <c r="O18" s="53"/>
      <c r="P18" s="49">
        <f>IF('Formulário 1º Bim'!$O$92="✔",0,IF('Formulário 1º Bim'!O93="✔",'Formulário 1º Bim'!P93*(1-'Formulário 1º Bim'!$D$100-'Formulário 1º Bim'!$F100),0))</f>
        <v>0</v>
      </c>
      <c r="Q18" s="49">
        <f>IF('Formulário 1º Bim'!$O$92="✔",IF('Formulário 1º Bim'!O93="✔",'Formulário 1º Bim'!P93,0),0)</f>
        <v>0</v>
      </c>
      <c r="R18" s="49">
        <f>IF('Formulário 1º Bim'!$Q$92="✔",0,IF('Formulário 1º Bim'!Q93="✔",'Formulário 1º Bim'!R93*(1-'Formulário 1º Bim'!$D$100-'Formulário 1º Bim'!$F100),0))</f>
        <v>0</v>
      </c>
      <c r="S18" s="53"/>
      <c r="T18" s="53"/>
      <c r="U18" s="53"/>
      <c r="V18" s="53"/>
      <c r="W18" s="53"/>
      <c r="X18" s="49">
        <f>IF('Formulário 1º Bim'!$Q$92="✔",IF('Formulário 1º Bim'!Q93="✔",'Formulário 1º Bim'!R93,0),0)</f>
        <v>0</v>
      </c>
      <c r="Y18" s="53"/>
      <c r="Z18" s="53"/>
      <c r="AA18" s="53"/>
      <c r="AB18" s="53"/>
      <c r="AC18" s="53"/>
      <c r="AD18" s="49">
        <f>IF('Formulário 1º Bim'!S93="✔",'Formulário 1º Bim'!T93,0)</f>
        <v>0</v>
      </c>
      <c r="AE18" s="49">
        <f>IF('Formulário 1º Bim'!U93="✔",'Formulário 1º Bim'!V93,0)</f>
        <v>0</v>
      </c>
      <c r="AF18" s="49">
        <f>IF('Formulário 1º Bim'!W93="✔",'Formulário 1º Bim'!X93,0)</f>
        <v>0</v>
      </c>
      <c r="AG18" s="49">
        <f>IF('Formulário 1º Bim'!Y93="✔",'Formulário 1º Bim'!Z93,0)</f>
        <v>0</v>
      </c>
      <c r="AH18" s="49">
        <f>IF('Formulário 1º Bim'!AA93="✔",'Formulário 1º Bim'!AB93,0)</f>
        <v>0</v>
      </c>
      <c r="AI18" s="53"/>
      <c r="AJ18" s="53"/>
      <c r="AK18" s="53"/>
      <c r="AL18" s="49">
        <f>'Formulário 1º Bim'!AC93</f>
        <v>578.63700000000006</v>
      </c>
      <c r="AM18" s="49">
        <f t="shared" si="1"/>
        <v>392.96314934820003</v>
      </c>
      <c r="AN18" s="49">
        <f t="shared" si="2"/>
        <v>392.96314934820003</v>
      </c>
      <c r="AO18" s="65" t="str">
        <f>'Formulário 1º Bim'!$D$27</f>
        <v>20%</v>
      </c>
      <c r="AP18" s="66">
        <f>'Formulário 1º Bim'!$H$150</f>
        <v>0.1208814</v>
      </c>
      <c r="AQ18" s="66">
        <f t="shared" si="3"/>
        <v>0.32088139999999998</v>
      </c>
      <c r="AR18" s="65">
        <f>'Formulário 1º Bim'!B93</f>
        <v>25</v>
      </c>
      <c r="AS18" s="49">
        <f t="shared" si="0"/>
        <v>9824.0787337050006</v>
      </c>
      <c r="AT18" s="71">
        <f>'Formulário 1º Bim'!$C$8</f>
        <v>0</v>
      </c>
      <c r="AU18" s="71">
        <f>'Formulário 1º Bim'!$C$9</f>
        <v>0</v>
      </c>
      <c r="AV18" s="15" t="str">
        <f>'Formulário 1º Bim'!$W$8</f>
        <v>Centro-Oeste</v>
      </c>
      <c r="AW18" s="15" t="str">
        <f>'Formulário 1º Bim'!$W$9</f>
        <v>Parceira - Base</v>
      </c>
      <c r="AX18" s="71">
        <f>'Formulário 1º Bim'!$C$10</f>
        <v>0</v>
      </c>
      <c r="AY18" s="71">
        <f>'Formulário 1º Bim'!$W$10</f>
        <v>0</v>
      </c>
    </row>
    <row r="19" spans="1:51" ht="21" x14ac:dyDescent="0.2">
      <c r="A19" s="48" t="s">
        <v>40</v>
      </c>
      <c r="B19" s="48" t="s">
        <v>39</v>
      </c>
      <c r="C19" s="49">
        <f>IF('Formulário 1º Bim'!C106="✔",'Formulário 1º Bim'!D106*(1-'Formulário 1º Bim'!$D$114-'Formulário 1º Bim'!$F114),0)</f>
        <v>0</v>
      </c>
      <c r="D19" s="49">
        <f>IF('Formulário 1º Bim'!E106="✔",'Formulário 1º Bim'!F106*(1-'Formulário 1º Bim'!$D$114-'Formulário 1º Bim'!$F114),0)</f>
        <v>0</v>
      </c>
      <c r="E19" s="53"/>
      <c r="F19" s="53"/>
      <c r="G19" s="53"/>
      <c r="H19" s="49">
        <f>IF('Formulário 1º Bim'!G106="✔",'Formulário 1º Bim'!H106*(1-'Formulário 1º Bim'!$D$114-'Formulário 1º Bim'!$F114),0)</f>
        <v>0</v>
      </c>
      <c r="I19" s="53"/>
      <c r="J19" s="49">
        <f>IF('Formulário 1º Bim'!I106="✔",'Formulário 1º Bim'!J106*(1-'Formulário 1º Bim'!$D$114-'Formulário 1º Bim'!$F114),0)</f>
        <v>0</v>
      </c>
      <c r="K19" s="53"/>
      <c r="L19" s="53"/>
      <c r="M19" s="53"/>
      <c r="N19" s="53"/>
      <c r="O19" s="53"/>
      <c r="P19" s="53"/>
      <c r="Q19" s="53"/>
      <c r="R19" s="49">
        <f>IF('Formulário 1º Bim'!M$105="✔",0,IF('Formulário 1º Bim'!M106="✔",'Formulário 1º Bim'!N106*(1-'Formulário 1º Bim'!$D$114-'Formulário 1º Bim'!$F114),0))</f>
        <v>0</v>
      </c>
      <c r="S19" s="53"/>
      <c r="T19" s="53"/>
      <c r="U19" s="53"/>
      <c r="V19" s="53"/>
      <c r="W19" s="53"/>
      <c r="X19" s="49">
        <f>IF('Formulário 1º Bim'!$M$105="✔",IF('Formulário 1º Bim'!M106="✔",'Formulário 1º Bim'!N106,0),0)</f>
        <v>0</v>
      </c>
      <c r="Y19" s="53"/>
      <c r="Z19" s="53"/>
      <c r="AA19" s="53"/>
      <c r="AB19" s="53"/>
      <c r="AC19" s="53"/>
      <c r="AD19" s="49">
        <f>IF('Formulário 1º Bim'!O106="✔",'Formulário 1º Bim'!P106,0)</f>
        <v>0</v>
      </c>
      <c r="AE19" s="49">
        <f>IF('Formulário 1º Bim'!Q106="✔",'Formulário 1º Bim'!R106,0)</f>
        <v>0</v>
      </c>
      <c r="AF19" s="49">
        <f>IF('Formulário 1º Bim'!S106="✔",'Formulário 1º Bim'!T106,0)</f>
        <v>0</v>
      </c>
      <c r="AG19" s="49">
        <f>IF('Formulário 1º Bim'!U106="✔",'Formulário 1º Bim'!V106,0)</f>
        <v>0</v>
      </c>
      <c r="AH19" s="53"/>
      <c r="AI19" s="53"/>
      <c r="AJ19" s="53"/>
      <c r="AK19" s="53"/>
      <c r="AL19" s="49">
        <f>'Formulário 1º Bim'!W106</f>
        <v>0</v>
      </c>
      <c r="AM19" s="49">
        <f t="shared" si="1"/>
        <v>0</v>
      </c>
      <c r="AN19" s="49">
        <f t="shared" si="2"/>
        <v>0</v>
      </c>
      <c r="AO19" s="65" t="str">
        <f>'Formulário 1º Bim'!$D$27</f>
        <v>20%</v>
      </c>
      <c r="AP19" s="66">
        <f>'Formulário 1º Bim'!$H$150</f>
        <v>0.1208814</v>
      </c>
      <c r="AQ19" s="66">
        <f t="shared" si="3"/>
        <v>0.32088139999999998</v>
      </c>
      <c r="AR19" s="65">
        <f>'Formulário 1º Bim'!B106</f>
        <v>0</v>
      </c>
      <c r="AS19" s="49">
        <f t="shared" si="0"/>
        <v>0</v>
      </c>
      <c r="AT19" s="71">
        <f>'Formulário 1º Bim'!$C$8</f>
        <v>0</v>
      </c>
      <c r="AU19" s="71">
        <f>'Formulário 1º Bim'!$C$9</f>
        <v>0</v>
      </c>
      <c r="AV19" s="15" t="str">
        <f>'Formulário 1º Bim'!$W$8</f>
        <v>Centro-Oeste</v>
      </c>
      <c r="AW19" s="15" t="str">
        <f>'Formulário 1º Bim'!$W$9</f>
        <v>Parceira - Base</v>
      </c>
      <c r="AX19" s="71">
        <f>'Formulário 1º Bim'!$C$10</f>
        <v>0</v>
      </c>
      <c r="AY19" s="71">
        <f>'Formulário 1º Bim'!$W$10</f>
        <v>0</v>
      </c>
    </row>
    <row r="20" spans="1:51" ht="21" x14ac:dyDescent="0.2">
      <c r="A20" s="48" t="s">
        <v>41</v>
      </c>
      <c r="B20" s="48" t="s">
        <v>39</v>
      </c>
      <c r="C20" s="49">
        <f>IF('Formulário 1º Bim'!C107="✔",'Formulário 1º Bim'!D107*(1-'Formulário 1º Bim'!$D$114-'Formulário 1º Bim'!$F115),0)</f>
        <v>0</v>
      </c>
      <c r="D20" s="53"/>
      <c r="E20" s="53"/>
      <c r="F20" s="53"/>
      <c r="G20" s="53"/>
      <c r="H20" s="53"/>
      <c r="I20" s="53"/>
      <c r="J20" s="49">
        <f>IF('Formulário 1º Bim'!I107="✔",'Formulário 1º Bim'!J107*(1-'Formulário 1º Bim'!$D$114-'Formulário 1º Bim'!$F115),0)</f>
        <v>0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49">
        <f>'Formulário 1º Bim'!W107</f>
        <v>0</v>
      </c>
      <c r="AM20" s="49">
        <f t="shared" si="1"/>
        <v>0</v>
      </c>
      <c r="AN20" s="49">
        <f t="shared" si="2"/>
        <v>0</v>
      </c>
      <c r="AO20" s="65" t="str">
        <f>'Formulário 1º Bim'!$D$27</f>
        <v>20%</v>
      </c>
      <c r="AP20" s="66">
        <f>'Formulário 1º Bim'!$H$150</f>
        <v>0.1208814</v>
      </c>
      <c r="AQ20" s="66">
        <f t="shared" si="3"/>
        <v>0.32088139999999998</v>
      </c>
      <c r="AR20" s="65">
        <f>'Formulário 1º Bim'!B107</f>
        <v>0</v>
      </c>
      <c r="AS20" s="49">
        <f t="shared" si="0"/>
        <v>0</v>
      </c>
      <c r="AT20" s="71">
        <f>'Formulário 1º Bim'!$C$8</f>
        <v>0</v>
      </c>
      <c r="AU20" s="71">
        <f>'Formulário 1º Bim'!$C$9</f>
        <v>0</v>
      </c>
      <c r="AV20" s="15" t="str">
        <f>'Formulário 1º Bim'!$W$8</f>
        <v>Centro-Oeste</v>
      </c>
      <c r="AW20" s="15" t="str">
        <f>'Formulário 1º Bim'!$W$9</f>
        <v>Parceira - Base</v>
      </c>
      <c r="AX20" s="71">
        <f>'Formulário 1º Bim'!$C$10</f>
        <v>0</v>
      </c>
      <c r="AY20" s="71">
        <f>'Formulário 1º Bim'!$W$10</f>
        <v>0</v>
      </c>
    </row>
  </sheetData>
  <conditionalFormatting sqref="C2">
    <cfRule type="expression" dxfId="209" priority="53">
      <formula>B2="✖"</formula>
    </cfRule>
  </conditionalFormatting>
  <conditionalFormatting sqref="D2:D11">
    <cfRule type="expression" dxfId="208" priority="52">
      <formula>C2="✖"</formula>
    </cfRule>
  </conditionalFormatting>
  <conditionalFormatting sqref="E2:E4">
    <cfRule type="expression" dxfId="207" priority="51">
      <formula>D2="✖"</formula>
    </cfRule>
  </conditionalFormatting>
  <conditionalFormatting sqref="F2:F5">
    <cfRule type="expression" dxfId="206" priority="50">
      <formula>E2="✖"</formula>
    </cfRule>
  </conditionalFormatting>
  <conditionalFormatting sqref="G2:G16">
    <cfRule type="expression" dxfId="205" priority="49">
      <formula>F2="✖"</formula>
    </cfRule>
  </conditionalFormatting>
  <conditionalFormatting sqref="H2:H10">
    <cfRule type="expression" dxfId="204" priority="48">
      <formula>G2="✖"</formula>
    </cfRule>
  </conditionalFormatting>
  <conditionalFormatting sqref="H20">
    <cfRule type="expression" dxfId="203" priority="47">
      <formula>G20="✖"</formula>
    </cfRule>
  </conditionalFormatting>
  <conditionalFormatting sqref="E7:E20">
    <cfRule type="expression" dxfId="202" priority="46">
      <formula>D7="✖"</formula>
    </cfRule>
  </conditionalFormatting>
  <conditionalFormatting sqref="F8:F20">
    <cfRule type="expression" dxfId="201" priority="45">
      <formula>E8="✖"</formula>
    </cfRule>
  </conditionalFormatting>
  <conditionalFormatting sqref="G17:G20">
    <cfRule type="expression" dxfId="200" priority="44">
      <formula>F17="✖"</formula>
    </cfRule>
  </conditionalFormatting>
  <conditionalFormatting sqref="I2:I18">
    <cfRule type="expression" dxfId="199" priority="43">
      <formula>H2="✖"</formula>
    </cfRule>
  </conditionalFormatting>
  <conditionalFormatting sqref="I19:I20">
    <cfRule type="expression" dxfId="198" priority="42">
      <formula>H19="✖"</formula>
    </cfRule>
  </conditionalFormatting>
  <conditionalFormatting sqref="J2:J17">
    <cfRule type="expression" dxfId="197" priority="41">
      <formula>I2="✖"</formula>
    </cfRule>
  </conditionalFormatting>
  <conditionalFormatting sqref="K2:K20">
    <cfRule type="expression" dxfId="196" priority="40">
      <formula>J2="✖"</formula>
    </cfRule>
  </conditionalFormatting>
  <conditionalFormatting sqref="L2:L15">
    <cfRule type="expression" dxfId="195" priority="38">
      <formula>K2="✖"</formula>
    </cfRule>
  </conditionalFormatting>
  <conditionalFormatting sqref="L19:L20">
    <cfRule type="expression" dxfId="194" priority="37">
      <formula>K19="✖"</formula>
    </cfRule>
  </conditionalFormatting>
  <conditionalFormatting sqref="M2:O2">
    <cfRule type="expression" dxfId="193" priority="36">
      <formula>L2="✖"</formula>
    </cfRule>
  </conditionalFormatting>
  <conditionalFormatting sqref="M16:M20">
    <cfRule type="expression" dxfId="192" priority="35">
      <formula>L16="✖"</formula>
    </cfRule>
  </conditionalFormatting>
  <conditionalFormatting sqref="N16:O20">
    <cfRule type="expression" dxfId="191" priority="34">
      <formula>M16="✖"</formula>
    </cfRule>
  </conditionalFormatting>
  <conditionalFormatting sqref="P2:Q11">
    <cfRule type="expression" dxfId="190" priority="33">
      <formula>O2="✖"</formula>
    </cfRule>
  </conditionalFormatting>
  <conditionalFormatting sqref="P19:Q20 R20:S20">
    <cfRule type="expression" dxfId="189" priority="32">
      <formula>O19="✖"</formula>
    </cfRule>
  </conditionalFormatting>
  <conditionalFormatting sqref="S2:S3">
    <cfRule type="expression" dxfId="188" priority="31">
      <formula>R2="✖"</formula>
    </cfRule>
  </conditionalFormatting>
  <conditionalFormatting sqref="S7:S19">
    <cfRule type="expression" dxfId="187" priority="30">
      <formula>R7="✖"</formula>
    </cfRule>
  </conditionalFormatting>
  <conditionalFormatting sqref="T2:T6">
    <cfRule type="expression" dxfId="186" priority="29">
      <formula>S2="✖"</formula>
    </cfRule>
  </conditionalFormatting>
  <conditionalFormatting sqref="T12:T20">
    <cfRule type="expression" dxfId="185" priority="28">
      <formula>S12="✖"</formula>
    </cfRule>
  </conditionalFormatting>
  <conditionalFormatting sqref="U12:U20">
    <cfRule type="expression" dxfId="184" priority="27">
      <formula>T12="✖"</formula>
    </cfRule>
  </conditionalFormatting>
  <conditionalFormatting sqref="U2:U6">
    <cfRule type="expression" dxfId="183" priority="26">
      <formula>T2="✖"</formula>
    </cfRule>
  </conditionalFormatting>
  <conditionalFormatting sqref="V2:V6">
    <cfRule type="expression" dxfId="182" priority="25">
      <formula>U2="✖"</formula>
    </cfRule>
  </conditionalFormatting>
  <conditionalFormatting sqref="V12:V20">
    <cfRule type="expression" dxfId="181" priority="24">
      <formula>U12="✖"</formula>
    </cfRule>
  </conditionalFormatting>
  <conditionalFormatting sqref="W2:W6">
    <cfRule type="expression" dxfId="180" priority="23">
      <formula>V2="✖"</formula>
    </cfRule>
  </conditionalFormatting>
  <conditionalFormatting sqref="W16:W20 X20">
    <cfRule type="expression" dxfId="179" priority="22">
      <formula>V16="✖"</formula>
    </cfRule>
  </conditionalFormatting>
  <conditionalFormatting sqref="Y2:Y3">
    <cfRule type="expression" dxfId="178" priority="21">
      <formula>X2="✖"</formula>
    </cfRule>
  </conditionalFormatting>
  <conditionalFormatting sqref="Y7:Y20">
    <cfRule type="expression" dxfId="177" priority="20">
      <formula>X7="✖"</formula>
    </cfRule>
  </conditionalFormatting>
  <conditionalFormatting sqref="Z2:Z6">
    <cfRule type="expression" dxfId="176" priority="19">
      <formula>Y2="✖"</formula>
    </cfRule>
  </conditionalFormatting>
  <conditionalFormatting sqref="Z12:Z20">
    <cfRule type="expression" dxfId="175" priority="18">
      <formula>Y12="✖"</formula>
    </cfRule>
  </conditionalFormatting>
  <conditionalFormatting sqref="AA12:AA20">
    <cfRule type="expression" dxfId="174" priority="17">
      <formula>Z12="✖"</formula>
    </cfRule>
  </conditionalFormatting>
  <conditionalFormatting sqref="AA2:AA6">
    <cfRule type="expression" dxfId="173" priority="16">
      <formula>Z2="✖"</formula>
    </cfRule>
  </conditionalFormatting>
  <conditionalFormatting sqref="AB2:AB6">
    <cfRule type="expression" dxfId="172" priority="15">
      <formula>AA2="✖"</formula>
    </cfRule>
  </conditionalFormatting>
  <conditionalFormatting sqref="AB12:AB20">
    <cfRule type="expression" dxfId="171" priority="14">
      <formula>AA12="✖"</formula>
    </cfRule>
  </conditionalFormatting>
  <conditionalFormatting sqref="AC16:AC20">
    <cfRule type="expression" dxfId="170" priority="13">
      <formula>AB16="✖"</formula>
    </cfRule>
  </conditionalFormatting>
  <conditionalFormatting sqref="AC2:AC6">
    <cfRule type="expression" dxfId="169" priority="12">
      <formula>AB2="✖"</formula>
    </cfRule>
  </conditionalFormatting>
  <conditionalFormatting sqref="AD2:AF3">
    <cfRule type="expression" dxfId="168" priority="11">
      <formula>AC2="✖"</formula>
    </cfRule>
  </conditionalFormatting>
  <conditionalFormatting sqref="AD20:AF20">
    <cfRule type="expression" dxfId="167" priority="10">
      <formula>AC20="✖"</formula>
    </cfRule>
  </conditionalFormatting>
  <conditionalFormatting sqref="AH19:AH20 AG20">
    <cfRule type="expression" dxfId="166" priority="9">
      <formula>AF19="✖"</formula>
    </cfRule>
  </conditionalFormatting>
  <conditionalFormatting sqref="AH2:AH6">
    <cfRule type="expression" dxfId="165" priority="8">
      <formula>AG2="✖"</formula>
    </cfRule>
  </conditionalFormatting>
  <conditionalFormatting sqref="AI2:AI18">
    <cfRule type="expression" dxfId="164" priority="7">
      <formula>AH2="✖"</formula>
    </cfRule>
  </conditionalFormatting>
  <conditionalFormatting sqref="AI19:AI20">
    <cfRule type="expression" dxfId="163" priority="6">
      <formula>AH19="✖"</formula>
    </cfRule>
  </conditionalFormatting>
  <conditionalFormatting sqref="AJ2:AJ18">
    <cfRule type="expression" dxfId="162" priority="5">
      <formula>AI2="✖"</formula>
    </cfRule>
  </conditionalFormatting>
  <conditionalFormatting sqref="AJ19:AJ20">
    <cfRule type="expression" dxfId="161" priority="4">
      <formula>AI19="✖"</formula>
    </cfRule>
  </conditionalFormatting>
  <conditionalFormatting sqref="AK16:AK20">
    <cfRule type="expression" dxfId="160" priority="3">
      <formula>AJ16="✖"</formula>
    </cfRule>
  </conditionalFormatting>
  <conditionalFormatting sqref="AK2:AK3">
    <cfRule type="expression" dxfId="159" priority="2">
      <formula>AJ2="✖"</formula>
    </cfRule>
  </conditionalFormatting>
  <conditionalFormatting sqref="D20">
    <cfRule type="expression" dxfId="158" priority="1">
      <formula>C20="✖"</formula>
    </cfRule>
  </conditionalFormatting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DD880-BDEE-4CD9-9934-D5F225DE3CDD}">
  <sheetPr>
    <tabColor theme="8"/>
  </sheetPr>
  <dimension ref="A1:AY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U16" sqref="U16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11.42578125" style="15" bestFit="1" customWidth="1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1" s="47" customFormat="1" ht="95.25" customHeight="1" x14ac:dyDescent="0.2">
      <c r="A1" s="45" t="s">
        <v>83</v>
      </c>
      <c r="B1" s="45" t="s">
        <v>82</v>
      </c>
      <c r="C1" s="42" t="s">
        <v>5</v>
      </c>
      <c r="D1" s="42" t="s">
        <v>115</v>
      </c>
      <c r="E1" s="42" t="s">
        <v>112</v>
      </c>
      <c r="F1" s="42" t="s">
        <v>6</v>
      </c>
      <c r="G1" s="42" t="s">
        <v>139</v>
      </c>
      <c r="H1" s="42" t="s">
        <v>20</v>
      </c>
      <c r="I1" s="42" t="s">
        <v>86</v>
      </c>
      <c r="J1" s="42" t="s">
        <v>162</v>
      </c>
      <c r="K1" s="42" t="s">
        <v>37</v>
      </c>
      <c r="L1" s="42" t="s">
        <v>88</v>
      </c>
      <c r="M1" s="43" t="s">
        <v>117</v>
      </c>
      <c r="N1" s="43" t="s">
        <v>118</v>
      </c>
      <c r="O1" s="43" t="s">
        <v>109</v>
      </c>
      <c r="P1" s="46" t="s">
        <v>150</v>
      </c>
      <c r="Q1" s="46" t="s">
        <v>151</v>
      </c>
      <c r="R1" s="44" t="s">
        <v>152</v>
      </c>
      <c r="S1" s="44" t="s">
        <v>163</v>
      </c>
      <c r="T1" s="44" t="s">
        <v>153</v>
      </c>
      <c r="U1" s="44" t="s">
        <v>154</v>
      </c>
      <c r="V1" s="44" t="s">
        <v>155</v>
      </c>
      <c r="W1" s="44" t="s">
        <v>156</v>
      </c>
      <c r="X1" s="72" t="s">
        <v>157</v>
      </c>
      <c r="Y1" s="72" t="s">
        <v>164</v>
      </c>
      <c r="Z1" s="72" t="s">
        <v>158</v>
      </c>
      <c r="AA1" s="72" t="s">
        <v>159</v>
      </c>
      <c r="AB1" s="72" t="s">
        <v>160</v>
      </c>
      <c r="AC1" s="72" t="s">
        <v>161</v>
      </c>
      <c r="AD1" s="72" t="s">
        <v>134</v>
      </c>
      <c r="AE1" s="72" t="s">
        <v>135</v>
      </c>
      <c r="AF1" s="72" t="s">
        <v>136</v>
      </c>
      <c r="AG1" s="72" t="s">
        <v>137</v>
      </c>
      <c r="AH1" s="72" t="s">
        <v>138</v>
      </c>
      <c r="AI1" s="72" t="s">
        <v>140</v>
      </c>
      <c r="AJ1" s="72" t="s">
        <v>141</v>
      </c>
      <c r="AK1" s="72" t="s">
        <v>113</v>
      </c>
      <c r="AL1" s="64" t="s">
        <v>171</v>
      </c>
      <c r="AM1" s="64" t="s">
        <v>131</v>
      </c>
      <c r="AN1" s="64" t="s">
        <v>142</v>
      </c>
      <c r="AO1" s="64" t="s">
        <v>93</v>
      </c>
      <c r="AP1" s="64" t="s">
        <v>92</v>
      </c>
      <c r="AQ1" s="64" t="s">
        <v>91</v>
      </c>
      <c r="AR1" s="64" t="s">
        <v>169</v>
      </c>
      <c r="AS1" s="64" t="s">
        <v>170</v>
      </c>
      <c r="AT1" s="64" t="s">
        <v>95</v>
      </c>
      <c r="AU1" s="64" t="s">
        <v>2</v>
      </c>
      <c r="AV1" s="64" t="s">
        <v>97</v>
      </c>
      <c r="AW1" s="64" t="s">
        <v>190</v>
      </c>
      <c r="AX1" s="64" t="s">
        <v>178</v>
      </c>
      <c r="AY1" s="64" t="s">
        <v>191</v>
      </c>
    </row>
    <row r="2" spans="1:51" ht="21" x14ac:dyDescent="0.2">
      <c r="A2" s="48" t="s">
        <v>85</v>
      </c>
      <c r="B2" s="48" t="s">
        <v>49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49">
        <f>IF('Formulário 2º Bim'!$Q$16="✔",0,IF('Formulário 2º Bim'!Q17="✔",'Formulário 2º Bim'!R17*(1-'Formulário 2º Bim'!$D$27-'Formulário 2º Bim'!$F27),0))</f>
        <v>0</v>
      </c>
      <c r="S2" s="53"/>
      <c r="T2" s="53"/>
      <c r="U2" s="53"/>
      <c r="V2" s="53"/>
      <c r="W2" s="53"/>
      <c r="X2" s="49">
        <f>IF('Formulário 2º Bim'!$Q$16="✔",IF('Formulário 2º Bim'!Q17="✔",'Formulário 2º Bim'!R17,0),0)</f>
        <v>0</v>
      </c>
      <c r="Y2" s="53"/>
      <c r="Z2" s="53"/>
      <c r="AA2" s="53"/>
      <c r="AB2" s="53"/>
      <c r="AC2" s="53"/>
      <c r="AD2" s="53"/>
      <c r="AE2" s="53"/>
      <c r="AF2" s="53"/>
      <c r="AG2" s="49">
        <f>IF('Formulário 2º Bim'!AA17="✔",'Formulário 2º Bim'!AB17,0)</f>
        <v>0</v>
      </c>
      <c r="AH2" s="53"/>
      <c r="AI2" s="53"/>
      <c r="AJ2" s="53"/>
      <c r="AK2" s="53"/>
      <c r="AL2" s="49">
        <f>'Formulário 2º Bim'!AI17</f>
        <v>0</v>
      </c>
      <c r="AM2" s="49">
        <f>SUM(C2:Q2)</f>
        <v>0</v>
      </c>
      <c r="AN2" s="49">
        <f>SUM(AM2,R2:AK2)</f>
        <v>0</v>
      </c>
      <c r="AO2" s="65" t="str">
        <f>'Formulário 2º Bim'!$D$27</f>
        <v>20%</v>
      </c>
      <c r="AP2" s="66">
        <f>'Formulário 2º Bim'!$H$150</f>
        <v>0.1208814</v>
      </c>
      <c r="AQ2" s="66">
        <f>AP2+AO2</f>
        <v>0.32088139999999998</v>
      </c>
      <c r="AR2" s="65">
        <f>'Formulário 2º Bim'!B17</f>
        <v>0</v>
      </c>
      <c r="AS2" s="49">
        <f t="shared" ref="AS2:AS20" si="0">AR2*AN2</f>
        <v>0</v>
      </c>
      <c r="AT2" s="71">
        <f>'Formulário 2º Bim'!$C$8</f>
        <v>0</v>
      </c>
      <c r="AU2" s="71">
        <f>'Formulário 2º Bim'!$C$9</f>
        <v>0</v>
      </c>
      <c r="AV2" s="15" t="str">
        <f>'Formulário 2º Bim'!$W$8</f>
        <v>Centro-Oeste</v>
      </c>
      <c r="AW2" s="15" t="str">
        <f>'Formulário 2º Bim'!$W$9</f>
        <v>Parceira - Base</v>
      </c>
      <c r="AX2" s="71">
        <f>'Formulário 2º Bim'!$C$10</f>
        <v>0</v>
      </c>
      <c r="AY2" s="71">
        <f>'Formulário 2º Bim'!$W$10</f>
        <v>0</v>
      </c>
    </row>
    <row r="3" spans="1:51" ht="21" x14ac:dyDescent="0.2">
      <c r="A3" s="48" t="s">
        <v>9</v>
      </c>
      <c r="B3" s="48" t="s">
        <v>49</v>
      </c>
      <c r="C3" s="49">
        <f>IF('Formulário 2º Bim'!C18="✔",'Formulário 2º Bim'!D18*(1-'Formulário 2º Bim'!$D$27-'Formulário 2º Bim'!$F28),0)</f>
        <v>108.343185851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49">
        <f>IF('Formulário 2º Bim'!$Q$16="✔",0,IF('Formulário 2º Bim'!Q18="✔",'Formulário 2º Bim'!R18*(1-'Formulário 2º Bim'!$D$27-'Formulário 2º Bim'!$F28),0))</f>
        <v>0</v>
      </c>
      <c r="S3" s="53"/>
      <c r="T3" s="53"/>
      <c r="U3" s="53"/>
      <c r="V3" s="53"/>
      <c r="W3" s="53"/>
      <c r="X3" s="49">
        <f>IF('Formulário 2º Bim'!$Q$16="✔",IF('Formulário 2º Bim'!Q18="✔",'Formulário 2º Bim'!R18,0),0)</f>
        <v>0</v>
      </c>
      <c r="Y3" s="53"/>
      <c r="Z3" s="53"/>
      <c r="AA3" s="53"/>
      <c r="AB3" s="53"/>
      <c r="AC3" s="53"/>
      <c r="AD3" s="53"/>
      <c r="AE3" s="53"/>
      <c r="AF3" s="53"/>
      <c r="AG3" s="49">
        <f>IF('Formulário 2º Bim'!AA18="✔",'Formulário 2º Bim'!AB18,0)</f>
        <v>0</v>
      </c>
      <c r="AH3" s="53"/>
      <c r="AI3" s="53"/>
      <c r="AJ3" s="53"/>
      <c r="AK3" s="53"/>
      <c r="AL3" s="49">
        <f>'Formulário 2º Bim'!AI18</f>
        <v>0</v>
      </c>
      <c r="AM3" s="49">
        <f t="shared" ref="AM3:AM20" si="1">SUM(C3:Q3)</f>
        <v>108.343185851</v>
      </c>
      <c r="AN3" s="49">
        <f t="shared" ref="AN3:AN20" si="2">SUM(AM3,R3:AK3)</f>
        <v>108.343185851</v>
      </c>
      <c r="AO3" s="65" t="str">
        <f>'Formulário 2º Bim'!$D$27</f>
        <v>20%</v>
      </c>
      <c r="AP3" s="66">
        <f>'Formulário 2º Bim'!$H$150</f>
        <v>0.1208814</v>
      </c>
      <c r="AQ3" s="66">
        <f t="shared" ref="AQ3:AQ20" si="3">AP3+AO3</f>
        <v>0.32088139999999998</v>
      </c>
      <c r="AR3" s="65">
        <f>'Formulário 2º Bim'!B18</f>
        <v>35</v>
      </c>
      <c r="AS3" s="49">
        <f t="shared" si="0"/>
        <v>3792.0115047849999</v>
      </c>
      <c r="AT3" s="71">
        <f>'Formulário 2º Bim'!$C$8</f>
        <v>0</v>
      </c>
      <c r="AU3" s="71">
        <f>'Formulário 2º Bim'!$C$9</f>
        <v>0</v>
      </c>
      <c r="AV3" s="15" t="str">
        <f>'Formulário 2º Bim'!$W$8</f>
        <v>Centro-Oeste</v>
      </c>
      <c r="AW3" s="15" t="str">
        <f>'Formulário 2º Bim'!$W$9</f>
        <v>Parceira - Base</v>
      </c>
      <c r="AX3" s="71">
        <f>'Formulário 2º Bim'!$C$10</f>
        <v>0</v>
      </c>
      <c r="AY3" s="71">
        <f>'Formulário 2º Bim'!$W$10</f>
        <v>0</v>
      </c>
    </row>
    <row r="4" spans="1:51" ht="21" x14ac:dyDescent="0.2">
      <c r="A4" s="48" t="s">
        <v>11</v>
      </c>
      <c r="B4" s="48" t="s">
        <v>49</v>
      </c>
      <c r="C4" s="49">
        <f>IF('Formulário 2º Bim'!C19="✔",'Formulário 2º Bim'!D19*(1-'Formulário 2º Bim'!$D$27-'Formulário 2º Bim'!$F29),0)</f>
        <v>108.343185851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49">
        <f>IF('Formulário 2º Bim'!$Q$16="✔",0,IF('Formulário 2º Bim'!Q19="✔",'Formulário 2º Bim'!R19*(1-'Formulário 2º Bim'!$D$27-'Formulário 2º Bim'!$F29),0))</f>
        <v>0</v>
      </c>
      <c r="S4" s="49">
        <f>IF('Formulário 2º Bim'!$S$16="✔",0,IF('Formulário 2º Bim'!S19="✔",'Formulário 2º Bim'!T19*(1-'Formulário 2º Bim'!$D$27-'Formulário 2º Bim'!$F29),0))</f>
        <v>0</v>
      </c>
      <c r="T4" s="53"/>
      <c r="U4" s="53"/>
      <c r="V4" s="53"/>
      <c r="W4" s="53"/>
      <c r="X4" s="49">
        <f>IF('Formulário 2º Bim'!$Q$16="✔",IF('Formulário 2º Bim'!Q19="✔",'Formulário 2º Bim'!R19,0),0)</f>
        <v>0</v>
      </c>
      <c r="Y4" s="49">
        <f>IF('Formulário 2º Bim'!$S$16="✔",IF('Formulário 2º Bim'!S19="✔",'Formulário 2º Bim'!T19,0),0)</f>
        <v>0</v>
      </c>
      <c r="Z4" s="53"/>
      <c r="AA4" s="53"/>
      <c r="AB4" s="53"/>
      <c r="AC4" s="53"/>
      <c r="AD4" s="49">
        <f>IF('Formulário 2º Bim'!U19="✔",'Formulário 2º Bim'!V19,0)</f>
        <v>0</v>
      </c>
      <c r="AE4" s="49">
        <f>IF('Formulário 2º Bim'!W19="✔",'Formulário 2º Bim'!X19,0)</f>
        <v>0</v>
      </c>
      <c r="AF4" s="49">
        <f>IF('Formulário 2º Bim'!Y19="✔",'Formulário 2º Bim'!Z19,0)</f>
        <v>0</v>
      </c>
      <c r="AG4" s="49">
        <f>IF('Formulário 2º Bim'!AA19="✔",'Formulário 2º Bim'!AB19,0)</f>
        <v>0</v>
      </c>
      <c r="AH4" s="53"/>
      <c r="AI4" s="53"/>
      <c r="AJ4" s="53"/>
      <c r="AK4" s="53"/>
      <c r="AL4" s="49">
        <f>'Formulário 2º Bim'!AI19</f>
        <v>0</v>
      </c>
      <c r="AM4" s="49">
        <f t="shared" si="1"/>
        <v>108.343185851</v>
      </c>
      <c r="AN4" s="49">
        <f t="shared" si="2"/>
        <v>108.343185851</v>
      </c>
      <c r="AO4" s="65" t="str">
        <f>'Formulário 2º Bim'!$D$27</f>
        <v>20%</v>
      </c>
      <c r="AP4" s="66">
        <f>'Formulário 2º Bim'!$H$150</f>
        <v>0.1208814</v>
      </c>
      <c r="AQ4" s="66">
        <f t="shared" si="3"/>
        <v>0.32088139999999998</v>
      </c>
      <c r="AR4" s="65">
        <f>'Formulário 2º Bim'!B19</f>
        <v>30</v>
      </c>
      <c r="AS4" s="49">
        <f t="shared" si="0"/>
        <v>3250.29557553</v>
      </c>
      <c r="AT4" s="71">
        <f>'Formulário 2º Bim'!$C$8</f>
        <v>0</v>
      </c>
      <c r="AU4" s="71">
        <f>'Formulário 2º Bim'!$C$9</f>
        <v>0</v>
      </c>
      <c r="AV4" s="15" t="str">
        <f>'Formulário 2º Bim'!$W$8</f>
        <v>Centro-Oeste</v>
      </c>
      <c r="AW4" s="15" t="str">
        <f>'Formulário 2º Bim'!$W$9</f>
        <v>Parceira - Base</v>
      </c>
      <c r="AX4" s="71">
        <f>'Formulário 2º Bim'!$C$10</f>
        <v>0</v>
      </c>
      <c r="AY4" s="71">
        <f>'Formulário 2º Bim'!$W$10</f>
        <v>0</v>
      </c>
    </row>
    <row r="5" spans="1:51" ht="21" x14ac:dyDescent="0.2">
      <c r="A5" s="48" t="s">
        <v>13</v>
      </c>
      <c r="B5" s="48" t="s">
        <v>49</v>
      </c>
      <c r="C5" s="49">
        <f>IF('Formulário 2º Bim'!C20="✔",'Formulário 2º Bim'!D20*(1-'Formulário 2º Bim'!$D$27-'Formulário 2º Bim'!$F30),0)</f>
        <v>108.343185851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49">
        <f>IF('Formulário 2º Bim'!$Q$16="✔",0,IF('Formulário 2º Bim'!Q20="✔",'Formulário 2º Bim'!R20*(1-'Formulário 2º Bim'!$D$27-'Formulário 2º Bim'!$F30),0))</f>
        <v>0</v>
      </c>
      <c r="S5" s="49">
        <f>IF('Formulário 2º Bim'!$S$16="✔",0,IF('Formulário 2º Bim'!S20="✔",'Formulário 2º Bim'!T20*(1-'Formulário 2º Bim'!$D$27-'Formulário 2º Bim'!$F30),0))</f>
        <v>0</v>
      </c>
      <c r="T5" s="53"/>
      <c r="U5" s="53"/>
      <c r="V5" s="53"/>
      <c r="W5" s="53"/>
      <c r="X5" s="49">
        <f>IF('Formulário 2º Bim'!$Q$16="✔",IF('Formulário 2º Bim'!Q20="✔",'Formulário 2º Bim'!R20,0),0)</f>
        <v>0</v>
      </c>
      <c r="Y5" s="49">
        <f>IF('Formulário 2º Bim'!$S$16="✔",IF('Formulário 2º Bim'!S20="✔",'Formulário 2º Bim'!T20,0),0)</f>
        <v>0</v>
      </c>
      <c r="Z5" s="53"/>
      <c r="AA5" s="53"/>
      <c r="AB5" s="53"/>
      <c r="AC5" s="53"/>
      <c r="AD5" s="49">
        <f>IF('Formulário 2º Bim'!U20="✔",'Formulário 2º Bim'!V20,0)</f>
        <v>0</v>
      </c>
      <c r="AE5" s="49">
        <f>IF('Formulário 2º Bim'!W20="✔",'Formulário 2º Bim'!X20,0)</f>
        <v>0</v>
      </c>
      <c r="AF5" s="49">
        <f>IF('Formulário 2º Bim'!Y20="✔",'Formulário 2º Bim'!Z20,0)</f>
        <v>0</v>
      </c>
      <c r="AG5" s="49">
        <f>IF('Formulário 2º Bim'!AA20="✔",'Formulário 2º Bim'!AB20,0)</f>
        <v>0</v>
      </c>
      <c r="AH5" s="53"/>
      <c r="AI5" s="53"/>
      <c r="AJ5" s="53"/>
      <c r="AK5" s="53"/>
      <c r="AL5" s="49">
        <f>'Formulário 2º Bim'!AI20</f>
        <v>0</v>
      </c>
      <c r="AM5" s="49">
        <f t="shared" si="1"/>
        <v>108.343185851</v>
      </c>
      <c r="AN5" s="49">
        <f t="shared" si="2"/>
        <v>108.343185851</v>
      </c>
      <c r="AO5" s="65" t="str">
        <f>'Formulário 2º Bim'!$D$27</f>
        <v>20%</v>
      </c>
      <c r="AP5" s="66">
        <f>'Formulário 2º Bim'!$H$150</f>
        <v>0.1208814</v>
      </c>
      <c r="AQ5" s="66">
        <f t="shared" si="3"/>
        <v>0.32088139999999998</v>
      </c>
      <c r="AR5" s="65">
        <f>'Formulário 2º Bim'!B20</f>
        <v>50</v>
      </c>
      <c r="AS5" s="49">
        <f t="shared" si="0"/>
        <v>5417.1592925499999</v>
      </c>
      <c r="AT5" s="71">
        <f>'Formulário 2º Bim'!$C$8</f>
        <v>0</v>
      </c>
      <c r="AU5" s="71">
        <f>'Formulário 2º Bim'!$C$9</f>
        <v>0</v>
      </c>
      <c r="AV5" s="15" t="str">
        <f>'Formulário 2º Bim'!$W$8</f>
        <v>Centro-Oeste</v>
      </c>
      <c r="AW5" s="15" t="str">
        <f>'Formulário 2º Bim'!$W$9</f>
        <v>Parceira - Base</v>
      </c>
      <c r="AX5" s="71">
        <f>'Formulário 2º Bim'!$C$10</f>
        <v>0</v>
      </c>
      <c r="AY5" s="71">
        <f>'Formulário 2º Bim'!$W$10</f>
        <v>0</v>
      </c>
    </row>
    <row r="6" spans="1:51" ht="21" x14ac:dyDescent="0.2">
      <c r="A6" s="48" t="s">
        <v>14</v>
      </c>
      <c r="B6" s="48" t="s">
        <v>49</v>
      </c>
      <c r="C6" s="49">
        <f>IF('Formulário 2º Bim'!C21="✔",'Formulário 2º Bim'!D21*(1-'Formulário 2º Bim'!$D$27-'Formulário 2º Bim'!$F31),0)</f>
        <v>108.343185851</v>
      </c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49">
        <f>IF('Formulário 2º Bim'!$Q$16="✔",0,IF('Formulário 2º Bim'!Q21="✔",'Formulário 2º Bim'!R21*(1-'Formulário 2º Bim'!$D$27-'Formulário 2º Bim'!$F31),0))</f>
        <v>0</v>
      </c>
      <c r="S6" s="49">
        <f>IF('Formulário 2º Bim'!$S$16="✔",0,IF('Formulário 2º Bim'!S21="✔",'Formulário 2º Bim'!T21*(1-'Formulário 2º Bim'!$D$27-'Formulário 2º Bim'!$F31),0))</f>
        <v>0</v>
      </c>
      <c r="T6" s="53"/>
      <c r="U6" s="53"/>
      <c r="V6" s="53"/>
      <c r="W6" s="53"/>
      <c r="X6" s="49">
        <f>IF('Formulário 2º Bim'!$Q$16="✔",IF('Formulário 2º Bim'!Q21="✔",'Formulário 2º Bim'!R21,0),0)</f>
        <v>0</v>
      </c>
      <c r="Y6" s="49">
        <f>IF('Formulário 2º Bim'!$S$16="✔",IF('Formulário 2º Bim'!S21="✔",'Formulário 2º Bim'!T21,0),0)</f>
        <v>0</v>
      </c>
      <c r="Z6" s="53"/>
      <c r="AA6" s="53"/>
      <c r="AB6" s="53"/>
      <c r="AC6" s="53"/>
      <c r="AD6" s="49">
        <f>IF('Formulário 2º Bim'!U21="✔",'Formulário 2º Bim'!V21,0)</f>
        <v>0</v>
      </c>
      <c r="AE6" s="49">
        <f>IF('Formulário 2º Bim'!W21="✔",'Formulário 2º Bim'!X21,0)</f>
        <v>0</v>
      </c>
      <c r="AF6" s="49">
        <f>IF('Formulário 2º Bim'!Y21="✔",'Formulário 2º Bim'!Z21,0)</f>
        <v>0</v>
      </c>
      <c r="AG6" s="49">
        <f>IF('Formulário 2º Bim'!AA21="✔",'Formulário 2º Bim'!AB21,0)</f>
        <v>0</v>
      </c>
      <c r="AH6" s="53"/>
      <c r="AI6" s="53"/>
      <c r="AJ6" s="53"/>
      <c r="AK6" s="53"/>
      <c r="AL6" s="49">
        <f>'Formulário 2º Bim'!AI21</f>
        <v>0</v>
      </c>
      <c r="AM6" s="49">
        <f t="shared" si="1"/>
        <v>108.343185851</v>
      </c>
      <c r="AN6" s="49">
        <f t="shared" si="2"/>
        <v>108.343185851</v>
      </c>
      <c r="AO6" s="65" t="str">
        <f>'Formulário 2º Bim'!$D$27</f>
        <v>20%</v>
      </c>
      <c r="AP6" s="66">
        <f>'Formulário 2º Bim'!$H$150</f>
        <v>0.1208814</v>
      </c>
      <c r="AQ6" s="66">
        <f t="shared" si="3"/>
        <v>0.32088139999999998</v>
      </c>
      <c r="AR6" s="65">
        <f>'Formulário 2º Bim'!B21</f>
        <v>45</v>
      </c>
      <c r="AS6" s="49">
        <f t="shared" si="0"/>
        <v>4875.4433632950004</v>
      </c>
      <c r="AT6" s="71">
        <f>'Formulário 2º Bim'!$C$8</f>
        <v>0</v>
      </c>
      <c r="AU6" s="71">
        <f>'Formulário 2º Bim'!$C$9</f>
        <v>0</v>
      </c>
      <c r="AV6" s="15" t="str">
        <f>'Formulário 2º Bim'!$W$8</f>
        <v>Centro-Oeste</v>
      </c>
      <c r="AW6" s="15" t="str">
        <f>'Formulário 2º Bim'!$W$9</f>
        <v>Parceira - Base</v>
      </c>
      <c r="AX6" s="71">
        <f>'Formulário 2º Bim'!$C$10</f>
        <v>0</v>
      </c>
      <c r="AY6" s="71">
        <f>'Formulário 2º Bim'!$W$10</f>
        <v>0</v>
      </c>
    </row>
    <row r="7" spans="1:51" ht="21" x14ac:dyDescent="0.2">
      <c r="A7" s="48" t="s">
        <v>21</v>
      </c>
      <c r="B7" s="48" t="s">
        <v>148</v>
      </c>
      <c r="C7" s="49">
        <f>IF('Formulário 2º Bim'!C38="✔",'Formulário 2º Bim'!D38*(1-'Formulário 2º Bim'!$D$49-'Formulário 2º Bim'!$F49),0)</f>
        <v>150.48758837049999</v>
      </c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49">
        <f>IF('Formulário 2º Bim'!$W$37="✔",0,IF('Formulário 2º Bim'!W38="✔",'Formulário 2º Bim'!X38*(1-'Formulário 2º Bim'!$D$49-'Formulário 2º Bim'!$F49),0))</f>
        <v>0</v>
      </c>
      <c r="S7" s="53"/>
      <c r="T7" s="49">
        <f>IF('Formulário 2º Bim'!$Y$37="✔",0,IF('Formulário 2º Bim'!Y38="✔",'Formulário 2º Bim'!Z38*(1-'Formulário 2º Bim'!$D$49-'Formulário 2º Bim'!$F49),0))</f>
        <v>0</v>
      </c>
      <c r="U7" s="49">
        <f>IF('Formulário 2º Bim'!$M$37="✔",0,IF('Formulário 2º Bim'!M38="✔",'Formulário 2º Bim'!N38*(1-'Formulário 2º Bim'!$D$49-'Formulário 2º Bim'!$F49),0))</f>
        <v>0</v>
      </c>
      <c r="V7" s="53"/>
      <c r="W7" s="49">
        <f>IF('Formulário 2º Bim'!$AA$37="✔",0,IF('Formulário 2º Bim'!AA38="✔",'Formulário 2º Bim'!AB38*(1-'Formulário 2º Bim'!$D$49-'Formulário 2º Bim'!$F49),0))</f>
        <v>0</v>
      </c>
      <c r="X7" s="49">
        <f>IF('Formulário 2º Bim'!$W$37="✔",IF('Formulário 2º Bim'!W38="✔",'Formulário 2º Bim'!X38,0),0)</f>
        <v>0</v>
      </c>
      <c r="Y7" s="53"/>
      <c r="Z7" s="49">
        <f>IF('Formulário 2º Bim'!$Y$37="✔",IF('Formulário 2º Bim'!Y38="✔",'Formulário 2º Bim'!Z38,0),0)</f>
        <v>0</v>
      </c>
      <c r="AA7" s="49">
        <f>IF('Formulário 2º Bim'!$M$37="✔",IF('Formulário 2º Bim'!M38="✔",'Formulário 2º Bim'!N38,0),0)</f>
        <v>0</v>
      </c>
      <c r="AB7" s="53"/>
      <c r="AC7" s="49">
        <f>IF('Formulário 2º Bim'!$AA$37="✔",IF('Formulário 2º Bim'!AA38="✔",'Formulário 2º Bim'!AB38,0),0)</f>
        <v>0</v>
      </c>
      <c r="AD7" s="49">
        <f>IF('Formulário 2º Bim'!AC38="✔",'Formulário 2º Bim'!AD38,0)</f>
        <v>0</v>
      </c>
      <c r="AE7" s="49">
        <f>IF('Formulário 2º Bim'!AE38="✔",'Formulário 2º Bim'!AF38,0)</f>
        <v>0</v>
      </c>
      <c r="AF7" s="49">
        <f>IF('Formulário 2º Bim'!AG38="✔",'Formulário 2º Bim'!AH38,0)</f>
        <v>0</v>
      </c>
      <c r="AG7" s="49">
        <f>IF('Formulário 2º Bim'!AI38="✔",'Formulário 2º Bim'!AJ38,0)</f>
        <v>0</v>
      </c>
      <c r="AH7" s="49">
        <f>IF('Formulário 2º Bim'!AK38="✔",'Formulário 2º Bim'!AL38,0)</f>
        <v>0</v>
      </c>
      <c r="AI7" s="53"/>
      <c r="AJ7" s="53"/>
      <c r="AK7" s="53"/>
      <c r="AL7" s="49">
        <f>'Formulário 2º Bim'!AS38</f>
        <v>0</v>
      </c>
      <c r="AM7" s="49">
        <f t="shared" si="1"/>
        <v>150.48758837049999</v>
      </c>
      <c r="AN7" s="49">
        <f t="shared" si="2"/>
        <v>150.48758837049999</v>
      </c>
      <c r="AO7" s="65" t="str">
        <f>'Formulário 2º Bim'!$D$27</f>
        <v>20%</v>
      </c>
      <c r="AP7" s="66">
        <f>'Formulário 2º Bim'!$H$150</f>
        <v>0.1208814</v>
      </c>
      <c r="AQ7" s="66">
        <f t="shared" si="3"/>
        <v>0.32088139999999998</v>
      </c>
      <c r="AR7" s="65">
        <f>'Formulário 2º Bim'!B38</f>
        <v>50</v>
      </c>
      <c r="AS7" s="49">
        <f t="shared" si="0"/>
        <v>7524.3794185249999</v>
      </c>
      <c r="AT7" s="71">
        <f>'Formulário 2º Bim'!$C$8</f>
        <v>0</v>
      </c>
      <c r="AU7" s="71">
        <f>'Formulário 2º Bim'!$C$9</f>
        <v>0</v>
      </c>
      <c r="AV7" s="15" t="str">
        <f>'Formulário 2º Bim'!$W$8</f>
        <v>Centro-Oeste</v>
      </c>
      <c r="AW7" s="15" t="str">
        <f>'Formulário 2º Bim'!$W$9</f>
        <v>Parceira - Base</v>
      </c>
      <c r="AX7" s="71">
        <f>'Formulário 2º Bim'!$C$10</f>
        <v>0</v>
      </c>
      <c r="AY7" s="71">
        <f>'Formulário 2º Bim'!$W$10</f>
        <v>0</v>
      </c>
    </row>
    <row r="8" spans="1:51" ht="21" x14ac:dyDescent="0.2">
      <c r="A8" s="48" t="s">
        <v>22</v>
      </c>
      <c r="B8" s="48" t="s">
        <v>148</v>
      </c>
      <c r="C8" s="49">
        <f>IF('Formulário 2º Bim'!C39="✔",'Formulário 2º Bim'!D39*(1-'Formulário 2º Bim'!$D$49-'Formulário 2º Bim'!$F50),0)</f>
        <v>150.48758837049999</v>
      </c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49">
        <f>IF('Formulário 2º Bim'!$W$37="✔",0,IF('Formulário 2º Bim'!W39="✔",'Formulário 2º Bim'!X39*(1-'Formulário 2º Bim'!$D$49-'Formulário 2º Bim'!$F50),0))</f>
        <v>0</v>
      </c>
      <c r="S8" s="53"/>
      <c r="T8" s="49">
        <f>IF('Formulário 2º Bim'!$Y$37="✔",0,IF('Formulário 2º Bim'!Y39="✔",'Formulário 2º Bim'!Z39*(1-'Formulário 2º Bim'!$D$49-'Formulário 2º Bim'!$F50),0))</f>
        <v>0</v>
      </c>
      <c r="U8" s="49">
        <f>IF('Formulário 2º Bim'!$M$37="✔",0,IF('Formulário 2º Bim'!M39="✔",'Formulário 2º Bim'!N39*(1-'Formulário 2º Bim'!$D$49-'Formulário 2º Bim'!$F50),0))</f>
        <v>0</v>
      </c>
      <c r="V8" s="53"/>
      <c r="W8" s="49">
        <f>IF('Formulário 2º Bim'!$AA$37="✔",0,IF('Formulário 2º Bim'!AA39="✔",'Formulário 2º Bim'!AB39*(1-'Formulário 2º Bim'!$D$49-'Formulário 2º Bim'!$F50),0))</f>
        <v>0</v>
      </c>
      <c r="X8" s="49">
        <f>IF('Formulário 2º Bim'!$W$37="✔",IF('Formulário 2º Bim'!W39="✔",'Formulário 2º Bim'!X39,0),0)</f>
        <v>0</v>
      </c>
      <c r="Y8" s="53"/>
      <c r="Z8" s="49">
        <f>IF('Formulário 2º Bim'!$Y$37="✔",IF('Formulário 2º Bim'!Y39="✔",'Formulário 2º Bim'!Z39,0),0)</f>
        <v>0</v>
      </c>
      <c r="AA8" s="49">
        <f>IF('Formulário 2º Bim'!$M$37="✔",IF('Formulário 2º Bim'!M39="✔",'Formulário 2º Bim'!N39,0),0)</f>
        <v>0</v>
      </c>
      <c r="AB8" s="53"/>
      <c r="AC8" s="49">
        <f>IF('Formulário 2º Bim'!$AA$37="✔",IF('Formulário 2º Bim'!AA39="✔",'Formulário 2º Bim'!AB39,0),0)</f>
        <v>0</v>
      </c>
      <c r="AD8" s="49">
        <f>IF('Formulário 2º Bim'!AC39="✔",'Formulário 2º Bim'!AD39,0)</f>
        <v>0</v>
      </c>
      <c r="AE8" s="49">
        <f>IF('Formulário 2º Bim'!AE39="✔",'Formulário 2º Bim'!AF39,0)</f>
        <v>0</v>
      </c>
      <c r="AF8" s="49">
        <f>IF('Formulário 2º Bim'!AG39="✔",'Formulário 2º Bim'!AH39,0)</f>
        <v>0</v>
      </c>
      <c r="AG8" s="49">
        <f>IF('Formulário 2º Bim'!AI39="✔",'Formulário 2º Bim'!AJ39,0)</f>
        <v>0</v>
      </c>
      <c r="AH8" s="49">
        <f>IF('Formulário 2º Bim'!AK39="✔",'Formulário 2º Bim'!AL39,0)</f>
        <v>0</v>
      </c>
      <c r="AI8" s="53"/>
      <c r="AJ8" s="53"/>
      <c r="AK8" s="53"/>
      <c r="AL8" s="49">
        <f>'Formulário 2º Bim'!AS39</f>
        <v>0</v>
      </c>
      <c r="AM8" s="49">
        <f t="shared" si="1"/>
        <v>150.48758837049999</v>
      </c>
      <c r="AN8" s="49">
        <f t="shared" si="2"/>
        <v>150.48758837049999</v>
      </c>
      <c r="AO8" s="65" t="str">
        <f>'Formulário 2º Bim'!$D$27</f>
        <v>20%</v>
      </c>
      <c r="AP8" s="66">
        <f>'Formulário 2º Bim'!$H$150</f>
        <v>0.1208814</v>
      </c>
      <c r="AQ8" s="66">
        <f t="shared" si="3"/>
        <v>0.32088139999999998</v>
      </c>
      <c r="AR8" s="65">
        <f>'Formulário 2º Bim'!B39</f>
        <v>55</v>
      </c>
      <c r="AS8" s="49">
        <f t="shared" si="0"/>
        <v>8276.8173603774994</v>
      </c>
      <c r="AT8" s="71">
        <f>'Formulário 2º Bim'!$C$8</f>
        <v>0</v>
      </c>
      <c r="AU8" s="71">
        <f>'Formulário 2º Bim'!$C$9</f>
        <v>0</v>
      </c>
      <c r="AV8" s="15" t="str">
        <f>'Formulário 2º Bim'!$W$8</f>
        <v>Centro-Oeste</v>
      </c>
      <c r="AW8" s="15" t="str">
        <f>'Formulário 2º Bim'!$W$9</f>
        <v>Parceira - Base</v>
      </c>
      <c r="AX8" s="71">
        <f>'Formulário 2º Bim'!$C$10</f>
        <v>0</v>
      </c>
      <c r="AY8" s="71">
        <f>'Formulário 2º Bim'!$W$10</f>
        <v>0</v>
      </c>
    </row>
    <row r="9" spans="1:51" ht="21" x14ac:dyDescent="0.2">
      <c r="A9" s="48" t="s">
        <v>23</v>
      </c>
      <c r="B9" s="48" t="s">
        <v>148</v>
      </c>
      <c r="C9" s="49">
        <f>IF('Formulário 2º Bim'!C40="✔",'Formulário 2º Bim'!D40*(1-'Formulário 2º Bim'!$D$49-'Formulário 2º Bim'!$F51),0)</f>
        <v>150.48758837049999</v>
      </c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49">
        <f>IF('Formulário 2º Bim'!$W$37="✔",0,IF('Formulário 2º Bim'!W40="✔",'Formulário 2º Bim'!X40*(1-'Formulário 2º Bim'!$D$49-'Formulário 2º Bim'!$F51),0))</f>
        <v>0</v>
      </c>
      <c r="S9" s="53"/>
      <c r="T9" s="49">
        <f>IF('Formulário 2º Bim'!$Y$37="✔",0,IF('Formulário 2º Bim'!Y40="✔",'Formulário 2º Bim'!Z40*(1-'Formulário 2º Bim'!$D$49-'Formulário 2º Bim'!$F51),0))</f>
        <v>0</v>
      </c>
      <c r="U9" s="49">
        <f>IF('Formulário 2º Bim'!$M$37="✔",0,IF('Formulário 2º Bim'!M40="✔",'Formulário 2º Bim'!N40*(1-'Formulário 2º Bim'!$D$49-'Formulário 2º Bim'!$F51),0))</f>
        <v>0</v>
      </c>
      <c r="V9" s="53"/>
      <c r="W9" s="49">
        <f>IF('Formulário 2º Bim'!$AA$37="✔",0,IF('Formulário 2º Bim'!AA40="✔",'Formulário 2º Bim'!AB40*(1-'Formulário 2º Bim'!$D$49-'Formulário 2º Bim'!$F51),0))</f>
        <v>0</v>
      </c>
      <c r="X9" s="49">
        <f>IF('Formulário 2º Bim'!$W$37="✔",IF('Formulário 2º Bim'!W40="✔",'Formulário 2º Bim'!X40,0),0)</f>
        <v>0</v>
      </c>
      <c r="Y9" s="53"/>
      <c r="Z9" s="49">
        <f>IF('Formulário 2º Bim'!$Y$37="✔",IF('Formulário 2º Bim'!Y40="✔",'Formulário 2º Bim'!Z40,0),0)</f>
        <v>0</v>
      </c>
      <c r="AA9" s="49">
        <f>IF('Formulário 2º Bim'!$M$37="✔",IF('Formulário 2º Bim'!M40="✔",'Formulário 2º Bim'!N40,0),0)</f>
        <v>0</v>
      </c>
      <c r="AB9" s="53"/>
      <c r="AC9" s="49">
        <f>IF('Formulário 2º Bim'!$AA$37="✔",IF('Formulário 2º Bim'!AA40="✔",'Formulário 2º Bim'!AB40,0),0)</f>
        <v>0</v>
      </c>
      <c r="AD9" s="49">
        <f>IF('Formulário 2º Bim'!AC40="✔",'Formulário 2º Bim'!AD40,0)</f>
        <v>0</v>
      </c>
      <c r="AE9" s="49">
        <f>IF('Formulário 2º Bim'!AE40="✔",'Formulário 2º Bim'!AF40,0)</f>
        <v>0</v>
      </c>
      <c r="AF9" s="49">
        <f>IF('Formulário 2º Bim'!AG40="✔",'Formulário 2º Bim'!AH40,0)</f>
        <v>0</v>
      </c>
      <c r="AG9" s="49">
        <f>IF('Formulário 2º Bim'!AI40="✔",'Formulário 2º Bim'!AJ40,0)</f>
        <v>0</v>
      </c>
      <c r="AH9" s="49">
        <f>IF('Formulário 2º Bim'!AK40="✔",'Formulário 2º Bim'!AL40,0)</f>
        <v>0</v>
      </c>
      <c r="AI9" s="53"/>
      <c r="AJ9" s="53"/>
      <c r="AK9" s="53"/>
      <c r="AL9" s="49">
        <f>'Formulário 2º Bim'!AS40</f>
        <v>0</v>
      </c>
      <c r="AM9" s="49">
        <f t="shared" si="1"/>
        <v>150.48758837049999</v>
      </c>
      <c r="AN9" s="49">
        <f t="shared" si="2"/>
        <v>150.48758837049999</v>
      </c>
      <c r="AO9" s="65" t="str">
        <f>'Formulário 2º Bim'!$D$27</f>
        <v>20%</v>
      </c>
      <c r="AP9" s="66">
        <f>'Formulário 2º Bim'!$H$150</f>
        <v>0.1208814</v>
      </c>
      <c r="AQ9" s="66">
        <f t="shared" si="3"/>
        <v>0.32088139999999998</v>
      </c>
      <c r="AR9" s="65">
        <f>'Formulário 2º Bim'!B40</f>
        <v>50</v>
      </c>
      <c r="AS9" s="49">
        <f t="shared" si="0"/>
        <v>7524.3794185249999</v>
      </c>
      <c r="AT9" s="71">
        <f>'Formulário 2º Bim'!$C$8</f>
        <v>0</v>
      </c>
      <c r="AU9" s="71">
        <f>'Formulário 2º Bim'!$C$9</f>
        <v>0</v>
      </c>
      <c r="AV9" s="15" t="str">
        <f>'Formulário 2º Bim'!$W$8</f>
        <v>Centro-Oeste</v>
      </c>
      <c r="AW9" s="15" t="str">
        <f>'Formulário 2º Bim'!$W$9</f>
        <v>Parceira - Base</v>
      </c>
      <c r="AX9" s="71">
        <f>'Formulário 2º Bim'!$C$10</f>
        <v>0</v>
      </c>
      <c r="AY9" s="71">
        <f>'Formulário 2º Bim'!$W$10</f>
        <v>0</v>
      </c>
    </row>
    <row r="10" spans="1:51" ht="21" x14ac:dyDescent="0.2">
      <c r="A10" s="48" t="s">
        <v>24</v>
      </c>
      <c r="B10" s="48" t="s">
        <v>148</v>
      </c>
      <c r="C10" s="49">
        <f>IF('Formulário 2º Bim'!C41="✔",'Formulário 2º Bim'!D41*(1-'Formulário 2º Bim'!$D$49-'Formulário 2º Bim'!$F52),0)</f>
        <v>150.48758837049999</v>
      </c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49">
        <f>IF('Formulário 2º Bim'!$W$37="✔",0,IF('Formulário 2º Bim'!W41="✔",'Formulário 2º Bim'!X41*(1-'Formulário 2º Bim'!$D$49-'Formulário 2º Bim'!$F52),0))</f>
        <v>0</v>
      </c>
      <c r="S10" s="53"/>
      <c r="T10" s="49">
        <f>IF('Formulário 2º Bim'!$Y$37="✔",0,IF('Formulário 2º Bim'!Y41="✔",'Formulário 2º Bim'!Z41*(1-'Formulário 2º Bim'!$D$49-'Formulário 2º Bim'!$F52),0))</f>
        <v>0</v>
      </c>
      <c r="U10" s="49">
        <f>IF('Formulário 2º Bim'!$M$37="✔",0,IF('Formulário 2º Bim'!M41="✔",'Formulário 2º Bim'!N41*(1-'Formulário 2º Bim'!$D$49-'Formulário 2º Bim'!$F52),0))</f>
        <v>0</v>
      </c>
      <c r="V10" s="53"/>
      <c r="W10" s="49">
        <f>IF('Formulário 2º Bim'!$AA$37="✔",0,IF('Formulário 2º Bim'!AA41="✔",'Formulário 2º Bim'!AB41*(1-'Formulário 2º Bim'!$D$49-'Formulário 2º Bim'!$F52),0))</f>
        <v>0</v>
      </c>
      <c r="X10" s="49">
        <f>IF('Formulário 2º Bim'!$W$37="✔",IF('Formulário 2º Bim'!W41="✔",'Formulário 2º Bim'!X41,0),0)</f>
        <v>0</v>
      </c>
      <c r="Y10" s="53"/>
      <c r="Z10" s="49">
        <f>IF('Formulário 2º Bim'!$Y$37="✔",IF('Formulário 2º Bim'!Y41="✔",'Formulário 2º Bim'!Z41,0),0)</f>
        <v>0</v>
      </c>
      <c r="AA10" s="49">
        <f>IF('Formulário 2º Bim'!$M$37="✔",IF('Formulário 2º Bim'!M41="✔",'Formulário 2º Bim'!N41,0),0)</f>
        <v>0</v>
      </c>
      <c r="AB10" s="53"/>
      <c r="AC10" s="49">
        <f>IF('Formulário 2º Bim'!$AA$37="✔",IF('Formulário 2º Bim'!AA41="✔",'Formulário 2º Bim'!AB41,0),0)</f>
        <v>0</v>
      </c>
      <c r="AD10" s="49">
        <f>IF('Formulário 2º Bim'!AC41="✔",'Formulário 2º Bim'!AD41,0)</f>
        <v>0</v>
      </c>
      <c r="AE10" s="49">
        <f>IF('Formulário 2º Bim'!AE41="✔",'Formulário 2º Bim'!AF41,0)</f>
        <v>0</v>
      </c>
      <c r="AF10" s="49">
        <f>IF('Formulário 2º Bim'!AG41="✔",'Formulário 2º Bim'!AH41,0)</f>
        <v>0</v>
      </c>
      <c r="AG10" s="49">
        <f>IF('Formulário 2º Bim'!AI41="✔",'Formulário 2º Bim'!AJ41,0)</f>
        <v>0</v>
      </c>
      <c r="AH10" s="49">
        <f>IF('Formulário 2º Bim'!AK41="✔",'Formulário 2º Bim'!AL41,0)</f>
        <v>0</v>
      </c>
      <c r="AI10" s="53"/>
      <c r="AJ10" s="53"/>
      <c r="AK10" s="53"/>
      <c r="AL10" s="49">
        <f>'Formulário 2º Bim'!AS41</f>
        <v>0</v>
      </c>
      <c r="AM10" s="49">
        <f t="shared" si="1"/>
        <v>150.48758837049999</v>
      </c>
      <c r="AN10" s="49">
        <f t="shared" si="2"/>
        <v>150.48758837049999</v>
      </c>
      <c r="AO10" s="65" t="str">
        <f>'Formulário 2º Bim'!$D$27</f>
        <v>20%</v>
      </c>
      <c r="AP10" s="66">
        <f>'Formulário 2º Bim'!$H$150</f>
        <v>0.1208814</v>
      </c>
      <c r="AQ10" s="66">
        <f t="shared" si="3"/>
        <v>0.32088139999999998</v>
      </c>
      <c r="AR10" s="65">
        <f>'Formulário 2º Bim'!B41</f>
        <v>70</v>
      </c>
      <c r="AS10" s="49">
        <f t="shared" si="0"/>
        <v>10534.131185934999</v>
      </c>
      <c r="AT10" s="71">
        <f>'Formulário 2º Bim'!$C$8</f>
        <v>0</v>
      </c>
      <c r="AU10" s="71">
        <f>'Formulário 2º Bim'!$C$9</f>
        <v>0</v>
      </c>
      <c r="AV10" s="15" t="str">
        <f>'Formulário 2º Bim'!$W$8</f>
        <v>Centro-Oeste</v>
      </c>
      <c r="AW10" s="15" t="str">
        <f>'Formulário 2º Bim'!$W$9</f>
        <v>Parceira - Base</v>
      </c>
      <c r="AX10" s="71">
        <f>'Formulário 2º Bim'!$C$10</f>
        <v>0</v>
      </c>
      <c r="AY10" s="71">
        <f>'Formulário 2º Bim'!$W$10</f>
        <v>0</v>
      </c>
    </row>
    <row r="11" spans="1:51" ht="21" x14ac:dyDescent="0.2">
      <c r="A11" s="48" t="s">
        <v>25</v>
      </c>
      <c r="B11" s="48" t="s">
        <v>148</v>
      </c>
      <c r="C11" s="49">
        <f>IF('Formulário 2º Bim'!C42="✔",'Formulário 2º Bim'!D42*(1-'Formulário 2º Bim'!$D$49-'Formulário 2º Bim'!$F53),0)</f>
        <v>150.48758837049999</v>
      </c>
      <c r="D11" s="53"/>
      <c r="E11" s="53"/>
      <c r="F11" s="53"/>
      <c r="G11" s="53"/>
      <c r="H11" s="49">
        <f>IF('Formulário 2º Bim'!I42="✔",'Formulário 2º Bim'!J42*(1-'Formulário 2º Bim'!$D$49-'Formulário 2º Bim'!$F53),0)</f>
        <v>28.120603429500001</v>
      </c>
      <c r="I11" s="53"/>
      <c r="J11" s="53"/>
      <c r="K11" s="53"/>
      <c r="L11" s="53"/>
      <c r="M11" s="53"/>
      <c r="N11" s="53"/>
      <c r="O11" s="53"/>
      <c r="P11" s="53"/>
      <c r="Q11" s="53"/>
      <c r="R11" s="49">
        <f>IF('Formulário 2º Bim'!$W$37="✔",0,IF('Formulário 2º Bim'!W42="✔",'Formulário 2º Bim'!X42*(1-'Formulário 2º Bim'!$D$49-'Formulário 2º Bim'!$F53),0))</f>
        <v>0</v>
      </c>
      <c r="S11" s="53"/>
      <c r="T11" s="49">
        <f>IF('Formulário 2º Bim'!$Y$37="✔",0,IF('Formulário 2º Bim'!Y42="✔",'Formulário 2º Bim'!Z42*(1-'Formulário 2º Bim'!$D$49-'Formulário 2º Bim'!$F53),0))</f>
        <v>0</v>
      </c>
      <c r="U11" s="49">
        <f>IF('Formulário 2º Bim'!$M$37="✔",0,IF('Formulário 2º Bim'!M42="✔",'Formulário 2º Bim'!N42*(1-'Formulário 2º Bim'!$D$49-'Formulário 2º Bim'!$F53),0))</f>
        <v>0</v>
      </c>
      <c r="V11" s="53"/>
      <c r="W11" s="49">
        <f>IF('Formulário 2º Bim'!$AA$37="✔",0,IF('Formulário 2º Bim'!AA42="✔",'Formulário 2º Bim'!AB42*(1-'Formulário 2º Bim'!$D$49-'Formulário 2º Bim'!$F53),0))</f>
        <v>0</v>
      </c>
      <c r="X11" s="49">
        <f>IF('Formulário 2º Bim'!$W$37="✔",IF('Formulário 2º Bim'!W42="✔",'Formulário 2º Bim'!X42,0),0)</f>
        <v>0</v>
      </c>
      <c r="Y11" s="53"/>
      <c r="Z11" s="49">
        <f>IF('Formulário 2º Bim'!$Y$37="✔",IF('Formulário 2º Bim'!Y42="✔",'Formulário 2º Bim'!Z42,0),0)</f>
        <v>0</v>
      </c>
      <c r="AA11" s="49">
        <f>IF('Formulário 2º Bim'!$M$37="✔",IF('Formulário 2º Bim'!M42="✔",'Formulário 2º Bim'!N42,0),0)</f>
        <v>0</v>
      </c>
      <c r="AB11" s="53"/>
      <c r="AC11" s="49">
        <f>IF('Formulário 2º Bim'!$AA$37="✔",IF('Formulário 2º Bim'!AA42="✔",'Formulário 2º Bim'!AB42,0),0)</f>
        <v>0</v>
      </c>
      <c r="AD11" s="49">
        <f>IF('Formulário 2º Bim'!AC42="✔",'Formulário 2º Bim'!AD42,0)</f>
        <v>0</v>
      </c>
      <c r="AE11" s="49">
        <f>IF('Formulário 2º Bim'!AE42="✔",'Formulário 2º Bim'!AF42,0)</f>
        <v>0</v>
      </c>
      <c r="AF11" s="49">
        <f>IF('Formulário 2º Bim'!AG42="✔",'Formulário 2º Bim'!AH42,0)</f>
        <v>0</v>
      </c>
      <c r="AG11" s="49">
        <f>IF('Formulário 2º Bim'!AI42="✔",'Formulário 2º Bim'!AJ42,0)</f>
        <v>0</v>
      </c>
      <c r="AH11" s="49">
        <f>IF('Formulário 2º Bim'!AK42="✔",'Formulário 2º Bim'!AL42,0)</f>
        <v>0</v>
      </c>
      <c r="AI11" s="53"/>
      <c r="AJ11" s="53"/>
      <c r="AK11" s="53"/>
      <c r="AL11" s="49">
        <f>'Formulário 2º Bim'!AS42</f>
        <v>0</v>
      </c>
      <c r="AM11" s="49">
        <f t="shared" si="1"/>
        <v>178.60819179999999</v>
      </c>
      <c r="AN11" s="49">
        <f t="shared" si="2"/>
        <v>178.60819179999999</v>
      </c>
      <c r="AO11" s="65" t="str">
        <f>'Formulário 2º Bim'!$D$27</f>
        <v>20%</v>
      </c>
      <c r="AP11" s="66">
        <f>'Formulário 2º Bim'!$H$150</f>
        <v>0.1208814</v>
      </c>
      <c r="AQ11" s="66">
        <f t="shared" si="3"/>
        <v>0.32088139999999998</v>
      </c>
      <c r="AR11" s="65">
        <f>'Formulário 2º Bim'!B42</f>
        <v>60</v>
      </c>
      <c r="AS11" s="49">
        <f t="shared" si="0"/>
        <v>10716.491507999999</v>
      </c>
      <c r="AT11" s="71">
        <f>'Formulário 2º Bim'!$C$8</f>
        <v>0</v>
      </c>
      <c r="AU11" s="71">
        <f>'Formulário 2º Bim'!$C$9</f>
        <v>0</v>
      </c>
      <c r="AV11" s="15" t="str">
        <f>'Formulário 2º Bim'!$W$8</f>
        <v>Centro-Oeste</v>
      </c>
      <c r="AW11" s="15" t="str">
        <f>'Formulário 2º Bim'!$W$9</f>
        <v>Parceira - Base</v>
      </c>
      <c r="AX11" s="71">
        <f>'Formulário 2º Bim'!$C$10</f>
        <v>0</v>
      </c>
      <c r="AY11" s="71">
        <f>'Formulário 2º Bim'!$W$10</f>
        <v>0</v>
      </c>
    </row>
    <row r="12" spans="1:51" ht="21" x14ac:dyDescent="0.2">
      <c r="A12" s="48" t="s">
        <v>28</v>
      </c>
      <c r="B12" s="48" t="s">
        <v>149</v>
      </c>
      <c r="C12" s="49">
        <f>IF('Formulário 2º Bim'!C59="✔",'Formulário 2º Bim'!D59*(1-'Formulário 2º Bim'!$D$69-'Formulário 2º Bim'!$F69),0)</f>
        <v>131.64204722050002</v>
      </c>
      <c r="D12" s="49">
        <f>IF('Formulário 2º Bim'!E59="✔",'Formulário 2º Bim'!F59*(1-'Formulário 2º Bim'!$D$69-'Formulário 2º Bim'!$F69),0)</f>
        <v>75.356697652500003</v>
      </c>
      <c r="E12" s="53"/>
      <c r="F12" s="53"/>
      <c r="G12" s="53"/>
      <c r="H12" s="49">
        <f>IF('Formulário 2º Bim'!G59="✔",'Formulário 2º Bim'!H59*(1-'Formulário 2º Bim'!$D$69-'Formulário 2º Bim'!$F69),0)</f>
        <v>28.120603429500001</v>
      </c>
      <c r="I12" s="53"/>
      <c r="J12" s="53"/>
      <c r="K12" s="53"/>
      <c r="L12" s="53"/>
      <c r="M12" s="53"/>
      <c r="N12" s="53"/>
      <c r="O12" s="53"/>
      <c r="P12" s="49">
        <f>IF('Formulário 2º Bim'!$Q$58="✔",0,IF('Formulário 2º Bim'!Q59="✔",'Formulário 2º Bim'!R59*(1-'Formulário 2º Bim'!$D$69-'Formulário 2º Bim'!$F69),0))</f>
        <v>0</v>
      </c>
      <c r="Q12" s="49">
        <f>IF('Formulário 2º Bim'!$Q$58="✔",IF('Formulário 2º Bim'!Q59="✔",'Formulário 2º Bim'!R59,0),0)</f>
        <v>0</v>
      </c>
      <c r="R12" s="49">
        <f>IF('Formulário 2º Bim'!$S$58="✔",0,IF('Formulário 2º Bim'!S59="✔",'Formulário 2º Bim'!T59*(1-'Formulário 2º Bim'!$D$69-'Formulário 2º Bim'!$F69),0))</f>
        <v>0</v>
      </c>
      <c r="S12" s="53"/>
      <c r="T12" s="53"/>
      <c r="U12" s="53"/>
      <c r="V12" s="53"/>
      <c r="W12" s="49">
        <f>IF('Formulário 2º Bim'!$U$58="✔",0,IF('Formulário 2º Bim'!U59="✔",'Formulário 2º Bim'!V59*(1-'Formulário 2º Bim'!$D$69-'Formulário 2º Bim'!$F69),0))</f>
        <v>0</v>
      </c>
      <c r="X12" s="49">
        <f>IF('Formulário 2º Bim'!$S$58="✔",IF('Formulário 2º Bim'!S59="✔",'Formulário 2º Bim'!T59,0),0)</f>
        <v>0</v>
      </c>
      <c r="Y12" s="53"/>
      <c r="Z12" s="53"/>
      <c r="AA12" s="53"/>
      <c r="AB12" s="53"/>
      <c r="AC12" s="49">
        <f>IF('Formulário 2º Bim'!$U$58="✔",IF('Formulário 2º Bim'!U59="✔",'Formulário 2º Bim'!V59,0),0)</f>
        <v>0</v>
      </c>
      <c r="AD12" s="49">
        <f>IF('Formulário 2º Bim'!W59="✔",'Formulário 2º Bim'!X59,0)</f>
        <v>0</v>
      </c>
      <c r="AE12" s="49">
        <f>IF('Formulário 2º Bim'!Y59="✔",'Formulário 2º Bim'!Z59,0)</f>
        <v>0</v>
      </c>
      <c r="AF12" s="49">
        <f>IF('Formulário 2º Bim'!AA59="✔",'Formulário 2º Bim'!AB59,0)</f>
        <v>0</v>
      </c>
      <c r="AG12" s="49">
        <f>IF('Formulário 2º Bim'!AC59="✔",'Formulário 2º Bim'!AD59,0)</f>
        <v>0</v>
      </c>
      <c r="AH12" s="49">
        <f>IF('Formulário 2º Bim'!AE59="✔",'Formulário 2º Bim'!AF59,0)</f>
        <v>0</v>
      </c>
      <c r="AI12" s="53"/>
      <c r="AJ12" s="53"/>
      <c r="AK12" s="53"/>
      <c r="AL12" s="49">
        <f>'Formulário 2º Bim'!AK59</f>
        <v>0</v>
      </c>
      <c r="AM12" s="49">
        <f t="shared" si="1"/>
        <v>235.11934830250001</v>
      </c>
      <c r="AN12" s="49">
        <f t="shared" si="2"/>
        <v>235.11934830250001</v>
      </c>
      <c r="AO12" s="65" t="str">
        <f>'Formulário 2º Bim'!$D$27</f>
        <v>20%</v>
      </c>
      <c r="AP12" s="66">
        <f>'Formulário 2º Bim'!$H$150</f>
        <v>0.1208814</v>
      </c>
      <c r="AQ12" s="66">
        <f t="shared" si="3"/>
        <v>0.32088139999999998</v>
      </c>
      <c r="AR12" s="65">
        <f>'Formulário 2º Bim'!B59</f>
        <v>65</v>
      </c>
      <c r="AS12" s="49">
        <f t="shared" si="0"/>
        <v>15282.757639662501</v>
      </c>
      <c r="AT12" s="71">
        <f>'Formulário 2º Bim'!$C$8</f>
        <v>0</v>
      </c>
      <c r="AU12" s="71">
        <f>'Formulário 2º Bim'!$C$9</f>
        <v>0</v>
      </c>
      <c r="AV12" s="15" t="str">
        <f>'Formulário 2º Bim'!$W$8</f>
        <v>Centro-Oeste</v>
      </c>
      <c r="AW12" s="15" t="str">
        <f>'Formulário 2º Bim'!$W$9</f>
        <v>Parceira - Base</v>
      </c>
      <c r="AX12" s="71">
        <f>'Formulário 2º Bim'!$C$10</f>
        <v>0</v>
      </c>
      <c r="AY12" s="71">
        <f>'Formulário 2º Bim'!$W$10</f>
        <v>0</v>
      </c>
    </row>
    <row r="13" spans="1:51" ht="21" x14ac:dyDescent="0.2">
      <c r="A13" s="48" t="s">
        <v>29</v>
      </c>
      <c r="B13" s="48" t="s">
        <v>149</v>
      </c>
      <c r="C13" s="49">
        <f>IF('Formulário 2º Bim'!C60="✔",'Formulário 2º Bim'!D60*(1-'Formulário 2º Bim'!$D$69-'Formulário 2º Bim'!$F70),0)</f>
        <v>131.64204722050002</v>
      </c>
      <c r="D13" s="49">
        <f>IF('Formulário 2º Bim'!E60="✔",'Formulário 2º Bim'!F60*(1-'Formulário 2º Bim'!$D$69-'Formulário 2º Bim'!$F70),0)</f>
        <v>75.356697652500003</v>
      </c>
      <c r="E13" s="53"/>
      <c r="F13" s="53"/>
      <c r="G13" s="53"/>
      <c r="H13" s="49">
        <f>IF('Formulário 2º Bim'!G60="✔",'Formulário 2º Bim'!H60*(1-'Formulário 2º Bim'!$D$69-'Formulário 2º Bim'!$F70),0)</f>
        <v>28.120603429500001</v>
      </c>
      <c r="I13" s="53"/>
      <c r="J13" s="53"/>
      <c r="K13" s="53"/>
      <c r="L13" s="53"/>
      <c r="M13" s="53"/>
      <c r="N13" s="53"/>
      <c r="O13" s="53"/>
      <c r="P13" s="49">
        <f>IF('Formulário 2º Bim'!$Q$58="✔",0,IF('Formulário 2º Bim'!Q60="✔",'Formulário 2º Bim'!R60*(1-'Formulário 2º Bim'!$D$69-'Formulário 2º Bim'!$F70),0))</f>
        <v>0</v>
      </c>
      <c r="Q13" s="49">
        <f>IF('Formulário 2º Bim'!$Q$58="✔",IF('Formulário 2º Bim'!Q60="✔",'Formulário 2º Bim'!R60,0),0)</f>
        <v>0</v>
      </c>
      <c r="R13" s="49">
        <f>IF('Formulário 2º Bim'!$S$58="✔",0,IF('Formulário 2º Bim'!S60="✔",'Formulário 2º Bim'!T60*(1-'Formulário 2º Bim'!$D$69-'Formulário 2º Bim'!$F70),0))</f>
        <v>0</v>
      </c>
      <c r="S13" s="53"/>
      <c r="T13" s="53"/>
      <c r="U13" s="53"/>
      <c r="V13" s="53"/>
      <c r="W13" s="49">
        <f>IF('Formulário 2º Bim'!$U$58="✔",0,IF('Formulário 2º Bim'!U60="✔",'Formulário 2º Bim'!V60*(1-'Formulário 2º Bim'!$D$69-'Formulário 2º Bim'!$F70),0))</f>
        <v>0</v>
      </c>
      <c r="X13" s="49">
        <f>IF('Formulário 2º Bim'!$S$58="✔",IF('Formulário 2º Bim'!S60="✔",'Formulário 2º Bim'!T60,0),0)</f>
        <v>0</v>
      </c>
      <c r="Y13" s="53"/>
      <c r="Z13" s="53"/>
      <c r="AA13" s="53"/>
      <c r="AB13" s="53"/>
      <c r="AC13" s="49">
        <f>IF('Formulário 2º Bim'!$U$58="✔",IF('Formulário 2º Bim'!U60="✔",'Formulário 2º Bim'!V60,0),0)</f>
        <v>0</v>
      </c>
      <c r="AD13" s="49">
        <f>IF('Formulário 2º Bim'!W60="✔",'Formulário 2º Bim'!X60,0)</f>
        <v>0</v>
      </c>
      <c r="AE13" s="49">
        <f>IF('Formulário 2º Bim'!Y60="✔",'Formulário 2º Bim'!Z60,0)</f>
        <v>0</v>
      </c>
      <c r="AF13" s="49">
        <f>IF('Formulário 2º Bim'!AA60="✔",'Formulário 2º Bim'!AB60,0)</f>
        <v>0</v>
      </c>
      <c r="AG13" s="49">
        <f>IF('Formulário 2º Bim'!AC60="✔",'Formulário 2º Bim'!AD60,0)</f>
        <v>0</v>
      </c>
      <c r="AH13" s="49">
        <f>IF('Formulário 2º Bim'!AE60="✔",'Formulário 2º Bim'!AF60,0)</f>
        <v>0</v>
      </c>
      <c r="AI13" s="53"/>
      <c r="AJ13" s="53"/>
      <c r="AK13" s="53"/>
      <c r="AL13" s="49">
        <f>'Formulário 2º Bim'!AK60</f>
        <v>0</v>
      </c>
      <c r="AM13" s="49">
        <f t="shared" si="1"/>
        <v>235.11934830250001</v>
      </c>
      <c r="AN13" s="49">
        <f t="shared" si="2"/>
        <v>235.11934830250001</v>
      </c>
      <c r="AO13" s="65" t="str">
        <f>'Formulário 2º Bim'!$D$27</f>
        <v>20%</v>
      </c>
      <c r="AP13" s="66">
        <f>'Formulário 2º Bim'!$H$150</f>
        <v>0.1208814</v>
      </c>
      <c r="AQ13" s="66">
        <f t="shared" si="3"/>
        <v>0.32088139999999998</v>
      </c>
      <c r="AR13" s="65">
        <f>'Formulário 2º Bim'!B60</f>
        <v>60</v>
      </c>
      <c r="AS13" s="49">
        <f t="shared" si="0"/>
        <v>14107.160898150001</v>
      </c>
      <c r="AT13" s="71">
        <f>'Formulário 2º Bim'!$C$8</f>
        <v>0</v>
      </c>
      <c r="AU13" s="71">
        <f>'Formulário 2º Bim'!$C$9</f>
        <v>0</v>
      </c>
      <c r="AV13" s="15" t="str">
        <f>'Formulário 2º Bim'!$W$8</f>
        <v>Centro-Oeste</v>
      </c>
      <c r="AW13" s="15" t="str">
        <f>'Formulário 2º Bim'!$W$9</f>
        <v>Parceira - Base</v>
      </c>
      <c r="AX13" s="71">
        <f>'Formulário 2º Bim'!$C$10</f>
        <v>0</v>
      </c>
      <c r="AY13" s="71">
        <f>'Formulário 2º Bim'!$W$10</f>
        <v>0</v>
      </c>
    </row>
    <row r="14" spans="1:51" ht="21" x14ac:dyDescent="0.2">
      <c r="A14" s="48" t="s">
        <v>30</v>
      </c>
      <c r="B14" s="48" t="s">
        <v>149</v>
      </c>
      <c r="C14" s="49">
        <f>IF('Formulário 2º Bim'!C61="✔",'Formulário 2º Bim'!D61*(1-'Formulário 2º Bim'!$D$69-'Formulário 2º Bim'!$F71),0)</f>
        <v>131.64204722050002</v>
      </c>
      <c r="D14" s="49">
        <f>IF('Formulário 2º Bim'!E61="✔",'Formulário 2º Bim'!F61*(1-'Formulário 2º Bim'!$D$69-'Formulário 2º Bim'!$F71),0)</f>
        <v>75.356697652500003</v>
      </c>
      <c r="E14" s="53"/>
      <c r="F14" s="53"/>
      <c r="G14" s="53"/>
      <c r="H14" s="49">
        <f>IF('Formulário 2º Bim'!G61="✔",'Formulário 2º Bim'!H61*(1-'Formulário 2º Bim'!$D$69-'Formulário 2º Bim'!$F71),0)</f>
        <v>28.120603429500001</v>
      </c>
      <c r="I14" s="53"/>
      <c r="J14" s="53"/>
      <c r="K14" s="53"/>
      <c r="L14" s="53"/>
      <c r="M14" s="53"/>
      <c r="N14" s="53"/>
      <c r="O14" s="53"/>
      <c r="P14" s="49">
        <f>IF('Formulário 2º Bim'!$Q$58="✔",0,IF('Formulário 2º Bim'!Q61="✔",'Formulário 2º Bim'!R61*(1-'Formulário 2º Bim'!$D$69-'Formulário 2º Bim'!$F71),0))</f>
        <v>0</v>
      </c>
      <c r="Q14" s="49">
        <f>IF('Formulário 2º Bim'!$Q$58="✔",IF('Formulário 2º Bim'!Q61="✔",'Formulário 2º Bim'!R61,0),0)</f>
        <v>0</v>
      </c>
      <c r="R14" s="49">
        <f>IF('Formulário 2º Bim'!$S$58="✔",0,IF('Formulário 2º Bim'!S61="✔",'Formulário 2º Bim'!T61*(1-'Formulário 2º Bim'!$D$69-'Formulário 2º Bim'!$F71),0))</f>
        <v>0</v>
      </c>
      <c r="S14" s="53"/>
      <c r="T14" s="53"/>
      <c r="U14" s="53"/>
      <c r="V14" s="53"/>
      <c r="W14" s="49">
        <f>IF('Formulário 2º Bim'!$U$58="✔",0,IF('Formulário 2º Bim'!U61="✔",'Formulário 2º Bim'!V61*(1-'Formulário 2º Bim'!$D$69-'Formulário 2º Bim'!$F71),0))</f>
        <v>0</v>
      </c>
      <c r="X14" s="49">
        <f>IF('Formulário 2º Bim'!$S$58="✔",IF('Formulário 2º Bim'!S61="✔",'Formulário 2º Bim'!T61,0),0)</f>
        <v>0</v>
      </c>
      <c r="Y14" s="53"/>
      <c r="Z14" s="53"/>
      <c r="AA14" s="53"/>
      <c r="AB14" s="53"/>
      <c r="AC14" s="49">
        <f>IF('Formulário 2º Bim'!$U$58="✔",IF('Formulário 2º Bim'!U61="✔",'Formulário 2º Bim'!V61,0),0)</f>
        <v>0</v>
      </c>
      <c r="AD14" s="49">
        <f>IF('Formulário 2º Bim'!W61="✔",'Formulário 2º Bim'!X61,0)</f>
        <v>0</v>
      </c>
      <c r="AE14" s="49">
        <f>IF('Formulário 2º Bim'!Y61="✔",'Formulário 2º Bim'!Z61,0)</f>
        <v>0</v>
      </c>
      <c r="AF14" s="49">
        <f>IF('Formulário 2º Bim'!AA61="✔",'Formulário 2º Bim'!AB61,0)</f>
        <v>0</v>
      </c>
      <c r="AG14" s="49">
        <f>IF('Formulário 2º Bim'!AC61="✔",'Formulário 2º Bim'!AD61,0)</f>
        <v>0</v>
      </c>
      <c r="AH14" s="49">
        <f>IF('Formulário 2º Bim'!AE61="✔",'Formulário 2º Bim'!AF61,0)</f>
        <v>0</v>
      </c>
      <c r="AI14" s="53"/>
      <c r="AJ14" s="53"/>
      <c r="AK14" s="53"/>
      <c r="AL14" s="49">
        <f>'Formulário 2º Bim'!AK61</f>
        <v>0</v>
      </c>
      <c r="AM14" s="49">
        <f t="shared" si="1"/>
        <v>235.11934830250001</v>
      </c>
      <c r="AN14" s="49">
        <f t="shared" si="2"/>
        <v>235.11934830250001</v>
      </c>
      <c r="AO14" s="65" t="str">
        <f>'Formulário 2º Bim'!$D$27</f>
        <v>20%</v>
      </c>
      <c r="AP14" s="66">
        <f>'Formulário 2º Bim'!$H$150</f>
        <v>0.1208814</v>
      </c>
      <c r="AQ14" s="66">
        <f t="shared" si="3"/>
        <v>0.32088139999999998</v>
      </c>
      <c r="AR14" s="65">
        <f>'Formulário 2º Bim'!B61</f>
        <v>45</v>
      </c>
      <c r="AS14" s="49">
        <f t="shared" si="0"/>
        <v>10580.3706736125</v>
      </c>
      <c r="AT14" s="71">
        <f>'Formulário 2º Bim'!$C$8</f>
        <v>0</v>
      </c>
      <c r="AU14" s="71">
        <f>'Formulário 2º Bim'!$C$9</f>
        <v>0</v>
      </c>
      <c r="AV14" s="15" t="str">
        <f>'Formulário 2º Bim'!$W$8</f>
        <v>Centro-Oeste</v>
      </c>
      <c r="AW14" s="15" t="str">
        <f>'Formulário 2º Bim'!$W$9</f>
        <v>Parceira - Base</v>
      </c>
      <c r="AX14" s="71">
        <f>'Formulário 2º Bim'!$C$10</f>
        <v>0</v>
      </c>
      <c r="AY14" s="71">
        <f>'Formulário 2º Bim'!$W$10</f>
        <v>0</v>
      </c>
    </row>
    <row r="15" spans="1:51" ht="21" x14ac:dyDescent="0.2">
      <c r="A15" s="48" t="s">
        <v>31</v>
      </c>
      <c r="B15" s="48" t="s">
        <v>149</v>
      </c>
      <c r="C15" s="49">
        <f>IF('Formulário 2º Bim'!C62="✔",'Formulário 2º Bim'!D62*(1-'Formulário 2º Bim'!$D$69-'Formulário 2º Bim'!$F72),0)</f>
        <v>131.64204722050002</v>
      </c>
      <c r="D15" s="49">
        <f>IF('Formulário 2º Bim'!E62="✔",'Formulário 2º Bim'!F62*(1-'Formulário 2º Bim'!$D$69-'Formulário 2º Bim'!$F72),0)</f>
        <v>75.356697652500003</v>
      </c>
      <c r="E15" s="53"/>
      <c r="F15" s="53"/>
      <c r="G15" s="53"/>
      <c r="H15" s="49">
        <f>IF('Formulário 2º Bim'!G62="✔",'Formulário 2º Bim'!H62*(1-'Formulário 2º Bim'!$D$69-'Formulário 2º Bim'!$F72),0)</f>
        <v>28.120603429500001</v>
      </c>
      <c r="I15" s="53"/>
      <c r="J15" s="53"/>
      <c r="K15" s="53"/>
      <c r="L15" s="53"/>
      <c r="M15" s="53"/>
      <c r="N15" s="53"/>
      <c r="O15" s="53"/>
      <c r="P15" s="49">
        <f>IF('Formulário 2º Bim'!$Q$58="✔",0,IF('Formulário 2º Bim'!Q62="✔",'Formulário 2º Bim'!R62*(1-'Formulário 2º Bim'!$D$69-'Formulário 2º Bim'!$F72),0))</f>
        <v>0</v>
      </c>
      <c r="Q15" s="49">
        <f>IF('Formulário 2º Bim'!$Q$58="✔",IF('Formulário 2º Bim'!Q62="✔",'Formulário 2º Bim'!R62,0),0)</f>
        <v>0</v>
      </c>
      <c r="R15" s="49">
        <f>IF('Formulário 2º Bim'!$S$58="✔",0,IF('Formulário 2º Bim'!S62="✔",'Formulário 2º Bim'!T62*(1-'Formulário 2º Bim'!$D$69-'Formulário 2º Bim'!$F72),0))</f>
        <v>0</v>
      </c>
      <c r="S15" s="53"/>
      <c r="T15" s="53"/>
      <c r="U15" s="53"/>
      <c r="V15" s="53"/>
      <c r="W15" s="49">
        <f>IF('Formulário 2º Bim'!$U$58="✔",0,IF('Formulário 2º Bim'!U62="✔",'Formulário 2º Bim'!V62*(1-'Formulário 2º Bim'!$D$69-'Formulário 2º Bim'!$F72),0))</f>
        <v>0</v>
      </c>
      <c r="X15" s="49">
        <f>IF('Formulário 2º Bim'!$S$58="✔",IF('Formulário 2º Bim'!S62="✔",'Formulário 2º Bim'!T62,0),0)</f>
        <v>0</v>
      </c>
      <c r="Y15" s="53"/>
      <c r="Z15" s="53"/>
      <c r="AA15" s="53"/>
      <c r="AB15" s="53"/>
      <c r="AC15" s="49">
        <f>IF('Formulário 2º Bim'!$U$58="✔",IF('Formulário 2º Bim'!U62="✔",'Formulário 2º Bim'!V62,0),0)</f>
        <v>0</v>
      </c>
      <c r="AD15" s="49">
        <f>IF('Formulário 2º Bim'!W62="✔",'Formulário 2º Bim'!X62,0)</f>
        <v>0</v>
      </c>
      <c r="AE15" s="49">
        <f>IF('Formulário 2º Bim'!Y62="✔",'Formulário 2º Bim'!Z62,0)</f>
        <v>0</v>
      </c>
      <c r="AF15" s="49">
        <f>IF('Formulário 2º Bim'!AA62="✔",'Formulário 2º Bim'!AB62,0)</f>
        <v>0</v>
      </c>
      <c r="AG15" s="49">
        <f>IF('Formulário 2º Bim'!AC62="✔",'Formulário 2º Bim'!AD62,0)</f>
        <v>0</v>
      </c>
      <c r="AH15" s="49">
        <f>IF('Formulário 2º Bim'!AE62="✔",'Formulário 2º Bim'!AF62,0)</f>
        <v>0</v>
      </c>
      <c r="AI15" s="53"/>
      <c r="AJ15" s="53"/>
      <c r="AK15" s="53"/>
      <c r="AL15" s="49">
        <f>'Formulário 2º Bim'!AK62</f>
        <v>0</v>
      </c>
      <c r="AM15" s="49">
        <f t="shared" si="1"/>
        <v>235.11934830250001</v>
      </c>
      <c r="AN15" s="49">
        <f t="shared" si="2"/>
        <v>235.11934830250001</v>
      </c>
      <c r="AO15" s="65" t="str">
        <f>'Formulário 2º Bim'!$D$27</f>
        <v>20%</v>
      </c>
      <c r="AP15" s="66">
        <f>'Formulário 2º Bim'!$H$150</f>
        <v>0.1208814</v>
      </c>
      <c r="AQ15" s="66">
        <f t="shared" si="3"/>
        <v>0.32088139999999998</v>
      </c>
      <c r="AR15" s="65">
        <f>'Formulário 2º Bim'!B62</f>
        <v>40</v>
      </c>
      <c r="AS15" s="49">
        <f t="shared" si="0"/>
        <v>9404.7739321000008</v>
      </c>
      <c r="AT15" s="71">
        <f>'Formulário 2º Bim'!$C$8</f>
        <v>0</v>
      </c>
      <c r="AU15" s="71">
        <f>'Formulário 2º Bim'!$C$9</f>
        <v>0</v>
      </c>
      <c r="AV15" s="15" t="str">
        <f>'Formulário 2º Bim'!$W$8</f>
        <v>Centro-Oeste</v>
      </c>
      <c r="AW15" s="15" t="str">
        <f>'Formulário 2º Bim'!$W$9</f>
        <v>Parceira - Base</v>
      </c>
      <c r="AX15" s="71">
        <f>'Formulário 2º Bim'!$C$10</f>
        <v>0</v>
      </c>
      <c r="AY15" s="71">
        <f>'Formulário 2º Bim'!$W$10</f>
        <v>0</v>
      </c>
    </row>
    <row r="16" spans="1:51" ht="21" x14ac:dyDescent="0.2">
      <c r="A16" s="48" t="s">
        <v>33</v>
      </c>
      <c r="B16" s="48" t="s">
        <v>87</v>
      </c>
      <c r="C16" s="49">
        <f>IF('Formulário 2º Bim'!C78="✔",'Formulário 2º Bim'!D78*(1-'Formulário 2º Bim'!$D$86-'Formulário 2º Bim'!$F86),0)</f>
        <v>143.076706648</v>
      </c>
      <c r="D16" s="49">
        <f>IF('Formulário 2º Bim'!E78="✔",'Formulário 2º Bim'!F78*(1-'Formulário 2º Bim'!$D$86-'Formulário 2º Bim'!$F86),0)</f>
        <v>115.772743335</v>
      </c>
      <c r="E16" s="53"/>
      <c r="F16" s="53"/>
      <c r="G16" s="53"/>
      <c r="H16" s="49">
        <f>IF('Formulário 2º Bim'!G78="✔",'Formulário 2º Bim'!H78*(1-'Formulário 2º Bim'!$D$86-'Formulário 2º Bim'!$F86),0)</f>
        <v>28.120603429500001</v>
      </c>
      <c r="I16" s="53"/>
      <c r="J16" s="53"/>
      <c r="K16" s="53"/>
      <c r="L16" s="53"/>
      <c r="M16" s="53"/>
      <c r="N16" s="53"/>
      <c r="O16" s="53"/>
      <c r="P16" s="49">
        <f>IF('Formulário 2º Bim'!$M$77="✔",0,IF('Formulário 2º Bim'!M78="✔",'Formulário 2º Bim'!N78*(1-'Formulário 2º Bim'!$D$86-'Formulário 2º Bim'!$F86),0))</f>
        <v>0</v>
      </c>
      <c r="Q16" s="49">
        <f>IF('Formulário 2º Bim'!$M$77="✔",IF('Formulário 2º Bim'!M78="✔",'Formulário 2º Bim'!N78,0),0)</f>
        <v>0</v>
      </c>
      <c r="R16" s="49">
        <f>IF('Formulário 2º Bim'!$O$77="✔",0,IF('Formulário 2º Bim'!O78="✔",'Formulário 2º Bim'!P78*(1-'Formulário 2º Bim'!$D$86-'Formulário 2º Bim'!$F86),0))</f>
        <v>0</v>
      </c>
      <c r="S16" s="53"/>
      <c r="T16" s="53"/>
      <c r="U16" s="53"/>
      <c r="V16" s="53"/>
      <c r="W16" s="53"/>
      <c r="X16" s="49">
        <f>IF('Formulário 2º Bim'!$O$77="✔",IF('Formulário 2º Bim'!O78="✔",'Formulário 2º Bim'!P78,0),0)</f>
        <v>0</v>
      </c>
      <c r="Y16" s="53"/>
      <c r="Z16" s="53"/>
      <c r="AA16" s="53"/>
      <c r="AB16" s="53"/>
      <c r="AC16" s="53"/>
      <c r="AD16" s="49">
        <f>IF('Formulário 2º Bim'!Q78="✔",'Formulário 2º Bim'!R78,0)</f>
        <v>0</v>
      </c>
      <c r="AE16" s="49">
        <f>IF('Formulário 2º Bim'!S78="✔",'Formulário 2º Bim'!T78,0)</f>
        <v>0</v>
      </c>
      <c r="AF16" s="49">
        <f>IF('Formulário 2º Bim'!U78="✔",'Formulário 2º Bim'!V78,0)</f>
        <v>0</v>
      </c>
      <c r="AG16" s="49">
        <f>IF('Formulário 2º Bim'!W78="✔",'Formulário 2º Bim'!X78,0)</f>
        <v>0</v>
      </c>
      <c r="AH16" s="49">
        <f>IF('Formulário 2º Bim'!Y78="✔",'Formulário 2º Bim'!Z78,0)</f>
        <v>0</v>
      </c>
      <c r="AI16" s="53"/>
      <c r="AJ16" s="53"/>
      <c r="AK16" s="53"/>
      <c r="AL16" s="49">
        <f>'Formulário 2º Bim'!AC78</f>
        <v>0</v>
      </c>
      <c r="AM16" s="49">
        <f t="shared" si="1"/>
        <v>286.97005341250002</v>
      </c>
      <c r="AN16" s="49">
        <f t="shared" si="2"/>
        <v>286.97005341250002</v>
      </c>
      <c r="AO16" s="65" t="str">
        <f>'Formulário 2º Bim'!$D$27</f>
        <v>20%</v>
      </c>
      <c r="AP16" s="66">
        <f>'Formulário 2º Bim'!$H$150</f>
        <v>0.1208814</v>
      </c>
      <c r="AQ16" s="66">
        <f t="shared" si="3"/>
        <v>0.32088139999999998</v>
      </c>
      <c r="AR16" s="65">
        <f>'Formulário 2º Bim'!B78</f>
        <v>30</v>
      </c>
      <c r="AS16" s="49">
        <f t="shared" si="0"/>
        <v>8609.1016023749999</v>
      </c>
      <c r="AT16" s="71">
        <f>'Formulário 2º Bim'!$C$8</f>
        <v>0</v>
      </c>
      <c r="AU16" s="71">
        <f>'Formulário 2º Bim'!$C$9</f>
        <v>0</v>
      </c>
      <c r="AV16" s="15" t="str">
        <f>'Formulário 2º Bim'!$W$8</f>
        <v>Centro-Oeste</v>
      </c>
      <c r="AW16" s="15" t="str">
        <f>'Formulário 2º Bim'!$W$9</f>
        <v>Parceira - Base</v>
      </c>
      <c r="AX16" s="71">
        <f>'Formulário 2º Bim'!$C$10</f>
        <v>0</v>
      </c>
      <c r="AY16" s="71">
        <f>'Formulário 2º Bim'!$W$10</f>
        <v>0</v>
      </c>
    </row>
    <row r="17" spans="1:51" ht="21" x14ac:dyDescent="0.2">
      <c r="A17" s="48" t="s">
        <v>34</v>
      </c>
      <c r="B17" s="48" t="s">
        <v>87</v>
      </c>
      <c r="C17" s="49">
        <f>IF('Formulário 2º Bim'!C79="✔",'Formulário 2º Bim'!D79*(1-'Formulário 2º Bim'!$D$86-'Formulário 2º Bim'!$F87),0)</f>
        <v>143.076706648</v>
      </c>
      <c r="D17" s="49">
        <f>IF('Formulário 2º Bim'!E79="✔",'Formulário 2º Bim'!F79*(1-'Formulário 2º Bim'!$D$86-'Formulário 2º Bim'!$F87),0)</f>
        <v>115.772743335</v>
      </c>
      <c r="E17" s="53"/>
      <c r="F17" s="53"/>
      <c r="G17" s="53"/>
      <c r="H17" s="49">
        <f>IF('Formulário 2º Bim'!G79="✔",'Formulário 2º Bim'!H79*(1-'Formulário 2º Bim'!$D$86-'Formulário 2º Bim'!$F87),0)</f>
        <v>28.120603429500001</v>
      </c>
      <c r="I17" s="53"/>
      <c r="J17" s="53"/>
      <c r="K17" s="53"/>
      <c r="L17" s="53"/>
      <c r="M17" s="53"/>
      <c r="N17" s="53"/>
      <c r="O17" s="53"/>
      <c r="P17" s="49">
        <f>IF('Formulário 2º Bim'!$M$77="✔",0,IF('Formulário 2º Bim'!M79="✔",'Formulário 2º Bim'!N79*(1-'Formulário 2º Bim'!$D$86-'Formulário 2º Bim'!$F87),0))</f>
        <v>0</v>
      </c>
      <c r="Q17" s="49">
        <f>IF('Formulário 2º Bim'!$M$77="✔",IF('Formulário 2º Bim'!M79="✔",'Formulário 2º Bim'!N79,0),0)</f>
        <v>0</v>
      </c>
      <c r="R17" s="49">
        <f>IF('Formulário 2º Bim'!$O$77="✔",0,IF('Formulário 2º Bim'!O79="✔",'Formulário 2º Bim'!P79*(1-'Formulário 2º Bim'!$D$86-'Formulário 2º Bim'!$F87),0))</f>
        <v>0</v>
      </c>
      <c r="S17" s="53"/>
      <c r="T17" s="53"/>
      <c r="U17" s="53"/>
      <c r="V17" s="53"/>
      <c r="W17" s="53"/>
      <c r="X17" s="49">
        <f>IF('Formulário 2º Bim'!$O$77="✔",IF('Formulário 2º Bim'!O79="✔",'Formulário 2º Bim'!P79,0),0)</f>
        <v>0</v>
      </c>
      <c r="Y17" s="53"/>
      <c r="Z17" s="53"/>
      <c r="AA17" s="53"/>
      <c r="AB17" s="53"/>
      <c r="AC17" s="53"/>
      <c r="AD17" s="49">
        <f>IF('Formulário 2º Bim'!Q79="✔",'Formulário 2º Bim'!R79,0)</f>
        <v>0</v>
      </c>
      <c r="AE17" s="49">
        <f>IF('Formulário 2º Bim'!S79="✔",'Formulário 2º Bim'!T79,0)</f>
        <v>0</v>
      </c>
      <c r="AF17" s="49">
        <f>IF('Formulário 2º Bim'!U79="✔",'Formulário 2º Bim'!V79,0)</f>
        <v>0</v>
      </c>
      <c r="AG17" s="49">
        <f>IF('Formulário 2º Bim'!W79="✔",'Formulário 2º Bim'!X79,0)</f>
        <v>0</v>
      </c>
      <c r="AH17" s="49">
        <f>IF('Formulário 2º Bim'!Y79="✔",'Formulário 2º Bim'!Z79,0)</f>
        <v>0</v>
      </c>
      <c r="AI17" s="53"/>
      <c r="AJ17" s="53"/>
      <c r="AK17" s="53"/>
      <c r="AL17" s="49">
        <f>'Formulário 2º Bim'!AC79</f>
        <v>0</v>
      </c>
      <c r="AM17" s="49">
        <f t="shared" si="1"/>
        <v>286.97005341250002</v>
      </c>
      <c r="AN17" s="49">
        <f t="shared" si="2"/>
        <v>286.97005341250002</v>
      </c>
      <c r="AO17" s="65" t="str">
        <f>'Formulário 2º Bim'!$D$27</f>
        <v>20%</v>
      </c>
      <c r="AP17" s="66">
        <f>'Formulário 2º Bim'!$H$150</f>
        <v>0.1208814</v>
      </c>
      <c r="AQ17" s="66">
        <f t="shared" si="3"/>
        <v>0.32088139999999998</v>
      </c>
      <c r="AR17" s="65">
        <f>'Formulário 2º Bim'!B79</f>
        <v>40</v>
      </c>
      <c r="AS17" s="49">
        <f t="shared" si="0"/>
        <v>11478.8021365</v>
      </c>
      <c r="AT17" s="71">
        <f>'Formulário 2º Bim'!$C$8</f>
        <v>0</v>
      </c>
      <c r="AU17" s="71">
        <f>'Formulário 2º Bim'!$C$9</f>
        <v>0</v>
      </c>
      <c r="AV17" s="15" t="str">
        <f>'Formulário 2º Bim'!$W$8</f>
        <v>Centro-Oeste</v>
      </c>
      <c r="AW17" s="15" t="str">
        <f>'Formulário 2º Bim'!$W$9</f>
        <v>Parceira - Base</v>
      </c>
      <c r="AX17" s="71">
        <f>'Formulário 2º Bim'!$C$10</f>
        <v>0</v>
      </c>
      <c r="AY17" s="71">
        <f>'Formulário 2º Bim'!$W$10</f>
        <v>0</v>
      </c>
    </row>
    <row r="18" spans="1:51" ht="21" x14ac:dyDescent="0.2">
      <c r="A18" s="48" t="s">
        <v>38</v>
      </c>
      <c r="B18" s="48" t="s">
        <v>87</v>
      </c>
      <c r="C18" s="49">
        <f>IF('Formulário 2º Bim'!C93="✔",'Formulário 2º Bim'!D93*(1-'Formulário 2º Bim'!$D$100-'Formulário 2º Bim'!$F100),0)</f>
        <v>143.076706648</v>
      </c>
      <c r="D18" s="49">
        <f>IF('Formulário 2º Bim'!E93="✔",'Formulário 2º Bim'!F93*(1-'Formulário 2º Bim'!$D$100-'Formulário 2º Bim'!$F100),0)</f>
        <v>184.47407870749998</v>
      </c>
      <c r="E18" s="53"/>
      <c r="F18" s="53"/>
      <c r="G18" s="53"/>
      <c r="H18" s="49">
        <f>IF('Formulário 2º Bim'!G93="✔",'Formulário 2º Bim'!H93*(1-'Formulário 2º Bim'!$D$100-'Formulário 2º Bim'!$F100),0)</f>
        <v>28.120603429500001</v>
      </c>
      <c r="I18" s="53"/>
      <c r="J18" s="49">
        <f>IF('Formulário 2º Bim'!I93="✔",'Formulário 2º Bim'!J93*(1-'Formulário 2º Bim'!$D$100-'Formulário 2º Bim'!$F100),0)</f>
        <v>37.2917605632</v>
      </c>
      <c r="K18" s="53"/>
      <c r="L18" s="53"/>
      <c r="M18" s="53"/>
      <c r="N18" s="53"/>
      <c r="O18" s="53"/>
      <c r="P18" s="49">
        <f>IF('Formulário 2º Bim'!$O$92="✔",0,IF('Formulário 2º Bim'!O93="✔",'Formulário 2º Bim'!P93*(1-'Formulário 2º Bim'!$D$100-'Formulário 2º Bim'!$F100),0))</f>
        <v>0</v>
      </c>
      <c r="Q18" s="49">
        <f>IF('Formulário 2º Bim'!$O$92="✔",IF('Formulário 2º Bim'!O93="✔",'Formulário 2º Bim'!P93,0),0)</f>
        <v>0</v>
      </c>
      <c r="R18" s="49">
        <f>IF('Formulário 2º Bim'!$Q$92="✔",0,IF('Formulário 2º Bim'!Q93="✔",'Formulário 2º Bim'!R93*(1-'Formulário 2º Bim'!$D$100-'Formulário 2º Bim'!$F100),0))</f>
        <v>0</v>
      </c>
      <c r="S18" s="53"/>
      <c r="T18" s="53"/>
      <c r="U18" s="53"/>
      <c r="V18" s="53"/>
      <c r="W18" s="53"/>
      <c r="X18" s="49">
        <f>IF('Formulário 2º Bim'!$Q$92="✔",IF('Formulário 2º Bim'!Q93="✔",'Formulário 2º Bim'!R93,0),0)</f>
        <v>0</v>
      </c>
      <c r="Y18" s="53"/>
      <c r="Z18" s="53"/>
      <c r="AA18" s="53"/>
      <c r="AB18" s="53"/>
      <c r="AC18" s="53"/>
      <c r="AD18" s="49">
        <f>IF('Formulário 2º Bim'!S93="✔",'Formulário 2º Bim'!T93,0)</f>
        <v>0</v>
      </c>
      <c r="AE18" s="49">
        <f>IF('Formulário 2º Bim'!U93="✔",'Formulário 2º Bim'!V93,0)</f>
        <v>0</v>
      </c>
      <c r="AF18" s="49">
        <f>IF('Formulário 2º Bim'!W93="✔",'Formulário 2º Bim'!X93,0)</f>
        <v>0</v>
      </c>
      <c r="AG18" s="49">
        <f>IF('Formulário 2º Bim'!Y93="✔",'Formulário 2º Bim'!Z93,0)</f>
        <v>0</v>
      </c>
      <c r="AH18" s="49">
        <f>IF('Formulário 2º Bim'!AA93="✔",'Formulário 2º Bim'!AB93,0)</f>
        <v>0</v>
      </c>
      <c r="AI18" s="53"/>
      <c r="AJ18" s="53"/>
      <c r="AK18" s="53"/>
      <c r="AL18" s="49">
        <f>'Formulário 2º Bim'!AE93</f>
        <v>0</v>
      </c>
      <c r="AM18" s="49">
        <f t="shared" si="1"/>
        <v>392.96314934820003</v>
      </c>
      <c r="AN18" s="49">
        <f t="shared" si="2"/>
        <v>392.96314934820003</v>
      </c>
      <c r="AO18" s="65" t="str">
        <f>'Formulário 2º Bim'!$D$27</f>
        <v>20%</v>
      </c>
      <c r="AP18" s="66">
        <f>'Formulário 2º Bim'!$H$150</f>
        <v>0.1208814</v>
      </c>
      <c r="AQ18" s="66">
        <f t="shared" si="3"/>
        <v>0.32088139999999998</v>
      </c>
      <c r="AR18" s="65">
        <f>'Formulário 2º Bim'!B93</f>
        <v>25</v>
      </c>
      <c r="AS18" s="49">
        <f t="shared" si="0"/>
        <v>9824.0787337050006</v>
      </c>
      <c r="AT18" s="71">
        <f>'Formulário 2º Bim'!$C$8</f>
        <v>0</v>
      </c>
      <c r="AU18" s="71">
        <f>'Formulário 2º Bim'!$C$9</f>
        <v>0</v>
      </c>
      <c r="AV18" s="15" t="str">
        <f>'Formulário 2º Bim'!$W$8</f>
        <v>Centro-Oeste</v>
      </c>
      <c r="AW18" s="15" t="str">
        <f>'Formulário 2º Bim'!$W$9</f>
        <v>Parceira - Base</v>
      </c>
      <c r="AX18" s="71">
        <f>'Formulário 2º Bim'!$C$10</f>
        <v>0</v>
      </c>
      <c r="AY18" s="71">
        <f>'Formulário 2º Bim'!$W$10</f>
        <v>0</v>
      </c>
    </row>
    <row r="19" spans="1:51" ht="21" x14ac:dyDescent="0.2">
      <c r="A19" s="48" t="s">
        <v>40</v>
      </c>
      <c r="B19" s="48" t="s">
        <v>39</v>
      </c>
      <c r="C19" s="49">
        <f>IF('Formulário 2º Bim'!C106="✔",'Formulário 2º Bim'!D106*(1-'Formulário 2º Bim'!$D$114-'Formulário 2º Bim'!$F114),0)</f>
        <v>0</v>
      </c>
      <c r="D19" s="49">
        <f>IF('Formulário 2º Bim'!E106="✔",'Formulário 2º Bim'!F106*(1-'Formulário 2º Bim'!$D$114-'Formulário 2º Bim'!$F114),0)</f>
        <v>0</v>
      </c>
      <c r="E19" s="53"/>
      <c r="F19" s="53"/>
      <c r="G19" s="53"/>
      <c r="H19" s="49">
        <f>IF('Formulário 2º Bim'!G106="✔",'Formulário 2º Bim'!H106*(1-'Formulário 2º Bim'!$D$114-'Formulário 2º Bim'!$F114),0)</f>
        <v>0</v>
      </c>
      <c r="I19" s="53"/>
      <c r="J19" s="49">
        <f>IF('Formulário 2º Bim'!I106="✔",'Formulário 2º Bim'!J106*(1-'Formulário 2º Bim'!$D$114-'Formulário 2º Bim'!$F114),0)</f>
        <v>0</v>
      </c>
      <c r="K19" s="53"/>
      <c r="L19" s="53"/>
      <c r="M19" s="53"/>
      <c r="N19" s="53"/>
      <c r="O19" s="53"/>
      <c r="P19" s="53"/>
      <c r="Q19" s="53"/>
      <c r="R19" s="49">
        <f>IF('Formulário 2º Bim'!M$105="✔",0,IF('Formulário 2º Bim'!M106="✔",'Formulário 2º Bim'!N106*(1-'Formulário 2º Bim'!$D$114-'Formulário 2º Bim'!$F114),0))</f>
        <v>0</v>
      </c>
      <c r="S19" s="53"/>
      <c r="T19" s="53"/>
      <c r="U19" s="53"/>
      <c r="V19" s="53"/>
      <c r="W19" s="53"/>
      <c r="X19" s="49">
        <f>IF('Formulário 2º Bim'!$M$105="✔",IF('Formulário 2º Bim'!M106="✔",'Formulário 2º Bim'!N106,0),0)</f>
        <v>0</v>
      </c>
      <c r="Y19" s="53"/>
      <c r="Z19" s="53"/>
      <c r="AA19" s="53"/>
      <c r="AB19" s="53"/>
      <c r="AC19" s="53"/>
      <c r="AD19" s="49">
        <f>IF('Formulário 2º Bim'!O106="✔",'Formulário 2º Bim'!P106,0)</f>
        <v>0</v>
      </c>
      <c r="AE19" s="49">
        <f>IF('Formulário 2º Bim'!Q106="✔",'Formulário 2º Bim'!R106,0)</f>
        <v>0</v>
      </c>
      <c r="AF19" s="49">
        <f>IF('Formulário 2º Bim'!S106="✔",'Formulário 2º Bim'!T106,0)</f>
        <v>0</v>
      </c>
      <c r="AG19" s="49">
        <f>IF('Formulário 2º Bim'!U106="✔",'Formulário 2º Bim'!V106,0)</f>
        <v>0</v>
      </c>
      <c r="AH19" s="53"/>
      <c r="AI19" s="53"/>
      <c r="AJ19" s="53"/>
      <c r="AK19" s="53"/>
      <c r="AL19" s="49">
        <f>'Formulário 2º Bim'!W106</f>
        <v>0</v>
      </c>
      <c r="AM19" s="49">
        <f t="shared" si="1"/>
        <v>0</v>
      </c>
      <c r="AN19" s="49">
        <f t="shared" si="2"/>
        <v>0</v>
      </c>
      <c r="AO19" s="65" t="str">
        <f>'Formulário 2º Bim'!$D$27</f>
        <v>20%</v>
      </c>
      <c r="AP19" s="66">
        <f>'Formulário 2º Bim'!$H$150</f>
        <v>0.1208814</v>
      </c>
      <c r="AQ19" s="66">
        <f t="shared" si="3"/>
        <v>0.32088139999999998</v>
      </c>
      <c r="AR19" s="65">
        <f>'Formulário 2º Bim'!B106</f>
        <v>0</v>
      </c>
      <c r="AS19" s="49">
        <f t="shared" si="0"/>
        <v>0</v>
      </c>
      <c r="AT19" s="71">
        <f>'Formulário 2º Bim'!$C$8</f>
        <v>0</v>
      </c>
      <c r="AU19" s="71">
        <f>'Formulário 2º Bim'!$C$9</f>
        <v>0</v>
      </c>
      <c r="AV19" s="15" t="str">
        <f>'Formulário 2º Bim'!$W$8</f>
        <v>Centro-Oeste</v>
      </c>
      <c r="AW19" s="15" t="str">
        <f>'Formulário 2º Bim'!$W$9</f>
        <v>Parceira - Base</v>
      </c>
      <c r="AX19" s="71">
        <f>'Formulário 2º Bim'!$C$10</f>
        <v>0</v>
      </c>
      <c r="AY19" s="71">
        <f>'Formulário 2º Bim'!$W$10</f>
        <v>0</v>
      </c>
    </row>
    <row r="20" spans="1:51" ht="21" x14ac:dyDescent="0.2">
      <c r="A20" s="48" t="s">
        <v>41</v>
      </c>
      <c r="B20" s="48" t="s">
        <v>39</v>
      </c>
      <c r="C20" s="49">
        <f>IF('Formulário 2º Bim'!C107="✔",'Formulário 2º Bim'!D107*(1-'Formulário 2º Bim'!$D$114-'Formulário 2º Bim'!$F115),0)</f>
        <v>0</v>
      </c>
      <c r="D20" s="53"/>
      <c r="E20" s="53"/>
      <c r="F20" s="53"/>
      <c r="G20" s="53"/>
      <c r="H20" s="53"/>
      <c r="I20" s="53"/>
      <c r="J20" s="49">
        <f>IF('Formulário 2º Bim'!I107="✔",'Formulário 2º Bim'!J107*(1-'Formulário 2º Bim'!$D$114-'Formulário 2º Bim'!$F115),0)</f>
        <v>0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49">
        <f>'Formulário 2º Bim'!W107</f>
        <v>0</v>
      </c>
      <c r="AM20" s="49">
        <f t="shared" si="1"/>
        <v>0</v>
      </c>
      <c r="AN20" s="49">
        <f t="shared" si="2"/>
        <v>0</v>
      </c>
      <c r="AO20" s="65" t="str">
        <f>'Formulário 2º Bim'!$D$27</f>
        <v>20%</v>
      </c>
      <c r="AP20" s="66">
        <f>'Formulário 2º Bim'!$H$150</f>
        <v>0.1208814</v>
      </c>
      <c r="AQ20" s="66">
        <f t="shared" si="3"/>
        <v>0.32088139999999998</v>
      </c>
      <c r="AR20" s="65">
        <f>'Formulário 2º Bim'!B107</f>
        <v>0</v>
      </c>
      <c r="AS20" s="49">
        <f t="shared" si="0"/>
        <v>0</v>
      </c>
      <c r="AT20" s="71">
        <f>'Formulário 2º Bim'!$C$8</f>
        <v>0</v>
      </c>
      <c r="AU20" s="71">
        <f>'Formulário 2º Bim'!$C$9</f>
        <v>0</v>
      </c>
      <c r="AV20" s="15" t="str">
        <f>'Formulário 2º Bim'!$W$8</f>
        <v>Centro-Oeste</v>
      </c>
      <c r="AW20" s="15" t="str">
        <f>'Formulário 2º Bim'!$W$9</f>
        <v>Parceira - Base</v>
      </c>
      <c r="AX20" s="71">
        <f>'Formulário 2º Bim'!$C$10</f>
        <v>0</v>
      </c>
      <c r="AY20" s="71">
        <f>'Formulário 2º Bim'!$W$10</f>
        <v>0</v>
      </c>
    </row>
  </sheetData>
  <conditionalFormatting sqref="C2">
    <cfRule type="expression" dxfId="157" priority="53">
      <formula>B2="✖"</formula>
    </cfRule>
  </conditionalFormatting>
  <conditionalFormatting sqref="D2:D11">
    <cfRule type="expression" dxfId="156" priority="52">
      <formula>C2="✖"</formula>
    </cfRule>
  </conditionalFormatting>
  <conditionalFormatting sqref="E2:E7 F4:F7">
    <cfRule type="expression" dxfId="155" priority="51">
      <formula>D2="✖"</formula>
    </cfRule>
  </conditionalFormatting>
  <conditionalFormatting sqref="F2:F3">
    <cfRule type="expression" dxfId="154" priority="50">
      <formula>E2="✖"</formula>
    </cfRule>
  </conditionalFormatting>
  <conditionalFormatting sqref="G2:G15">
    <cfRule type="expression" dxfId="153" priority="49">
      <formula>F2="✖"</formula>
    </cfRule>
  </conditionalFormatting>
  <conditionalFormatting sqref="H2:H10">
    <cfRule type="expression" dxfId="152" priority="48">
      <formula>G2="✖"</formula>
    </cfRule>
  </conditionalFormatting>
  <conditionalFormatting sqref="H20">
    <cfRule type="expression" dxfId="151" priority="47">
      <formula>G20="✖"</formula>
    </cfRule>
  </conditionalFormatting>
  <conditionalFormatting sqref="E8:E20">
    <cfRule type="expression" dxfId="150" priority="46">
      <formula>D8="✖"</formula>
    </cfRule>
  </conditionalFormatting>
  <conditionalFormatting sqref="F8:F20">
    <cfRule type="expression" dxfId="149" priority="45">
      <formula>E8="✖"</formula>
    </cfRule>
  </conditionalFormatting>
  <conditionalFormatting sqref="G16:G20">
    <cfRule type="expression" dxfId="148" priority="44">
      <formula>F16="✖"</formula>
    </cfRule>
  </conditionalFormatting>
  <conditionalFormatting sqref="I2:I18">
    <cfRule type="expression" dxfId="147" priority="43">
      <formula>H2="✖"</formula>
    </cfRule>
  </conditionalFormatting>
  <conditionalFormatting sqref="I19:I20">
    <cfRule type="expression" dxfId="146" priority="42">
      <formula>H19="✖"</formula>
    </cfRule>
  </conditionalFormatting>
  <conditionalFormatting sqref="J2:J17">
    <cfRule type="expression" dxfId="145" priority="41">
      <formula>I2="✖"</formula>
    </cfRule>
  </conditionalFormatting>
  <conditionalFormatting sqref="K2:K20">
    <cfRule type="expression" dxfId="144" priority="40">
      <formula>J2="✖"</formula>
    </cfRule>
  </conditionalFormatting>
  <conditionalFormatting sqref="L2:L19">
    <cfRule type="expression" dxfId="143" priority="38">
      <formula>K2="✖"</formula>
    </cfRule>
  </conditionalFormatting>
  <conditionalFormatting sqref="L20">
    <cfRule type="expression" dxfId="142" priority="37">
      <formula>K20="✖"</formula>
    </cfRule>
  </conditionalFormatting>
  <conditionalFormatting sqref="M2:O15">
    <cfRule type="expression" dxfId="141" priority="36">
      <formula>L2="✖"</formula>
    </cfRule>
  </conditionalFormatting>
  <conditionalFormatting sqref="M16:M20">
    <cfRule type="expression" dxfId="140" priority="35">
      <formula>L16="✖"</formula>
    </cfRule>
  </conditionalFormatting>
  <conditionalFormatting sqref="N16:O20">
    <cfRule type="expression" dxfId="139" priority="34">
      <formula>M16="✖"</formula>
    </cfRule>
  </conditionalFormatting>
  <conditionalFormatting sqref="P2:Q11">
    <cfRule type="expression" dxfId="138" priority="33">
      <formula>O2="✖"</formula>
    </cfRule>
  </conditionalFormatting>
  <conditionalFormatting sqref="P19:Q20 R20:S20">
    <cfRule type="expression" dxfId="137" priority="32">
      <formula>O19="✖"</formula>
    </cfRule>
  </conditionalFormatting>
  <conditionalFormatting sqref="S2:S3">
    <cfRule type="expression" dxfId="136" priority="31">
      <formula>R2="✖"</formula>
    </cfRule>
  </conditionalFormatting>
  <conditionalFormatting sqref="S7:S19">
    <cfRule type="expression" dxfId="135" priority="30">
      <formula>R7="✖"</formula>
    </cfRule>
  </conditionalFormatting>
  <conditionalFormatting sqref="T2:T6">
    <cfRule type="expression" dxfId="134" priority="29">
      <formula>S2="✖"</formula>
    </cfRule>
  </conditionalFormatting>
  <conditionalFormatting sqref="T12:T20">
    <cfRule type="expression" dxfId="133" priority="28">
      <formula>S12="✖"</formula>
    </cfRule>
  </conditionalFormatting>
  <conditionalFormatting sqref="U12:U20">
    <cfRule type="expression" dxfId="132" priority="27">
      <formula>T12="✖"</formula>
    </cfRule>
  </conditionalFormatting>
  <conditionalFormatting sqref="U2:U6">
    <cfRule type="expression" dxfId="131" priority="26">
      <formula>T2="✖"</formula>
    </cfRule>
  </conditionalFormatting>
  <conditionalFormatting sqref="V2:V12">
    <cfRule type="expression" dxfId="130" priority="25">
      <formula>U2="✖"</formula>
    </cfRule>
  </conditionalFormatting>
  <conditionalFormatting sqref="V13:V20">
    <cfRule type="expression" dxfId="129" priority="24">
      <formula>U13="✖"</formula>
    </cfRule>
  </conditionalFormatting>
  <conditionalFormatting sqref="W2:W6">
    <cfRule type="expression" dxfId="128" priority="23">
      <formula>V2="✖"</formula>
    </cfRule>
  </conditionalFormatting>
  <conditionalFormatting sqref="W16:W20 X20">
    <cfRule type="expression" dxfId="127" priority="22">
      <formula>V16="✖"</formula>
    </cfRule>
  </conditionalFormatting>
  <conditionalFormatting sqref="Y2:Y3">
    <cfRule type="expression" dxfId="126" priority="21">
      <formula>X2="✖"</formula>
    </cfRule>
  </conditionalFormatting>
  <conditionalFormatting sqref="Y7:Y20">
    <cfRule type="expression" dxfId="125" priority="20">
      <formula>X7="✖"</formula>
    </cfRule>
  </conditionalFormatting>
  <conditionalFormatting sqref="Z2:Z6">
    <cfRule type="expression" dxfId="124" priority="19">
      <formula>Y2="✖"</formula>
    </cfRule>
  </conditionalFormatting>
  <conditionalFormatting sqref="Z12:Z20">
    <cfRule type="expression" dxfId="123" priority="18">
      <formula>Y12="✖"</formula>
    </cfRule>
  </conditionalFormatting>
  <conditionalFormatting sqref="AA12:AA20">
    <cfRule type="expression" dxfId="122" priority="17">
      <formula>Z12="✖"</formula>
    </cfRule>
  </conditionalFormatting>
  <conditionalFormatting sqref="AA2:AA6">
    <cfRule type="expression" dxfId="121" priority="16">
      <formula>Z2="✖"</formula>
    </cfRule>
  </conditionalFormatting>
  <conditionalFormatting sqref="AB2:AB12">
    <cfRule type="expression" dxfId="120" priority="15">
      <formula>AA2="✖"</formula>
    </cfRule>
  </conditionalFormatting>
  <conditionalFormatting sqref="AB13:AB20">
    <cfRule type="expression" dxfId="119" priority="14">
      <formula>AA13="✖"</formula>
    </cfRule>
  </conditionalFormatting>
  <conditionalFormatting sqref="AC16:AC20">
    <cfRule type="expression" dxfId="118" priority="13">
      <formula>AB16="✖"</formula>
    </cfRule>
  </conditionalFormatting>
  <conditionalFormatting sqref="AC2:AC6">
    <cfRule type="expression" dxfId="117" priority="12">
      <formula>AB2="✖"</formula>
    </cfRule>
  </conditionalFormatting>
  <conditionalFormatting sqref="AD2:AF3">
    <cfRule type="expression" dxfId="116" priority="11">
      <formula>AC2="✖"</formula>
    </cfRule>
  </conditionalFormatting>
  <conditionalFormatting sqref="AD20:AF20">
    <cfRule type="expression" dxfId="115" priority="10">
      <formula>AC20="✖"</formula>
    </cfRule>
  </conditionalFormatting>
  <conditionalFormatting sqref="AH19:AH20 AG20">
    <cfRule type="expression" dxfId="114" priority="9">
      <formula>AF19="✖"</formula>
    </cfRule>
  </conditionalFormatting>
  <conditionalFormatting sqref="AH2:AH6">
    <cfRule type="expression" dxfId="113" priority="8">
      <formula>AG2="✖"</formula>
    </cfRule>
  </conditionalFormatting>
  <conditionalFormatting sqref="AI2:AI18">
    <cfRule type="expression" dxfId="112" priority="7">
      <formula>AH2="✖"</formula>
    </cfRule>
  </conditionalFormatting>
  <conditionalFormatting sqref="AI19:AI20">
    <cfRule type="expression" dxfId="111" priority="6">
      <formula>AH19="✖"</formula>
    </cfRule>
  </conditionalFormatting>
  <conditionalFormatting sqref="AJ2:AJ18">
    <cfRule type="expression" dxfId="110" priority="5">
      <formula>AI2="✖"</formula>
    </cfRule>
  </conditionalFormatting>
  <conditionalFormatting sqref="AJ19:AJ20">
    <cfRule type="expression" dxfId="109" priority="4">
      <formula>AI19="✖"</formula>
    </cfRule>
  </conditionalFormatting>
  <conditionalFormatting sqref="AK16:AK20">
    <cfRule type="expression" dxfId="108" priority="3">
      <formula>AJ16="✖"</formula>
    </cfRule>
  </conditionalFormatting>
  <conditionalFormatting sqref="AK2:AK15">
    <cfRule type="expression" dxfId="107" priority="2">
      <formula>AJ2="✖"</formula>
    </cfRule>
  </conditionalFormatting>
  <conditionalFormatting sqref="D20">
    <cfRule type="expression" dxfId="106" priority="1">
      <formula>C20="✖"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ACA4A-AD7B-45A2-85CE-095F603057EC}">
  <sheetPr>
    <tabColor theme="7"/>
  </sheetPr>
  <dimension ref="A1:AY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V14" sqref="V14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10" style="15" bestFit="1" customWidth="1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1" s="47" customFormat="1" ht="95.25" customHeight="1" x14ac:dyDescent="0.2">
      <c r="A1" s="45" t="s">
        <v>83</v>
      </c>
      <c r="B1" s="45" t="s">
        <v>82</v>
      </c>
      <c r="C1" s="42" t="s">
        <v>5</v>
      </c>
      <c r="D1" s="42" t="s">
        <v>115</v>
      </c>
      <c r="E1" s="42" t="s">
        <v>112</v>
      </c>
      <c r="F1" s="42" t="s">
        <v>6</v>
      </c>
      <c r="G1" s="42" t="s">
        <v>139</v>
      </c>
      <c r="H1" s="42" t="s">
        <v>20</v>
      </c>
      <c r="I1" s="42" t="s">
        <v>86</v>
      </c>
      <c r="J1" s="42" t="s">
        <v>162</v>
      </c>
      <c r="K1" s="42" t="s">
        <v>37</v>
      </c>
      <c r="L1" s="42" t="s">
        <v>88</v>
      </c>
      <c r="M1" s="43" t="s">
        <v>117</v>
      </c>
      <c r="N1" s="43" t="s">
        <v>118</v>
      </c>
      <c r="O1" s="43" t="s">
        <v>109</v>
      </c>
      <c r="P1" s="46" t="s">
        <v>150</v>
      </c>
      <c r="Q1" s="46" t="s">
        <v>151</v>
      </c>
      <c r="R1" s="44" t="s">
        <v>152</v>
      </c>
      <c r="S1" s="44" t="s">
        <v>163</v>
      </c>
      <c r="T1" s="44" t="s">
        <v>153</v>
      </c>
      <c r="U1" s="44" t="s">
        <v>154</v>
      </c>
      <c r="V1" s="44" t="s">
        <v>155</v>
      </c>
      <c r="W1" s="44" t="s">
        <v>156</v>
      </c>
      <c r="X1" s="72" t="s">
        <v>157</v>
      </c>
      <c r="Y1" s="72" t="s">
        <v>164</v>
      </c>
      <c r="Z1" s="72" t="s">
        <v>158</v>
      </c>
      <c r="AA1" s="72" t="s">
        <v>159</v>
      </c>
      <c r="AB1" s="72" t="s">
        <v>160</v>
      </c>
      <c r="AC1" s="72" t="s">
        <v>161</v>
      </c>
      <c r="AD1" s="72" t="s">
        <v>134</v>
      </c>
      <c r="AE1" s="72" t="s">
        <v>135</v>
      </c>
      <c r="AF1" s="72" t="s">
        <v>136</v>
      </c>
      <c r="AG1" s="72" t="s">
        <v>137</v>
      </c>
      <c r="AH1" s="72" t="s">
        <v>138</v>
      </c>
      <c r="AI1" s="72" t="s">
        <v>140</v>
      </c>
      <c r="AJ1" s="72" t="s">
        <v>141</v>
      </c>
      <c r="AK1" s="72" t="s">
        <v>113</v>
      </c>
      <c r="AL1" s="64" t="s">
        <v>171</v>
      </c>
      <c r="AM1" s="64" t="s">
        <v>131</v>
      </c>
      <c r="AN1" s="64" t="s">
        <v>142</v>
      </c>
      <c r="AO1" s="64" t="s">
        <v>93</v>
      </c>
      <c r="AP1" s="64" t="s">
        <v>92</v>
      </c>
      <c r="AQ1" s="64" t="s">
        <v>91</v>
      </c>
      <c r="AR1" s="64" t="s">
        <v>169</v>
      </c>
      <c r="AS1" s="64" t="s">
        <v>170</v>
      </c>
      <c r="AT1" s="64" t="s">
        <v>95</v>
      </c>
      <c r="AU1" s="64" t="s">
        <v>2</v>
      </c>
      <c r="AV1" s="64" t="s">
        <v>97</v>
      </c>
      <c r="AW1" s="64" t="s">
        <v>190</v>
      </c>
      <c r="AX1" s="64" t="s">
        <v>178</v>
      </c>
      <c r="AY1" s="64" t="s">
        <v>191</v>
      </c>
    </row>
    <row r="2" spans="1:51" ht="21" x14ac:dyDescent="0.2">
      <c r="A2" s="48" t="s">
        <v>85</v>
      </c>
      <c r="B2" s="48" t="s">
        <v>49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49">
        <f>IF('Formulário 3º Bim'!$Q$16="✔",0,IF('Formulário 3º Bim'!Q17="✔",'Formulário 3º Bim'!R17*(1-'Formulário 3º Bim'!$D$27-'Formulário 3º Bim'!$F27),0))</f>
        <v>0</v>
      </c>
      <c r="S2" s="53"/>
      <c r="T2" s="53"/>
      <c r="U2" s="53"/>
      <c r="V2" s="53"/>
      <c r="W2" s="53"/>
      <c r="X2" s="49">
        <f>IF('Formulário 3º Bim'!$Q$16="✔",IF('Formulário 3º Bim'!Q17="✔",'Formulário 3º Bim'!R17,0),0)</f>
        <v>0</v>
      </c>
      <c r="Y2" s="53"/>
      <c r="Z2" s="53"/>
      <c r="AA2" s="53"/>
      <c r="AB2" s="53"/>
      <c r="AC2" s="53"/>
      <c r="AD2" s="53"/>
      <c r="AE2" s="53"/>
      <c r="AF2" s="53"/>
      <c r="AG2" s="49">
        <f>IF('Formulário 3º Bim'!AA17="✔",'Formulário 3º Bim'!AB17,0)</f>
        <v>0</v>
      </c>
      <c r="AH2" s="53"/>
      <c r="AI2" s="53"/>
      <c r="AJ2" s="53"/>
      <c r="AK2" s="53"/>
      <c r="AL2" s="49">
        <f>'Formulário 3º Bim'!AC17</f>
        <v>0</v>
      </c>
      <c r="AM2" s="49">
        <f>SUM(C2:Q2)</f>
        <v>0</v>
      </c>
      <c r="AN2" s="49">
        <f>SUM(AM2,R2:AK2)</f>
        <v>0</v>
      </c>
      <c r="AO2" s="65" t="str">
        <f>'Formulário 3º Bim'!$D$27</f>
        <v>20%</v>
      </c>
      <c r="AP2" s="66">
        <f>'Formulário 3º Bim'!$H$150</f>
        <v>0.1208814</v>
      </c>
      <c r="AQ2" s="66">
        <f>AP2+AO2</f>
        <v>0.32088139999999998</v>
      </c>
      <c r="AR2" s="65">
        <f>'Formulário 3º Bim'!B17</f>
        <v>0</v>
      </c>
      <c r="AS2" s="49">
        <f t="shared" ref="AS2:AS20" si="0">AR2*AN2</f>
        <v>0</v>
      </c>
      <c r="AT2" s="71">
        <f>'Formulário 3º Bim'!$C$8</f>
        <v>0</v>
      </c>
      <c r="AU2" s="71">
        <f>'Formulário 3º Bim'!$C$9</f>
        <v>0</v>
      </c>
      <c r="AV2" s="15" t="str">
        <f>'Formulário 3º Bim'!$W$8</f>
        <v>Centro-Oeste</v>
      </c>
      <c r="AW2" s="15" t="str">
        <f>'Formulário 3º Bim'!$W$9</f>
        <v>Parceira - Base</v>
      </c>
      <c r="AX2" s="71">
        <f>'Formulário 3º Bim'!$C$10</f>
        <v>0</v>
      </c>
      <c r="AY2" s="71">
        <f>'Formulário 3º Bim'!$W$10</f>
        <v>0</v>
      </c>
    </row>
    <row r="3" spans="1:51" ht="21" x14ac:dyDescent="0.2">
      <c r="A3" s="48" t="s">
        <v>9</v>
      </c>
      <c r="B3" s="48" t="s">
        <v>49</v>
      </c>
      <c r="C3" s="49">
        <f>IF('Formulário 3º Bim'!C18="✔",'Formulário 3º Bim'!D18*(1-'Formulário 3º Bim'!$D$27-'Formulário 3º Bim'!$F28),0)</f>
        <v>108.343185851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49">
        <f>IF('Formulário 3º Bim'!$Q$16="✔",0,IF('Formulário 3º Bim'!Q18="✔",'Formulário 3º Bim'!R18*(1-'Formulário 3º Bim'!$D$27-'Formulário 3º Bim'!$F28),0))</f>
        <v>0</v>
      </c>
      <c r="S3" s="53"/>
      <c r="T3" s="53"/>
      <c r="U3" s="53"/>
      <c r="V3" s="53"/>
      <c r="W3" s="53"/>
      <c r="X3" s="49">
        <f>IF('Formulário 3º Bim'!$Q$16="✔",IF('Formulário 3º Bim'!Q18="✔",'Formulário 3º Bim'!R18,0),0)</f>
        <v>0</v>
      </c>
      <c r="Y3" s="53"/>
      <c r="Z3" s="53"/>
      <c r="AA3" s="53"/>
      <c r="AB3" s="53"/>
      <c r="AC3" s="53"/>
      <c r="AD3" s="53"/>
      <c r="AE3" s="53"/>
      <c r="AF3" s="53"/>
      <c r="AG3" s="49">
        <f>IF('Formulário 3º Bim'!AA18="✔",'Formulário 3º Bim'!AB18,0)</f>
        <v>0</v>
      </c>
      <c r="AH3" s="53"/>
      <c r="AI3" s="53"/>
      <c r="AJ3" s="53"/>
      <c r="AK3" s="53"/>
      <c r="AL3" s="49">
        <f>'Formulário 3º Bim'!AC18</f>
        <v>159.535</v>
      </c>
      <c r="AM3" s="49">
        <f t="shared" ref="AM3:AM20" si="1">SUM(C3:Q3)</f>
        <v>108.343185851</v>
      </c>
      <c r="AN3" s="49">
        <f t="shared" ref="AN3:AN20" si="2">SUM(AM3,R3:AK3)</f>
        <v>108.343185851</v>
      </c>
      <c r="AO3" s="65" t="str">
        <f>'Formulário 3º Bim'!$D$27</f>
        <v>20%</v>
      </c>
      <c r="AP3" s="66">
        <f>'Formulário 3º Bim'!$H$150</f>
        <v>0.1208814</v>
      </c>
      <c r="AQ3" s="66">
        <f t="shared" ref="AQ3:AQ20" si="3">AP3+AO3</f>
        <v>0.32088139999999998</v>
      </c>
      <c r="AR3" s="65">
        <f>'Formulário 3º Bim'!B18</f>
        <v>35</v>
      </c>
      <c r="AS3" s="49">
        <f t="shared" si="0"/>
        <v>3792.0115047849999</v>
      </c>
      <c r="AT3" s="71">
        <f>'Formulário 3º Bim'!$C$8</f>
        <v>0</v>
      </c>
      <c r="AU3" s="71">
        <f>'Formulário 3º Bim'!$C$9</f>
        <v>0</v>
      </c>
      <c r="AV3" s="15" t="str">
        <f>'Formulário 3º Bim'!$W$8</f>
        <v>Centro-Oeste</v>
      </c>
      <c r="AW3" s="15" t="str">
        <f>'Formulário 3º Bim'!$W$9</f>
        <v>Parceira - Base</v>
      </c>
      <c r="AX3" s="71">
        <f>'Formulário 3º Bim'!$C$10</f>
        <v>0</v>
      </c>
      <c r="AY3" s="71">
        <f>'Formulário 3º Bim'!$W$10</f>
        <v>0</v>
      </c>
    </row>
    <row r="4" spans="1:51" ht="21" x14ac:dyDescent="0.2">
      <c r="A4" s="48" t="s">
        <v>11</v>
      </c>
      <c r="B4" s="48" t="s">
        <v>49</v>
      </c>
      <c r="C4" s="49">
        <f>IF('Formulário 3º Bim'!C19="✔",'Formulário 3º Bim'!D19*(1-'Formulário 3º Bim'!$D$27-'Formulário 3º Bim'!$F29),0)</f>
        <v>108.343185851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49">
        <f>IF('Formulário 3º Bim'!$Q$16="✔",0,IF('Formulário 3º Bim'!Q19="✔",'Formulário 3º Bim'!R19*(1-'Formulário 3º Bim'!$D$27-'Formulário 3º Bim'!$F29),0))</f>
        <v>0</v>
      </c>
      <c r="S4" s="49">
        <f>IF('Formulário 3º Bim'!$S$16="✔",0,IF('Formulário 3º Bim'!S19="✔",'Formulário 3º Bim'!T19*(1-'Formulário 3º Bim'!$D$27-'Formulário 3º Bim'!$F29),0))</f>
        <v>0</v>
      </c>
      <c r="T4" s="53"/>
      <c r="U4" s="53"/>
      <c r="V4" s="53"/>
      <c r="W4" s="53"/>
      <c r="X4" s="49">
        <f>IF('Formulário 3º Bim'!$Q$16="✔",IF('Formulário 3º Bim'!Q19="✔",'Formulário 3º Bim'!R19,0),0)</f>
        <v>0</v>
      </c>
      <c r="Y4" s="49">
        <f>IF('Formulário 3º Bim'!$S$16="✔",IF('Formulário 3º Bim'!S19="✔",'Formulário 3º Bim'!T19,0),0)</f>
        <v>0</v>
      </c>
      <c r="Z4" s="53"/>
      <c r="AA4" s="53"/>
      <c r="AB4" s="53"/>
      <c r="AC4" s="53"/>
      <c r="AD4" s="49">
        <f>IF('Formulário 3º Bim'!U19="✔",'Formulário 3º Bim'!V19,0)</f>
        <v>0</v>
      </c>
      <c r="AE4" s="49">
        <f>IF('Formulário 3º Bim'!W19="✔",'Formulário 3º Bim'!X19,0)</f>
        <v>0</v>
      </c>
      <c r="AF4" s="49">
        <f>IF('Formulário 3º Bim'!Y19="✔",'Formulário 3º Bim'!Z19,0)</f>
        <v>0</v>
      </c>
      <c r="AG4" s="49">
        <f>IF('Formulário 3º Bim'!AA19="✔",'Formulário 3º Bim'!AB19,0)</f>
        <v>0</v>
      </c>
      <c r="AH4" s="53"/>
      <c r="AI4" s="53"/>
      <c r="AJ4" s="53"/>
      <c r="AK4" s="53"/>
      <c r="AL4" s="49">
        <f>'Formulário 3º Bim'!AC19</f>
        <v>159.535</v>
      </c>
      <c r="AM4" s="49">
        <f t="shared" si="1"/>
        <v>108.343185851</v>
      </c>
      <c r="AN4" s="49">
        <f t="shared" si="2"/>
        <v>108.343185851</v>
      </c>
      <c r="AO4" s="65" t="str">
        <f>'Formulário 3º Bim'!$D$27</f>
        <v>20%</v>
      </c>
      <c r="AP4" s="66">
        <f>'Formulário 3º Bim'!$H$150</f>
        <v>0.1208814</v>
      </c>
      <c r="AQ4" s="66">
        <f t="shared" si="3"/>
        <v>0.32088139999999998</v>
      </c>
      <c r="AR4" s="65">
        <f>'Formulário 3º Bim'!B19</f>
        <v>30</v>
      </c>
      <c r="AS4" s="49">
        <f t="shared" si="0"/>
        <v>3250.29557553</v>
      </c>
      <c r="AT4" s="71">
        <f>'Formulário 3º Bim'!$C$8</f>
        <v>0</v>
      </c>
      <c r="AU4" s="71">
        <f>'Formulário 3º Bim'!$C$9</f>
        <v>0</v>
      </c>
      <c r="AV4" s="15" t="str">
        <f>'Formulário 3º Bim'!$W$8</f>
        <v>Centro-Oeste</v>
      </c>
      <c r="AW4" s="15" t="str">
        <f>'Formulário 3º Bim'!$W$9</f>
        <v>Parceira - Base</v>
      </c>
      <c r="AX4" s="71">
        <f>'Formulário 3º Bim'!$C$10</f>
        <v>0</v>
      </c>
      <c r="AY4" s="71">
        <f>'Formulário 3º Bim'!$W$10</f>
        <v>0</v>
      </c>
    </row>
    <row r="5" spans="1:51" ht="21" x14ac:dyDescent="0.2">
      <c r="A5" s="48" t="s">
        <v>13</v>
      </c>
      <c r="B5" s="48" t="s">
        <v>49</v>
      </c>
      <c r="C5" s="49">
        <f>IF('Formulário 3º Bim'!C20="✔",'Formulário 3º Bim'!D20*(1-'Formulário 3º Bim'!$D$27-'Formulário 3º Bim'!$F30),0)</f>
        <v>108.343185851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49">
        <f>IF('Formulário 3º Bim'!$Q$16="✔",0,IF('Formulário 3º Bim'!Q20="✔",'Formulário 3º Bim'!R20*(1-'Formulário 3º Bim'!$D$27-'Formulário 3º Bim'!$F30),0))</f>
        <v>0</v>
      </c>
      <c r="S5" s="49">
        <f>IF('Formulário 3º Bim'!$S$16="✔",0,IF('Formulário 3º Bim'!S20="✔",'Formulário 3º Bim'!T20*(1-'Formulário 3º Bim'!$D$27-'Formulário 3º Bim'!$F30),0))</f>
        <v>0</v>
      </c>
      <c r="T5" s="53"/>
      <c r="U5" s="53"/>
      <c r="V5" s="53"/>
      <c r="W5" s="53"/>
      <c r="X5" s="49">
        <f>IF('Formulário 3º Bim'!$Q$16="✔",IF('Formulário 3º Bim'!Q20="✔",'Formulário 3º Bim'!R20,0),0)</f>
        <v>0</v>
      </c>
      <c r="Y5" s="49">
        <f>IF('Formulário 3º Bim'!$S$16="✔",IF('Formulário 3º Bim'!S20="✔",'Formulário 3º Bim'!T20,0),0)</f>
        <v>0</v>
      </c>
      <c r="Z5" s="53"/>
      <c r="AA5" s="53"/>
      <c r="AB5" s="53"/>
      <c r="AC5" s="53"/>
      <c r="AD5" s="49">
        <f>IF('Formulário 3º Bim'!U20="✔",'Formulário 3º Bim'!V20,0)</f>
        <v>0</v>
      </c>
      <c r="AE5" s="49">
        <f>IF('Formulário 3º Bim'!W20="✔",'Formulário 3º Bim'!X20,0)</f>
        <v>0</v>
      </c>
      <c r="AF5" s="49">
        <f>IF('Formulário 3º Bim'!Y20="✔",'Formulário 3º Bim'!Z20,0)</f>
        <v>0</v>
      </c>
      <c r="AG5" s="49">
        <f>IF('Formulário 3º Bim'!AA20="✔",'Formulário 3º Bim'!AB20,0)</f>
        <v>0</v>
      </c>
      <c r="AH5" s="53"/>
      <c r="AI5" s="53"/>
      <c r="AJ5" s="53"/>
      <c r="AK5" s="53"/>
      <c r="AL5" s="49">
        <f>'Formulário 3º Bim'!AC20</f>
        <v>159.535</v>
      </c>
      <c r="AM5" s="49">
        <f t="shared" si="1"/>
        <v>108.343185851</v>
      </c>
      <c r="AN5" s="49">
        <f t="shared" si="2"/>
        <v>108.343185851</v>
      </c>
      <c r="AO5" s="65" t="str">
        <f>'Formulário 3º Bim'!$D$27</f>
        <v>20%</v>
      </c>
      <c r="AP5" s="66">
        <f>'Formulário 3º Bim'!$H$150</f>
        <v>0.1208814</v>
      </c>
      <c r="AQ5" s="66">
        <f t="shared" si="3"/>
        <v>0.32088139999999998</v>
      </c>
      <c r="AR5" s="65">
        <f>'Formulário 3º Bim'!B20</f>
        <v>50</v>
      </c>
      <c r="AS5" s="49">
        <f t="shared" si="0"/>
        <v>5417.1592925499999</v>
      </c>
      <c r="AT5" s="71">
        <f>'Formulário 3º Bim'!$C$8</f>
        <v>0</v>
      </c>
      <c r="AU5" s="71">
        <f>'Formulário 3º Bim'!$C$9</f>
        <v>0</v>
      </c>
      <c r="AV5" s="15" t="str">
        <f>'Formulário 3º Bim'!$W$8</f>
        <v>Centro-Oeste</v>
      </c>
      <c r="AW5" s="15" t="str">
        <f>'Formulário 3º Bim'!$W$9</f>
        <v>Parceira - Base</v>
      </c>
      <c r="AX5" s="71">
        <f>'Formulário 3º Bim'!$C$10</f>
        <v>0</v>
      </c>
      <c r="AY5" s="71">
        <f>'Formulário 3º Bim'!$W$10</f>
        <v>0</v>
      </c>
    </row>
    <row r="6" spans="1:51" ht="21" x14ac:dyDescent="0.2">
      <c r="A6" s="48" t="s">
        <v>14</v>
      </c>
      <c r="B6" s="48" t="s">
        <v>49</v>
      </c>
      <c r="C6" s="49">
        <f>IF('Formulário 3º Bim'!C21="✔",'Formulário 3º Bim'!D21*(1-'Formulário 3º Bim'!$D$27-'Formulário 3º Bim'!$F31),0)</f>
        <v>108.343185851</v>
      </c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49">
        <f>IF('Formulário 3º Bim'!$Q$16="✔",0,IF('Formulário 3º Bim'!Q21="✔",'Formulário 3º Bim'!R21*(1-'Formulário 3º Bim'!$D$27-'Formulário 3º Bim'!$F31),0))</f>
        <v>0</v>
      </c>
      <c r="S6" s="49">
        <f>IF('Formulário 3º Bim'!$S$16="✔",0,IF('Formulário 3º Bim'!S21="✔",'Formulário 3º Bim'!T21*(1-'Formulário 3º Bim'!$D$27-'Formulário 3º Bim'!$F31),0))</f>
        <v>0</v>
      </c>
      <c r="T6" s="53"/>
      <c r="U6" s="53"/>
      <c r="V6" s="53"/>
      <c r="W6" s="53"/>
      <c r="X6" s="49">
        <f>IF('Formulário 3º Bim'!$Q$16="✔",IF('Formulário 3º Bim'!Q21="✔",'Formulário 3º Bim'!R21,0),0)</f>
        <v>0</v>
      </c>
      <c r="Y6" s="49">
        <f>IF('Formulário 3º Bim'!$S$16="✔",IF('Formulário 3º Bim'!S21="✔",'Formulário 3º Bim'!T21,0),0)</f>
        <v>0</v>
      </c>
      <c r="Z6" s="53"/>
      <c r="AA6" s="53"/>
      <c r="AB6" s="53"/>
      <c r="AC6" s="53"/>
      <c r="AD6" s="49">
        <f>IF('Formulário 3º Bim'!U21="✔",'Formulário 3º Bim'!V21,0)</f>
        <v>0</v>
      </c>
      <c r="AE6" s="49">
        <f>IF('Formulário 3º Bim'!W21="✔",'Formulário 3º Bim'!X21,0)</f>
        <v>0</v>
      </c>
      <c r="AF6" s="49">
        <f>IF('Formulário 3º Bim'!Y21="✔",'Formulário 3º Bim'!Z21,0)</f>
        <v>0</v>
      </c>
      <c r="AG6" s="49">
        <f>IF('Formulário 3º Bim'!AA21="✔",'Formulário 3º Bim'!AB21,0)</f>
        <v>0</v>
      </c>
      <c r="AH6" s="53"/>
      <c r="AI6" s="53"/>
      <c r="AJ6" s="53"/>
      <c r="AK6" s="53"/>
      <c r="AL6" s="49">
        <f>'Formulário 3º Bim'!AC21</f>
        <v>159.535</v>
      </c>
      <c r="AM6" s="49">
        <f t="shared" si="1"/>
        <v>108.343185851</v>
      </c>
      <c r="AN6" s="49">
        <f t="shared" si="2"/>
        <v>108.343185851</v>
      </c>
      <c r="AO6" s="65" t="str">
        <f>'Formulário 3º Bim'!$D$27</f>
        <v>20%</v>
      </c>
      <c r="AP6" s="66">
        <f>'Formulário 3º Bim'!$H$150</f>
        <v>0.1208814</v>
      </c>
      <c r="AQ6" s="66">
        <f t="shared" si="3"/>
        <v>0.32088139999999998</v>
      </c>
      <c r="AR6" s="65">
        <f>'Formulário 3º Bim'!B21</f>
        <v>45</v>
      </c>
      <c r="AS6" s="49">
        <f t="shared" si="0"/>
        <v>4875.4433632950004</v>
      </c>
      <c r="AT6" s="71">
        <f>'Formulário 3º Bim'!$C$8</f>
        <v>0</v>
      </c>
      <c r="AU6" s="71">
        <f>'Formulário 3º Bim'!$C$9</f>
        <v>0</v>
      </c>
      <c r="AV6" s="15" t="str">
        <f>'Formulário 3º Bim'!$W$8</f>
        <v>Centro-Oeste</v>
      </c>
      <c r="AW6" s="15" t="str">
        <f>'Formulário 3º Bim'!$W$9</f>
        <v>Parceira - Base</v>
      </c>
      <c r="AX6" s="71">
        <f>'Formulário 3º Bim'!$C$10</f>
        <v>0</v>
      </c>
      <c r="AY6" s="71">
        <f>'Formulário 3º Bim'!$W$10</f>
        <v>0</v>
      </c>
    </row>
    <row r="7" spans="1:51" ht="21" x14ac:dyDescent="0.2">
      <c r="A7" s="48" t="s">
        <v>21</v>
      </c>
      <c r="B7" s="48" t="s">
        <v>148</v>
      </c>
      <c r="C7" s="49">
        <f>IF('Formulário 3º Bim'!C38="✔",'Formulário 3º Bim'!D38*(1-'Formulário 3º Bim'!$D$49-'Formulário 3º Bim'!$F49),0)</f>
        <v>150.48758837049999</v>
      </c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49">
        <f>IF('Formulário 3º Bim'!$W$37="✔",0,IF('Formulário 3º Bim'!W38="✔",'Formulário 3º Bim'!X38*(1-'Formulário 3º Bim'!$D$49-'Formulário 3º Bim'!$F49),0))</f>
        <v>0</v>
      </c>
      <c r="S7" s="53"/>
      <c r="T7" s="49">
        <f>IF('Formulário 3º Bim'!$Y$37="✔",0,IF('Formulário 3º Bim'!Y38="✔",'Formulário 3º Bim'!Z38*(1-'Formulário 3º Bim'!$D$49-'Formulário 3º Bim'!$F49),0))</f>
        <v>0</v>
      </c>
      <c r="U7" s="49">
        <f>IF('Formulário 3º Bim'!$M$37="✔",0,IF('Formulário 3º Bim'!M38="✔",'Formulário 3º Bim'!N38*(1-'Formulário 3º Bim'!$D$49-'Formulário 3º Bim'!$F49),0))</f>
        <v>0</v>
      </c>
      <c r="V7" s="53"/>
      <c r="W7" s="49">
        <f>IF('Formulário 3º Bim'!$AA$37="✔",0,IF('Formulário 3º Bim'!AA38="✔",'Formulário 3º Bim'!AB38*(1-'Formulário 3º Bim'!$D$49-'Formulário 3º Bim'!$F49),0))</f>
        <v>0</v>
      </c>
      <c r="X7" s="49">
        <f>IF('Formulário 3º Bim'!$W$37="✔",IF('Formulário 3º Bim'!W38="✔",'Formulário 3º Bim'!X38,0),0)</f>
        <v>0</v>
      </c>
      <c r="Y7" s="53"/>
      <c r="Z7" s="49">
        <f>IF('Formulário 3º Bim'!$Y$37="✔",IF('Formulário 3º Bim'!Y38="✔",'Formulário 3º Bim'!Z38,0),0)</f>
        <v>0</v>
      </c>
      <c r="AA7" s="49">
        <f>IF('Formulário 3º Bim'!$M$37="✔",IF('Formulário 3º Bim'!M38="✔",'Formulário 3º Bim'!N38,0),0)</f>
        <v>0</v>
      </c>
      <c r="AB7" s="53"/>
      <c r="AC7" s="49">
        <f>IF('Formulário 3º Bim'!$AA$37="✔",IF('Formulário 3º Bim'!AA38="✔",'Formulário 3º Bim'!AB38,0),0)</f>
        <v>0</v>
      </c>
      <c r="AD7" s="49">
        <f>IF('Formulário 3º Bim'!AC38="✔",'Formulário 3º Bim'!AD38,0)</f>
        <v>0</v>
      </c>
      <c r="AE7" s="49">
        <f>IF('Formulário 3º Bim'!AE38="✔",'Formulário 3º Bim'!AF38,0)</f>
        <v>0</v>
      </c>
      <c r="AF7" s="49">
        <f>IF('Formulário 3º Bim'!AG38="✔",'Formulário 3º Bim'!AH38,0)</f>
        <v>0</v>
      </c>
      <c r="AG7" s="49">
        <f>IF('Formulário 3º Bim'!AI38="✔",'Formulário 3º Bim'!AJ38,0)</f>
        <v>0</v>
      </c>
      <c r="AH7" s="49">
        <f>IF('Formulário 3º Bim'!AK38="✔",'Formulário 3º Bim'!AL38,0)</f>
        <v>0</v>
      </c>
      <c r="AI7" s="53"/>
      <c r="AJ7" s="53"/>
      <c r="AK7" s="53"/>
      <c r="AL7" s="49">
        <f>'Formulário 3º Bim'!AM38</f>
        <v>221.5925</v>
      </c>
      <c r="AM7" s="49">
        <f t="shared" si="1"/>
        <v>150.48758837049999</v>
      </c>
      <c r="AN7" s="49">
        <f t="shared" si="2"/>
        <v>150.48758837049999</v>
      </c>
      <c r="AO7" s="65" t="str">
        <f>'Formulário 3º Bim'!$D$27</f>
        <v>20%</v>
      </c>
      <c r="AP7" s="66">
        <f>'Formulário 3º Bim'!$H$150</f>
        <v>0.1208814</v>
      </c>
      <c r="AQ7" s="66">
        <f t="shared" si="3"/>
        <v>0.32088139999999998</v>
      </c>
      <c r="AR7" s="65">
        <f>'Formulário 3º Bim'!B38</f>
        <v>50</v>
      </c>
      <c r="AS7" s="49">
        <f t="shared" si="0"/>
        <v>7524.3794185249999</v>
      </c>
      <c r="AT7" s="71">
        <f>'Formulário 3º Bim'!$C$8</f>
        <v>0</v>
      </c>
      <c r="AU7" s="71">
        <f>'Formulário 3º Bim'!$C$9</f>
        <v>0</v>
      </c>
      <c r="AV7" s="15" t="str">
        <f>'Formulário 3º Bim'!$W$8</f>
        <v>Centro-Oeste</v>
      </c>
      <c r="AW7" s="15" t="str">
        <f>'Formulário 3º Bim'!$W$9</f>
        <v>Parceira - Base</v>
      </c>
      <c r="AX7" s="71">
        <f>'Formulário 3º Bim'!$C$10</f>
        <v>0</v>
      </c>
      <c r="AY7" s="71">
        <f>'Formulário 3º Bim'!$W$10</f>
        <v>0</v>
      </c>
    </row>
    <row r="8" spans="1:51" ht="21" x14ac:dyDescent="0.2">
      <c r="A8" s="48" t="s">
        <v>22</v>
      </c>
      <c r="B8" s="48" t="s">
        <v>148</v>
      </c>
      <c r="C8" s="49">
        <f>IF('Formulário 3º Bim'!C39="✔",'Formulário 3º Bim'!D39*(1-'Formulário 3º Bim'!$D$49-'Formulário 3º Bim'!$F50),0)</f>
        <v>150.48758837049999</v>
      </c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49">
        <f>IF('Formulário 3º Bim'!$W$37="✔",0,IF('Formulário 3º Bim'!W39="✔",'Formulário 3º Bim'!X39*(1-'Formulário 3º Bim'!$D$49-'Formulário 3º Bim'!$F50),0))</f>
        <v>0</v>
      </c>
      <c r="S8" s="53"/>
      <c r="T8" s="49">
        <f>IF('Formulário 3º Bim'!$Y$37="✔",0,IF('Formulário 3º Bim'!Y39="✔",'Formulário 3º Bim'!Z39*(1-'Formulário 3º Bim'!$D$49-'Formulário 3º Bim'!$F50),0))</f>
        <v>0</v>
      </c>
      <c r="U8" s="49">
        <f>IF('Formulário 3º Bim'!$M$37="✔",0,IF('Formulário 3º Bim'!M39="✔",'Formulário 3º Bim'!N39*(1-'Formulário 3º Bim'!$D$49-'Formulário 3º Bim'!$F50),0))</f>
        <v>0</v>
      </c>
      <c r="V8" s="53"/>
      <c r="W8" s="49">
        <f>IF('Formulário 3º Bim'!$AA$37="✔",0,IF('Formulário 3º Bim'!AA39="✔",'Formulário 3º Bim'!AB39*(1-'Formulário 3º Bim'!$D$49-'Formulário 3º Bim'!$F50),0))</f>
        <v>0</v>
      </c>
      <c r="X8" s="49">
        <f>IF('Formulário 3º Bim'!$W$37="✔",IF('Formulário 3º Bim'!W39="✔",'Formulário 3º Bim'!X39,0),0)</f>
        <v>0</v>
      </c>
      <c r="Y8" s="53"/>
      <c r="Z8" s="49">
        <f>IF('Formulário 3º Bim'!$Y$37="✔",IF('Formulário 3º Bim'!Y39="✔",'Formulário 3º Bim'!Z39,0),0)</f>
        <v>0</v>
      </c>
      <c r="AA8" s="49">
        <f>IF('Formulário 3º Bim'!$M$37="✔",IF('Formulário 3º Bim'!M39="✔",'Formulário 3º Bim'!N39,0),0)</f>
        <v>0</v>
      </c>
      <c r="AB8" s="53"/>
      <c r="AC8" s="49">
        <f>IF('Formulário 3º Bim'!$AA$37="✔",IF('Formulário 3º Bim'!AA39="✔",'Formulário 3º Bim'!AB39,0),0)</f>
        <v>0</v>
      </c>
      <c r="AD8" s="49">
        <f>IF('Formulário 3º Bim'!AC39="✔",'Formulário 3º Bim'!AD39,0)</f>
        <v>0</v>
      </c>
      <c r="AE8" s="49">
        <f>IF('Formulário 3º Bim'!AE39="✔",'Formulário 3º Bim'!AF39,0)</f>
        <v>0</v>
      </c>
      <c r="AF8" s="49">
        <f>IF('Formulário 3º Bim'!AG39="✔",'Formulário 3º Bim'!AH39,0)</f>
        <v>0</v>
      </c>
      <c r="AG8" s="49">
        <f>IF('Formulário 3º Bim'!AI39="✔",'Formulário 3º Bim'!AJ39,0)</f>
        <v>0</v>
      </c>
      <c r="AH8" s="49">
        <f>IF('Formulário 3º Bim'!AK39="✔",'Formulário 3º Bim'!AL39,0)</f>
        <v>0</v>
      </c>
      <c r="AI8" s="53"/>
      <c r="AJ8" s="53"/>
      <c r="AK8" s="53"/>
      <c r="AL8" s="49">
        <f>'Formulário 3º Bim'!AM39</f>
        <v>221.5925</v>
      </c>
      <c r="AM8" s="49">
        <f t="shared" si="1"/>
        <v>150.48758837049999</v>
      </c>
      <c r="AN8" s="49">
        <f t="shared" si="2"/>
        <v>150.48758837049999</v>
      </c>
      <c r="AO8" s="65" t="str">
        <f>'Formulário 3º Bim'!$D$27</f>
        <v>20%</v>
      </c>
      <c r="AP8" s="66">
        <f>'Formulário 3º Bim'!$H$150</f>
        <v>0.1208814</v>
      </c>
      <c r="AQ8" s="66">
        <f t="shared" si="3"/>
        <v>0.32088139999999998</v>
      </c>
      <c r="AR8" s="65">
        <f>'Formulário 3º Bim'!B39</f>
        <v>55</v>
      </c>
      <c r="AS8" s="49">
        <f t="shared" si="0"/>
        <v>8276.8173603774994</v>
      </c>
      <c r="AT8" s="71">
        <f>'Formulário 3º Bim'!$C$8</f>
        <v>0</v>
      </c>
      <c r="AU8" s="71">
        <f>'Formulário 3º Bim'!$C$9</f>
        <v>0</v>
      </c>
      <c r="AV8" s="15" t="str">
        <f>'Formulário 3º Bim'!$W$8</f>
        <v>Centro-Oeste</v>
      </c>
      <c r="AW8" s="15" t="str">
        <f>'Formulário 3º Bim'!$W$9</f>
        <v>Parceira - Base</v>
      </c>
      <c r="AX8" s="71">
        <f>'Formulário 3º Bim'!$C$10</f>
        <v>0</v>
      </c>
      <c r="AY8" s="71">
        <f>'Formulário 3º Bim'!$W$10</f>
        <v>0</v>
      </c>
    </row>
    <row r="9" spans="1:51" ht="21" x14ac:dyDescent="0.2">
      <c r="A9" s="48" t="s">
        <v>23</v>
      </c>
      <c r="B9" s="48" t="s">
        <v>148</v>
      </c>
      <c r="C9" s="49">
        <f>IF('Formulário 3º Bim'!C40="✔",'Formulário 3º Bim'!D40*(1-'Formulário 3º Bim'!$D$49-'Formulário 3º Bim'!$F51),0)</f>
        <v>150.48758837049999</v>
      </c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49">
        <f>IF('Formulário 3º Bim'!$W$37="✔",0,IF('Formulário 3º Bim'!W40="✔",'Formulário 3º Bim'!X40*(1-'Formulário 3º Bim'!$D$49-'Formulário 3º Bim'!$F51),0))</f>
        <v>0</v>
      </c>
      <c r="S9" s="53"/>
      <c r="T9" s="49">
        <f>IF('Formulário 3º Bim'!$Y$37="✔",0,IF('Formulário 3º Bim'!Y40="✔",'Formulário 3º Bim'!Z40*(1-'Formulário 3º Bim'!$D$49-'Formulário 3º Bim'!$F51),0))</f>
        <v>0</v>
      </c>
      <c r="U9" s="49">
        <f>IF('Formulário 3º Bim'!$M$37="✔",0,IF('Formulário 3º Bim'!M40="✔",'Formulário 3º Bim'!N40*(1-'Formulário 3º Bim'!$D$49-'Formulário 3º Bim'!$F51),0))</f>
        <v>0</v>
      </c>
      <c r="V9" s="53"/>
      <c r="W9" s="49">
        <f>IF('Formulário 3º Bim'!$AA$37="✔",0,IF('Formulário 3º Bim'!AA40="✔",'Formulário 3º Bim'!AB40*(1-'Formulário 3º Bim'!$D$49-'Formulário 3º Bim'!$F51),0))</f>
        <v>0</v>
      </c>
      <c r="X9" s="49">
        <f>IF('Formulário 3º Bim'!$W$37="✔",IF('Formulário 3º Bim'!W40="✔",'Formulário 3º Bim'!X40,0),0)</f>
        <v>0</v>
      </c>
      <c r="Y9" s="53"/>
      <c r="Z9" s="49">
        <f>IF('Formulário 3º Bim'!$Y$37="✔",IF('Formulário 3º Bim'!Y40="✔",'Formulário 3º Bim'!Z40,0),0)</f>
        <v>0</v>
      </c>
      <c r="AA9" s="49">
        <f>IF('Formulário 3º Bim'!$M$37="✔",IF('Formulário 3º Bim'!M40="✔",'Formulário 3º Bim'!N40,0),0)</f>
        <v>0</v>
      </c>
      <c r="AB9" s="53"/>
      <c r="AC9" s="49">
        <f>IF('Formulário 3º Bim'!$AA$37="✔",IF('Formulário 3º Bim'!AA40="✔",'Formulário 3º Bim'!AB40,0),0)</f>
        <v>0</v>
      </c>
      <c r="AD9" s="49">
        <f>IF('Formulário 3º Bim'!AC40="✔",'Formulário 3º Bim'!AD40,0)</f>
        <v>0</v>
      </c>
      <c r="AE9" s="49">
        <f>IF('Formulário 3º Bim'!AE40="✔",'Formulário 3º Bim'!AF40,0)</f>
        <v>0</v>
      </c>
      <c r="AF9" s="49">
        <f>IF('Formulário 3º Bim'!AG40="✔",'Formulário 3º Bim'!AH40,0)</f>
        <v>0</v>
      </c>
      <c r="AG9" s="49">
        <f>IF('Formulário 3º Bim'!AI40="✔",'Formulário 3º Bim'!AJ40,0)</f>
        <v>0</v>
      </c>
      <c r="AH9" s="49">
        <f>IF('Formulário 3º Bim'!AK40="✔",'Formulário 3º Bim'!AL40,0)</f>
        <v>0</v>
      </c>
      <c r="AI9" s="53"/>
      <c r="AJ9" s="53"/>
      <c r="AK9" s="53"/>
      <c r="AL9" s="49">
        <f>'Formulário 3º Bim'!AM40</f>
        <v>221.5925</v>
      </c>
      <c r="AM9" s="49">
        <f t="shared" si="1"/>
        <v>150.48758837049999</v>
      </c>
      <c r="AN9" s="49">
        <f t="shared" si="2"/>
        <v>150.48758837049999</v>
      </c>
      <c r="AO9" s="65" t="str">
        <f>'Formulário 3º Bim'!$D$27</f>
        <v>20%</v>
      </c>
      <c r="AP9" s="66">
        <f>'Formulário 3º Bim'!$H$150</f>
        <v>0.1208814</v>
      </c>
      <c r="AQ9" s="66">
        <f t="shared" si="3"/>
        <v>0.32088139999999998</v>
      </c>
      <c r="AR9" s="65">
        <f>'Formulário 3º Bim'!B40</f>
        <v>50</v>
      </c>
      <c r="AS9" s="49">
        <f t="shared" si="0"/>
        <v>7524.3794185249999</v>
      </c>
      <c r="AT9" s="71">
        <f>'Formulário 3º Bim'!$C$8</f>
        <v>0</v>
      </c>
      <c r="AU9" s="71">
        <f>'Formulário 3º Bim'!$C$9</f>
        <v>0</v>
      </c>
      <c r="AV9" s="15" t="str">
        <f>'Formulário 3º Bim'!$W$8</f>
        <v>Centro-Oeste</v>
      </c>
      <c r="AW9" s="15" t="str">
        <f>'Formulário 3º Bim'!$W$9</f>
        <v>Parceira - Base</v>
      </c>
      <c r="AX9" s="71">
        <f>'Formulário 3º Bim'!$C$10</f>
        <v>0</v>
      </c>
      <c r="AY9" s="71">
        <f>'Formulário 3º Bim'!$W$10</f>
        <v>0</v>
      </c>
    </row>
    <row r="10" spans="1:51" ht="21" x14ac:dyDescent="0.2">
      <c r="A10" s="48" t="s">
        <v>24</v>
      </c>
      <c r="B10" s="48" t="s">
        <v>148</v>
      </c>
      <c r="C10" s="49">
        <f>IF('Formulário 3º Bim'!C41="✔",'Formulário 3º Bim'!D41*(1-'Formulário 3º Bim'!$D$49-'Formulário 3º Bim'!$F52),0)</f>
        <v>150.48758837049999</v>
      </c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49">
        <f>IF('Formulário 3º Bim'!$W$37="✔",0,IF('Formulário 3º Bim'!W41="✔",'Formulário 3º Bim'!X41*(1-'Formulário 3º Bim'!$D$49-'Formulário 3º Bim'!$F52),0))</f>
        <v>0</v>
      </c>
      <c r="S10" s="53"/>
      <c r="T10" s="49">
        <f>IF('Formulário 3º Bim'!$Y$37="✔",0,IF('Formulário 3º Bim'!Y41="✔",'Formulário 3º Bim'!Z41*(1-'Formulário 3º Bim'!$D$49-'Formulário 3º Bim'!$F52),0))</f>
        <v>0</v>
      </c>
      <c r="U10" s="49">
        <f>IF('Formulário 3º Bim'!$M$37="✔",0,IF('Formulário 3º Bim'!M41="✔",'Formulário 3º Bim'!N41*(1-'Formulário 3º Bim'!$D$49-'Formulário 3º Bim'!$F52),0))</f>
        <v>0</v>
      </c>
      <c r="V10" s="53"/>
      <c r="W10" s="49">
        <f>IF('Formulário 3º Bim'!$AA$37="✔",0,IF('Formulário 3º Bim'!AA41="✔",'Formulário 3º Bim'!AB41*(1-'Formulário 3º Bim'!$D$49-'Formulário 3º Bim'!$F52),0))</f>
        <v>0</v>
      </c>
      <c r="X10" s="49">
        <f>IF('Formulário 3º Bim'!$W$37="✔",IF('Formulário 3º Bim'!W41="✔",'Formulário 3º Bim'!X41,0),0)</f>
        <v>0</v>
      </c>
      <c r="Y10" s="53"/>
      <c r="Z10" s="49">
        <f>IF('Formulário 3º Bim'!$Y$37="✔",IF('Formulário 3º Bim'!Y41="✔",'Formulário 3º Bim'!Z41,0),0)</f>
        <v>0</v>
      </c>
      <c r="AA10" s="49">
        <f>IF('Formulário 3º Bim'!$M$37="✔",IF('Formulário 3º Bim'!M41="✔",'Formulário 3º Bim'!N41,0),0)</f>
        <v>0</v>
      </c>
      <c r="AB10" s="53"/>
      <c r="AC10" s="49">
        <f>IF('Formulário 3º Bim'!$AA$37="✔",IF('Formulário 3º Bim'!AA41="✔",'Formulário 3º Bim'!AB41,0),0)</f>
        <v>0</v>
      </c>
      <c r="AD10" s="49">
        <f>IF('Formulário 3º Bim'!AC41="✔",'Formulário 3º Bim'!AD41,0)</f>
        <v>0</v>
      </c>
      <c r="AE10" s="49">
        <f>IF('Formulário 3º Bim'!AE41="✔",'Formulário 3º Bim'!AF41,0)</f>
        <v>0</v>
      </c>
      <c r="AF10" s="49">
        <f>IF('Formulário 3º Bim'!AG41="✔",'Formulário 3º Bim'!AH41,0)</f>
        <v>0</v>
      </c>
      <c r="AG10" s="49">
        <f>IF('Formulário 3º Bim'!AI41="✔",'Formulário 3º Bim'!AJ41,0)</f>
        <v>0</v>
      </c>
      <c r="AH10" s="49">
        <f>IF('Formulário 3º Bim'!AK41="✔",'Formulário 3º Bim'!AL41,0)</f>
        <v>0</v>
      </c>
      <c r="AI10" s="53"/>
      <c r="AJ10" s="53"/>
      <c r="AK10" s="53"/>
      <c r="AL10" s="49">
        <f>'Formulário 3º Bim'!AM41</f>
        <v>221.5925</v>
      </c>
      <c r="AM10" s="49">
        <f t="shared" si="1"/>
        <v>150.48758837049999</v>
      </c>
      <c r="AN10" s="49">
        <f t="shared" si="2"/>
        <v>150.48758837049999</v>
      </c>
      <c r="AO10" s="65" t="str">
        <f>'Formulário 3º Bim'!$D$27</f>
        <v>20%</v>
      </c>
      <c r="AP10" s="66">
        <f>'Formulário 3º Bim'!$H$150</f>
        <v>0.1208814</v>
      </c>
      <c r="AQ10" s="66">
        <f t="shared" si="3"/>
        <v>0.32088139999999998</v>
      </c>
      <c r="AR10" s="65">
        <f>'Formulário 3º Bim'!B41</f>
        <v>70</v>
      </c>
      <c r="AS10" s="49">
        <f t="shared" si="0"/>
        <v>10534.131185934999</v>
      </c>
      <c r="AT10" s="71">
        <f>'Formulário 3º Bim'!$C$8</f>
        <v>0</v>
      </c>
      <c r="AU10" s="71">
        <f>'Formulário 3º Bim'!$C$9</f>
        <v>0</v>
      </c>
      <c r="AV10" s="15" t="str">
        <f>'Formulário 3º Bim'!$W$8</f>
        <v>Centro-Oeste</v>
      </c>
      <c r="AW10" s="15" t="str">
        <f>'Formulário 3º Bim'!$W$9</f>
        <v>Parceira - Base</v>
      </c>
      <c r="AX10" s="71">
        <f>'Formulário 3º Bim'!$C$10</f>
        <v>0</v>
      </c>
      <c r="AY10" s="71">
        <f>'Formulário 3º Bim'!$W$10</f>
        <v>0</v>
      </c>
    </row>
    <row r="11" spans="1:51" ht="21" x14ac:dyDescent="0.2">
      <c r="A11" s="48" t="s">
        <v>25</v>
      </c>
      <c r="B11" s="48" t="s">
        <v>148</v>
      </c>
      <c r="C11" s="49">
        <f>IF('Formulário 3º Bim'!C42="✔",'Formulário 3º Bim'!D42*(1-'Formulário 3º Bim'!$D$49-'Formulário 3º Bim'!$F53),0)</f>
        <v>150.48758837049999</v>
      </c>
      <c r="D11" s="53"/>
      <c r="E11" s="53"/>
      <c r="F11" s="53"/>
      <c r="G11" s="53"/>
      <c r="H11" s="49">
        <f>IF('Formulário 3º Bim'!I42="✔",'Formulário 3º Bim'!J42*(1-'Formulário 3º Bim'!$D$49-'Formulário 3º Bim'!$F53),0)</f>
        <v>28.120603429500001</v>
      </c>
      <c r="I11" s="53"/>
      <c r="J11" s="53"/>
      <c r="K11" s="53"/>
      <c r="L11" s="53"/>
      <c r="M11" s="53"/>
      <c r="N11" s="53"/>
      <c r="O11" s="53"/>
      <c r="P11" s="53"/>
      <c r="Q11" s="53"/>
      <c r="R11" s="49">
        <f>IF('Formulário 3º Bim'!$W$37="✔",0,IF('Formulário 3º Bim'!W42="✔",'Formulário 3º Bim'!X42*(1-'Formulário 3º Bim'!$D$49-'Formulário 3º Bim'!$F53),0))</f>
        <v>0</v>
      </c>
      <c r="S11" s="53"/>
      <c r="T11" s="49">
        <f>IF('Formulário 3º Bim'!$Y$37="✔",0,IF('Formulário 3º Bim'!Y42="✔",'Formulário 3º Bim'!Z42*(1-'Formulário 3º Bim'!$D$49-'Formulário 3º Bim'!$F53),0))</f>
        <v>0</v>
      </c>
      <c r="U11" s="49">
        <f>IF('Formulário 3º Bim'!$M$37="✔",0,IF('Formulário 3º Bim'!M42="✔",'Formulário 3º Bim'!N42*(1-'Formulário 3º Bim'!$D$49-'Formulário 3º Bim'!$F53),0))</f>
        <v>0</v>
      </c>
      <c r="V11" s="53"/>
      <c r="W11" s="49">
        <f>IF('Formulário 3º Bim'!$AA$37="✔",0,IF('Formulário 3º Bim'!AA42="✔",'Formulário 3º Bim'!AB42*(1-'Formulário 3º Bim'!$D$49-'Formulário 3º Bim'!$F53),0))</f>
        <v>0</v>
      </c>
      <c r="X11" s="49">
        <f>IF('Formulário 3º Bim'!$W$37="✔",IF('Formulário 3º Bim'!W42="✔",'Formulário 3º Bim'!X42,0),0)</f>
        <v>0</v>
      </c>
      <c r="Y11" s="53"/>
      <c r="Z11" s="49">
        <f>IF('Formulário 3º Bim'!$Y$37="✔",IF('Formulário 3º Bim'!Y42="✔",'Formulário 3º Bim'!Z42,0),0)</f>
        <v>0</v>
      </c>
      <c r="AA11" s="49">
        <f>IF('Formulário 3º Bim'!$M$37="✔",IF('Formulário 3º Bim'!M42="✔",'Formulário 3º Bim'!N42,0),0)</f>
        <v>0</v>
      </c>
      <c r="AB11" s="53"/>
      <c r="AC11" s="49">
        <f>IF('Formulário 3º Bim'!$AA$37="✔",IF('Formulário 3º Bim'!AA42="✔",'Formulário 3º Bim'!AB42,0),0)</f>
        <v>0</v>
      </c>
      <c r="AD11" s="49">
        <f>IF('Formulário 3º Bim'!AC42="✔",'Formulário 3º Bim'!AD42,0)</f>
        <v>0</v>
      </c>
      <c r="AE11" s="49">
        <f>IF('Formulário 3º Bim'!AE42="✔",'Formulário 3º Bim'!AF42,0)</f>
        <v>0</v>
      </c>
      <c r="AF11" s="49">
        <f>IF('Formulário 3º Bim'!AG42="✔",'Formulário 3º Bim'!AH42,0)</f>
        <v>0</v>
      </c>
      <c r="AG11" s="49">
        <f>IF('Formulário 3º Bim'!AI42="✔",'Formulário 3º Bim'!AJ42,0)</f>
        <v>0</v>
      </c>
      <c r="AH11" s="49">
        <f>IF('Formulário 3º Bim'!AK42="✔",'Formulário 3º Bim'!AL42,0)</f>
        <v>0</v>
      </c>
      <c r="AI11" s="53"/>
      <c r="AJ11" s="53"/>
      <c r="AK11" s="53"/>
      <c r="AL11" s="49">
        <f>'Formulário 3º Bim'!AM42</f>
        <v>263</v>
      </c>
      <c r="AM11" s="49">
        <f t="shared" si="1"/>
        <v>178.60819179999999</v>
      </c>
      <c r="AN11" s="49">
        <f t="shared" si="2"/>
        <v>178.60819179999999</v>
      </c>
      <c r="AO11" s="65" t="str">
        <f>'Formulário 3º Bim'!$D$27</f>
        <v>20%</v>
      </c>
      <c r="AP11" s="66">
        <f>'Formulário 3º Bim'!$H$150</f>
        <v>0.1208814</v>
      </c>
      <c r="AQ11" s="66">
        <f t="shared" si="3"/>
        <v>0.32088139999999998</v>
      </c>
      <c r="AR11" s="65">
        <f>'Formulário 3º Bim'!B42</f>
        <v>60</v>
      </c>
      <c r="AS11" s="49">
        <f t="shared" si="0"/>
        <v>10716.491507999999</v>
      </c>
      <c r="AT11" s="71">
        <f>'Formulário 3º Bim'!$C$8</f>
        <v>0</v>
      </c>
      <c r="AU11" s="71">
        <f>'Formulário 3º Bim'!$C$9</f>
        <v>0</v>
      </c>
      <c r="AV11" s="15" t="str">
        <f>'Formulário 3º Bim'!$W$8</f>
        <v>Centro-Oeste</v>
      </c>
      <c r="AW11" s="15" t="str">
        <f>'Formulário 3º Bim'!$W$9</f>
        <v>Parceira - Base</v>
      </c>
      <c r="AX11" s="71">
        <f>'Formulário 3º Bim'!$C$10</f>
        <v>0</v>
      </c>
      <c r="AY11" s="71">
        <f>'Formulário 3º Bim'!$W$10</f>
        <v>0</v>
      </c>
    </row>
    <row r="12" spans="1:51" ht="21" x14ac:dyDescent="0.2">
      <c r="A12" s="48" t="s">
        <v>28</v>
      </c>
      <c r="B12" s="48" t="s">
        <v>149</v>
      </c>
      <c r="C12" s="49">
        <f>IF('Formulário 3º Bim'!C59="✔",'Formulário 3º Bim'!D59*(1-'Formulário 3º Bim'!$D$69-'Formulário 3º Bim'!$F69),0)</f>
        <v>131.64204722050002</v>
      </c>
      <c r="D12" s="49">
        <f>IF('Formulário 3º Bim'!E59="✔",'Formulário 3º Bim'!F59*(1-'Formulário 3º Bim'!$D$69-'Formulário 3º Bim'!$F69),0)</f>
        <v>75.356697652500003</v>
      </c>
      <c r="E12" s="53"/>
      <c r="F12" s="53"/>
      <c r="G12" s="53"/>
      <c r="H12" s="49">
        <f>IF('Formulário 3º Bim'!G59="✔",'Formulário 3º Bim'!H59*(1-'Formulário 3º Bim'!$D$69-'Formulário 3º Bim'!$F69),0)</f>
        <v>28.120603429500001</v>
      </c>
      <c r="I12" s="53"/>
      <c r="J12" s="53"/>
      <c r="K12" s="53"/>
      <c r="L12" s="53"/>
      <c r="M12" s="53"/>
      <c r="N12" s="53"/>
      <c r="O12" s="53"/>
      <c r="P12" s="49">
        <f>IF('Formulário 3º Bim'!$Q$58="✔",0,IF('Formulário 3º Bim'!Q59="✔",'Formulário 3º Bim'!R59*(1-'Formulário 3º Bim'!$D$69-'Formulário 3º Bim'!$F69),0))</f>
        <v>0</v>
      </c>
      <c r="Q12" s="49">
        <f>IF('Formulário 3º Bim'!$Q$58="✔",IF('Formulário 3º Bim'!Q59="✔",'Formulário 3º Bim'!R59,0),0)</f>
        <v>0</v>
      </c>
      <c r="R12" s="49">
        <f>IF('Formulário 3º Bim'!$S$58="✔",0,IF('Formulário 3º Bim'!S59="✔",'Formulário 3º Bim'!T59*(1-'Formulário 3º Bim'!$D$69-'Formulário 3º Bim'!$F69),0))</f>
        <v>0</v>
      </c>
      <c r="S12" s="53"/>
      <c r="T12" s="53"/>
      <c r="U12" s="53"/>
      <c r="V12" s="53"/>
      <c r="W12" s="49">
        <f>IF('Formulário 3º Bim'!$U$58="✔",0,IF('Formulário 3º Bim'!U59="✔",'Formulário 3º Bim'!V59*(1-'Formulário 3º Bim'!$D$69-'Formulário 3º Bim'!$F69),0))</f>
        <v>0</v>
      </c>
      <c r="X12" s="49">
        <f>IF('Formulário 3º Bim'!$S$58="✔",IF('Formulário 3º Bim'!S59="✔",'Formulário 3º Bim'!T59,0),0)</f>
        <v>0</v>
      </c>
      <c r="Y12" s="53"/>
      <c r="Z12" s="53"/>
      <c r="AA12" s="53"/>
      <c r="AB12" s="53"/>
      <c r="AC12" s="49">
        <f>IF('Formulário 3º Bim'!$U$58="✔",IF('Formulário 3º Bim'!U59="✔",'Formulário 3º Bim'!V59,0),0)</f>
        <v>0</v>
      </c>
      <c r="AD12" s="49">
        <f>IF('Formulário 3º Bim'!W59="✔",'Formulário 3º Bim'!X59,0)</f>
        <v>0</v>
      </c>
      <c r="AE12" s="49">
        <f>IF('Formulário 3º Bim'!Y59="✔",'Formulário 3º Bim'!Z59,0)</f>
        <v>0</v>
      </c>
      <c r="AF12" s="49">
        <f>IF('Formulário 3º Bim'!AA59="✔",'Formulário 3º Bim'!AB59,0)</f>
        <v>0</v>
      </c>
      <c r="AG12" s="49">
        <f>IF('Formulário 3º Bim'!AC59="✔",'Formulário 3º Bim'!AD59,0)</f>
        <v>0</v>
      </c>
      <c r="AH12" s="49">
        <f>IF('Formulário 3º Bim'!AE59="✔",'Formulário 3º Bim'!AF59,0)</f>
        <v>0</v>
      </c>
      <c r="AI12" s="53"/>
      <c r="AJ12" s="53"/>
      <c r="AK12" s="53"/>
      <c r="AL12" s="49">
        <f>'Formulário 3º Bim'!AG59</f>
        <v>346.21249999999998</v>
      </c>
      <c r="AM12" s="49">
        <f t="shared" si="1"/>
        <v>235.11934830250001</v>
      </c>
      <c r="AN12" s="49">
        <f t="shared" si="2"/>
        <v>235.11934830250001</v>
      </c>
      <c r="AO12" s="65" t="str">
        <f>'Formulário 3º Bim'!$D$27</f>
        <v>20%</v>
      </c>
      <c r="AP12" s="66">
        <f>'Formulário 3º Bim'!$H$150</f>
        <v>0.1208814</v>
      </c>
      <c r="AQ12" s="66">
        <f t="shared" si="3"/>
        <v>0.32088139999999998</v>
      </c>
      <c r="AR12" s="65">
        <f>'Formulário 3º Bim'!B59</f>
        <v>65</v>
      </c>
      <c r="AS12" s="49">
        <f t="shared" si="0"/>
        <v>15282.757639662501</v>
      </c>
      <c r="AT12" s="71">
        <f>'Formulário 3º Bim'!$C$8</f>
        <v>0</v>
      </c>
      <c r="AU12" s="71">
        <f>'Formulário 3º Bim'!$C$9</f>
        <v>0</v>
      </c>
      <c r="AV12" s="15" t="str">
        <f>'Formulário 3º Bim'!$W$8</f>
        <v>Centro-Oeste</v>
      </c>
      <c r="AW12" s="15" t="str">
        <f>'Formulário 3º Bim'!$W$9</f>
        <v>Parceira - Base</v>
      </c>
      <c r="AX12" s="71">
        <f>'Formulário 3º Bim'!$C$10</f>
        <v>0</v>
      </c>
      <c r="AY12" s="71">
        <f>'Formulário 3º Bim'!$W$10</f>
        <v>0</v>
      </c>
    </row>
    <row r="13" spans="1:51" ht="21" x14ac:dyDescent="0.2">
      <c r="A13" s="48" t="s">
        <v>29</v>
      </c>
      <c r="B13" s="48" t="s">
        <v>149</v>
      </c>
      <c r="C13" s="49">
        <f>IF('Formulário 3º Bim'!C60="✔",'Formulário 3º Bim'!D60*(1-'Formulário 3º Bim'!$D$69-'Formulário 3º Bim'!$F70),0)</f>
        <v>131.64204722050002</v>
      </c>
      <c r="D13" s="49">
        <f>IF('Formulário 3º Bim'!E60="✔",'Formulário 3º Bim'!F60*(1-'Formulário 3º Bim'!$D$69-'Formulário 3º Bim'!$F70),0)</f>
        <v>75.356697652500003</v>
      </c>
      <c r="E13" s="53"/>
      <c r="F13" s="53"/>
      <c r="G13" s="53"/>
      <c r="H13" s="49">
        <f>IF('Formulário 3º Bim'!G60="✔",'Formulário 3º Bim'!H60*(1-'Formulário 3º Bim'!$D$69-'Formulário 3º Bim'!$F70),0)</f>
        <v>28.120603429500001</v>
      </c>
      <c r="I13" s="53"/>
      <c r="J13" s="53"/>
      <c r="K13" s="53"/>
      <c r="L13" s="53"/>
      <c r="M13" s="53"/>
      <c r="N13" s="53"/>
      <c r="O13" s="53"/>
      <c r="P13" s="49">
        <f>IF('Formulário 3º Bim'!$Q$58="✔",0,IF('Formulário 3º Bim'!Q60="✔",'Formulário 3º Bim'!R60*(1-'Formulário 3º Bim'!$D$69-'Formulário 3º Bim'!$F70),0))</f>
        <v>0</v>
      </c>
      <c r="Q13" s="49">
        <f>IF('Formulário 3º Bim'!$Q$58="✔",IF('Formulário 3º Bim'!Q60="✔",'Formulário 3º Bim'!R60,0),0)</f>
        <v>0</v>
      </c>
      <c r="R13" s="49">
        <f>IF('Formulário 3º Bim'!$S$58="✔",0,IF('Formulário 3º Bim'!S60="✔",'Formulário 3º Bim'!T60*(1-'Formulário 3º Bim'!$D$69-'Formulário 3º Bim'!$F70),0))</f>
        <v>0</v>
      </c>
      <c r="S13" s="53"/>
      <c r="T13" s="53"/>
      <c r="U13" s="53"/>
      <c r="V13" s="53"/>
      <c r="W13" s="49">
        <f>IF('Formulário 3º Bim'!$U$58="✔",0,IF('Formulário 3º Bim'!U60="✔",'Formulário 3º Bim'!V60*(1-'Formulário 3º Bim'!$D$69-'Formulário 3º Bim'!$F70),0))</f>
        <v>0</v>
      </c>
      <c r="X13" s="49">
        <f>IF('Formulário 3º Bim'!$S$58="✔",IF('Formulário 3º Bim'!S60="✔",'Formulário 3º Bim'!T60,0),0)</f>
        <v>0</v>
      </c>
      <c r="Y13" s="53"/>
      <c r="Z13" s="53"/>
      <c r="AA13" s="53"/>
      <c r="AB13" s="53"/>
      <c r="AC13" s="49">
        <f>IF('Formulário 3º Bim'!$U$58="✔",IF('Formulário 3º Bim'!U60="✔",'Formulário 3º Bim'!V60,0),0)</f>
        <v>0</v>
      </c>
      <c r="AD13" s="49">
        <f>IF('Formulário 3º Bim'!W60="✔",'Formulário 3º Bim'!X60,0)</f>
        <v>0</v>
      </c>
      <c r="AE13" s="49">
        <f>IF('Formulário 3º Bim'!Y60="✔",'Formulário 3º Bim'!Z60,0)</f>
        <v>0</v>
      </c>
      <c r="AF13" s="49">
        <f>IF('Formulário 3º Bim'!AA60="✔",'Formulário 3º Bim'!AB60,0)</f>
        <v>0</v>
      </c>
      <c r="AG13" s="49">
        <f>IF('Formulário 3º Bim'!AC60="✔",'Formulário 3º Bim'!AD60,0)</f>
        <v>0</v>
      </c>
      <c r="AH13" s="49">
        <f>IF('Formulário 3º Bim'!AE60="✔",'Formulário 3º Bim'!AF60,0)</f>
        <v>0</v>
      </c>
      <c r="AI13" s="53"/>
      <c r="AJ13" s="53"/>
      <c r="AK13" s="53"/>
      <c r="AL13" s="49">
        <f>'Formulário 3º Bim'!AG60</f>
        <v>346.21249999999998</v>
      </c>
      <c r="AM13" s="49">
        <f t="shared" si="1"/>
        <v>235.11934830250001</v>
      </c>
      <c r="AN13" s="49">
        <f t="shared" si="2"/>
        <v>235.11934830250001</v>
      </c>
      <c r="AO13" s="65" t="str">
        <f>'Formulário 3º Bim'!$D$27</f>
        <v>20%</v>
      </c>
      <c r="AP13" s="66">
        <f>'Formulário 3º Bim'!$H$150</f>
        <v>0.1208814</v>
      </c>
      <c r="AQ13" s="66">
        <f t="shared" si="3"/>
        <v>0.32088139999999998</v>
      </c>
      <c r="AR13" s="65">
        <f>'Formulário 3º Bim'!B60</f>
        <v>60</v>
      </c>
      <c r="AS13" s="49">
        <f t="shared" si="0"/>
        <v>14107.160898150001</v>
      </c>
      <c r="AT13" s="71">
        <f>'Formulário 3º Bim'!$C$8</f>
        <v>0</v>
      </c>
      <c r="AU13" s="71">
        <f>'Formulário 3º Bim'!$C$9</f>
        <v>0</v>
      </c>
      <c r="AV13" s="15" t="str">
        <f>'Formulário 3º Bim'!$W$8</f>
        <v>Centro-Oeste</v>
      </c>
      <c r="AW13" s="15" t="str">
        <f>'Formulário 3º Bim'!$W$9</f>
        <v>Parceira - Base</v>
      </c>
      <c r="AX13" s="71">
        <f>'Formulário 3º Bim'!$C$10</f>
        <v>0</v>
      </c>
      <c r="AY13" s="71">
        <f>'Formulário 3º Bim'!$W$10</f>
        <v>0</v>
      </c>
    </row>
    <row r="14" spans="1:51" ht="21" x14ac:dyDescent="0.2">
      <c r="A14" s="48" t="s">
        <v>30</v>
      </c>
      <c r="B14" s="48" t="s">
        <v>149</v>
      </c>
      <c r="C14" s="49">
        <f>IF('Formulário 3º Bim'!C61="✔",'Formulário 3º Bim'!D61*(1-'Formulário 3º Bim'!$D$69-'Formulário 3º Bim'!$F71),0)</f>
        <v>131.64204722050002</v>
      </c>
      <c r="D14" s="49">
        <f>IF('Formulário 3º Bim'!E61="✔",'Formulário 3º Bim'!F61*(1-'Formulário 3º Bim'!$D$69-'Formulário 3º Bim'!$F71),0)</f>
        <v>75.356697652500003</v>
      </c>
      <c r="E14" s="53"/>
      <c r="F14" s="53"/>
      <c r="G14" s="53"/>
      <c r="H14" s="49">
        <f>IF('Formulário 3º Bim'!G61="✔",'Formulário 3º Bim'!H61*(1-'Formulário 3º Bim'!$D$69-'Formulário 3º Bim'!$F71),0)</f>
        <v>28.120603429500001</v>
      </c>
      <c r="I14" s="53"/>
      <c r="J14" s="53"/>
      <c r="K14" s="53"/>
      <c r="L14" s="53"/>
      <c r="M14" s="53"/>
      <c r="N14" s="53"/>
      <c r="O14" s="53"/>
      <c r="P14" s="49">
        <f>IF('Formulário 3º Bim'!$Q$58="✔",0,IF('Formulário 3º Bim'!Q61="✔",'Formulário 3º Bim'!R61*(1-'Formulário 3º Bim'!$D$69-'Formulário 3º Bim'!$F71),0))</f>
        <v>0</v>
      </c>
      <c r="Q14" s="49">
        <f>IF('Formulário 3º Bim'!$Q$58="✔",IF('Formulário 3º Bim'!Q61="✔",'Formulário 3º Bim'!R61,0),0)</f>
        <v>0</v>
      </c>
      <c r="R14" s="49">
        <f>IF('Formulário 3º Bim'!$S$58="✔",0,IF('Formulário 3º Bim'!S61="✔",'Formulário 3º Bim'!T61*(1-'Formulário 3º Bim'!$D$69-'Formulário 3º Bim'!$F71),0))</f>
        <v>0</v>
      </c>
      <c r="S14" s="53"/>
      <c r="T14" s="53"/>
      <c r="U14" s="53"/>
      <c r="V14" s="53"/>
      <c r="W14" s="49">
        <f>IF('Formulário 3º Bim'!$U$58="✔",0,IF('Formulário 3º Bim'!U61="✔",'Formulário 3º Bim'!V61*(1-'Formulário 3º Bim'!$D$69-'Formulário 3º Bim'!$F71),0))</f>
        <v>0</v>
      </c>
      <c r="X14" s="49">
        <f>IF('Formulário 3º Bim'!$S$58="✔",IF('Formulário 3º Bim'!S61="✔",'Formulário 3º Bim'!T61,0),0)</f>
        <v>0</v>
      </c>
      <c r="Y14" s="53"/>
      <c r="Z14" s="53"/>
      <c r="AA14" s="53"/>
      <c r="AB14" s="53"/>
      <c r="AC14" s="49">
        <f>IF('Formulário 3º Bim'!$U$58="✔",IF('Formulário 3º Bim'!U61="✔",'Formulário 3º Bim'!V61,0),0)</f>
        <v>0</v>
      </c>
      <c r="AD14" s="49">
        <f>IF('Formulário 3º Bim'!W61="✔",'Formulário 3º Bim'!X61,0)</f>
        <v>0</v>
      </c>
      <c r="AE14" s="49">
        <f>IF('Formulário 3º Bim'!Y61="✔",'Formulário 3º Bim'!Z61,0)</f>
        <v>0</v>
      </c>
      <c r="AF14" s="49">
        <f>IF('Formulário 3º Bim'!AA61="✔",'Formulário 3º Bim'!AB61,0)</f>
        <v>0</v>
      </c>
      <c r="AG14" s="49">
        <f>IF('Formulário 3º Bim'!AC61="✔",'Formulário 3º Bim'!AD61,0)</f>
        <v>0</v>
      </c>
      <c r="AH14" s="49">
        <f>IF('Formulário 3º Bim'!AE61="✔",'Formulário 3º Bim'!AF61,0)</f>
        <v>0</v>
      </c>
      <c r="AI14" s="53"/>
      <c r="AJ14" s="53"/>
      <c r="AK14" s="53"/>
      <c r="AL14" s="49">
        <f>'Formulário 3º Bim'!AG61</f>
        <v>346.21249999999998</v>
      </c>
      <c r="AM14" s="49">
        <f t="shared" si="1"/>
        <v>235.11934830250001</v>
      </c>
      <c r="AN14" s="49">
        <f t="shared" si="2"/>
        <v>235.11934830250001</v>
      </c>
      <c r="AO14" s="65" t="str">
        <f>'Formulário 3º Bim'!$D$27</f>
        <v>20%</v>
      </c>
      <c r="AP14" s="66">
        <f>'Formulário 3º Bim'!$H$150</f>
        <v>0.1208814</v>
      </c>
      <c r="AQ14" s="66">
        <f t="shared" si="3"/>
        <v>0.32088139999999998</v>
      </c>
      <c r="AR14" s="65">
        <f>'Formulário 3º Bim'!B61</f>
        <v>45</v>
      </c>
      <c r="AS14" s="49">
        <f t="shared" si="0"/>
        <v>10580.3706736125</v>
      </c>
      <c r="AT14" s="71">
        <f>'Formulário 3º Bim'!$C$8</f>
        <v>0</v>
      </c>
      <c r="AU14" s="71">
        <f>'Formulário 3º Bim'!$C$9</f>
        <v>0</v>
      </c>
      <c r="AV14" s="15" t="str">
        <f>'Formulário 3º Bim'!$W$8</f>
        <v>Centro-Oeste</v>
      </c>
      <c r="AW14" s="15" t="str">
        <f>'Formulário 3º Bim'!$W$9</f>
        <v>Parceira - Base</v>
      </c>
      <c r="AX14" s="71">
        <f>'Formulário 3º Bim'!$C$10</f>
        <v>0</v>
      </c>
      <c r="AY14" s="71">
        <f>'Formulário 3º Bim'!$W$10</f>
        <v>0</v>
      </c>
    </row>
    <row r="15" spans="1:51" ht="21" x14ac:dyDescent="0.2">
      <c r="A15" s="48" t="s">
        <v>31</v>
      </c>
      <c r="B15" s="48" t="s">
        <v>149</v>
      </c>
      <c r="C15" s="49">
        <f>IF('Formulário 3º Bim'!C62="✔",'Formulário 3º Bim'!D62*(1-'Formulário 3º Bim'!$D$69-'Formulário 3º Bim'!$F72),0)</f>
        <v>131.64204722050002</v>
      </c>
      <c r="D15" s="49">
        <f>IF('Formulário 3º Bim'!E62="✔",'Formulário 3º Bim'!F62*(1-'Formulário 3º Bim'!$D$69-'Formulário 3º Bim'!$F72),0)</f>
        <v>75.356697652500003</v>
      </c>
      <c r="E15" s="53"/>
      <c r="F15" s="53"/>
      <c r="G15" s="53"/>
      <c r="H15" s="49">
        <f>IF('Formulário 3º Bim'!G62="✔",'Formulário 3º Bim'!H62*(1-'Formulário 3º Bim'!$D$69-'Formulário 3º Bim'!$F72),0)</f>
        <v>28.120603429500001</v>
      </c>
      <c r="I15" s="53"/>
      <c r="J15" s="53"/>
      <c r="K15" s="53"/>
      <c r="L15" s="53"/>
      <c r="M15" s="53"/>
      <c r="N15" s="53"/>
      <c r="O15" s="53"/>
      <c r="P15" s="49">
        <f>IF('Formulário 3º Bim'!$Q$58="✔",0,IF('Formulário 3º Bim'!Q62="✔",'Formulário 3º Bim'!R62*(1-'Formulário 3º Bim'!$D$69-'Formulário 3º Bim'!$F72),0))</f>
        <v>0</v>
      </c>
      <c r="Q15" s="49">
        <f>IF('Formulário 3º Bim'!$Q$58="✔",IF('Formulário 3º Bim'!Q62="✔",'Formulário 3º Bim'!R62,0),0)</f>
        <v>0</v>
      </c>
      <c r="R15" s="49">
        <f>IF('Formulário 3º Bim'!$S$58="✔",0,IF('Formulário 3º Bim'!S62="✔",'Formulário 3º Bim'!T62*(1-'Formulário 3º Bim'!$D$69-'Formulário 3º Bim'!$F72),0))</f>
        <v>0</v>
      </c>
      <c r="S15" s="53"/>
      <c r="T15" s="53"/>
      <c r="U15" s="53"/>
      <c r="V15" s="53"/>
      <c r="W15" s="49">
        <f>IF('Formulário 3º Bim'!$U$58="✔",0,IF('Formulário 3º Bim'!U62="✔",'Formulário 3º Bim'!V62*(1-'Formulário 3º Bim'!$D$69-'Formulário 3º Bim'!$F72),0))</f>
        <v>0</v>
      </c>
      <c r="X15" s="49">
        <f>IF('Formulário 3º Bim'!$S$58="✔",IF('Formulário 3º Bim'!S62="✔",'Formulário 3º Bim'!T62,0),0)</f>
        <v>0</v>
      </c>
      <c r="Y15" s="53"/>
      <c r="Z15" s="53"/>
      <c r="AA15" s="53"/>
      <c r="AB15" s="53"/>
      <c r="AC15" s="49">
        <f>IF('Formulário 3º Bim'!$U$58="✔",IF('Formulário 3º Bim'!U62="✔",'Formulário 3º Bim'!V62,0),0)</f>
        <v>0</v>
      </c>
      <c r="AD15" s="49">
        <f>IF('Formulário 3º Bim'!W62="✔",'Formulário 3º Bim'!X62,0)</f>
        <v>0</v>
      </c>
      <c r="AE15" s="49">
        <f>IF('Formulário 3º Bim'!Y62="✔",'Formulário 3º Bim'!Z62,0)</f>
        <v>0</v>
      </c>
      <c r="AF15" s="49">
        <f>IF('Formulário 3º Bim'!AA62="✔",'Formulário 3º Bim'!AB62,0)</f>
        <v>0</v>
      </c>
      <c r="AG15" s="49">
        <f>IF('Formulário 3º Bim'!AC62="✔",'Formulário 3º Bim'!AD62,0)</f>
        <v>0</v>
      </c>
      <c r="AH15" s="49">
        <f>IF('Formulário 3º Bim'!AE62="✔",'Formulário 3º Bim'!AF62,0)</f>
        <v>0</v>
      </c>
      <c r="AI15" s="53"/>
      <c r="AJ15" s="53"/>
      <c r="AK15" s="53"/>
      <c r="AL15" s="49">
        <f>'Formulário 3º Bim'!AG62</f>
        <v>346.21249999999998</v>
      </c>
      <c r="AM15" s="49">
        <f t="shared" si="1"/>
        <v>235.11934830250001</v>
      </c>
      <c r="AN15" s="49">
        <f t="shared" si="2"/>
        <v>235.11934830250001</v>
      </c>
      <c r="AO15" s="65" t="str">
        <f>'Formulário 3º Bim'!$D$27</f>
        <v>20%</v>
      </c>
      <c r="AP15" s="66">
        <f>'Formulário 3º Bim'!$H$150</f>
        <v>0.1208814</v>
      </c>
      <c r="AQ15" s="66">
        <f t="shared" si="3"/>
        <v>0.32088139999999998</v>
      </c>
      <c r="AR15" s="65">
        <f>'Formulário 3º Bim'!B62</f>
        <v>40</v>
      </c>
      <c r="AS15" s="49">
        <f t="shared" si="0"/>
        <v>9404.7739321000008</v>
      </c>
      <c r="AT15" s="71">
        <f>'Formulário 3º Bim'!$C$8</f>
        <v>0</v>
      </c>
      <c r="AU15" s="71">
        <f>'Formulário 3º Bim'!$C$9</f>
        <v>0</v>
      </c>
      <c r="AV15" s="15" t="str">
        <f>'Formulário 3º Bim'!$W$8</f>
        <v>Centro-Oeste</v>
      </c>
      <c r="AW15" s="15" t="str">
        <f>'Formulário 3º Bim'!$W$9</f>
        <v>Parceira - Base</v>
      </c>
      <c r="AX15" s="71">
        <f>'Formulário 3º Bim'!$C$10</f>
        <v>0</v>
      </c>
      <c r="AY15" s="71">
        <f>'Formulário 3º Bim'!$W$10</f>
        <v>0</v>
      </c>
    </row>
    <row r="16" spans="1:51" ht="21" x14ac:dyDescent="0.2">
      <c r="A16" s="48" t="s">
        <v>33</v>
      </c>
      <c r="B16" s="48" t="s">
        <v>87</v>
      </c>
      <c r="C16" s="49">
        <f>IF('Formulário 3º Bim'!C78="✔",'Formulário 3º Bim'!D78*(1-'Formulário 3º Bim'!$D$86-'Formulário 3º Bim'!$F86),0)</f>
        <v>143.076706648</v>
      </c>
      <c r="D16" s="49">
        <f>IF('Formulário 3º Bim'!E78="✔",'Formulário 3º Bim'!F78*(1-'Formulário 3º Bim'!$D$86-'Formulário 3º Bim'!$F86),0)</f>
        <v>115.772743335</v>
      </c>
      <c r="E16" s="53"/>
      <c r="F16" s="53"/>
      <c r="G16" s="53"/>
      <c r="H16" s="49">
        <f>IF('Formulário 3º Bim'!G78="✔",'Formulário 3º Bim'!H78*(1-'Formulário 3º Bim'!$D$86-'Formulário 3º Bim'!$F86),0)</f>
        <v>28.120603429500001</v>
      </c>
      <c r="I16" s="53"/>
      <c r="J16" s="53"/>
      <c r="K16" s="53"/>
      <c r="L16" s="49">
        <f>IF('Formulário 3º Bim'!K78="✔",'Formulário 3º Bim'!L78*(1-'Formulário 3º Bim'!$D$86-'Formulário 3º Bim'!$F86),0)</f>
        <v>158.822071389</v>
      </c>
      <c r="M16" s="53"/>
      <c r="N16" s="53"/>
      <c r="O16" s="53"/>
      <c r="P16" s="49">
        <f>IF('Formulário 3º Bim'!$M$77="✔",0,IF('Formulário 3º Bim'!M78="✔",'Formulário 3º Bim'!N78*(1-'Formulário 3º Bim'!$D$86-'Formulário 3º Bim'!$F86),0))</f>
        <v>0</v>
      </c>
      <c r="Q16" s="49">
        <f>IF('Formulário 3º Bim'!$M$77="✔",IF('Formulário 3º Bim'!M78="✔",'Formulário 3º Bim'!N78,0),0)</f>
        <v>0</v>
      </c>
      <c r="R16" s="49">
        <f>IF('Formulário 3º Bim'!$O$77="✔",0,IF('Formulário 3º Bim'!O78="✔",'Formulário 3º Bim'!P78*(1-'Formulário 3º Bim'!$D$86-'Formulário 3º Bim'!$F86),0))</f>
        <v>0</v>
      </c>
      <c r="S16" s="53"/>
      <c r="T16" s="53"/>
      <c r="U16" s="53"/>
      <c r="V16" s="53"/>
      <c r="W16" s="53"/>
      <c r="X16" s="49">
        <f>IF('Formulário 3º Bim'!$O$77="✔",IF('Formulário 3º Bim'!O78="✔",'Formulário 3º Bim'!P78,0),0)</f>
        <v>0</v>
      </c>
      <c r="Y16" s="53"/>
      <c r="Z16" s="53"/>
      <c r="AA16" s="53"/>
      <c r="AB16" s="53"/>
      <c r="AC16" s="53"/>
      <c r="AD16" s="49">
        <f>IF('Formulário 3º Bim'!Q78="✔",'Formulário 3º Bim'!R78,0)</f>
        <v>0</v>
      </c>
      <c r="AE16" s="49">
        <f>IF('Formulário 3º Bim'!S78="✔",'Formulário 3º Bim'!T78,0)</f>
        <v>0</v>
      </c>
      <c r="AF16" s="49">
        <f>IF('Formulário 3º Bim'!U78="✔",'Formulário 3º Bim'!V78,0)</f>
        <v>0</v>
      </c>
      <c r="AG16" s="49">
        <f>IF('Formulário 3º Bim'!W78="✔",'Formulário 3º Bim'!X78,0)</f>
        <v>0</v>
      </c>
      <c r="AH16" s="49">
        <f>IF('Formulário 3º Bim'!Y78="✔",'Formulário 3º Bim'!Z78,0)</f>
        <v>0</v>
      </c>
      <c r="AI16" s="53"/>
      <c r="AJ16" s="53"/>
      <c r="AK16" s="53"/>
      <c r="AL16" s="49">
        <f>'Formulário 3º Bim'!AA78</f>
        <v>656.42750000000001</v>
      </c>
      <c r="AM16" s="49">
        <f t="shared" si="1"/>
        <v>445.79212480149999</v>
      </c>
      <c r="AN16" s="49">
        <f t="shared" si="2"/>
        <v>445.79212480149999</v>
      </c>
      <c r="AO16" s="65" t="str">
        <f>'Formulário 3º Bim'!$D$27</f>
        <v>20%</v>
      </c>
      <c r="AP16" s="66">
        <f>'Formulário 3º Bim'!$H$150</f>
        <v>0.1208814</v>
      </c>
      <c r="AQ16" s="66">
        <f t="shared" si="3"/>
        <v>0.32088139999999998</v>
      </c>
      <c r="AR16" s="65">
        <f>'Formulário 3º Bim'!B78</f>
        <v>30</v>
      </c>
      <c r="AS16" s="49">
        <f t="shared" si="0"/>
        <v>13373.763744045</v>
      </c>
      <c r="AT16" s="71">
        <f>'Formulário 3º Bim'!$C$8</f>
        <v>0</v>
      </c>
      <c r="AU16" s="71">
        <f>'Formulário 3º Bim'!$C$9</f>
        <v>0</v>
      </c>
      <c r="AV16" s="15" t="str">
        <f>'Formulário 3º Bim'!$W$8</f>
        <v>Centro-Oeste</v>
      </c>
      <c r="AW16" s="15" t="str">
        <f>'Formulário 3º Bim'!$W$9</f>
        <v>Parceira - Base</v>
      </c>
      <c r="AX16" s="71">
        <f>'Formulário 3º Bim'!$C$10</f>
        <v>0</v>
      </c>
      <c r="AY16" s="71">
        <f>'Formulário 3º Bim'!$W$10</f>
        <v>0</v>
      </c>
    </row>
    <row r="17" spans="1:51" ht="21" x14ac:dyDescent="0.2">
      <c r="A17" s="48" t="s">
        <v>34</v>
      </c>
      <c r="B17" s="48" t="s">
        <v>87</v>
      </c>
      <c r="C17" s="49">
        <f>IF('Formulário 3º Bim'!C79="✔",'Formulário 3º Bim'!D79*(1-'Formulário 3º Bim'!$D$86-'Formulário 3º Bim'!$F87),0)</f>
        <v>143.076706648</v>
      </c>
      <c r="D17" s="49">
        <f>IF('Formulário 3º Bim'!E79="✔",'Formulário 3º Bim'!F79*(1-'Formulário 3º Bim'!$D$86-'Formulário 3º Bim'!$F87),0)</f>
        <v>115.772743335</v>
      </c>
      <c r="E17" s="53"/>
      <c r="F17" s="53"/>
      <c r="G17" s="53"/>
      <c r="H17" s="49">
        <f>IF('Formulário 3º Bim'!G79="✔",'Formulário 3º Bim'!H79*(1-'Formulário 3º Bim'!$D$86-'Formulário 3º Bim'!$F87),0)</f>
        <v>28.120603429500001</v>
      </c>
      <c r="I17" s="53"/>
      <c r="J17" s="53"/>
      <c r="K17" s="53"/>
      <c r="L17" s="49">
        <f>IF('Formulário 3º Bim'!K79="✔",'Formulário 3º Bim'!L79*(1-'Formulário 3º Bim'!$D$86-'Formulário 3º Bim'!$F87),0)</f>
        <v>158.822071389</v>
      </c>
      <c r="M17" s="53"/>
      <c r="N17" s="53"/>
      <c r="O17" s="53"/>
      <c r="P17" s="49">
        <f>IF('Formulário 3º Bim'!$M$77="✔",0,IF('Formulário 3º Bim'!M79="✔",'Formulário 3º Bim'!N79*(1-'Formulário 3º Bim'!$D$86-'Formulário 3º Bim'!$F87),0))</f>
        <v>0</v>
      </c>
      <c r="Q17" s="49">
        <f>IF('Formulário 3º Bim'!$M$77="✔",IF('Formulário 3º Bim'!M79="✔",'Formulário 3º Bim'!N79,0),0)</f>
        <v>0</v>
      </c>
      <c r="R17" s="49">
        <f>IF('Formulário 3º Bim'!$O$77="✔",0,IF('Formulário 3º Bim'!O79="✔",'Formulário 3º Bim'!P79*(1-'Formulário 3º Bim'!$D$86-'Formulário 3º Bim'!$F87),0))</f>
        <v>0</v>
      </c>
      <c r="S17" s="53"/>
      <c r="T17" s="53"/>
      <c r="U17" s="53"/>
      <c r="V17" s="53"/>
      <c r="W17" s="53"/>
      <c r="X17" s="49">
        <f>IF('Formulário 3º Bim'!$O$77="✔",IF('Formulário 3º Bim'!O79="✔",'Formulário 3º Bim'!P79,0),0)</f>
        <v>0</v>
      </c>
      <c r="Y17" s="53"/>
      <c r="Z17" s="53"/>
      <c r="AA17" s="53"/>
      <c r="AB17" s="53"/>
      <c r="AC17" s="53"/>
      <c r="AD17" s="49">
        <f>IF('Formulário 3º Bim'!Q79="✔",'Formulário 3º Bim'!R79,0)</f>
        <v>0</v>
      </c>
      <c r="AE17" s="49">
        <f>IF('Formulário 3º Bim'!S79="✔",'Formulário 3º Bim'!T79,0)</f>
        <v>0</v>
      </c>
      <c r="AF17" s="49">
        <f>IF('Formulário 3º Bim'!U79="✔",'Formulário 3º Bim'!V79,0)</f>
        <v>0</v>
      </c>
      <c r="AG17" s="49">
        <f>IF('Formulário 3º Bim'!W79="✔",'Formulário 3º Bim'!X79,0)</f>
        <v>0</v>
      </c>
      <c r="AH17" s="49">
        <f>IF('Formulário 3º Bim'!Y79="✔",'Formulário 3º Bim'!Z79,0)</f>
        <v>0</v>
      </c>
      <c r="AI17" s="53"/>
      <c r="AJ17" s="53"/>
      <c r="AK17" s="53"/>
      <c r="AL17" s="49">
        <f>'Formulário 3º Bim'!AA79</f>
        <v>656.42750000000001</v>
      </c>
      <c r="AM17" s="49">
        <f t="shared" si="1"/>
        <v>445.79212480149999</v>
      </c>
      <c r="AN17" s="49">
        <f t="shared" si="2"/>
        <v>445.79212480149999</v>
      </c>
      <c r="AO17" s="65" t="str">
        <f>'Formulário 3º Bim'!$D$27</f>
        <v>20%</v>
      </c>
      <c r="AP17" s="66">
        <f>'Formulário 3º Bim'!$H$150</f>
        <v>0.1208814</v>
      </c>
      <c r="AQ17" s="66">
        <f t="shared" si="3"/>
        <v>0.32088139999999998</v>
      </c>
      <c r="AR17" s="65">
        <f>'Formulário 3º Bim'!B79</f>
        <v>40</v>
      </c>
      <c r="AS17" s="49">
        <f t="shared" si="0"/>
        <v>17831.68499206</v>
      </c>
      <c r="AT17" s="71">
        <f>'Formulário 3º Bim'!$C$8</f>
        <v>0</v>
      </c>
      <c r="AU17" s="71">
        <f>'Formulário 3º Bim'!$C$9</f>
        <v>0</v>
      </c>
      <c r="AV17" s="15" t="str">
        <f>'Formulário 3º Bim'!$W$8</f>
        <v>Centro-Oeste</v>
      </c>
      <c r="AW17" s="15" t="str">
        <f>'Formulário 3º Bim'!$W$9</f>
        <v>Parceira - Base</v>
      </c>
      <c r="AX17" s="71">
        <f>'Formulário 3º Bim'!$C$10</f>
        <v>0</v>
      </c>
      <c r="AY17" s="71">
        <f>'Formulário 3º Bim'!$W$10</f>
        <v>0</v>
      </c>
    </row>
    <row r="18" spans="1:51" ht="21" x14ac:dyDescent="0.2">
      <c r="A18" s="48" t="s">
        <v>38</v>
      </c>
      <c r="B18" s="48" t="s">
        <v>87</v>
      </c>
      <c r="C18" s="49">
        <f>IF('Formulário 3º Bim'!C93="✔",'Formulário 3º Bim'!D93*(1-'Formulário 3º Bim'!$D$100-'Formulário 3º Bim'!$F100),0)</f>
        <v>143.076706648</v>
      </c>
      <c r="D18" s="49">
        <f>IF('Formulário 3º Bim'!E93="✔",'Formulário 3º Bim'!F93*(1-'Formulário 3º Bim'!$D$100-'Formulário 3º Bim'!$F100),0)</f>
        <v>184.47407870749998</v>
      </c>
      <c r="E18" s="53"/>
      <c r="F18" s="53"/>
      <c r="G18" s="53"/>
      <c r="H18" s="49">
        <f>IF('Formulário 3º Bim'!G93="✔",'Formulário 3º Bim'!H93*(1-'Formulário 3º Bim'!$D$100-'Formulário 3º Bim'!$F100),0)</f>
        <v>28.120603429500001</v>
      </c>
      <c r="I18" s="53"/>
      <c r="J18" s="49">
        <f>IF('Formulário 3º Bim'!I93="✔",'Formulário 3º Bim'!J93*(1-'Formulário 3º Bim'!$D$100-'Formulário 3º Bim'!$F100),0)</f>
        <v>37.2917605632</v>
      </c>
      <c r="K18" s="53"/>
      <c r="L18" s="49">
        <f>IF('Formulário 3º Bim'!M93="✔",'Formulário 3º Bim'!N93*(1-'Formulário 3º Bim'!$D$100-'Formulário 3º Bim'!$F100),0)</f>
        <v>0</v>
      </c>
      <c r="M18" s="53"/>
      <c r="N18" s="53"/>
      <c r="O18" s="53"/>
      <c r="P18" s="49">
        <f>IF('Formulário 3º Bim'!$O$92="✔",0,IF('Formulário 3º Bim'!O93="✔",'Formulário 3º Bim'!P93*(1-'Formulário 3º Bim'!$D$100-'Formulário 3º Bim'!$F100),0))</f>
        <v>0</v>
      </c>
      <c r="Q18" s="49">
        <f>IF('Formulário 3º Bim'!$O$92="✔",IF('Formulário 3º Bim'!O93="✔",'Formulário 3º Bim'!P93,0),0)</f>
        <v>0</v>
      </c>
      <c r="R18" s="49">
        <f>IF('Formulário 3º Bim'!$Q$92="✔",0,IF('Formulário 3º Bim'!Q93="✔",'Formulário 3º Bim'!R93*(1-'Formulário 3º Bim'!$D$100-'Formulário 3º Bim'!$F100),0))</f>
        <v>0</v>
      </c>
      <c r="S18" s="53"/>
      <c r="T18" s="53"/>
      <c r="U18" s="53"/>
      <c r="V18" s="53"/>
      <c r="W18" s="53"/>
      <c r="X18" s="49">
        <f>IF('Formulário 3º Bim'!$Q$92="✔",IF('Formulário 3º Bim'!Q93="✔",'Formulário 3º Bim'!R93,0),0)</f>
        <v>0</v>
      </c>
      <c r="Y18" s="53"/>
      <c r="Z18" s="53"/>
      <c r="AA18" s="53"/>
      <c r="AB18" s="53"/>
      <c r="AC18" s="53"/>
      <c r="AD18" s="49">
        <f>IF('Formulário 3º Bim'!S93="✔",'Formulário 3º Bim'!T93,0)</f>
        <v>0</v>
      </c>
      <c r="AE18" s="49">
        <f>IF('Formulário 3º Bim'!U93="✔",'Formulário 3º Bim'!V93,0)</f>
        <v>0</v>
      </c>
      <c r="AF18" s="49">
        <f>IF('Formulário 3º Bim'!W93="✔",'Formulário 3º Bim'!X93,0)</f>
        <v>0</v>
      </c>
      <c r="AG18" s="49">
        <f>IF('Formulário 3º Bim'!Y93="✔",'Formulário 3º Bim'!Z93,0)</f>
        <v>0</v>
      </c>
      <c r="AH18" s="49">
        <f>IF('Formulário 3º Bim'!AA93="✔",'Formulário 3º Bim'!AB93,0)</f>
        <v>0</v>
      </c>
      <c r="AI18" s="53"/>
      <c r="AJ18" s="53"/>
      <c r="AK18" s="53"/>
      <c r="AL18" s="49">
        <f>'Formulário 3º Bim'!AC93</f>
        <v>578.63700000000006</v>
      </c>
      <c r="AM18" s="49">
        <f t="shared" si="1"/>
        <v>392.96314934820003</v>
      </c>
      <c r="AN18" s="49">
        <f t="shared" si="2"/>
        <v>392.96314934820003</v>
      </c>
      <c r="AO18" s="65" t="str">
        <f>'Formulário 3º Bim'!$D$27</f>
        <v>20%</v>
      </c>
      <c r="AP18" s="66">
        <f>'Formulário 3º Bim'!$H$150</f>
        <v>0.1208814</v>
      </c>
      <c r="AQ18" s="66">
        <f t="shared" si="3"/>
        <v>0.32088139999999998</v>
      </c>
      <c r="AR18" s="65">
        <f>'Formulário 3º Bim'!B93</f>
        <v>25</v>
      </c>
      <c r="AS18" s="49">
        <f t="shared" si="0"/>
        <v>9824.0787337050006</v>
      </c>
      <c r="AT18" s="71">
        <f>'Formulário 3º Bim'!$C$8</f>
        <v>0</v>
      </c>
      <c r="AU18" s="71">
        <f>'Formulário 3º Bim'!$C$9</f>
        <v>0</v>
      </c>
      <c r="AV18" s="15" t="str">
        <f>'Formulário 3º Bim'!$W$8</f>
        <v>Centro-Oeste</v>
      </c>
      <c r="AW18" s="15" t="str">
        <f>'Formulário 3º Bim'!$W$9</f>
        <v>Parceira - Base</v>
      </c>
      <c r="AX18" s="71">
        <f>'Formulário 3º Bim'!$C$10</f>
        <v>0</v>
      </c>
      <c r="AY18" s="71">
        <f>'Formulário 3º Bim'!$W$10</f>
        <v>0</v>
      </c>
    </row>
    <row r="19" spans="1:51" ht="21" x14ac:dyDescent="0.2">
      <c r="A19" s="48" t="s">
        <v>40</v>
      </c>
      <c r="B19" s="48" t="s">
        <v>39</v>
      </c>
      <c r="C19" s="49">
        <f>IF('Formulário 3º Bim'!C106="✔",'Formulário 3º Bim'!D106*(1-'Formulário 3º Bim'!$D$114-'Formulário 3º Bim'!$F114),0)</f>
        <v>0</v>
      </c>
      <c r="D19" s="49">
        <f>IF('Formulário 3º Bim'!E106="✔",'Formulário 3º Bim'!F106*(1-'Formulário 3º Bim'!$D$114-'Formulário 3º Bim'!$F114),0)</f>
        <v>0</v>
      </c>
      <c r="E19" s="53"/>
      <c r="F19" s="53"/>
      <c r="G19" s="53"/>
      <c r="H19" s="49">
        <f>IF('Formulário 3º Bim'!G106="✔",'Formulário 3º Bim'!H106*(1-'Formulário 3º Bim'!$D$114-'Formulário 3º Bim'!$F114),0)</f>
        <v>0</v>
      </c>
      <c r="I19" s="53"/>
      <c r="J19" s="49">
        <f>IF('Formulário 3º Bim'!I106="✔",'Formulário 3º Bim'!J106*(1-'Formulário 3º Bim'!$D$114-'Formulário 3º Bim'!$F114),0)</f>
        <v>0</v>
      </c>
      <c r="K19" s="53"/>
      <c r="L19" s="53"/>
      <c r="M19" s="53"/>
      <c r="N19" s="53"/>
      <c r="O19" s="53"/>
      <c r="P19" s="53"/>
      <c r="Q19" s="53"/>
      <c r="R19" s="49">
        <f>IF('Formulário 3º Bim'!M$105="✔",0,IF('Formulário 3º Bim'!M106="✔",'Formulário 3º Bim'!N106*(1-'Formulário 3º Bim'!$D$114-'Formulário 3º Bim'!$F114),0))</f>
        <v>0</v>
      </c>
      <c r="S19" s="53"/>
      <c r="T19" s="53"/>
      <c r="U19" s="53"/>
      <c r="V19" s="53"/>
      <c r="W19" s="53"/>
      <c r="X19" s="49">
        <f>IF('Formulário 3º Bim'!$M$105="✔",IF('Formulário 3º Bim'!M106="✔",'Formulário 3º Bim'!N106,0),0)</f>
        <v>0</v>
      </c>
      <c r="Y19" s="53"/>
      <c r="Z19" s="53"/>
      <c r="AA19" s="53"/>
      <c r="AB19" s="53"/>
      <c r="AC19" s="53"/>
      <c r="AD19" s="49">
        <f>IF('Formulário 3º Bim'!O106="✔",'Formulário 3º Bim'!P106,0)</f>
        <v>0</v>
      </c>
      <c r="AE19" s="49">
        <f>IF('Formulário 3º Bim'!Q106="✔",'Formulário 3º Bim'!R106,0)</f>
        <v>0</v>
      </c>
      <c r="AF19" s="49">
        <f>IF('Formulário 3º Bim'!S106="✔",'Formulário 3º Bim'!T106,0)</f>
        <v>0</v>
      </c>
      <c r="AG19" s="49">
        <f>IF('Formulário 3º Bim'!U106="✔",'Formulário 3º Bim'!V106,0)</f>
        <v>0</v>
      </c>
      <c r="AH19" s="53"/>
      <c r="AI19" s="53"/>
      <c r="AJ19" s="53"/>
      <c r="AK19" s="53"/>
      <c r="AL19" s="49">
        <f>'Formulário 3º Bim'!W106</f>
        <v>0</v>
      </c>
      <c r="AM19" s="49">
        <f t="shared" si="1"/>
        <v>0</v>
      </c>
      <c r="AN19" s="49">
        <f t="shared" si="2"/>
        <v>0</v>
      </c>
      <c r="AO19" s="65" t="str">
        <f>'Formulário 3º Bim'!$D$27</f>
        <v>20%</v>
      </c>
      <c r="AP19" s="66">
        <f>'Formulário 3º Bim'!$H$150</f>
        <v>0.1208814</v>
      </c>
      <c r="AQ19" s="66">
        <f t="shared" si="3"/>
        <v>0.32088139999999998</v>
      </c>
      <c r="AR19" s="65">
        <f>'Formulário 3º Bim'!B106</f>
        <v>0</v>
      </c>
      <c r="AS19" s="49">
        <f t="shared" si="0"/>
        <v>0</v>
      </c>
      <c r="AT19" s="71">
        <f>'Formulário 3º Bim'!$C$8</f>
        <v>0</v>
      </c>
      <c r="AU19" s="71">
        <f>'Formulário 3º Bim'!$C$9</f>
        <v>0</v>
      </c>
      <c r="AV19" s="15" t="str">
        <f>'Formulário 3º Bim'!$W$8</f>
        <v>Centro-Oeste</v>
      </c>
      <c r="AW19" s="15" t="str">
        <f>'Formulário 3º Bim'!$W$9</f>
        <v>Parceira - Base</v>
      </c>
      <c r="AX19" s="71">
        <f>'Formulário 3º Bim'!$C$10</f>
        <v>0</v>
      </c>
      <c r="AY19" s="71">
        <f>'Formulário 3º Bim'!$W$10</f>
        <v>0</v>
      </c>
    </row>
    <row r="20" spans="1:51" ht="21" x14ac:dyDescent="0.2">
      <c r="A20" s="48" t="s">
        <v>41</v>
      </c>
      <c r="B20" s="48" t="s">
        <v>39</v>
      </c>
      <c r="C20" s="49">
        <f>IF('Formulário 3º Bim'!C107="✔",'Formulário 3º Bim'!D107*(1-'Formulário 3º Bim'!$D$114-'Formulário 3º Bim'!$F115),0)</f>
        <v>0</v>
      </c>
      <c r="D20" s="53"/>
      <c r="E20" s="53"/>
      <c r="F20" s="53"/>
      <c r="G20" s="53"/>
      <c r="H20" s="53"/>
      <c r="I20" s="53"/>
      <c r="J20" s="49">
        <f>IF('Formulário 3º Bim'!I107="✔",'Formulário 3º Bim'!J107*(1-'Formulário 3º Bim'!$D$114-'Formulário 3º Bim'!$F115),0)</f>
        <v>0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49">
        <f>'Formulário 3º Bim'!W107</f>
        <v>0</v>
      </c>
      <c r="AM20" s="49">
        <f t="shared" si="1"/>
        <v>0</v>
      </c>
      <c r="AN20" s="49">
        <f t="shared" si="2"/>
        <v>0</v>
      </c>
      <c r="AO20" s="65" t="str">
        <f>'Formulário 3º Bim'!$D$27</f>
        <v>20%</v>
      </c>
      <c r="AP20" s="66">
        <f>'Formulário 3º Bim'!$H$150</f>
        <v>0.1208814</v>
      </c>
      <c r="AQ20" s="66">
        <f t="shared" si="3"/>
        <v>0.32088139999999998</v>
      </c>
      <c r="AR20" s="65">
        <f>'Formulário 3º Bim'!B107</f>
        <v>0</v>
      </c>
      <c r="AS20" s="49">
        <f t="shared" si="0"/>
        <v>0</v>
      </c>
      <c r="AT20" s="71">
        <f>'Formulário 3º Bim'!$C$8</f>
        <v>0</v>
      </c>
      <c r="AU20" s="71">
        <f>'Formulário 3º Bim'!$C$9</f>
        <v>0</v>
      </c>
      <c r="AV20" s="15" t="str">
        <f>'Formulário 3º Bim'!$W$8</f>
        <v>Centro-Oeste</v>
      </c>
      <c r="AW20" s="15" t="str">
        <f>'Formulário 3º Bim'!$W$9</f>
        <v>Parceira - Base</v>
      </c>
      <c r="AX20" s="71">
        <f>'Formulário 3º Bim'!$C$10</f>
        <v>0</v>
      </c>
      <c r="AY20" s="71">
        <f>'Formulário 3º Bim'!$W$10</f>
        <v>0</v>
      </c>
    </row>
  </sheetData>
  <conditionalFormatting sqref="C2">
    <cfRule type="expression" dxfId="105" priority="53">
      <formula>B2="✖"</formula>
    </cfRule>
  </conditionalFormatting>
  <conditionalFormatting sqref="D2:D11">
    <cfRule type="expression" dxfId="104" priority="52">
      <formula>C2="✖"</formula>
    </cfRule>
  </conditionalFormatting>
  <conditionalFormatting sqref="E2:E8 F4:F8">
    <cfRule type="expression" dxfId="103" priority="51">
      <formula>D2="✖"</formula>
    </cfRule>
  </conditionalFormatting>
  <conditionalFormatting sqref="F2:F3">
    <cfRule type="expression" dxfId="102" priority="50">
      <formula>E2="✖"</formula>
    </cfRule>
  </conditionalFormatting>
  <conditionalFormatting sqref="G2:G16">
    <cfRule type="expression" dxfId="101" priority="49">
      <formula>F2="✖"</formula>
    </cfRule>
  </conditionalFormatting>
  <conditionalFormatting sqref="H2:H10">
    <cfRule type="expression" dxfId="100" priority="48">
      <formula>G2="✖"</formula>
    </cfRule>
  </conditionalFormatting>
  <conditionalFormatting sqref="H20">
    <cfRule type="expression" dxfId="99" priority="47">
      <formula>G20="✖"</formula>
    </cfRule>
  </conditionalFormatting>
  <conditionalFormatting sqref="E9:E20">
    <cfRule type="expression" dxfId="98" priority="46">
      <formula>D9="✖"</formula>
    </cfRule>
  </conditionalFormatting>
  <conditionalFormatting sqref="F9:F20">
    <cfRule type="expression" dxfId="97" priority="45">
      <formula>E9="✖"</formula>
    </cfRule>
  </conditionalFormatting>
  <conditionalFormatting sqref="G17:G20">
    <cfRule type="expression" dxfId="96" priority="44">
      <formula>F17="✖"</formula>
    </cfRule>
  </conditionalFormatting>
  <conditionalFormatting sqref="I2:I18">
    <cfRule type="expression" dxfId="95" priority="43">
      <formula>H2="✖"</formula>
    </cfRule>
  </conditionalFormatting>
  <conditionalFormatting sqref="I19:I20">
    <cfRule type="expression" dxfId="94" priority="42">
      <formula>H19="✖"</formula>
    </cfRule>
  </conditionalFormatting>
  <conditionalFormatting sqref="J2:J17">
    <cfRule type="expression" dxfId="93" priority="41">
      <formula>I2="✖"</formula>
    </cfRule>
  </conditionalFormatting>
  <conditionalFormatting sqref="K2:K19">
    <cfRule type="expression" dxfId="92" priority="40">
      <formula>J2="✖"</formula>
    </cfRule>
  </conditionalFormatting>
  <conditionalFormatting sqref="K20">
    <cfRule type="expression" dxfId="91" priority="39">
      <formula>J20="✖"</formula>
    </cfRule>
  </conditionalFormatting>
  <conditionalFormatting sqref="L2:L15">
    <cfRule type="expression" dxfId="90" priority="38">
      <formula>K2="✖"</formula>
    </cfRule>
  </conditionalFormatting>
  <conditionalFormatting sqref="L19:L20">
    <cfRule type="expression" dxfId="89" priority="37">
      <formula>K19="✖"</formula>
    </cfRule>
  </conditionalFormatting>
  <conditionalFormatting sqref="M2:O15">
    <cfRule type="expression" dxfId="88" priority="36">
      <formula>L2="✖"</formula>
    </cfRule>
  </conditionalFormatting>
  <conditionalFormatting sqref="M16:M20">
    <cfRule type="expression" dxfId="87" priority="35">
      <formula>L16="✖"</formula>
    </cfRule>
  </conditionalFormatting>
  <conditionalFormatting sqref="N16:O20">
    <cfRule type="expression" dxfId="86" priority="34">
      <formula>M16="✖"</formula>
    </cfRule>
  </conditionalFormatting>
  <conditionalFormatting sqref="P2:Q11">
    <cfRule type="expression" dxfId="85" priority="33">
      <formula>O2="✖"</formula>
    </cfRule>
  </conditionalFormatting>
  <conditionalFormatting sqref="P19:Q20 R20:S20">
    <cfRule type="expression" dxfId="84" priority="32">
      <formula>O19="✖"</formula>
    </cfRule>
  </conditionalFormatting>
  <conditionalFormatting sqref="S2:S3">
    <cfRule type="expression" dxfId="83" priority="31">
      <formula>R2="✖"</formula>
    </cfRule>
  </conditionalFormatting>
  <conditionalFormatting sqref="S7:S19">
    <cfRule type="expression" dxfId="82" priority="30">
      <formula>R7="✖"</formula>
    </cfRule>
  </conditionalFormatting>
  <conditionalFormatting sqref="T2:T6">
    <cfRule type="expression" dxfId="81" priority="29">
      <formula>S2="✖"</formula>
    </cfRule>
  </conditionalFormatting>
  <conditionalFormatting sqref="T12:T20">
    <cfRule type="expression" dxfId="80" priority="28">
      <formula>S12="✖"</formula>
    </cfRule>
  </conditionalFormatting>
  <conditionalFormatting sqref="U12:U20">
    <cfRule type="expression" dxfId="79" priority="27">
      <formula>T12="✖"</formula>
    </cfRule>
  </conditionalFormatting>
  <conditionalFormatting sqref="U2:U6">
    <cfRule type="expression" dxfId="78" priority="26">
      <formula>T2="✖"</formula>
    </cfRule>
  </conditionalFormatting>
  <conditionalFormatting sqref="V2:V12">
    <cfRule type="expression" dxfId="77" priority="25">
      <formula>U2="✖"</formula>
    </cfRule>
  </conditionalFormatting>
  <conditionalFormatting sqref="V13:V20">
    <cfRule type="expression" dxfId="76" priority="24">
      <formula>U13="✖"</formula>
    </cfRule>
  </conditionalFormatting>
  <conditionalFormatting sqref="W2:W6">
    <cfRule type="expression" dxfId="75" priority="23">
      <formula>V2="✖"</formula>
    </cfRule>
  </conditionalFormatting>
  <conditionalFormatting sqref="W16:W20 X20">
    <cfRule type="expression" dxfId="74" priority="22">
      <formula>V16="✖"</formula>
    </cfRule>
  </conditionalFormatting>
  <conditionalFormatting sqref="Y2:Y3">
    <cfRule type="expression" dxfId="73" priority="21">
      <formula>X2="✖"</formula>
    </cfRule>
  </conditionalFormatting>
  <conditionalFormatting sqref="Y7:Y20">
    <cfRule type="expression" dxfId="72" priority="20">
      <formula>X7="✖"</formula>
    </cfRule>
  </conditionalFormatting>
  <conditionalFormatting sqref="Z2:Z6">
    <cfRule type="expression" dxfId="71" priority="19">
      <formula>Y2="✖"</formula>
    </cfRule>
  </conditionalFormatting>
  <conditionalFormatting sqref="Z12:Z20">
    <cfRule type="expression" dxfId="70" priority="18">
      <formula>Y12="✖"</formula>
    </cfRule>
  </conditionalFormatting>
  <conditionalFormatting sqref="AA12:AA20">
    <cfRule type="expression" dxfId="69" priority="17">
      <formula>Z12="✖"</formula>
    </cfRule>
  </conditionalFormatting>
  <conditionalFormatting sqref="AA2:AA6">
    <cfRule type="expression" dxfId="68" priority="16">
      <formula>Z2="✖"</formula>
    </cfRule>
  </conditionalFormatting>
  <conditionalFormatting sqref="AB2:AB12">
    <cfRule type="expression" dxfId="67" priority="15">
      <formula>AA2="✖"</formula>
    </cfRule>
  </conditionalFormatting>
  <conditionalFormatting sqref="AB13:AB20">
    <cfRule type="expression" dxfId="66" priority="14">
      <formula>AA13="✖"</formula>
    </cfRule>
  </conditionalFormatting>
  <conditionalFormatting sqref="AC16:AC20">
    <cfRule type="expression" dxfId="65" priority="13">
      <formula>AB16="✖"</formula>
    </cfRule>
  </conditionalFormatting>
  <conditionalFormatting sqref="AC2:AC6">
    <cfRule type="expression" dxfId="64" priority="12">
      <formula>AB2="✖"</formula>
    </cfRule>
  </conditionalFormatting>
  <conditionalFormatting sqref="AD2:AF3">
    <cfRule type="expression" dxfId="63" priority="11">
      <formula>AC2="✖"</formula>
    </cfRule>
  </conditionalFormatting>
  <conditionalFormatting sqref="AD20:AF20">
    <cfRule type="expression" dxfId="62" priority="10">
      <formula>AC20="✖"</formula>
    </cfRule>
  </conditionalFormatting>
  <conditionalFormatting sqref="AH19:AH20 AG20">
    <cfRule type="expression" dxfId="61" priority="9">
      <formula>AF19="✖"</formula>
    </cfRule>
  </conditionalFormatting>
  <conditionalFormatting sqref="AH2:AH6">
    <cfRule type="expression" dxfId="60" priority="8">
      <formula>AG2="✖"</formula>
    </cfRule>
  </conditionalFormatting>
  <conditionalFormatting sqref="AI2:AI19">
    <cfRule type="expression" dxfId="59" priority="7">
      <formula>AH2="✖"</formula>
    </cfRule>
  </conditionalFormatting>
  <conditionalFormatting sqref="AI20">
    <cfRule type="expression" dxfId="58" priority="6">
      <formula>AH20="✖"</formula>
    </cfRule>
  </conditionalFormatting>
  <conditionalFormatting sqref="AJ2:AJ19">
    <cfRule type="expression" dxfId="57" priority="5">
      <formula>AI2="✖"</formula>
    </cfRule>
  </conditionalFormatting>
  <conditionalFormatting sqref="AJ20">
    <cfRule type="expression" dxfId="56" priority="4">
      <formula>AI20="✖"</formula>
    </cfRule>
  </conditionalFormatting>
  <conditionalFormatting sqref="AK17:AK20">
    <cfRule type="expression" dxfId="55" priority="3">
      <formula>AJ17="✖"</formula>
    </cfRule>
  </conditionalFormatting>
  <conditionalFormatting sqref="AK2:AK16">
    <cfRule type="expression" dxfId="54" priority="2">
      <formula>AJ2="✖"</formula>
    </cfRule>
  </conditionalFormatting>
  <conditionalFormatting sqref="D20">
    <cfRule type="expression" dxfId="53" priority="1">
      <formula>C20="✖"</formula>
    </cfRule>
  </conditionalFormatting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4598F-DA02-4F89-86C2-E82C6A5ECFEB}">
  <sheetPr>
    <tabColor theme="5"/>
  </sheetPr>
  <dimension ref="A1:AY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9" sqref="K9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10" style="15" bestFit="1" customWidth="1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1" s="47" customFormat="1" ht="95.25" customHeight="1" x14ac:dyDescent="0.2">
      <c r="A1" s="45" t="s">
        <v>83</v>
      </c>
      <c r="B1" s="45" t="s">
        <v>82</v>
      </c>
      <c r="C1" s="42" t="s">
        <v>5</v>
      </c>
      <c r="D1" s="42" t="s">
        <v>115</v>
      </c>
      <c r="E1" s="42" t="s">
        <v>112</v>
      </c>
      <c r="F1" s="42" t="s">
        <v>6</v>
      </c>
      <c r="G1" s="42" t="s">
        <v>139</v>
      </c>
      <c r="H1" s="42" t="s">
        <v>20</v>
      </c>
      <c r="I1" s="42" t="s">
        <v>86</v>
      </c>
      <c r="J1" s="42" t="s">
        <v>162</v>
      </c>
      <c r="K1" s="42" t="s">
        <v>37</v>
      </c>
      <c r="L1" s="42" t="s">
        <v>88</v>
      </c>
      <c r="M1" s="43" t="s">
        <v>117</v>
      </c>
      <c r="N1" s="43" t="s">
        <v>118</v>
      </c>
      <c r="O1" s="43" t="s">
        <v>109</v>
      </c>
      <c r="P1" s="46" t="s">
        <v>150</v>
      </c>
      <c r="Q1" s="46" t="s">
        <v>151</v>
      </c>
      <c r="R1" s="44" t="s">
        <v>152</v>
      </c>
      <c r="S1" s="44" t="s">
        <v>163</v>
      </c>
      <c r="T1" s="44" t="s">
        <v>153</v>
      </c>
      <c r="U1" s="44" t="s">
        <v>154</v>
      </c>
      <c r="V1" s="44" t="s">
        <v>155</v>
      </c>
      <c r="W1" s="44" t="s">
        <v>156</v>
      </c>
      <c r="X1" s="72" t="s">
        <v>157</v>
      </c>
      <c r="Y1" s="72" t="s">
        <v>164</v>
      </c>
      <c r="Z1" s="72" t="s">
        <v>158</v>
      </c>
      <c r="AA1" s="72" t="s">
        <v>159</v>
      </c>
      <c r="AB1" s="72" t="s">
        <v>160</v>
      </c>
      <c r="AC1" s="72" t="s">
        <v>161</v>
      </c>
      <c r="AD1" s="72" t="s">
        <v>134</v>
      </c>
      <c r="AE1" s="72" t="s">
        <v>135</v>
      </c>
      <c r="AF1" s="72" t="s">
        <v>136</v>
      </c>
      <c r="AG1" s="72" t="s">
        <v>137</v>
      </c>
      <c r="AH1" s="72" t="s">
        <v>138</v>
      </c>
      <c r="AI1" s="72" t="s">
        <v>140</v>
      </c>
      <c r="AJ1" s="72" t="s">
        <v>141</v>
      </c>
      <c r="AK1" s="72" t="s">
        <v>113</v>
      </c>
      <c r="AL1" s="64" t="s">
        <v>171</v>
      </c>
      <c r="AM1" s="64" t="s">
        <v>131</v>
      </c>
      <c r="AN1" s="64" t="s">
        <v>142</v>
      </c>
      <c r="AO1" s="64" t="s">
        <v>93</v>
      </c>
      <c r="AP1" s="64" t="s">
        <v>92</v>
      </c>
      <c r="AQ1" s="64" t="s">
        <v>91</v>
      </c>
      <c r="AR1" s="64" t="s">
        <v>169</v>
      </c>
      <c r="AS1" s="64" t="s">
        <v>170</v>
      </c>
      <c r="AT1" s="64" t="s">
        <v>95</v>
      </c>
      <c r="AU1" s="64" t="s">
        <v>2</v>
      </c>
      <c r="AV1" s="64" t="s">
        <v>97</v>
      </c>
      <c r="AW1" s="64" t="s">
        <v>190</v>
      </c>
      <c r="AX1" s="64" t="s">
        <v>178</v>
      </c>
      <c r="AY1" s="64" t="s">
        <v>191</v>
      </c>
    </row>
    <row r="2" spans="1:51" ht="21" x14ac:dyDescent="0.2">
      <c r="A2" s="48" t="s">
        <v>85</v>
      </c>
      <c r="B2" s="48" t="s">
        <v>49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49">
        <f>IF('Formulário 4º Bim'!$Q$16="✔",0,IF('Formulário 4º Bim'!Q17="✔",'Formulário 4º Bim'!R17*(1-'Formulário 4º Bim'!$D$27-'Formulário 4º Bim'!$F27),0))</f>
        <v>0</v>
      </c>
      <c r="S2" s="53"/>
      <c r="T2" s="53"/>
      <c r="U2" s="53"/>
      <c r="V2" s="53"/>
      <c r="W2" s="53"/>
      <c r="X2" s="49">
        <f>IF('Formulário 4º Bim'!$Q$16="✔",IF('Formulário 4º Bim'!Q17="✔",'Formulário 4º Bim'!R17,0),0)</f>
        <v>0</v>
      </c>
      <c r="Y2" s="53"/>
      <c r="Z2" s="53"/>
      <c r="AA2" s="53"/>
      <c r="AB2" s="53"/>
      <c r="AC2" s="53"/>
      <c r="AD2" s="53"/>
      <c r="AE2" s="53"/>
      <c r="AF2" s="53"/>
      <c r="AG2" s="49">
        <f>IF('Formulário 4º Bim'!AA17="✔",'Formulário 4º Bim'!AB17,0)</f>
        <v>0</v>
      </c>
      <c r="AH2" s="53"/>
      <c r="AI2" s="53"/>
      <c r="AJ2" s="53"/>
      <c r="AK2" s="53"/>
      <c r="AL2" s="49">
        <f>'Formulário 4º Bim'!AC17</f>
        <v>0</v>
      </c>
      <c r="AM2" s="49">
        <f>SUM(C2:Q2)</f>
        <v>0</v>
      </c>
      <c r="AN2" s="49">
        <f>SUM(AM2,R2:AK2)</f>
        <v>0</v>
      </c>
      <c r="AO2" s="65" t="str">
        <f>'Formulário 4º Bim'!$D$27</f>
        <v>20%</v>
      </c>
      <c r="AP2" s="66">
        <f>'Formulário 4º Bim'!$H$150</f>
        <v>0.1208814</v>
      </c>
      <c r="AQ2" s="66">
        <f>AP2+AO2</f>
        <v>0.32088139999999998</v>
      </c>
      <c r="AR2" s="65">
        <f>'Formulário 4º Bim'!B17</f>
        <v>0</v>
      </c>
      <c r="AS2" s="49">
        <f t="shared" ref="AS2:AS20" si="0">AR2*AN2</f>
        <v>0</v>
      </c>
      <c r="AT2" s="71">
        <f>'Formulário 4º Bim'!$C$8</f>
        <v>0</v>
      </c>
      <c r="AU2" s="71">
        <f>'Formulário 4º Bim'!$C$9</f>
        <v>0</v>
      </c>
      <c r="AV2" s="15" t="str">
        <f>'Formulário 4º Bim'!$W$8</f>
        <v>Centro-Oeste</v>
      </c>
      <c r="AW2" s="15" t="str">
        <f>'Formulário 4º Bim'!$W$9</f>
        <v>Parceira - Base</v>
      </c>
      <c r="AX2" s="71">
        <f>'Formulário 4º Bim'!$C$10</f>
        <v>0</v>
      </c>
      <c r="AY2" s="71">
        <f>'Formulário 4º Bim'!$W$10</f>
        <v>0</v>
      </c>
    </row>
    <row r="3" spans="1:51" ht="21" x14ac:dyDescent="0.2">
      <c r="A3" s="48" t="s">
        <v>9</v>
      </c>
      <c r="B3" s="48" t="s">
        <v>49</v>
      </c>
      <c r="C3" s="49">
        <f>IF('Formulário 4º Bim'!C18="✔",'Formulário 4º Bim'!D18*(1-'Formulário 4º Bim'!$D$27-'Formulário 4º Bim'!$F28),0)</f>
        <v>108.343185851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49">
        <f>IF('Formulário 4º Bim'!$Q$16="✔",0,IF('Formulário 4º Bim'!Q18="✔",'Formulário 4º Bim'!R18*(1-'Formulário 4º Bim'!$D$27-'Formulário 4º Bim'!$F28),0))</f>
        <v>0</v>
      </c>
      <c r="S3" s="53"/>
      <c r="T3" s="53"/>
      <c r="U3" s="53"/>
      <c r="V3" s="53"/>
      <c r="W3" s="53"/>
      <c r="X3" s="49">
        <f>IF('Formulário 4º Bim'!$Q$16="✔",IF('Formulário 4º Bim'!Q18="✔",'Formulário 4º Bim'!R18,0),0)</f>
        <v>0</v>
      </c>
      <c r="Y3" s="53"/>
      <c r="Z3" s="53"/>
      <c r="AA3" s="53"/>
      <c r="AB3" s="53"/>
      <c r="AC3" s="53"/>
      <c r="AD3" s="53"/>
      <c r="AE3" s="53"/>
      <c r="AF3" s="53"/>
      <c r="AG3" s="49">
        <f>IF('Formulário 4º Bim'!AA18="✔",'Formulário 4º Bim'!AB18,0)</f>
        <v>0</v>
      </c>
      <c r="AH3" s="53"/>
      <c r="AI3" s="53"/>
      <c r="AJ3" s="53"/>
      <c r="AK3" s="53"/>
      <c r="AL3" s="49">
        <f>'Formulário 4º Bim'!AC18</f>
        <v>159.535</v>
      </c>
      <c r="AM3" s="49">
        <f t="shared" ref="AM3:AM20" si="1">SUM(C3:Q3)</f>
        <v>108.343185851</v>
      </c>
      <c r="AN3" s="49">
        <f t="shared" ref="AN3:AN20" si="2">SUM(AM3,R3:AK3)</f>
        <v>108.343185851</v>
      </c>
      <c r="AO3" s="65" t="str">
        <f>'Formulário 4º Bim'!$D$27</f>
        <v>20%</v>
      </c>
      <c r="AP3" s="66">
        <f>'Formulário 4º Bim'!$H$150</f>
        <v>0.1208814</v>
      </c>
      <c r="AQ3" s="66">
        <f t="shared" ref="AQ3:AQ20" si="3">AP3+AO3</f>
        <v>0.32088139999999998</v>
      </c>
      <c r="AR3" s="65">
        <f>'Formulário 4º Bim'!B18</f>
        <v>35</v>
      </c>
      <c r="AS3" s="49">
        <f t="shared" si="0"/>
        <v>3792.0115047849999</v>
      </c>
      <c r="AT3" s="71">
        <f>'Formulário 4º Bim'!$C$8</f>
        <v>0</v>
      </c>
      <c r="AU3" s="71">
        <f>'Formulário 4º Bim'!$C$9</f>
        <v>0</v>
      </c>
      <c r="AV3" s="15" t="str">
        <f>'Formulário 4º Bim'!$W$8</f>
        <v>Centro-Oeste</v>
      </c>
      <c r="AW3" s="15" t="str">
        <f>'Formulário 4º Bim'!$W$9</f>
        <v>Parceira - Base</v>
      </c>
      <c r="AX3" s="71">
        <f>'Formulário 4º Bim'!$C$10</f>
        <v>0</v>
      </c>
      <c r="AY3" s="71">
        <f>'Formulário 4º Bim'!$W$10</f>
        <v>0</v>
      </c>
    </row>
    <row r="4" spans="1:51" ht="21" x14ac:dyDescent="0.2">
      <c r="A4" s="48" t="s">
        <v>11</v>
      </c>
      <c r="B4" s="48" t="s">
        <v>49</v>
      </c>
      <c r="C4" s="49">
        <f>IF('Formulário 4º Bim'!C19="✔",'Formulário 4º Bim'!D19*(1-'Formulário 4º Bim'!$D$27-'Formulário 4º Bim'!$F29),0)</f>
        <v>108.343185851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49">
        <f>IF('Formulário 4º Bim'!$Q$16="✔",0,IF('Formulário 4º Bim'!Q19="✔",'Formulário 4º Bim'!R19*(1-'Formulário 4º Bim'!$D$27-'Formulário 4º Bim'!$F29),0))</f>
        <v>0</v>
      </c>
      <c r="S4" s="49">
        <f>IF('Formulário 4º Bim'!$S$16="✔",0,IF('Formulário 4º Bim'!S19="✔",'Formulário 4º Bim'!T19*(1-'Formulário 4º Bim'!$D$27-'Formulário 4º Bim'!$F29),0))</f>
        <v>0</v>
      </c>
      <c r="T4" s="53"/>
      <c r="U4" s="53"/>
      <c r="V4" s="53"/>
      <c r="W4" s="53"/>
      <c r="X4" s="49">
        <f>IF('Formulário 4º Bim'!$Q$16="✔",IF('Formulário 4º Bim'!Q19="✔",'Formulário 4º Bim'!R19,0),0)</f>
        <v>0</v>
      </c>
      <c r="Y4" s="49">
        <f>IF('Formulário 4º Bim'!$S$16="✔",IF('Formulário 4º Bim'!S19="✔",'Formulário 4º Bim'!T19,0),0)</f>
        <v>0</v>
      </c>
      <c r="Z4" s="53"/>
      <c r="AA4" s="53"/>
      <c r="AB4" s="53"/>
      <c r="AC4" s="53"/>
      <c r="AD4" s="49">
        <f>IF('Formulário 4º Bim'!U19="✔",'Formulário 4º Bim'!V19,0)</f>
        <v>0</v>
      </c>
      <c r="AE4" s="49">
        <f>IF('Formulário 4º Bim'!W19="✔",'Formulário 4º Bim'!X19,0)</f>
        <v>0</v>
      </c>
      <c r="AF4" s="49">
        <f>IF('Formulário 4º Bim'!Y19="✔",'Formulário 4º Bim'!Z19,0)</f>
        <v>0</v>
      </c>
      <c r="AG4" s="49">
        <f>IF('Formulário 4º Bim'!AA19="✔",'Formulário 4º Bim'!AB19,0)</f>
        <v>0</v>
      </c>
      <c r="AH4" s="53"/>
      <c r="AI4" s="53"/>
      <c r="AJ4" s="53"/>
      <c r="AK4" s="53"/>
      <c r="AL4" s="49">
        <f>'Formulário 4º Bim'!AC19</f>
        <v>159.535</v>
      </c>
      <c r="AM4" s="49">
        <f t="shared" si="1"/>
        <v>108.343185851</v>
      </c>
      <c r="AN4" s="49">
        <f t="shared" si="2"/>
        <v>108.343185851</v>
      </c>
      <c r="AO4" s="65" t="str">
        <f>'Formulário 4º Bim'!$D$27</f>
        <v>20%</v>
      </c>
      <c r="AP4" s="66">
        <f>'Formulário 4º Bim'!$H$150</f>
        <v>0.1208814</v>
      </c>
      <c r="AQ4" s="66">
        <f t="shared" si="3"/>
        <v>0.32088139999999998</v>
      </c>
      <c r="AR4" s="65">
        <f>'Formulário 4º Bim'!B19</f>
        <v>30</v>
      </c>
      <c r="AS4" s="49">
        <f t="shared" si="0"/>
        <v>3250.29557553</v>
      </c>
      <c r="AT4" s="71">
        <f>'Formulário 4º Bim'!$C$8</f>
        <v>0</v>
      </c>
      <c r="AU4" s="71">
        <f>'Formulário 4º Bim'!$C$9</f>
        <v>0</v>
      </c>
      <c r="AV4" s="15" t="str">
        <f>'Formulário 4º Bim'!$W$8</f>
        <v>Centro-Oeste</v>
      </c>
      <c r="AW4" s="15" t="str">
        <f>'Formulário 4º Bim'!$W$9</f>
        <v>Parceira - Base</v>
      </c>
      <c r="AX4" s="71">
        <f>'Formulário 4º Bim'!$C$10</f>
        <v>0</v>
      </c>
      <c r="AY4" s="71">
        <f>'Formulário 4º Bim'!$W$10</f>
        <v>0</v>
      </c>
    </row>
    <row r="5" spans="1:51" ht="21" x14ac:dyDescent="0.2">
      <c r="A5" s="48" t="s">
        <v>13</v>
      </c>
      <c r="B5" s="48" t="s">
        <v>49</v>
      </c>
      <c r="C5" s="49">
        <f>IF('Formulário 4º Bim'!C20="✔",'Formulário 4º Bim'!D20*(1-'Formulário 4º Bim'!$D$27-'Formulário 4º Bim'!$F30),0)</f>
        <v>108.343185851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49">
        <f>IF('Formulário 4º Bim'!$Q$16="✔",0,IF('Formulário 4º Bim'!Q20="✔",'Formulário 4º Bim'!R20*(1-'Formulário 4º Bim'!$D$27-'Formulário 4º Bim'!$F30),0))</f>
        <v>0</v>
      </c>
      <c r="S5" s="49">
        <f>IF('Formulário 4º Bim'!$S$16="✔",0,IF('Formulário 4º Bim'!S20="✔",'Formulário 4º Bim'!T20*(1-'Formulário 4º Bim'!$D$27-'Formulário 4º Bim'!$F30),0))</f>
        <v>0</v>
      </c>
      <c r="T5" s="53"/>
      <c r="U5" s="53"/>
      <c r="V5" s="53"/>
      <c r="W5" s="53"/>
      <c r="X5" s="49">
        <f>IF('Formulário 4º Bim'!$Q$16="✔",IF('Formulário 4º Bim'!Q20="✔",'Formulário 4º Bim'!R20,0),0)</f>
        <v>0</v>
      </c>
      <c r="Y5" s="49">
        <f>IF('Formulário 4º Bim'!$S$16="✔",IF('Formulário 4º Bim'!S20="✔",'Formulário 4º Bim'!T20,0),0)</f>
        <v>0</v>
      </c>
      <c r="Z5" s="53"/>
      <c r="AA5" s="53"/>
      <c r="AB5" s="53"/>
      <c r="AC5" s="53"/>
      <c r="AD5" s="49">
        <f>IF('Formulário 4º Bim'!U20="✔",'Formulário 4º Bim'!V20,0)</f>
        <v>0</v>
      </c>
      <c r="AE5" s="49">
        <f>IF('Formulário 4º Bim'!W20="✔",'Formulário 4º Bim'!X20,0)</f>
        <v>0</v>
      </c>
      <c r="AF5" s="49">
        <f>IF('Formulário 4º Bim'!Y20="✔",'Formulário 4º Bim'!Z20,0)</f>
        <v>0</v>
      </c>
      <c r="AG5" s="49">
        <f>IF('Formulário 4º Bim'!AA20="✔",'Formulário 4º Bim'!AB20,0)</f>
        <v>0</v>
      </c>
      <c r="AH5" s="53"/>
      <c r="AI5" s="53"/>
      <c r="AJ5" s="53"/>
      <c r="AK5" s="53"/>
      <c r="AL5" s="49">
        <f>'Formulário 4º Bim'!AC20</f>
        <v>159.535</v>
      </c>
      <c r="AM5" s="49">
        <f t="shared" si="1"/>
        <v>108.343185851</v>
      </c>
      <c r="AN5" s="49">
        <f t="shared" si="2"/>
        <v>108.343185851</v>
      </c>
      <c r="AO5" s="65" t="str">
        <f>'Formulário 4º Bim'!$D$27</f>
        <v>20%</v>
      </c>
      <c r="AP5" s="66">
        <f>'Formulário 4º Bim'!$H$150</f>
        <v>0.1208814</v>
      </c>
      <c r="AQ5" s="66">
        <f t="shared" si="3"/>
        <v>0.32088139999999998</v>
      </c>
      <c r="AR5" s="65">
        <f>'Formulário 4º Bim'!B20</f>
        <v>50</v>
      </c>
      <c r="AS5" s="49">
        <f t="shared" si="0"/>
        <v>5417.1592925499999</v>
      </c>
      <c r="AT5" s="71">
        <f>'Formulário 4º Bim'!$C$8</f>
        <v>0</v>
      </c>
      <c r="AU5" s="71">
        <f>'Formulário 4º Bim'!$C$9</f>
        <v>0</v>
      </c>
      <c r="AV5" s="15" t="str">
        <f>'Formulário 4º Bim'!$W$8</f>
        <v>Centro-Oeste</v>
      </c>
      <c r="AW5" s="15" t="str">
        <f>'Formulário 4º Bim'!$W$9</f>
        <v>Parceira - Base</v>
      </c>
      <c r="AX5" s="71">
        <f>'Formulário 4º Bim'!$C$10</f>
        <v>0</v>
      </c>
      <c r="AY5" s="71">
        <f>'Formulário 4º Bim'!$W$10</f>
        <v>0</v>
      </c>
    </row>
    <row r="6" spans="1:51" ht="21" x14ac:dyDescent="0.2">
      <c r="A6" s="48" t="s">
        <v>14</v>
      </c>
      <c r="B6" s="48" t="s">
        <v>49</v>
      </c>
      <c r="C6" s="49">
        <f>IF('Formulário 4º Bim'!C21="✔",'Formulário 4º Bim'!D21*(1-'Formulário 4º Bim'!$D$27-'Formulário 4º Bim'!$F31),0)</f>
        <v>108.343185851</v>
      </c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49">
        <f>IF('Formulário 4º Bim'!$Q$16="✔",0,IF('Formulário 4º Bim'!Q21="✔",'Formulário 4º Bim'!R21*(1-'Formulário 4º Bim'!$D$27-'Formulário 4º Bim'!$F31),0))</f>
        <v>0</v>
      </c>
      <c r="S6" s="49">
        <f>IF('Formulário 4º Bim'!$S$16="✔",0,IF('Formulário 4º Bim'!S21="✔",'Formulário 4º Bim'!T21*(1-'Formulário 4º Bim'!$D$27-'Formulário 4º Bim'!$F31),0))</f>
        <v>0</v>
      </c>
      <c r="T6" s="53"/>
      <c r="U6" s="53"/>
      <c r="V6" s="53"/>
      <c r="W6" s="53"/>
      <c r="X6" s="49">
        <f>IF('Formulário 4º Bim'!$Q$16="✔",IF('Formulário 4º Bim'!Q21="✔",'Formulário 4º Bim'!R21,0),0)</f>
        <v>0</v>
      </c>
      <c r="Y6" s="49">
        <f>IF('Formulário 4º Bim'!$S$16="✔",IF('Formulário 4º Bim'!S21="✔",'Formulário 4º Bim'!T21,0),0)</f>
        <v>0</v>
      </c>
      <c r="Z6" s="53"/>
      <c r="AA6" s="53"/>
      <c r="AB6" s="53"/>
      <c r="AC6" s="53"/>
      <c r="AD6" s="49">
        <f>IF('Formulário 4º Bim'!U21="✔",'Formulário 4º Bim'!V21,0)</f>
        <v>0</v>
      </c>
      <c r="AE6" s="49">
        <f>IF('Formulário 4º Bim'!W21="✔",'Formulário 4º Bim'!X21,0)</f>
        <v>0</v>
      </c>
      <c r="AF6" s="49">
        <f>IF('Formulário 4º Bim'!Y21="✔",'Formulário 4º Bim'!Z21,0)</f>
        <v>0</v>
      </c>
      <c r="AG6" s="49">
        <f>IF('Formulário 4º Bim'!AA21="✔",'Formulário 4º Bim'!AB21,0)</f>
        <v>0</v>
      </c>
      <c r="AH6" s="53"/>
      <c r="AI6" s="53"/>
      <c r="AJ6" s="53"/>
      <c r="AK6" s="53"/>
      <c r="AL6" s="49">
        <f>'Formulário 4º Bim'!AC21</f>
        <v>159.535</v>
      </c>
      <c r="AM6" s="49">
        <f t="shared" si="1"/>
        <v>108.343185851</v>
      </c>
      <c r="AN6" s="49">
        <f t="shared" si="2"/>
        <v>108.343185851</v>
      </c>
      <c r="AO6" s="65" t="str">
        <f>'Formulário 4º Bim'!$D$27</f>
        <v>20%</v>
      </c>
      <c r="AP6" s="66">
        <f>'Formulário 4º Bim'!$H$150</f>
        <v>0.1208814</v>
      </c>
      <c r="AQ6" s="66">
        <f t="shared" si="3"/>
        <v>0.32088139999999998</v>
      </c>
      <c r="AR6" s="65">
        <f>'Formulário 4º Bim'!B21</f>
        <v>45</v>
      </c>
      <c r="AS6" s="49">
        <f t="shared" si="0"/>
        <v>4875.4433632950004</v>
      </c>
      <c r="AT6" s="71">
        <f>'Formulário 4º Bim'!$C$8</f>
        <v>0</v>
      </c>
      <c r="AU6" s="71">
        <f>'Formulário 4º Bim'!$C$9</f>
        <v>0</v>
      </c>
      <c r="AV6" s="15" t="str">
        <f>'Formulário 4º Bim'!$W$8</f>
        <v>Centro-Oeste</v>
      </c>
      <c r="AW6" s="15" t="str">
        <f>'Formulário 4º Bim'!$W$9</f>
        <v>Parceira - Base</v>
      </c>
      <c r="AX6" s="71">
        <f>'Formulário 4º Bim'!$C$10</f>
        <v>0</v>
      </c>
      <c r="AY6" s="71">
        <f>'Formulário 4º Bim'!$W$10</f>
        <v>0</v>
      </c>
    </row>
    <row r="7" spans="1:51" ht="21" x14ac:dyDescent="0.2">
      <c r="A7" s="48" t="s">
        <v>21</v>
      </c>
      <c r="B7" s="48" t="s">
        <v>148</v>
      </c>
      <c r="C7" s="49">
        <f>IF('Formulário 4º Bim'!C38="✔",'Formulário 4º Bim'!D38*(1-'Formulário 4º Bim'!$D$49-'Formulário 4º Bim'!$F49),0)</f>
        <v>150.48758837049999</v>
      </c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49">
        <f>IF('Formulário 4º Bim'!$W$37="✔",0,IF('Formulário 4º Bim'!W38="✔",'Formulário 4º Bim'!X38*(1-'Formulário 4º Bim'!$D$49-'Formulário 4º Bim'!$F49),0))</f>
        <v>0</v>
      </c>
      <c r="S7" s="53"/>
      <c r="T7" s="49">
        <f>IF('Formulário 4º Bim'!$Y$37="✔",0,IF('Formulário 4º Bim'!Y38="✔",'Formulário 4º Bim'!Z38*(1-'Formulário 4º Bim'!$D$49-'Formulário 4º Bim'!$F49),0))</f>
        <v>0</v>
      </c>
      <c r="U7" s="49">
        <f>IF('Formulário 4º Bim'!$M$37="✔",0,IF('Formulário 4º Bim'!M38="✔",'Formulário 4º Bim'!N38*(1-'Formulário 4º Bim'!$D$49-'Formulário 4º Bim'!$F49),0))</f>
        <v>0</v>
      </c>
      <c r="V7" s="53"/>
      <c r="W7" s="49">
        <f>IF('Formulário 4º Bim'!$AA$37="✔",0,IF('Formulário 4º Bim'!AA38="✔",'Formulário 4º Bim'!AB38*(1-'Formulário 4º Bim'!$D$49-'Formulário 4º Bim'!$F49),0))</f>
        <v>0</v>
      </c>
      <c r="X7" s="49">
        <f>IF('Formulário 4º Bim'!$W$37="✔",IF('Formulário 4º Bim'!W38="✔",'Formulário 4º Bim'!X38,0),0)</f>
        <v>0</v>
      </c>
      <c r="Y7" s="53"/>
      <c r="Z7" s="49">
        <f>IF('Formulário 4º Bim'!$Y$37="✔",IF('Formulário 4º Bim'!Y38="✔",'Formulário 4º Bim'!Z38,0),0)</f>
        <v>0</v>
      </c>
      <c r="AA7" s="49">
        <f>IF('Formulário 4º Bim'!$M$37="✔",IF('Formulário 4º Bim'!M38="✔",'Formulário 4º Bim'!N38,0),0)</f>
        <v>0</v>
      </c>
      <c r="AB7" s="53"/>
      <c r="AC7" s="49">
        <f>IF('Formulário 4º Bim'!$AA$37="✔",IF('Formulário 4º Bim'!AA38="✔",'Formulário 4º Bim'!AB38,0),0)</f>
        <v>0</v>
      </c>
      <c r="AD7" s="49">
        <f>IF('Formulário 4º Bim'!AC38="✔",'Formulário 4º Bim'!AD38,0)</f>
        <v>0</v>
      </c>
      <c r="AE7" s="49">
        <f>IF('Formulário 4º Bim'!AE38="✔",'Formulário 4º Bim'!AF38,0)</f>
        <v>0</v>
      </c>
      <c r="AF7" s="49">
        <f>IF('Formulário 4º Bim'!AG38="✔",'Formulário 4º Bim'!AH38,0)</f>
        <v>0</v>
      </c>
      <c r="AG7" s="49">
        <f>IF('Formulário 4º Bim'!AI38="✔",'Formulário 4º Bim'!AJ38,0)</f>
        <v>0</v>
      </c>
      <c r="AH7" s="49">
        <f>IF('Formulário 4º Bim'!AK38="✔",'Formulário 4º Bim'!AL38,0)</f>
        <v>0</v>
      </c>
      <c r="AI7" s="53"/>
      <c r="AJ7" s="53"/>
      <c r="AK7" s="53"/>
      <c r="AL7" s="49">
        <f>'Formulário 4º Bim'!AM38</f>
        <v>221.5925</v>
      </c>
      <c r="AM7" s="49">
        <f t="shared" si="1"/>
        <v>150.48758837049999</v>
      </c>
      <c r="AN7" s="49">
        <f t="shared" si="2"/>
        <v>150.48758837049999</v>
      </c>
      <c r="AO7" s="65" t="str">
        <f>'Formulário 4º Bim'!$D$27</f>
        <v>20%</v>
      </c>
      <c r="AP7" s="66">
        <f>'Formulário 4º Bim'!$H$150</f>
        <v>0.1208814</v>
      </c>
      <c r="AQ7" s="66">
        <f t="shared" si="3"/>
        <v>0.32088139999999998</v>
      </c>
      <c r="AR7" s="65">
        <f>'Formulário 4º Bim'!B38</f>
        <v>50</v>
      </c>
      <c r="AS7" s="49">
        <f t="shared" si="0"/>
        <v>7524.3794185249999</v>
      </c>
      <c r="AT7" s="71">
        <f>'Formulário 4º Bim'!$C$8</f>
        <v>0</v>
      </c>
      <c r="AU7" s="71">
        <f>'Formulário 4º Bim'!$C$9</f>
        <v>0</v>
      </c>
      <c r="AV7" s="15" t="str">
        <f>'Formulário 4º Bim'!$W$8</f>
        <v>Centro-Oeste</v>
      </c>
      <c r="AW7" s="15" t="str">
        <f>'Formulário 4º Bim'!$W$9</f>
        <v>Parceira - Base</v>
      </c>
      <c r="AX7" s="71">
        <f>'Formulário 4º Bim'!$C$10</f>
        <v>0</v>
      </c>
      <c r="AY7" s="71">
        <f>'Formulário 4º Bim'!$W$10</f>
        <v>0</v>
      </c>
    </row>
    <row r="8" spans="1:51" ht="21" x14ac:dyDescent="0.2">
      <c r="A8" s="48" t="s">
        <v>22</v>
      </c>
      <c r="B8" s="48" t="s">
        <v>148</v>
      </c>
      <c r="C8" s="49">
        <f>IF('Formulário 4º Bim'!C39="✔",'Formulário 4º Bim'!D39*(1-'Formulário 4º Bim'!$D$49-'Formulário 4º Bim'!$F50),0)</f>
        <v>150.48758837049999</v>
      </c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49">
        <f>IF('Formulário 4º Bim'!$W$37="✔",0,IF('Formulário 4º Bim'!W39="✔",'Formulário 4º Bim'!X39*(1-'Formulário 4º Bim'!$D$49-'Formulário 4º Bim'!$F50),0))</f>
        <v>0</v>
      </c>
      <c r="S8" s="53"/>
      <c r="T8" s="49">
        <f>IF('Formulário 4º Bim'!$Y$37="✔",0,IF('Formulário 4º Bim'!Y39="✔",'Formulário 4º Bim'!Z39*(1-'Formulário 4º Bim'!$D$49-'Formulário 4º Bim'!$F50),0))</f>
        <v>0</v>
      </c>
      <c r="U8" s="49">
        <f>IF('Formulário 4º Bim'!$M$37="✔",0,IF('Formulário 4º Bim'!M39="✔",'Formulário 4º Bim'!N39*(1-'Formulário 4º Bim'!$D$49-'Formulário 4º Bim'!$F50),0))</f>
        <v>0</v>
      </c>
      <c r="V8" s="53"/>
      <c r="W8" s="49">
        <f>IF('Formulário 4º Bim'!$AA$37="✔",0,IF('Formulário 4º Bim'!AA39="✔",'Formulário 4º Bim'!AB39*(1-'Formulário 4º Bim'!$D$49-'Formulário 4º Bim'!$F50),0))</f>
        <v>0</v>
      </c>
      <c r="X8" s="49">
        <f>IF('Formulário 4º Bim'!$W$37="✔",IF('Formulário 4º Bim'!W39="✔",'Formulário 4º Bim'!X39,0),0)</f>
        <v>0</v>
      </c>
      <c r="Y8" s="53"/>
      <c r="Z8" s="49">
        <f>IF('Formulário 4º Bim'!$Y$37="✔",IF('Formulário 4º Bim'!Y39="✔",'Formulário 4º Bim'!Z39,0),0)</f>
        <v>0</v>
      </c>
      <c r="AA8" s="49">
        <f>IF('Formulário 4º Bim'!$M$37="✔",IF('Formulário 4º Bim'!M39="✔",'Formulário 4º Bim'!N39,0),0)</f>
        <v>0</v>
      </c>
      <c r="AB8" s="53"/>
      <c r="AC8" s="49">
        <f>IF('Formulário 4º Bim'!$AA$37="✔",IF('Formulário 4º Bim'!AA39="✔",'Formulário 4º Bim'!AB39,0),0)</f>
        <v>0</v>
      </c>
      <c r="AD8" s="49">
        <f>IF('Formulário 4º Bim'!AC39="✔",'Formulário 4º Bim'!AD39,0)</f>
        <v>0</v>
      </c>
      <c r="AE8" s="49">
        <f>IF('Formulário 4º Bim'!AE39="✔",'Formulário 4º Bim'!AF39,0)</f>
        <v>0</v>
      </c>
      <c r="AF8" s="49">
        <f>IF('Formulário 4º Bim'!AG39="✔",'Formulário 4º Bim'!AH39,0)</f>
        <v>0</v>
      </c>
      <c r="AG8" s="49">
        <f>IF('Formulário 4º Bim'!AI39="✔",'Formulário 4º Bim'!AJ39,0)</f>
        <v>0</v>
      </c>
      <c r="AH8" s="49">
        <f>IF('Formulário 4º Bim'!AK39="✔",'Formulário 4º Bim'!AL39,0)</f>
        <v>0</v>
      </c>
      <c r="AI8" s="53"/>
      <c r="AJ8" s="53"/>
      <c r="AK8" s="53"/>
      <c r="AL8" s="49">
        <f>'Formulário 4º Bim'!AM39</f>
        <v>221.5925</v>
      </c>
      <c r="AM8" s="49">
        <f t="shared" si="1"/>
        <v>150.48758837049999</v>
      </c>
      <c r="AN8" s="49">
        <f t="shared" si="2"/>
        <v>150.48758837049999</v>
      </c>
      <c r="AO8" s="65" t="str">
        <f>'Formulário 4º Bim'!$D$27</f>
        <v>20%</v>
      </c>
      <c r="AP8" s="66">
        <f>'Formulário 4º Bim'!$H$150</f>
        <v>0.1208814</v>
      </c>
      <c r="AQ8" s="66">
        <f t="shared" si="3"/>
        <v>0.32088139999999998</v>
      </c>
      <c r="AR8" s="65">
        <f>'Formulário 4º Bim'!B39</f>
        <v>55</v>
      </c>
      <c r="AS8" s="49">
        <f t="shared" si="0"/>
        <v>8276.8173603774994</v>
      </c>
      <c r="AT8" s="71">
        <f>'Formulário 4º Bim'!$C$8</f>
        <v>0</v>
      </c>
      <c r="AU8" s="71">
        <f>'Formulário 4º Bim'!$C$9</f>
        <v>0</v>
      </c>
      <c r="AV8" s="15" t="str">
        <f>'Formulário 4º Bim'!$W$8</f>
        <v>Centro-Oeste</v>
      </c>
      <c r="AW8" s="15" t="str">
        <f>'Formulário 4º Bim'!$W$9</f>
        <v>Parceira - Base</v>
      </c>
      <c r="AX8" s="71">
        <f>'Formulário 4º Bim'!$C$10</f>
        <v>0</v>
      </c>
      <c r="AY8" s="71">
        <f>'Formulário 4º Bim'!$W$10</f>
        <v>0</v>
      </c>
    </row>
    <row r="9" spans="1:51" ht="21" x14ac:dyDescent="0.2">
      <c r="A9" s="48" t="s">
        <v>23</v>
      </c>
      <c r="B9" s="48" t="s">
        <v>148</v>
      </c>
      <c r="C9" s="49">
        <f>IF('Formulário 4º Bim'!C40="✔",'Formulário 4º Bim'!D40*(1-'Formulário 4º Bim'!$D$49-'Formulário 4º Bim'!$F51),0)</f>
        <v>150.48758837049999</v>
      </c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49">
        <f>IF('Formulário 4º Bim'!$W$37="✔",0,IF('Formulário 4º Bim'!W40="✔",'Formulário 4º Bim'!X40*(1-'Formulário 4º Bim'!$D$49-'Formulário 4º Bim'!$F51),0))</f>
        <v>0</v>
      </c>
      <c r="S9" s="53"/>
      <c r="T9" s="49">
        <f>IF('Formulário 4º Bim'!$Y$37="✔",0,IF('Formulário 4º Bim'!Y40="✔",'Formulário 4º Bim'!Z40*(1-'Formulário 4º Bim'!$D$49-'Formulário 4º Bim'!$F51),0))</f>
        <v>0</v>
      </c>
      <c r="U9" s="49">
        <f>IF('Formulário 4º Bim'!$M$37="✔",0,IF('Formulário 4º Bim'!M40="✔",'Formulário 4º Bim'!N40*(1-'Formulário 4º Bim'!$D$49-'Formulário 4º Bim'!$F51),0))</f>
        <v>0</v>
      </c>
      <c r="V9" s="53"/>
      <c r="W9" s="49">
        <f>IF('Formulário 4º Bim'!$AA$37="✔",0,IF('Formulário 4º Bim'!AA40="✔",'Formulário 4º Bim'!AB40*(1-'Formulário 4º Bim'!$D$49-'Formulário 4º Bim'!$F51),0))</f>
        <v>0</v>
      </c>
      <c r="X9" s="49">
        <f>IF('Formulário 4º Bim'!$W$37="✔",IF('Formulário 4º Bim'!W40="✔",'Formulário 4º Bim'!X40,0),0)</f>
        <v>0</v>
      </c>
      <c r="Y9" s="53"/>
      <c r="Z9" s="49">
        <f>IF('Formulário 4º Bim'!$Y$37="✔",IF('Formulário 4º Bim'!Y40="✔",'Formulário 4º Bim'!Z40,0),0)</f>
        <v>0</v>
      </c>
      <c r="AA9" s="49">
        <f>IF('Formulário 4º Bim'!$M$37="✔",IF('Formulário 4º Bim'!M40="✔",'Formulário 4º Bim'!N40,0),0)</f>
        <v>0</v>
      </c>
      <c r="AB9" s="53"/>
      <c r="AC9" s="49">
        <f>IF('Formulário 4º Bim'!$AA$37="✔",IF('Formulário 4º Bim'!AA40="✔",'Formulário 4º Bim'!AB40,0),0)</f>
        <v>0</v>
      </c>
      <c r="AD9" s="49">
        <f>IF('Formulário 4º Bim'!AC40="✔",'Formulário 4º Bim'!AD40,0)</f>
        <v>0</v>
      </c>
      <c r="AE9" s="49">
        <f>IF('Formulário 4º Bim'!AE40="✔",'Formulário 4º Bim'!AF40,0)</f>
        <v>0</v>
      </c>
      <c r="AF9" s="49">
        <f>IF('Formulário 4º Bim'!AG40="✔",'Formulário 4º Bim'!AH40,0)</f>
        <v>0</v>
      </c>
      <c r="AG9" s="49">
        <f>IF('Formulário 4º Bim'!AI40="✔",'Formulário 4º Bim'!AJ40,0)</f>
        <v>0</v>
      </c>
      <c r="AH9" s="49">
        <f>IF('Formulário 4º Bim'!AK40="✔",'Formulário 4º Bim'!AL40,0)</f>
        <v>0</v>
      </c>
      <c r="AI9" s="53"/>
      <c r="AJ9" s="53"/>
      <c r="AK9" s="53"/>
      <c r="AL9" s="49">
        <f>'Formulário 4º Bim'!AM40</f>
        <v>221.5925</v>
      </c>
      <c r="AM9" s="49">
        <f t="shared" si="1"/>
        <v>150.48758837049999</v>
      </c>
      <c r="AN9" s="49">
        <f t="shared" si="2"/>
        <v>150.48758837049999</v>
      </c>
      <c r="AO9" s="65" t="str">
        <f>'Formulário 4º Bim'!$D$27</f>
        <v>20%</v>
      </c>
      <c r="AP9" s="66">
        <f>'Formulário 4º Bim'!$H$150</f>
        <v>0.1208814</v>
      </c>
      <c r="AQ9" s="66">
        <f t="shared" si="3"/>
        <v>0.32088139999999998</v>
      </c>
      <c r="AR9" s="65">
        <f>'Formulário 4º Bim'!B40</f>
        <v>50</v>
      </c>
      <c r="AS9" s="49">
        <f t="shared" si="0"/>
        <v>7524.3794185249999</v>
      </c>
      <c r="AT9" s="71">
        <f>'Formulário 4º Bim'!$C$8</f>
        <v>0</v>
      </c>
      <c r="AU9" s="71">
        <f>'Formulário 4º Bim'!$C$9</f>
        <v>0</v>
      </c>
      <c r="AV9" s="15" t="str">
        <f>'Formulário 4º Bim'!$W$8</f>
        <v>Centro-Oeste</v>
      </c>
      <c r="AW9" s="15" t="str">
        <f>'Formulário 4º Bim'!$W$9</f>
        <v>Parceira - Base</v>
      </c>
      <c r="AX9" s="71">
        <f>'Formulário 4º Bim'!$C$10</f>
        <v>0</v>
      </c>
      <c r="AY9" s="71">
        <f>'Formulário 4º Bim'!$W$10</f>
        <v>0</v>
      </c>
    </row>
    <row r="10" spans="1:51" ht="21" x14ac:dyDescent="0.2">
      <c r="A10" s="48" t="s">
        <v>24</v>
      </c>
      <c r="B10" s="48" t="s">
        <v>148</v>
      </c>
      <c r="C10" s="49">
        <f>IF('Formulário 4º Bim'!C41="✔",'Formulário 4º Bim'!D41*(1-'Formulário 4º Bim'!$D$49-'Formulário 4º Bim'!$F52),0)</f>
        <v>150.48758837049999</v>
      </c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49">
        <f>IF('Formulário 4º Bim'!$W$37="✔",0,IF('Formulário 4º Bim'!W41="✔",'Formulário 4º Bim'!X41*(1-'Formulário 4º Bim'!$D$49-'Formulário 4º Bim'!$F52),0))</f>
        <v>0</v>
      </c>
      <c r="S10" s="53"/>
      <c r="T10" s="49">
        <f>IF('Formulário 4º Bim'!$Y$37="✔",0,IF('Formulário 4º Bim'!Y41="✔",'Formulário 4º Bim'!Z41*(1-'Formulário 4º Bim'!$D$49-'Formulário 4º Bim'!$F52),0))</f>
        <v>0</v>
      </c>
      <c r="U10" s="49">
        <f>IF('Formulário 4º Bim'!$M$37="✔",0,IF('Formulário 4º Bim'!M41="✔",'Formulário 4º Bim'!N41*(1-'Formulário 4º Bim'!$D$49-'Formulário 4º Bim'!$F52),0))</f>
        <v>0</v>
      </c>
      <c r="V10" s="53"/>
      <c r="W10" s="49">
        <f>IF('Formulário 4º Bim'!$AA$37="✔",0,IF('Formulário 4º Bim'!AA41="✔",'Formulário 4º Bim'!AB41*(1-'Formulário 4º Bim'!$D$49-'Formulário 4º Bim'!$F52),0))</f>
        <v>0</v>
      </c>
      <c r="X10" s="49">
        <f>IF('Formulário 4º Bim'!$W$37="✔",IF('Formulário 4º Bim'!W41="✔",'Formulário 4º Bim'!X41,0),0)</f>
        <v>0</v>
      </c>
      <c r="Y10" s="53"/>
      <c r="Z10" s="49">
        <f>IF('Formulário 4º Bim'!$Y$37="✔",IF('Formulário 4º Bim'!Y41="✔",'Formulário 4º Bim'!Z41,0),0)</f>
        <v>0</v>
      </c>
      <c r="AA10" s="49">
        <f>IF('Formulário 4º Bim'!$M$37="✔",IF('Formulário 4º Bim'!M41="✔",'Formulário 4º Bim'!N41,0),0)</f>
        <v>0</v>
      </c>
      <c r="AB10" s="53"/>
      <c r="AC10" s="49">
        <f>IF('Formulário 4º Bim'!$AA$37="✔",IF('Formulário 4º Bim'!AA41="✔",'Formulário 4º Bim'!AB41,0),0)</f>
        <v>0</v>
      </c>
      <c r="AD10" s="49">
        <f>IF('Formulário 4º Bim'!AC41="✔",'Formulário 4º Bim'!AD41,0)</f>
        <v>0</v>
      </c>
      <c r="AE10" s="49">
        <f>IF('Formulário 4º Bim'!AE41="✔",'Formulário 4º Bim'!AF41,0)</f>
        <v>0</v>
      </c>
      <c r="AF10" s="49">
        <f>IF('Formulário 4º Bim'!AG41="✔",'Formulário 4º Bim'!AH41,0)</f>
        <v>0</v>
      </c>
      <c r="AG10" s="49">
        <f>IF('Formulário 4º Bim'!AI41="✔",'Formulário 4º Bim'!AJ41,0)</f>
        <v>0</v>
      </c>
      <c r="AH10" s="49">
        <f>IF('Formulário 4º Bim'!AK41="✔",'Formulário 4º Bim'!AL41,0)</f>
        <v>0</v>
      </c>
      <c r="AI10" s="53"/>
      <c r="AJ10" s="53"/>
      <c r="AK10" s="53"/>
      <c r="AL10" s="49">
        <f>'Formulário 4º Bim'!AM41</f>
        <v>221.5925</v>
      </c>
      <c r="AM10" s="49">
        <f t="shared" si="1"/>
        <v>150.48758837049999</v>
      </c>
      <c r="AN10" s="49">
        <f t="shared" si="2"/>
        <v>150.48758837049999</v>
      </c>
      <c r="AO10" s="65" t="str">
        <f>'Formulário 4º Bim'!$D$27</f>
        <v>20%</v>
      </c>
      <c r="AP10" s="66">
        <f>'Formulário 4º Bim'!$H$150</f>
        <v>0.1208814</v>
      </c>
      <c r="AQ10" s="66">
        <f t="shared" si="3"/>
        <v>0.32088139999999998</v>
      </c>
      <c r="AR10" s="65">
        <f>'Formulário 4º Bim'!B41</f>
        <v>70</v>
      </c>
      <c r="AS10" s="49">
        <f t="shared" si="0"/>
        <v>10534.131185934999</v>
      </c>
      <c r="AT10" s="71">
        <f>'Formulário 4º Bim'!$C$8</f>
        <v>0</v>
      </c>
      <c r="AU10" s="71">
        <f>'Formulário 4º Bim'!$C$9</f>
        <v>0</v>
      </c>
      <c r="AV10" s="15" t="str">
        <f>'Formulário 4º Bim'!$W$8</f>
        <v>Centro-Oeste</v>
      </c>
      <c r="AW10" s="15" t="str">
        <f>'Formulário 4º Bim'!$W$9</f>
        <v>Parceira - Base</v>
      </c>
      <c r="AX10" s="71">
        <f>'Formulário 4º Bim'!$C$10</f>
        <v>0</v>
      </c>
      <c r="AY10" s="71">
        <f>'Formulário 4º Bim'!$W$10</f>
        <v>0</v>
      </c>
    </row>
    <row r="11" spans="1:51" ht="21" x14ac:dyDescent="0.2">
      <c r="A11" s="48" t="s">
        <v>25</v>
      </c>
      <c r="B11" s="48" t="s">
        <v>148</v>
      </c>
      <c r="C11" s="49">
        <f>IF('Formulário 4º Bim'!C42="✔",'Formulário 4º Bim'!D42*(1-'Formulário 4º Bim'!$D$49-'Formulário 4º Bim'!$F53),0)</f>
        <v>150.48758837049999</v>
      </c>
      <c r="D11" s="53"/>
      <c r="E11" s="53"/>
      <c r="F11" s="53"/>
      <c r="G11" s="53"/>
      <c r="H11" s="49">
        <f>IF('Formulário 4º Bim'!I42="✔",'Formulário 4º Bim'!J42*(1-'Formulário 4º Bim'!$D$49-'Formulário 4º Bim'!$F53),0)</f>
        <v>28.120603429500001</v>
      </c>
      <c r="I11" s="53"/>
      <c r="J11" s="53"/>
      <c r="K11" s="53"/>
      <c r="L11" s="53"/>
      <c r="M11" s="53"/>
      <c r="N11" s="53"/>
      <c r="O11" s="53"/>
      <c r="P11" s="53"/>
      <c r="Q11" s="53"/>
      <c r="R11" s="49">
        <f>IF('Formulário 4º Bim'!$W$37="✔",0,IF('Formulário 4º Bim'!W42="✔",'Formulário 4º Bim'!X42*(1-'Formulário 4º Bim'!$D$49-'Formulário 4º Bim'!$F53),0))</f>
        <v>0</v>
      </c>
      <c r="S11" s="53"/>
      <c r="T11" s="49">
        <f>IF('Formulário 4º Bim'!$Y$37="✔",0,IF('Formulário 4º Bim'!Y42="✔",'Formulário 4º Bim'!Z42*(1-'Formulário 4º Bim'!$D$49-'Formulário 4º Bim'!$F53),0))</f>
        <v>0</v>
      </c>
      <c r="U11" s="49">
        <f>IF('Formulário 4º Bim'!$M$37="✔",0,IF('Formulário 4º Bim'!M42="✔",'Formulário 4º Bim'!N42*(1-'Formulário 4º Bim'!$D$49-'Formulário 4º Bim'!$F53),0))</f>
        <v>0</v>
      </c>
      <c r="V11" s="53"/>
      <c r="W11" s="49">
        <f>IF('Formulário 4º Bim'!$AA$37="✔",0,IF('Formulário 4º Bim'!AA42="✔",'Formulário 4º Bim'!AB42*(1-'Formulário 4º Bim'!$D$49-'Formulário 4º Bim'!$F53),0))</f>
        <v>0</v>
      </c>
      <c r="X11" s="49">
        <f>IF('Formulário 4º Bim'!$W$37="✔",IF('Formulário 4º Bim'!W42="✔",'Formulário 4º Bim'!X42,0),0)</f>
        <v>0</v>
      </c>
      <c r="Y11" s="53"/>
      <c r="Z11" s="49">
        <f>IF('Formulário 4º Bim'!$Y$37="✔",IF('Formulário 4º Bim'!Y42="✔",'Formulário 4º Bim'!Z42,0),0)</f>
        <v>0</v>
      </c>
      <c r="AA11" s="49">
        <f>IF('Formulário 4º Bim'!$M$37="✔",IF('Formulário 4º Bim'!M42="✔",'Formulário 4º Bim'!N42,0),0)</f>
        <v>0</v>
      </c>
      <c r="AB11" s="53"/>
      <c r="AC11" s="49">
        <f>IF('Formulário 4º Bim'!$AA$37="✔",IF('Formulário 4º Bim'!AA42="✔",'Formulário 4º Bim'!AB42,0),0)</f>
        <v>0</v>
      </c>
      <c r="AD11" s="49">
        <f>IF('Formulário 4º Bim'!AC42="✔",'Formulário 4º Bim'!AD42,0)</f>
        <v>0</v>
      </c>
      <c r="AE11" s="49">
        <f>IF('Formulário 4º Bim'!AE42="✔",'Formulário 4º Bim'!AF42,0)</f>
        <v>0</v>
      </c>
      <c r="AF11" s="49">
        <f>IF('Formulário 4º Bim'!AG42="✔",'Formulário 4º Bim'!AH42,0)</f>
        <v>0</v>
      </c>
      <c r="AG11" s="49">
        <f>IF('Formulário 4º Bim'!AI42="✔",'Formulário 4º Bim'!AJ42,0)</f>
        <v>0</v>
      </c>
      <c r="AH11" s="49">
        <f>IF('Formulário 4º Bim'!AK42="✔",'Formulário 4º Bim'!AL42,0)</f>
        <v>0</v>
      </c>
      <c r="AI11" s="53"/>
      <c r="AJ11" s="53"/>
      <c r="AK11" s="53"/>
      <c r="AL11" s="49">
        <f>'Formulário 4º Bim'!AM42</f>
        <v>263</v>
      </c>
      <c r="AM11" s="49">
        <f t="shared" si="1"/>
        <v>178.60819179999999</v>
      </c>
      <c r="AN11" s="49">
        <f t="shared" si="2"/>
        <v>178.60819179999999</v>
      </c>
      <c r="AO11" s="65" t="str">
        <f>'Formulário 4º Bim'!$D$27</f>
        <v>20%</v>
      </c>
      <c r="AP11" s="66">
        <f>'Formulário 4º Bim'!$H$150</f>
        <v>0.1208814</v>
      </c>
      <c r="AQ11" s="66">
        <f t="shared" si="3"/>
        <v>0.32088139999999998</v>
      </c>
      <c r="AR11" s="65">
        <f>'Formulário 4º Bim'!B42</f>
        <v>60</v>
      </c>
      <c r="AS11" s="49">
        <f t="shared" si="0"/>
        <v>10716.491507999999</v>
      </c>
      <c r="AT11" s="71">
        <f>'Formulário 4º Bim'!$C$8</f>
        <v>0</v>
      </c>
      <c r="AU11" s="71">
        <f>'Formulário 4º Bim'!$C$9</f>
        <v>0</v>
      </c>
      <c r="AV11" s="15" t="str">
        <f>'Formulário 4º Bim'!$W$8</f>
        <v>Centro-Oeste</v>
      </c>
      <c r="AW11" s="15" t="str">
        <f>'Formulário 4º Bim'!$W$9</f>
        <v>Parceira - Base</v>
      </c>
      <c r="AX11" s="71">
        <f>'Formulário 4º Bim'!$C$10</f>
        <v>0</v>
      </c>
      <c r="AY11" s="71">
        <f>'Formulário 4º Bim'!$W$10</f>
        <v>0</v>
      </c>
    </row>
    <row r="12" spans="1:51" ht="21" x14ac:dyDescent="0.2">
      <c r="A12" s="48" t="s">
        <v>28</v>
      </c>
      <c r="B12" s="48" t="s">
        <v>149</v>
      </c>
      <c r="C12" s="49">
        <f>IF('Formulário 4º Bim'!C59="✔",'Formulário 4º Bim'!D59*(1-'Formulário 4º Bim'!$D$69-'Formulário 4º Bim'!$F69),0)</f>
        <v>131.64204722050002</v>
      </c>
      <c r="D12" s="49">
        <f>IF('Formulário 4º Bim'!E59="✔",'Formulário 4º Bim'!F59*(1-'Formulário 4º Bim'!$D$69-'Formulário 4º Bim'!$F69),0)</f>
        <v>75.356697652500003</v>
      </c>
      <c r="E12" s="53"/>
      <c r="F12" s="53"/>
      <c r="G12" s="53"/>
      <c r="H12" s="49">
        <f>IF('Formulário 4º Bim'!G59="✔",'Formulário 4º Bim'!H59*(1-'Formulário 4º Bim'!$D$69-'Formulário 4º Bim'!$F69),0)</f>
        <v>28.120603429500001</v>
      </c>
      <c r="I12" s="53"/>
      <c r="J12" s="53"/>
      <c r="K12" s="53"/>
      <c r="L12" s="53"/>
      <c r="M12" s="53"/>
      <c r="N12" s="53"/>
      <c r="O12" s="53"/>
      <c r="P12" s="49">
        <f>IF('Formulário 4º Bim'!$Q$58="✔",0,IF('Formulário 4º Bim'!Q59="✔",'Formulário 4º Bim'!R59*(1-'Formulário 4º Bim'!$D$69-'Formulário 4º Bim'!$F69),0))</f>
        <v>0</v>
      </c>
      <c r="Q12" s="49">
        <f>IF('Formulário 4º Bim'!$Q$58="✔",IF('Formulário 4º Bim'!Q59="✔",'Formulário 4º Bim'!R59,0),0)</f>
        <v>0</v>
      </c>
      <c r="R12" s="49">
        <f>IF('Formulário 4º Bim'!$S$58="✔",0,IF('Formulário 4º Bim'!S59="✔",'Formulário 4º Bim'!T59*(1-'Formulário 4º Bim'!$D$69-'Formulário 4º Bim'!$F69),0))</f>
        <v>0</v>
      </c>
      <c r="S12" s="53"/>
      <c r="T12" s="53"/>
      <c r="U12" s="53"/>
      <c r="V12" s="53"/>
      <c r="W12" s="49">
        <f>IF('Formulário 4º Bim'!$U$58="✔",0,IF('Formulário 4º Bim'!U59="✔",'Formulário 4º Bim'!V59*(1-'Formulário 4º Bim'!$D$69-'Formulário 4º Bim'!$F69),0))</f>
        <v>0</v>
      </c>
      <c r="X12" s="49">
        <f>IF('Formulário 4º Bim'!$S$58="✔",IF('Formulário 4º Bim'!S59="✔",'Formulário 4º Bim'!T59,0),0)</f>
        <v>0</v>
      </c>
      <c r="Y12" s="53"/>
      <c r="Z12" s="53"/>
      <c r="AA12" s="53"/>
      <c r="AB12" s="53"/>
      <c r="AC12" s="49">
        <f>IF('Formulário 4º Bim'!$U$58="✔",IF('Formulário 4º Bim'!U59="✔",'Formulário 4º Bim'!V59,0),0)</f>
        <v>0</v>
      </c>
      <c r="AD12" s="49">
        <f>IF('Formulário 4º Bim'!W59="✔",'Formulário 4º Bim'!X59,0)</f>
        <v>0</v>
      </c>
      <c r="AE12" s="49">
        <f>IF('Formulário 4º Bim'!Y59="✔",'Formulário 4º Bim'!Z59,0)</f>
        <v>0</v>
      </c>
      <c r="AF12" s="49">
        <f>IF('Formulário 4º Bim'!AA59="✔",'Formulário 4º Bim'!AB59,0)</f>
        <v>0</v>
      </c>
      <c r="AG12" s="49">
        <f>IF('Formulário 4º Bim'!AC59="✔",'Formulário 4º Bim'!AD59,0)</f>
        <v>0</v>
      </c>
      <c r="AH12" s="49">
        <f>IF('Formulário 4º Bim'!AE59="✔",'Formulário 4º Bim'!AF59,0)</f>
        <v>0</v>
      </c>
      <c r="AI12" s="53"/>
      <c r="AJ12" s="53"/>
      <c r="AK12" s="53"/>
      <c r="AL12" s="49">
        <f>'Formulário 4º Bim'!AG59</f>
        <v>346.21249999999998</v>
      </c>
      <c r="AM12" s="49">
        <f t="shared" si="1"/>
        <v>235.11934830250001</v>
      </c>
      <c r="AN12" s="49">
        <f t="shared" si="2"/>
        <v>235.11934830250001</v>
      </c>
      <c r="AO12" s="65" t="str">
        <f>'Formulário 4º Bim'!$D$27</f>
        <v>20%</v>
      </c>
      <c r="AP12" s="66">
        <f>'Formulário 4º Bim'!$H$150</f>
        <v>0.1208814</v>
      </c>
      <c r="AQ12" s="66">
        <f t="shared" si="3"/>
        <v>0.32088139999999998</v>
      </c>
      <c r="AR12" s="65">
        <f>'Formulário 4º Bim'!B59</f>
        <v>65</v>
      </c>
      <c r="AS12" s="49">
        <f t="shared" si="0"/>
        <v>15282.757639662501</v>
      </c>
      <c r="AT12" s="71">
        <f>'Formulário 4º Bim'!$C$8</f>
        <v>0</v>
      </c>
      <c r="AU12" s="71">
        <f>'Formulário 4º Bim'!$C$9</f>
        <v>0</v>
      </c>
      <c r="AV12" s="15" t="str">
        <f>'Formulário 4º Bim'!$W$8</f>
        <v>Centro-Oeste</v>
      </c>
      <c r="AW12" s="15" t="str">
        <f>'Formulário 4º Bim'!$W$9</f>
        <v>Parceira - Base</v>
      </c>
      <c r="AX12" s="71">
        <f>'Formulário 4º Bim'!$C$10</f>
        <v>0</v>
      </c>
      <c r="AY12" s="71">
        <f>'Formulário 4º Bim'!$W$10</f>
        <v>0</v>
      </c>
    </row>
    <row r="13" spans="1:51" ht="21" x14ac:dyDescent="0.2">
      <c r="A13" s="48" t="s">
        <v>29</v>
      </c>
      <c r="B13" s="48" t="s">
        <v>149</v>
      </c>
      <c r="C13" s="49">
        <f>IF('Formulário 4º Bim'!C60="✔",'Formulário 4º Bim'!D60*(1-'Formulário 4º Bim'!$D$69-'Formulário 4º Bim'!$F70),0)</f>
        <v>131.64204722050002</v>
      </c>
      <c r="D13" s="49">
        <f>IF('Formulário 4º Bim'!E60="✔",'Formulário 4º Bim'!F60*(1-'Formulário 4º Bim'!$D$69-'Formulário 4º Bim'!$F70),0)</f>
        <v>75.356697652500003</v>
      </c>
      <c r="E13" s="53"/>
      <c r="F13" s="53"/>
      <c r="G13" s="53"/>
      <c r="H13" s="49">
        <f>IF('Formulário 4º Bim'!G60="✔",'Formulário 4º Bim'!H60*(1-'Formulário 4º Bim'!$D$69-'Formulário 4º Bim'!$F70),0)</f>
        <v>28.120603429500001</v>
      </c>
      <c r="I13" s="53"/>
      <c r="J13" s="53"/>
      <c r="K13" s="53"/>
      <c r="L13" s="53"/>
      <c r="M13" s="53"/>
      <c r="N13" s="53"/>
      <c r="O13" s="53"/>
      <c r="P13" s="49">
        <f>IF('Formulário 4º Bim'!$Q$58="✔",0,IF('Formulário 4º Bim'!Q60="✔",'Formulário 4º Bim'!R60*(1-'Formulário 4º Bim'!$D$69-'Formulário 4º Bim'!$F70),0))</f>
        <v>0</v>
      </c>
      <c r="Q13" s="49">
        <f>IF('Formulário 4º Bim'!$Q$58="✔",IF('Formulário 4º Bim'!Q60="✔",'Formulário 4º Bim'!R60,0),0)</f>
        <v>0</v>
      </c>
      <c r="R13" s="49">
        <f>IF('Formulário 4º Bim'!$S$58="✔",0,IF('Formulário 4º Bim'!S60="✔",'Formulário 4º Bim'!T60*(1-'Formulário 4º Bim'!$D$69-'Formulário 4º Bim'!$F70),0))</f>
        <v>0</v>
      </c>
      <c r="S13" s="53"/>
      <c r="T13" s="53"/>
      <c r="U13" s="53"/>
      <c r="V13" s="53"/>
      <c r="W13" s="49">
        <f>IF('Formulário 4º Bim'!$U$58="✔",0,IF('Formulário 4º Bim'!U60="✔",'Formulário 4º Bim'!V60*(1-'Formulário 4º Bim'!$D$69-'Formulário 4º Bim'!$F70),0))</f>
        <v>0</v>
      </c>
      <c r="X13" s="49">
        <f>IF('Formulário 4º Bim'!$S$58="✔",IF('Formulário 4º Bim'!S60="✔",'Formulário 4º Bim'!T60,0),0)</f>
        <v>0</v>
      </c>
      <c r="Y13" s="53"/>
      <c r="Z13" s="53"/>
      <c r="AA13" s="53"/>
      <c r="AB13" s="53"/>
      <c r="AC13" s="49">
        <f>IF('Formulário 4º Bim'!$U$58="✔",IF('Formulário 4º Bim'!U60="✔",'Formulário 4º Bim'!V60,0),0)</f>
        <v>0</v>
      </c>
      <c r="AD13" s="49">
        <f>IF('Formulário 4º Bim'!W60="✔",'Formulário 4º Bim'!X60,0)</f>
        <v>0</v>
      </c>
      <c r="AE13" s="49">
        <f>IF('Formulário 4º Bim'!Y60="✔",'Formulário 4º Bim'!Z60,0)</f>
        <v>0</v>
      </c>
      <c r="AF13" s="49">
        <f>IF('Formulário 4º Bim'!AA60="✔",'Formulário 4º Bim'!AB60,0)</f>
        <v>0</v>
      </c>
      <c r="AG13" s="49">
        <f>IF('Formulário 4º Bim'!AC60="✔",'Formulário 4º Bim'!AD60,0)</f>
        <v>0</v>
      </c>
      <c r="AH13" s="49">
        <f>IF('Formulário 4º Bim'!AE60="✔",'Formulário 4º Bim'!AF60,0)</f>
        <v>0</v>
      </c>
      <c r="AI13" s="53"/>
      <c r="AJ13" s="53"/>
      <c r="AK13" s="53"/>
      <c r="AL13" s="49">
        <f>'Formulário 4º Bim'!AG60</f>
        <v>346.21249999999998</v>
      </c>
      <c r="AM13" s="49">
        <f t="shared" si="1"/>
        <v>235.11934830250001</v>
      </c>
      <c r="AN13" s="49">
        <f t="shared" si="2"/>
        <v>235.11934830250001</v>
      </c>
      <c r="AO13" s="65" t="str">
        <f>'Formulário 4º Bim'!$D$27</f>
        <v>20%</v>
      </c>
      <c r="AP13" s="66">
        <f>'Formulário 4º Bim'!$H$150</f>
        <v>0.1208814</v>
      </c>
      <c r="AQ13" s="66">
        <f t="shared" si="3"/>
        <v>0.32088139999999998</v>
      </c>
      <c r="AR13" s="65">
        <f>'Formulário 4º Bim'!B60</f>
        <v>60</v>
      </c>
      <c r="AS13" s="49">
        <f t="shared" si="0"/>
        <v>14107.160898150001</v>
      </c>
      <c r="AT13" s="71">
        <f>'Formulário 4º Bim'!$C$8</f>
        <v>0</v>
      </c>
      <c r="AU13" s="71">
        <f>'Formulário 4º Bim'!$C$9</f>
        <v>0</v>
      </c>
      <c r="AV13" s="15" t="str">
        <f>'Formulário 4º Bim'!$W$8</f>
        <v>Centro-Oeste</v>
      </c>
      <c r="AW13" s="15" t="str">
        <f>'Formulário 4º Bim'!$W$9</f>
        <v>Parceira - Base</v>
      </c>
      <c r="AX13" s="71">
        <f>'Formulário 4º Bim'!$C$10</f>
        <v>0</v>
      </c>
      <c r="AY13" s="71">
        <f>'Formulário 4º Bim'!$W$10</f>
        <v>0</v>
      </c>
    </row>
    <row r="14" spans="1:51" ht="21" x14ac:dyDescent="0.2">
      <c r="A14" s="48" t="s">
        <v>30</v>
      </c>
      <c r="B14" s="48" t="s">
        <v>149</v>
      </c>
      <c r="C14" s="49">
        <f>IF('Formulário 4º Bim'!C61="✔",'Formulário 4º Bim'!D61*(1-'Formulário 4º Bim'!$D$69-'Formulário 4º Bim'!$F71),0)</f>
        <v>131.64204722050002</v>
      </c>
      <c r="D14" s="49">
        <f>IF('Formulário 4º Bim'!E61="✔",'Formulário 4º Bim'!F61*(1-'Formulário 4º Bim'!$D$69-'Formulário 4º Bim'!$F71),0)</f>
        <v>75.356697652500003</v>
      </c>
      <c r="E14" s="53"/>
      <c r="F14" s="53"/>
      <c r="G14" s="53"/>
      <c r="H14" s="49">
        <f>IF('Formulário 4º Bim'!G61="✔",'Formulário 4º Bim'!H61*(1-'Formulário 4º Bim'!$D$69-'Formulário 4º Bim'!$F71),0)</f>
        <v>28.120603429500001</v>
      </c>
      <c r="I14" s="53"/>
      <c r="J14" s="53"/>
      <c r="K14" s="53"/>
      <c r="L14" s="53"/>
      <c r="M14" s="53"/>
      <c r="N14" s="53"/>
      <c r="O14" s="53"/>
      <c r="P14" s="49">
        <f>IF('Formulário 4º Bim'!$Q$58="✔",0,IF('Formulário 4º Bim'!Q61="✔",'Formulário 4º Bim'!R61*(1-'Formulário 4º Bim'!$D$69-'Formulário 4º Bim'!$F71),0))</f>
        <v>0</v>
      </c>
      <c r="Q14" s="49">
        <f>IF('Formulário 4º Bim'!$Q$58="✔",IF('Formulário 4º Bim'!Q61="✔",'Formulário 4º Bim'!R61,0),0)</f>
        <v>0</v>
      </c>
      <c r="R14" s="49">
        <f>IF('Formulário 4º Bim'!$S$58="✔",0,IF('Formulário 4º Bim'!S61="✔",'Formulário 4º Bim'!T61*(1-'Formulário 4º Bim'!$D$69-'Formulário 4º Bim'!$F71),0))</f>
        <v>0</v>
      </c>
      <c r="S14" s="53"/>
      <c r="T14" s="53"/>
      <c r="U14" s="53"/>
      <c r="V14" s="53"/>
      <c r="W14" s="49">
        <f>IF('Formulário 4º Bim'!$U$58="✔",0,IF('Formulário 4º Bim'!U61="✔",'Formulário 4º Bim'!V61*(1-'Formulário 4º Bim'!$D$69-'Formulário 4º Bim'!$F71),0))</f>
        <v>0</v>
      </c>
      <c r="X14" s="49">
        <f>IF('Formulário 4º Bim'!$S$58="✔",IF('Formulário 4º Bim'!S61="✔",'Formulário 4º Bim'!T61,0),0)</f>
        <v>0</v>
      </c>
      <c r="Y14" s="53"/>
      <c r="Z14" s="53"/>
      <c r="AA14" s="53"/>
      <c r="AB14" s="53"/>
      <c r="AC14" s="49">
        <f>IF('Formulário 4º Bim'!$U$58="✔",IF('Formulário 4º Bim'!U61="✔",'Formulário 4º Bim'!V61,0),0)</f>
        <v>0</v>
      </c>
      <c r="AD14" s="49">
        <f>IF('Formulário 4º Bim'!W61="✔",'Formulário 4º Bim'!X61,0)</f>
        <v>0</v>
      </c>
      <c r="AE14" s="49">
        <f>IF('Formulário 4º Bim'!Y61="✔",'Formulário 4º Bim'!Z61,0)</f>
        <v>0</v>
      </c>
      <c r="AF14" s="49">
        <f>IF('Formulário 4º Bim'!AA61="✔",'Formulário 4º Bim'!AB61,0)</f>
        <v>0</v>
      </c>
      <c r="AG14" s="49">
        <f>IF('Formulário 4º Bim'!AC61="✔",'Formulário 4º Bim'!AD61,0)</f>
        <v>0</v>
      </c>
      <c r="AH14" s="49">
        <f>IF('Formulário 4º Bim'!AE61="✔",'Formulário 4º Bim'!AF61,0)</f>
        <v>0</v>
      </c>
      <c r="AI14" s="53"/>
      <c r="AJ14" s="53"/>
      <c r="AK14" s="53"/>
      <c r="AL14" s="49">
        <f>'Formulário 4º Bim'!AG61</f>
        <v>346.21249999999998</v>
      </c>
      <c r="AM14" s="49">
        <f t="shared" si="1"/>
        <v>235.11934830250001</v>
      </c>
      <c r="AN14" s="49">
        <f t="shared" si="2"/>
        <v>235.11934830250001</v>
      </c>
      <c r="AO14" s="65" t="str">
        <f>'Formulário 4º Bim'!$D$27</f>
        <v>20%</v>
      </c>
      <c r="AP14" s="66">
        <f>'Formulário 4º Bim'!$H$150</f>
        <v>0.1208814</v>
      </c>
      <c r="AQ14" s="66">
        <f t="shared" si="3"/>
        <v>0.32088139999999998</v>
      </c>
      <c r="AR14" s="65">
        <f>'Formulário 4º Bim'!B61</f>
        <v>45</v>
      </c>
      <c r="AS14" s="49">
        <f t="shared" si="0"/>
        <v>10580.3706736125</v>
      </c>
      <c r="AT14" s="71">
        <f>'Formulário 4º Bim'!$C$8</f>
        <v>0</v>
      </c>
      <c r="AU14" s="71">
        <f>'Formulário 4º Bim'!$C$9</f>
        <v>0</v>
      </c>
      <c r="AV14" s="15" t="str">
        <f>'Formulário 4º Bim'!$W$8</f>
        <v>Centro-Oeste</v>
      </c>
      <c r="AW14" s="15" t="str">
        <f>'Formulário 4º Bim'!$W$9</f>
        <v>Parceira - Base</v>
      </c>
      <c r="AX14" s="71">
        <f>'Formulário 4º Bim'!$C$10</f>
        <v>0</v>
      </c>
      <c r="AY14" s="71">
        <f>'Formulário 4º Bim'!$W$10</f>
        <v>0</v>
      </c>
    </row>
    <row r="15" spans="1:51" ht="21" x14ac:dyDescent="0.2">
      <c r="A15" s="48" t="s">
        <v>31</v>
      </c>
      <c r="B15" s="48" t="s">
        <v>149</v>
      </c>
      <c r="C15" s="49">
        <f>IF('Formulário 4º Bim'!C62="✔",'Formulário 4º Bim'!D62*(1-'Formulário 4º Bim'!$D$69-'Formulário 4º Bim'!$F72),0)</f>
        <v>131.64204722050002</v>
      </c>
      <c r="D15" s="49">
        <f>IF('Formulário 4º Bim'!E62="✔",'Formulário 4º Bim'!F62*(1-'Formulário 4º Bim'!$D$69-'Formulário 4º Bim'!$F72),0)</f>
        <v>75.356697652500003</v>
      </c>
      <c r="E15" s="53"/>
      <c r="F15" s="53"/>
      <c r="G15" s="53"/>
      <c r="H15" s="49">
        <f>IF('Formulário 4º Bim'!G62="✔",'Formulário 4º Bim'!H62*(1-'Formulário 4º Bim'!$D$69-'Formulário 4º Bim'!$F72),0)</f>
        <v>28.120603429500001</v>
      </c>
      <c r="I15" s="53"/>
      <c r="J15" s="53"/>
      <c r="K15" s="53"/>
      <c r="L15" s="53"/>
      <c r="M15" s="53"/>
      <c r="N15" s="53"/>
      <c r="O15" s="53"/>
      <c r="P15" s="49">
        <f>IF('Formulário 4º Bim'!$Q$58="✔",0,IF('Formulário 4º Bim'!Q62="✔",'Formulário 4º Bim'!R62*(1-'Formulário 4º Bim'!$D$69-'Formulário 4º Bim'!$F72),0))</f>
        <v>0</v>
      </c>
      <c r="Q15" s="49">
        <f>IF('Formulário 4º Bim'!$Q$58="✔",IF('Formulário 4º Bim'!Q62="✔",'Formulário 4º Bim'!R62,0),0)</f>
        <v>0</v>
      </c>
      <c r="R15" s="49">
        <f>IF('Formulário 4º Bim'!$S$58="✔",0,IF('Formulário 4º Bim'!S62="✔",'Formulário 4º Bim'!T62*(1-'Formulário 4º Bim'!$D$69-'Formulário 4º Bim'!$F72),0))</f>
        <v>0</v>
      </c>
      <c r="S15" s="53"/>
      <c r="T15" s="53"/>
      <c r="U15" s="53"/>
      <c r="V15" s="53"/>
      <c r="W15" s="49">
        <f>IF('Formulário 4º Bim'!$U$58="✔",0,IF('Formulário 4º Bim'!U62="✔",'Formulário 4º Bim'!V62*(1-'Formulário 4º Bim'!$D$69-'Formulário 4º Bim'!$F72),0))</f>
        <v>0</v>
      </c>
      <c r="X15" s="49">
        <f>IF('Formulário 4º Bim'!$S$58="✔",IF('Formulário 4º Bim'!S62="✔",'Formulário 4º Bim'!T62,0),0)</f>
        <v>0</v>
      </c>
      <c r="Y15" s="53"/>
      <c r="Z15" s="53"/>
      <c r="AA15" s="53"/>
      <c r="AB15" s="53"/>
      <c r="AC15" s="49">
        <f>IF('Formulário 4º Bim'!$U$58="✔",IF('Formulário 4º Bim'!U62="✔",'Formulário 4º Bim'!V62,0),0)</f>
        <v>0</v>
      </c>
      <c r="AD15" s="49">
        <f>IF('Formulário 4º Bim'!W62="✔",'Formulário 4º Bim'!X62,0)</f>
        <v>0</v>
      </c>
      <c r="AE15" s="49">
        <f>IF('Formulário 4º Bim'!Y62="✔",'Formulário 4º Bim'!Z62,0)</f>
        <v>0</v>
      </c>
      <c r="AF15" s="49">
        <f>IF('Formulário 4º Bim'!AA62="✔",'Formulário 4º Bim'!AB62,0)</f>
        <v>0</v>
      </c>
      <c r="AG15" s="49">
        <f>IF('Formulário 4º Bim'!AC62="✔",'Formulário 4º Bim'!AD62,0)</f>
        <v>0</v>
      </c>
      <c r="AH15" s="49">
        <f>IF('Formulário 4º Bim'!AE62="✔",'Formulário 4º Bim'!AF62,0)</f>
        <v>0</v>
      </c>
      <c r="AI15" s="53"/>
      <c r="AJ15" s="53"/>
      <c r="AK15" s="53"/>
      <c r="AL15" s="49">
        <f>'Formulário 4º Bim'!AG62</f>
        <v>346.21249999999998</v>
      </c>
      <c r="AM15" s="49">
        <f t="shared" si="1"/>
        <v>235.11934830250001</v>
      </c>
      <c r="AN15" s="49">
        <f t="shared" si="2"/>
        <v>235.11934830250001</v>
      </c>
      <c r="AO15" s="65" t="str">
        <f>'Formulário 4º Bim'!$D$27</f>
        <v>20%</v>
      </c>
      <c r="AP15" s="66">
        <f>'Formulário 4º Bim'!$H$150</f>
        <v>0.1208814</v>
      </c>
      <c r="AQ15" s="66">
        <f t="shared" si="3"/>
        <v>0.32088139999999998</v>
      </c>
      <c r="AR15" s="65">
        <f>'Formulário 4º Bim'!B62</f>
        <v>40</v>
      </c>
      <c r="AS15" s="49">
        <f t="shared" si="0"/>
        <v>9404.7739321000008</v>
      </c>
      <c r="AT15" s="71">
        <f>'Formulário 4º Bim'!$C$8</f>
        <v>0</v>
      </c>
      <c r="AU15" s="71">
        <f>'Formulário 4º Bim'!$C$9</f>
        <v>0</v>
      </c>
      <c r="AV15" s="15" t="str">
        <f>'Formulário 4º Bim'!$W$8</f>
        <v>Centro-Oeste</v>
      </c>
      <c r="AW15" s="15" t="str">
        <f>'Formulário 4º Bim'!$W$9</f>
        <v>Parceira - Base</v>
      </c>
      <c r="AX15" s="71">
        <f>'Formulário 4º Bim'!$C$10</f>
        <v>0</v>
      </c>
      <c r="AY15" s="71">
        <f>'Formulário 4º Bim'!$W$10</f>
        <v>0</v>
      </c>
    </row>
    <row r="16" spans="1:51" ht="21" x14ac:dyDescent="0.2">
      <c r="A16" s="48" t="s">
        <v>33</v>
      </c>
      <c r="B16" s="48" t="s">
        <v>87</v>
      </c>
      <c r="C16" s="49">
        <f>IF('Formulário 4º Bim'!C78="✔",'Formulário 4º Bim'!D78*(1-'Formulário 4º Bim'!$D$86-'Formulário 4º Bim'!$F86),0)</f>
        <v>143.076706648</v>
      </c>
      <c r="D16" s="49">
        <f>IF('Formulário 4º Bim'!E78="✔",'Formulário 4º Bim'!F78*(1-'Formulário 4º Bim'!$D$86-'Formulário 4º Bim'!$F86),0)</f>
        <v>115.772743335</v>
      </c>
      <c r="E16" s="53"/>
      <c r="F16" s="53"/>
      <c r="G16" s="53"/>
      <c r="H16" s="49">
        <f>IF('Formulário 4º Bim'!G78="✔",'Formulário 4º Bim'!H78*(1-'Formulário 4º Bim'!$D$86-'Formulário 4º Bim'!$F86),0)</f>
        <v>28.120603429500001</v>
      </c>
      <c r="I16" s="49">
        <f>IF('Formulário 4º Bim'!I78="✔",'Formulário 4º Bim'!J78*(1-'Formulário 4º Bim'!$D$86-'Formulário 4º Bim'!$F86),0)</f>
        <v>37.297193512</v>
      </c>
      <c r="J16" s="53"/>
      <c r="K16" s="53"/>
      <c r="L16" s="53"/>
      <c r="M16" s="53"/>
      <c r="N16" s="53"/>
      <c r="O16" s="53"/>
      <c r="P16" s="49">
        <f>IF('Formulário 4º Bim'!$M$77="✔",0,IF('Formulário 4º Bim'!M78="✔",'Formulário 4º Bim'!N78*(1-'Formulário 4º Bim'!$D$86-'Formulário 4º Bim'!$F86),0))</f>
        <v>0</v>
      </c>
      <c r="Q16" s="49">
        <f>IF('Formulário 4º Bim'!$M$77="✔",IF('Formulário 4º Bim'!M78="✔",'Formulário 4º Bim'!N78,0),0)</f>
        <v>0</v>
      </c>
      <c r="R16" s="49">
        <f>IF('Formulário 4º Bim'!$O$77="✔",0,IF('Formulário 4º Bim'!O78="✔",'Formulário 4º Bim'!P78*(1-'Formulário 4º Bim'!$D$86-'Formulário 4º Bim'!$F86),0))</f>
        <v>0</v>
      </c>
      <c r="S16" s="53"/>
      <c r="T16" s="53"/>
      <c r="U16" s="53"/>
      <c r="V16" s="53"/>
      <c r="W16" s="53"/>
      <c r="X16" s="49">
        <f>IF('Formulário 4º Bim'!$O$77="✔",IF('Formulário 4º Bim'!O78="✔",'Formulário 4º Bim'!P78,0),0)</f>
        <v>0</v>
      </c>
      <c r="Y16" s="53"/>
      <c r="Z16" s="53"/>
      <c r="AA16" s="53"/>
      <c r="AB16" s="53"/>
      <c r="AC16" s="53"/>
      <c r="AD16" s="49">
        <f>IF('Formulário 4º Bim'!Q78="✔",'Formulário 4º Bim'!R78,0)</f>
        <v>0</v>
      </c>
      <c r="AE16" s="49">
        <f>IF('Formulário 4º Bim'!S78="✔",'Formulário 4º Bim'!T78,0)</f>
        <v>0</v>
      </c>
      <c r="AF16" s="49">
        <f>IF('Formulário 4º Bim'!U78="✔",'Formulário 4º Bim'!V78,0)</f>
        <v>0</v>
      </c>
      <c r="AG16" s="49">
        <f>IF('Formulário 4º Bim'!W78="✔",'Formulário 4º Bim'!X78,0)</f>
        <v>0</v>
      </c>
      <c r="AH16" s="49">
        <f>IF('Formulário 4º Bim'!Y78="✔",'Formulário 4º Bim'!Z78,0)</f>
        <v>0</v>
      </c>
      <c r="AI16" s="53"/>
      <c r="AJ16" s="53"/>
      <c r="AK16" s="53"/>
      <c r="AL16" s="49">
        <f>'Formulário 4º Bim'!AA78</f>
        <v>477.48250000000002</v>
      </c>
      <c r="AM16" s="49">
        <f t="shared" si="1"/>
        <v>324.2672469245</v>
      </c>
      <c r="AN16" s="49">
        <f t="shared" si="2"/>
        <v>324.2672469245</v>
      </c>
      <c r="AO16" s="65" t="str">
        <f>'Formulário 4º Bim'!$D$27</f>
        <v>20%</v>
      </c>
      <c r="AP16" s="66">
        <f>'Formulário 4º Bim'!$H$150</f>
        <v>0.1208814</v>
      </c>
      <c r="AQ16" s="66">
        <f t="shared" si="3"/>
        <v>0.32088139999999998</v>
      </c>
      <c r="AR16" s="65">
        <f>'Formulário 4º Bim'!B78</f>
        <v>30</v>
      </c>
      <c r="AS16" s="49">
        <f t="shared" si="0"/>
        <v>9728.0174077350002</v>
      </c>
      <c r="AT16" s="71">
        <f>'Formulário 4º Bim'!$C$8</f>
        <v>0</v>
      </c>
      <c r="AU16" s="71">
        <f>'Formulário 4º Bim'!$C$9</f>
        <v>0</v>
      </c>
      <c r="AV16" s="15" t="str">
        <f>'Formulário 4º Bim'!$W$8</f>
        <v>Centro-Oeste</v>
      </c>
      <c r="AW16" s="15" t="str">
        <f>'Formulário 4º Bim'!$W$9</f>
        <v>Parceira - Base</v>
      </c>
      <c r="AX16" s="71">
        <f>'Formulário 4º Bim'!$C$10</f>
        <v>0</v>
      </c>
      <c r="AY16" s="71">
        <f>'Formulário 4º Bim'!$W$10</f>
        <v>0</v>
      </c>
    </row>
    <row r="17" spans="1:51" ht="21" x14ac:dyDescent="0.2">
      <c r="A17" s="48" t="s">
        <v>34</v>
      </c>
      <c r="B17" s="48" t="s">
        <v>87</v>
      </c>
      <c r="C17" s="49">
        <f>IF('Formulário 4º Bim'!C79="✔",'Formulário 4º Bim'!D79*(1-'Formulário 4º Bim'!$D$86-'Formulário 4º Bim'!$F87),0)</f>
        <v>143.076706648</v>
      </c>
      <c r="D17" s="49">
        <f>IF('Formulário 4º Bim'!E79="✔",'Formulário 4º Bim'!F79*(1-'Formulário 4º Bim'!$D$86-'Formulário 4º Bim'!$F87),0)</f>
        <v>115.772743335</v>
      </c>
      <c r="E17" s="53"/>
      <c r="F17" s="53"/>
      <c r="G17" s="53"/>
      <c r="H17" s="49">
        <f>IF('Formulário 4º Bim'!G79="✔",'Formulário 4º Bim'!H79*(1-'Formulário 4º Bim'!$D$86-'Formulário 4º Bim'!$F87),0)</f>
        <v>28.120603429500001</v>
      </c>
      <c r="I17" s="49">
        <f>IF('Formulário 4º Bim'!I79="✔",'Formulário 4º Bim'!J79*(1-'Formulário 4º Bim'!$D$86-'Formulário 4º Bim'!$F87),0)</f>
        <v>37.297193512</v>
      </c>
      <c r="J17" s="53"/>
      <c r="K17" s="53"/>
      <c r="L17" s="53"/>
      <c r="M17" s="53"/>
      <c r="N17" s="53"/>
      <c r="O17" s="53"/>
      <c r="P17" s="49">
        <f>IF('Formulário 4º Bim'!$M$77="✔",0,IF('Formulário 4º Bim'!M79="✔",'Formulário 4º Bim'!N79*(1-'Formulário 4º Bim'!$D$86-'Formulário 4º Bim'!$F87),0))</f>
        <v>0</v>
      </c>
      <c r="Q17" s="49">
        <f>IF('Formulário 4º Bim'!$M$77="✔",IF('Formulário 4º Bim'!M79="✔",'Formulário 4º Bim'!N79,0),0)</f>
        <v>0</v>
      </c>
      <c r="R17" s="49">
        <f>IF('Formulário 4º Bim'!$O$77="✔",0,IF('Formulário 4º Bim'!O79="✔",'Formulário 4º Bim'!P79*(1-'Formulário 4º Bim'!$D$86-'Formulário 4º Bim'!$F87),0))</f>
        <v>0</v>
      </c>
      <c r="S17" s="53"/>
      <c r="T17" s="53"/>
      <c r="U17" s="53"/>
      <c r="V17" s="53"/>
      <c r="W17" s="53"/>
      <c r="X17" s="49">
        <f>IF('Formulário 4º Bim'!$O$77="✔",IF('Formulário 4º Bim'!O79="✔",'Formulário 4º Bim'!P79,0),0)</f>
        <v>0</v>
      </c>
      <c r="Y17" s="53"/>
      <c r="Z17" s="53"/>
      <c r="AA17" s="53"/>
      <c r="AB17" s="53"/>
      <c r="AC17" s="53"/>
      <c r="AD17" s="49">
        <f>IF('Formulário 4º Bim'!Q79="✔",'Formulário 4º Bim'!R79,0)</f>
        <v>0</v>
      </c>
      <c r="AE17" s="49">
        <f>IF('Formulário 4º Bim'!S79="✔",'Formulário 4º Bim'!T79,0)</f>
        <v>0</v>
      </c>
      <c r="AF17" s="49">
        <f>IF('Formulário 4º Bim'!U79="✔",'Formulário 4º Bim'!V79,0)</f>
        <v>0</v>
      </c>
      <c r="AG17" s="49">
        <f>IF('Formulário 4º Bim'!W79="✔",'Formulário 4º Bim'!X79,0)</f>
        <v>0</v>
      </c>
      <c r="AH17" s="49">
        <f>IF('Formulário 4º Bim'!Y79="✔",'Formulário 4º Bim'!Z79,0)</f>
        <v>0</v>
      </c>
      <c r="AI17" s="53"/>
      <c r="AJ17" s="53"/>
      <c r="AK17" s="53"/>
      <c r="AL17" s="49">
        <f>'Formulário 4º Bim'!AA79</f>
        <v>477.48250000000002</v>
      </c>
      <c r="AM17" s="49">
        <f t="shared" si="1"/>
        <v>324.2672469245</v>
      </c>
      <c r="AN17" s="49">
        <f t="shared" si="2"/>
        <v>324.2672469245</v>
      </c>
      <c r="AO17" s="65" t="str">
        <f>'Formulário 4º Bim'!$D$27</f>
        <v>20%</v>
      </c>
      <c r="AP17" s="66">
        <f>'Formulário 4º Bim'!$H$150</f>
        <v>0.1208814</v>
      </c>
      <c r="AQ17" s="66">
        <f t="shared" si="3"/>
        <v>0.32088139999999998</v>
      </c>
      <c r="AR17" s="65">
        <f>'Formulário 4º Bim'!B79</f>
        <v>40</v>
      </c>
      <c r="AS17" s="49">
        <f t="shared" si="0"/>
        <v>12970.689876979999</v>
      </c>
      <c r="AT17" s="71">
        <f>'Formulário 4º Bim'!$C$8</f>
        <v>0</v>
      </c>
      <c r="AU17" s="71">
        <f>'Formulário 4º Bim'!$C$9</f>
        <v>0</v>
      </c>
      <c r="AV17" s="15" t="str">
        <f>'Formulário 4º Bim'!$W$8</f>
        <v>Centro-Oeste</v>
      </c>
      <c r="AW17" s="15" t="str">
        <f>'Formulário 4º Bim'!$W$9</f>
        <v>Parceira - Base</v>
      </c>
      <c r="AX17" s="71">
        <f>'Formulário 4º Bim'!$C$10</f>
        <v>0</v>
      </c>
      <c r="AY17" s="71">
        <f>'Formulário 4º Bim'!$W$10</f>
        <v>0</v>
      </c>
    </row>
    <row r="18" spans="1:51" ht="21" x14ac:dyDescent="0.2">
      <c r="A18" s="48" t="s">
        <v>38</v>
      </c>
      <c r="B18" s="48" t="s">
        <v>87</v>
      </c>
      <c r="C18" s="49">
        <f>IF('Formulário 4º Bim'!C93="✔",'Formulário 4º Bim'!D93*(1-'Formulário 4º Bim'!$D$100-'Formulário 4º Bim'!$F100),0)</f>
        <v>143.076706648</v>
      </c>
      <c r="D18" s="49">
        <f>IF('Formulário 4º Bim'!E93="✔",'Formulário 4º Bim'!F93*(1-'Formulário 4º Bim'!$D$100-'Formulário 4º Bim'!$F100),0)</f>
        <v>184.47407870749998</v>
      </c>
      <c r="E18" s="53"/>
      <c r="F18" s="53"/>
      <c r="G18" s="53"/>
      <c r="H18" s="49">
        <f>IF('Formulário 4º Bim'!G93="✔",'Formulário 4º Bim'!H93*(1-'Formulário 4º Bim'!$D$100-'Formulário 4º Bim'!$F100),0)</f>
        <v>28.120603429500001</v>
      </c>
      <c r="I18" s="53"/>
      <c r="J18" s="49">
        <f>IF('Formulário 4º Bim'!I93="✔",'Formulário 4º Bim'!J93*(1-'Formulário 4º Bim'!$D$100-'Formulário 4º Bim'!$F100),0)</f>
        <v>74.583521126400001</v>
      </c>
      <c r="K18" s="49">
        <f>IF('Formulário 4º Bim'!K93="✔",'Formulário 4º Bim'!L93*(1-'Formulário 4º Bim'!$D$100-'Formulário 4º Bim'!$F100),0)</f>
        <v>18.417696432</v>
      </c>
      <c r="L18" s="53"/>
      <c r="M18" s="53"/>
      <c r="N18" s="53"/>
      <c r="O18" s="53"/>
      <c r="P18" s="49">
        <f>IF('Formulário 4º Bim'!$O$92="✔",0,IF('Formulário 4º Bim'!O93="✔",'Formulário 4º Bim'!P93*(1-'Formulário 4º Bim'!$D$100-'Formulário 4º Bim'!$F100),0))</f>
        <v>0</v>
      </c>
      <c r="Q18" s="49">
        <f>IF('Formulário 4º Bim'!$O$92="✔",IF('Formulário 4º Bim'!O93="✔",'Formulário 4º Bim'!P93,0),0)</f>
        <v>0</v>
      </c>
      <c r="R18" s="49">
        <f>IF('Formulário 4º Bim'!$Q$92="✔",0,IF('Formulário 4º Bim'!Q93="✔",'Formulário 4º Bim'!R93*(1-'Formulário 4º Bim'!$D$100-'Formulário 4º Bim'!$F100),0))</f>
        <v>0</v>
      </c>
      <c r="S18" s="53"/>
      <c r="T18" s="53"/>
      <c r="U18" s="53"/>
      <c r="V18" s="53"/>
      <c r="W18" s="53"/>
      <c r="X18" s="49">
        <f>IF('Formulário 4º Bim'!$Q$92="✔",IF('Formulário 4º Bim'!Q93="✔",'Formulário 4º Bim'!R93,0),0)</f>
        <v>0</v>
      </c>
      <c r="Y18" s="53"/>
      <c r="Z18" s="53"/>
      <c r="AA18" s="53"/>
      <c r="AB18" s="53"/>
      <c r="AC18" s="53"/>
      <c r="AD18" s="49">
        <f>IF('Formulário 4º Bim'!S93="✔",'Formulário 4º Bim'!T93,0)</f>
        <v>0</v>
      </c>
      <c r="AE18" s="49">
        <f>IF('Formulário 4º Bim'!U93="✔",'Formulário 4º Bim'!V93,0)</f>
        <v>0</v>
      </c>
      <c r="AF18" s="49">
        <f>IF('Formulário 4º Bim'!W93="✔",'Formulário 4º Bim'!X93,0)</f>
        <v>0</v>
      </c>
      <c r="AG18" s="49">
        <f>IF('Formulário 4º Bim'!Y93="✔",'Formulário 4º Bim'!Z93,0)</f>
        <v>0</v>
      </c>
      <c r="AH18" s="49">
        <f>IF('Formulário 4º Bim'!AA93="✔",'Formulário 4º Bim'!AB93,0)</f>
        <v>0</v>
      </c>
      <c r="AI18" s="53"/>
      <c r="AJ18" s="53"/>
      <c r="AK18" s="53"/>
      <c r="AL18" s="49">
        <f>'Formulário 4º Bim'!AC93</f>
        <v>660.66899999999998</v>
      </c>
      <c r="AM18" s="49">
        <f t="shared" si="1"/>
        <v>448.67260634340005</v>
      </c>
      <c r="AN18" s="49">
        <f t="shared" si="2"/>
        <v>448.67260634340005</v>
      </c>
      <c r="AO18" s="65" t="str">
        <f>'Formulário 4º Bim'!$D$27</f>
        <v>20%</v>
      </c>
      <c r="AP18" s="66">
        <f>'Formulário 4º Bim'!$H$150</f>
        <v>0.1208814</v>
      </c>
      <c r="AQ18" s="66">
        <f t="shared" si="3"/>
        <v>0.32088139999999998</v>
      </c>
      <c r="AR18" s="65">
        <f>'Formulário 4º Bim'!B93</f>
        <v>25</v>
      </c>
      <c r="AS18" s="49">
        <f t="shared" si="0"/>
        <v>11216.815158585001</v>
      </c>
      <c r="AT18" s="71">
        <f>'Formulário 4º Bim'!$C$8</f>
        <v>0</v>
      </c>
      <c r="AU18" s="71">
        <f>'Formulário 4º Bim'!$C$9</f>
        <v>0</v>
      </c>
      <c r="AV18" s="15" t="str">
        <f>'Formulário 4º Bim'!$W$8</f>
        <v>Centro-Oeste</v>
      </c>
      <c r="AW18" s="15" t="str">
        <f>'Formulário 4º Bim'!$W$9</f>
        <v>Parceira - Base</v>
      </c>
      <c r="AX18" s="71">
        <f>'Formulário 4º Bim'!$C$10</f>
        <v>0</v>
      </c>
      <c r="AY18" s="71">
        <f>'Formulário 4º Bim'!$W$10</f>
        <v>0</v>
      </c>
    </row>
    <row r="19" spans="1:51" ht="21" x14ac:dyDescent="0.2">
      <c r="A19" s="48" t="s">
        <v>40</v>
      </c>
      <c r="B19" s="48" t="s">
        <v>39</v>
      </c>
      <c r="C19" s="49">
        <f>IF('Formulário 4º Bim'!C106="✔",'Formulário 4º Bim'!D106*(1-'Formulário 4º Bim'!$D$114-'Formulário 4º Bim'!$F114),0)</f>
        <v>0</v>
      </c>
      <c r="D19" s="49">
        <f>IF('Formulário 4º Bim'!E106="✔",'Formulário 4º Bim'!F106*(1-'Formulário 4º Bim'!$D$114-'Formulário 4º Bim'!$F114),0)</f>
        <v>0</v>
      </c>
      <c r="E19" s="53"/>
      <c r="F19" s="53"/>
      <c r="G19" s="53"/>
      <c r="H19" s="49">
        <f>IF('Formulário 4º Bim'!G106="✔",'Formulário 4º Bim'!H106*(1-'Formulário 4º Bim'!$D$114-'Formulário 4º Bim'!$F114),0)</f>
        <v>0</v>
      </c>
      <c r="I19" s="53"/>
      <c r="J19" s="49">
        <f>IF('Formulário 4º Bim'!I106="✔",'Formulário 4º Bim'!J106*(1-'Formulário 4º Bim'!$D$114-'Formulário 4º Bim'!$F114),0)</f>
        <v>0</v>
      </c>
      <c r="K19" s="49">
        <f>IF('Formulário 4º Bim'!K106="✔",'Formulário 4º Bim'!L106*(1-'Formulário 4º Bim'!$D$114-'Formulário 4º Bim'!$F114),0)</f>
        <v>0</v>
      </c>
      <c r="L19" s="53"/>
      <c r="M19" s="53"/>
      <c r="N19" s="53"/>
      <c r="O19" s="53"/>
      <c r="P19" s="53"/>
      <c r="Q19" s="53"/>
      <c r="R19" s="49">
        <f>IF('Formulário 4º Bim'!M$105="✔",0,IF('Formulário 4º Bim'!M106="✔",'Formulário 4º Bim'!N106*(1-'Formulário 4º Bim'!$D$114-'Formulário 4º Bim'!$F114),0))</f>
        <v>0</v>
      </c>
      <c r="S19" s="53"/>
      <c r="T19" s="53"/>
      <c r="U19" s="53"/>
      <c r="V19" s="53"/>
      <c r="W19" s="53"/>
      <c r="X19" s="49">
        <f>IF('Formulário 4º Bim'!$M$105="✔",IF('Formulário 4º Bim'!M106="✔",'Formulário 4º Bim'!N106,0),0)</f>
        <v>0</v>
      </c>
      <c r="Y19" s="53"/>
      <c r="Z19" s="53"/>
      <c r="AA19" s="53"/>
      <c r="AB19" s="53"/>
      <c r="AC19" s="53"/>
      <c r="AD19" s="49">
        <f>IF('Formulário 4º Bim'!O106="✔",'Formulário 4º Bim'!P106,0)</f>
        <v>0</v>
      </c>
      <c r="AE19" s="49">
        <f>IF('Formulário 4º Bim'!Q106="✔",'Formulário 4º Bim'!R106,0)</f>
        <v>0</v>
      </c>
      <c r="AF19" s="49">
        <f>IF('Formulário 4º Bim'!S106="✔",'Formulário 4º Bim'!T106,0)</f>
        <v>0</v>
      </c>
      <c r="AG19" s="49">
        <f>IF('Formulário 4º Bim'!U106="✔",'Formulário 4º Bim'!V106,0)</f>
        <v>0</v>
      </c>
      <c r="AH19" s="53"/>
      <c r="AI19" s="53"/>
      <c r="AJ19" s="53"/>
      <c r="AK19" s="53"/>
      <c r="AL19" s="49">
        <f>'Formulário 4º Bim'!W106</f>
        <v>0</v>
      </c>
      <c r="AM19" s="49">
        <f t="shared" si="1"/>
        <v>0</v>
      </c>
      <c r="AN19" s="49">
        <f t="shared" si="2"/>
        <v>0</v>
      </c>
      <c r="AO19" s="65" t="str">
        <f>'Formulário 4º Bim'!$D$27</f>
        <v>20%</v>
      </c>
      <c r="AP19" s="66">
        <f>'Formulário 4º Bim'!$H$150</f>
        <v>0.1208814</v>
      </c>
      <c r="AQ19" s="66">
        <f t="shared" si="3"/>
        <v>0.32088139999999998</v>
      </c>
      <c r="AR19" s="65">
        <f>'Formulário 4º Bim'!B106</f>
        <v>0</v>
      </c>
      <c r="AS19" s="49">
        <f t="shared" si="0"/>
        <v>0</v>
      </c>
      <c r="AT19" s="71">
        <f>'Formulário 4º Bim'!$C$8</f>
        <v>0</v>
      </c>
      <c r="AU19" s="71">
        <f>'Formulário 4º Bim'!$C$9</f>
        <v>0</v>
      </c>
      <c r="AV19" s="15" t="str">
        <f>'Formulário 4º Bim'!$W$8</f>
        <v>Centro-Oeste</v>
      </c>
      <c r="AW19" s="15" t="str">
        <f>'Formulário 4º Bim'!$W$9</f>
        <v>Parceira - Base</v>
      </c>
      <c r="AX19" s="71">
        <f>'Formulário 4º Bim'!$C$10</f>
        <v>0</v>
      </c>
      <c r="AY19" s="71">
        <f>'Formulário 4º Bim'!$W$10</f>
        <v>0</v>
      </c>
    </row>
    <row r="20" spans="1:51" ht="21" x14ac:dyDescent="0.2">
      <c r="A20" s="48" t="s">
        <v>41</v>
      </c>
      <c r="B20" s="48" t="s">
        <v>39</v>
      </c>
      <c r="C20" s="49">
        <f>IF('Formulário 4º Bim'!C107="✔",'Formulário 4º Bim'!D107*(1-'Formulário 4º Bim'!$D$114-'Formulário 4º Bim'!$F115),0)</f>
        <v>0</v>
      </c>
      <c r="D20" s="53"/>
      <c r="E20" s="53"/>
      <c r="F20" s="53"/>
      <c r="G20" s="53"/>
      <c r="H20" s="53"/>
      <c r="I20" s="53"/>
      <c r="J20" s="49">
        <f>IF('Formulário 4º Bim'!I107="✔",'Formulário 4º Bim'!J107*(1-'Formulário 4º Bim'!$D$114-'Formulário 4º Bim'!$F115),0)</f>
        <v>0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49">
        <f>'Formulário 4º Bim'!W107</f>
        <v>0</v>
      </c>
      <c r="AM20" s="49">
        <f t="shared" si="1"/>
        <v>0</v>
      </c>
      <c r="AN20" s="49">
        <f t="shared" si="2"/>
        <v>0</v>
      </c>
      <c r="AO20" s="65" t="str">
        <f>'Formulário 4º Bim'!$D$27</f>
        <v>20%</v>
      </c>
      <c r="AP20" s="66">
        <f>'Formulário 4º Bim'!$H$150</f>
        <v>0.1208814</v>
      </c>
      <c r="AQ20" s="66">
        <f t="shared" si="3"/>
        <v>0.32088139999999998</v>
      </c>
      <c r="AR20" s="65">
        <f>'Formulário 4º Bim'!B107</f>
        <v>0</v>
      </c>
      <c r="AS20" s="49">
        <f t="shared" si="0"/>
        <v>0</v>
      </c>
      <c r="AT20" s="71">
        <f>'Formulário 4º Bim'!$C$8</f>
        <v>0</v>
      </c>
      <c r="AU20" s="71">
        <f>'Formulário 4º Bim'!$C$9</f>
        <v>0</v>
      </c>
      <c r="AV20" s="15" t="str">
        <f>'Formulário 4º Bim'!$W$8</f>
        <v>Centro-Oeste</v>
      </c>
      <c r="AW20" s="15" t="str">
        <f>'Formulário 4º Bim'!$W$9</f>
        <v>Parceira - Base</v>
      </c>
      <c r="AX20" s="71">
        <f>'Formulário 4º Bim'!$C$10</f>
        <v>0</v>
      </c>
      <c r="AY20" s="71">
        <f>'Formulário 4º Bim'!$W$10</f>
        <v>0</v>
      </c>
    </row>
  </sheetData>
  <conditionalFormatting sqref="C2">
    <cfRule type="expression" dxfId="52" priority="53">
      <formula>B2="✖"</formula>
    </cfRule>
  </conditionalFormatting>
  <conditionalFormatting sqref="D2:D11">
    <cfRule type="expression" dxfId="51" priority="52">
      <formula>C2="✖"</formula>
    </cfRule>
  </conditionalFormatting>
  <conditionalFormatting sqref="E2:E9">
    <cfRule type="expression" dxfId="50" priority="51">
      <formula>D2="✖"</formula>
    </cfRule>
  </conditionalFormatting>
  <conditionalFormatting sqref="F2:F9">
    <cfRule type="expression" dxfId="49" priority="50">
      <formula>E2="✖"</formula>
    </cfRule>
  </conditionalFormatting>
  <conditionalFormatting sqref="G2:G16">
    <cfRule type="expression" dxfId="48" priority="49">
      <formula>F2="✖"</formula>
    </cfRule>
  </conditionalFormatting>
  <conditionalFormatting sqref="H2:H10">
    <cfRule type="expression" dxfId="47" priority="48">
      <formula>G2="✖"</formula>
    </cfRule>
  </conditionalFormatting>
  <conditionalFormatting sqref="H20">
    <cfRule type="expression" dxfId="46" priority="47">
      <formula>G20="✖"</formula>
    </cfRule>
  </conditionalFormatting>
  <conditionalFormatting sqref="E10:E20">
    <cfRule type="expression" dxfId="45" priority="46">
      <formula>D10="✖"</formula>
    </cfRule>
  </conditionalFormatting>
  <conditionalFormatting sqref="F10:F20">
    <cfRule type="expression" dxfId="44" priority="45">
      <formula>E10="✖"</formula>
    </cfRule>
  </conditionalFormatting>
  <conditionalFormatting sqref="G17:G20">
    <cfRule type="expression" dxfId="43" priority="44">
      <formula>F17="✖"</formula>
    </cfRule>
  </conditionalFormatting>
  <conditionalFormatting sqref="I2:I15">
    <cfRule type="expression" dxfId="42" priority="43">
      <formula>H2="✖"</formula>
    </cfRule>
  </conditionalFormatting>
  <conditionalFormatting sqref="I18:I20">
    <cfRule type="expression" dxfId="41" priority="42">
      <formula>H18="✖"</formula>
    </cfRule>
  </conditionalFormatting>
  <conditionalFormatting sqref="J2:J17">
    <cfRule type="expression" dxfId="40" priority="41">
      <formula>I2="✖"</formula>
    </cfRule>
  </conditionalFormatting>
  <conditionalFormatting sqref="K2:K17">
    <cfRule type="expression" dxfId="39" priority="40">
      <formula>J2="✖"</formula>
    </cfRule>
  </conditionalFormatting>
  <conditionalFormatting sqref="K20">
    <cfRule type="expression" dxfId="38" priority="39">
      <formula>J20="✖"</formula>
    </cfRule>
  </conditionalFormatting>
  <conditionalFormatting sqref="L2:L19">
    <cfRule type="expression" dxfId="37" priority="38">
      <formula>K2="✖"</formula>
    </cfRule>
  </conditionalFormatting>
  <conditionalFormatting sqref="L20">
    <cfRule type="expression" dxfId="36" priority="37">
      <formula>K20="✖"</formula>
    </cfRule>
  </conditionalFormatting>
  <conditionalFormatting sqref="M2:O2">
    <cfRule type="expression" dxfId="35" priority="36">
      <formula>L2="✖"</formula>
    </cfRule>
  </conditionalFormatting>
  <conditionalFormatting sqref="M3:M20">
    <cfRule type="expression" dxfId="34" priority="35">
      <formula>L3="✖"</formula>
    </cfRule>
  </conditionalFormatting>
  <conditionalFormatting sqref="N3:O20">
    <cfRule type="expression" dxfId="33" priority="34">
      <formula>M3="✖"</formula>
    </cfRule>
  </conditionalFormatting>
  <conditionalFormatting sqref="P2:Q11">
    <cfRule type="expression" dxfId="32" priority="33">
      <formula>O2="✖"</formula>
    </cfRule>
  </conditionalFormatting>
  <conditionalFormatting sqref="P19:Q20 R20:S20">
    <cfRule type="expression" dxfId="31" priority="32">
      <formula>O19="✖"</formula>
    </cfRule>
  </conditionalFormatting>
  <conditionalFormatting sqref="S2:S3">
    <cfRule type="expression" dxfId="30" priority="31">
      <formula>R2="✖"</formula>
    </cfRule>
  </conditionalFormatting>
  <conditionalFormatting sqref="S7:S19">
    <cfRule type="expression" dxfId="29" priority="30">
      <formula>R7="✖"</formula>
    </cfRule>
  </conditionalFormatting>
  <conditionalFormatting sqref="T2:T6">
    <cfRule type="expression" dxfId="28" priority="29">
      <formula>S2="✖"</formula>
    </cfRule>
  </conditionalFormatting>
  <conditionalFormatting sqref="T12:T20">
    <cfRule type="expression" dxfId="27" priority="28">
      <formula>S12="✖"</formula>
    </cfRule>
  </conditionalFormatting>
  <conditionalFormatting sqref="U12:U20">
    <cfRule type="expression" dxfId="26" priority="27">
      <formula>T12="✖"</formula>
    </cfRule>
  </conditionalFormatting>
  <conditionalFormatting sqref="U2:U6">
    <cfRule type="expression" dxfId="25" priority="26">
      <formula>T2="✖"</formula>
    </cfRule>
  </conditionalFormatting>
  <conditionalFormatting sqref="V2:V12">
    <cfRule type="expression" dxfId="24" priority="25">
      <formula>U2="✖"</formula>
    </cfRule>
  </conditionalFormatting>
  <conditionalFormatting sqref="V13:V20">
    <cfRule type="expression" dxfId="23" priority="24">
      <formula>U13="✖"</formula>
    </cfRule>
  </conditionalFormatting>
  <conditionalFormatting sqref="W2:W6">
    <cfRule type="expression" dxfId="22" priority="23">
      <formula>V2="✖"</formula>
    </cfRule>
  </conditionalFormatting>
  <conditionalFormatting sqref="W16:W20 X20">
    <cfRule type="expression" dxfId="21" priority="22">
      <formula>V16="✖"</formula>
    </cfRule>
  </conditionalFormatting>
  <conditionalFormatting sqref="Y2:Y3">
    <cfRule type="expression" dxfId="20" priority="21">
      <formula>X2="✖"</formula>
    </cfRule>
  </conditionalFormatting>
  <conditionalFormatting sqref="Y7:Y20">
    <cfRule type="expression" dxfId="19" priority="20">
      <formula>X7="✖"</formula>
    </cfRule>
  </conditionalFormatting>
  <conditionalFormatting sqref="Z2:Z6">
    <cfRule type="expression" dxfId="18" priority="19">
      <formula>Y2="✖"</formula>
    </cfRule>
  </conditionalFormatting>
  <conditionalFormatting sqref="Z12:Z20">
    <cfRule type="expression" dxfId="17" priority="18">
      <formula>Y12="✖"</formula>
    </cfRule>
  </conditionalFormatting>
  <conditionalFormatting sqref="AA12:AA20">
    <cfRule type="expression" dxfId="16" priority="17">
      <formula>Z12="✖"</formula>
    </cfRule>
  </conditionalFormatting>
  <conditionalFormatting sqref="AA2:AA6">
    <cfRule type="expression" dxfId="15" priority="16">
      <formula>Z2="✖"</formula>
    </cfRule>
  </conditionalFormatting>
  <conditionalFormatting sqref="AB2:AB11">
    <cfRule type="expression" dxfId="14" priority="15">
      <formula>AA2="✖"</formula>
    </cfRule>
  </conditionalFormatting>
  <conditionalFormatting sqref="AB12:AB20">
    <cfRule type="expression" dxfId="13" priority="14">
      <formula>AA12="✖"</formula>
    </cfRule>
  </conditionalFormatting>
  <conditionalFormatting sqref="AC16:AC20">
    <cfRule type="expression" dxfId="12" priority="13">
      <formula>AB16="✖"</formula>
    </cfRule>
  </conditionalFormatting>
  <conditionalFormatting sqref="AC2:AC6">
    <cfRule type="expression" dxfId="11" priority="12">
      <formula>AB2="✖"</formula>
    </cfRule>
  </conditionalFormatting>
  <conditionalFormatting sqref="AD2:AF3">
    <cfRule type="expression" dxfId="10" priority="11">
      <formula>AC2="✖"</formula>
    </cfRule>
  </conditionalFormatting>
  <conditionalFormatting sqref="AD20:AF20">
    <cfRule type="expression" dxfId="9" priority="10">
      <formula>AC20="✖"</formula>
    </cfRule>
  </conditionalFormatting>
  <conditionalFormatting sqref="AH19:AH20 AG20">
    <cfRule type="expression" dxfId="8" priority="9">
      <formula>AF19="✖"</formula>
    </cfRule>
  </conditionalFormatting>
  <conditionalFormatting sqref="AH2:AH6">
    <cfRule type="expression" dxfId="7" priority="8">
      <formula>AG2="✖"</formula>
    </cfRule>
  </conditionalFormatting>
  <conditionalFormatting sqref="AI2:AI18">
    <cfRule type="expression" dxfId="6" priority="7">
      <formula>AH2="✖"</formula>
    </cfRule>
  </conditionalFormatting>
  <conditionalFormatting sqref="AI19:AI20">
    <cfRule type="expression" dxfId="5" priority="6">
      <formula>AH19="✖"</formula>
    </cfRule>
  </conditionalFormatting>
  <conditionalFormatting sqref="AJ2:AJ18">
    <cfRule type="expression" dxfId="4" priority="5">
      <formula>AI2="✖"</formula>
    </cfRule>
  </conditionalFormatting>
  <conditionalFormatting sqref="AJ19:AJ20">
    <cfRule type="expression" dxfId="3" priority="4">
      <formula>AI19="✖"</formula>
    </cfRule>
  </conditionalFormatting>
  <conditionalFormatting sqref="AK16:AK20">
    <cfRule type="expression" dxfId="2" priority="3">
      <formula>AJ16="✖"</formula>
    </cfRule>
  </conditionalFormatting>
  <conditionalFormatting sqref="AK2:AK15">
    <cfRule type="expression" dxfId="1" priority="2">
      <formula>AJ2="✖"</formula>
    </cfRule>
  </conditionalFormatting>
  <conditionalFormatting sqref="D20">
    <cfRule type="expression" dxfId="0" priority="1">
      <formula>C20="✖"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224C6DBDD05F4D88DA1EB1AB851678" ma:contentTypeVersion="14" ma:contentTypeDescription="Crie um novo documento." ma:contentTypeScope="" ma:versionID="92544739256fb60a3774bd8b49cceeb1">
  <xsd:schema xmlns:xsd="http://www.w3.org/2001/XMLSchema" xmlns:xs="http://www.w3.org/2001/XMLSchema" xmlns:p="http://schemas.microsoft.com/office/2006/metadata/properties" xmlns:ns2="90f5cc84-be9b-4192-8b5a-17af7058d8c2" xmlns:ns3="a9f8a556-1a88-49b7-beda-7ba366442ab8" targetNamespace="http://schemas.microsoft.com/office/2006/metadata/properties" ma:root="true" ma:fieldsID="9da5ba3d32a17a5463b81173b0926d41" ns2:_="" ns3:_="">
    <xsd:import namespace="90f5cc84-be9b-4192-8b5a-17af7058d8c2"/>
    <xsd:import namespace="a9f8a556-1a88-49b7-beda-7ba366442a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f5cc84-be9b-4192-8b5a-17af7058d8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f0d793a1-673a-4e0f-8110-edcf5ec008b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f8a556-1a88-49b7-beda-7ba366442ab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9b6ed31d-f703-4a52-8b94-895f03339473}" ma:internalName="TaxCatchAll" ma:showField="CatchAllData" ma:web="a9f8a556-1a88-49b7-beda-7ba366442a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9f8a556-1a88-49b7-beda-7ba366442ab8" xsi:nil="true"/>
    <lcf76f155ced4ddcb4097134ff3c332f xmlns="90f5cc84-be9b-4192-8b5a-17af7058d8c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819318E-BF78-464F-8CB3-27F378EFFF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3DD582-84D3-4F35-8E76-414DA9EAA3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f5cc84-be9b-4192-8b5a-17af7058d8c2"/>
    <ds:schemaRef ds:uri="a9f8a556-1a88-49b7-beda-7ba366442a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945886A-9115-4087-9D60-BD4821CE7904}">
  <ds:schemaRefs>
    <ds:schemaRef ds:uri="http://schemas.microsoft.com/office/2006/metadata/properties"/>
    <ds:schemaRef ds:uri="http://schemas.microsoft.com/office/infopath/2007/PartnerControls"/>
    <ds:schemaRef ds:uri="a9f8a556-1a88-49b7-beda-7ba366442ab8"/>
    <ds:schemaRef ds:uri="90f5cc84-be9b-4192-8b5a-17af7058d8c2"/>
  </ds:schemaRefs>
</ds:datastoreItem>
</file>

<file path=docMetadata/LabelInfo.xml><?xml version="1.0" encoding="utf-8"?>
<clbl:labelList xmlns:clbl="http://schemas.microsoft.com/office/2020/mipLabelMetadata">
  <clbl:label id="{be041442-f3b6-4be1-8509-eca9c817528f}" enabled="0" method="" siteId="{be041442-f3b6-4be1-8509-eca9c817528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Formulário Anual 2024</vt:lpstr>
      <vt:lpstr>Formulário 1º Bim</vt:lpstr>
      <vt:lpstr>Formulário 2º Bim</vt:lpstr>
      <vt:lpstr>Formulário 3º Bim</vt:lpstr>
      <vt:lpstr>Formulário 4º Bim</vt:lpstr>
      <vt:lpstr>Tabela de Produtos Anual</vt:lpstr>
      <vt:lpstr>Tabela de Produtos Bimestral</vt:lpstr>
      <vt:lpstr>Check Anual x Bimestral</vt:lpstr>
      <vt:lpstr>Tab_Aux</vt:lpstr>
      <vt:lpstr>cálculos Anual</vt:lpstr>
      <vt:lpstr>cálculos 1º Bim</vt:lpstr>
      <vt:lpstr>cálculos 2º Bim</vt:lpstr>
      <vt:lpstr>cálculos 3º Bim</vt:lpstr>
      <vt:lpstr>cálculos 4º Bim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Monise Cristina Macedo</dc:creator>
  <cp:keywords/>
  <dc:description/>
  <cp:lastModifiedBy>Andre Henrique Rodrigues da Silva</cp:lastModifiedBy>
  <cp:revision/>
  <cp:lastPrinted>2023-08-11T12:20:47Z</cp:lastPrinted>
  <dcterms:created xsi:type="dcterms:W3CDTF">2020-07-23T14:33:14Z</dcterms:created>
  <dcterms:modified xsi:type="dcterms:W3CDTF">2023-09-05T19:41:22Z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0x010100B6224C6DBDD05F4D88DA1EB1AB851678</vt:lpwstr>
  </property>
  <property fmtid="{D5CDD505-2E9C-101B-9397-08002B2CF9AE}" pid="3" name="Order">
    <vt:r8>2900</vt:r8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</Properties>
</file>