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62F9E958-00F4-224C-1CEB-3A4BEE276A5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sistemaseb-my.sharepoint.com/personal/andreh_silva_sebsa_com_br/Documents/Documentos/Controle_Digitais_Andre/Meus Produtos/loja/script_arquivos/"/>
    </mc:Choice>
  </mc:AlternateContent>
  <xr:revisionPtr revIDLastSave="1274" documentId="8_{31EFB13B-01AA-4699-A066-5A5F5DA16BCD}" xr6:coauthVersionLast="47" xr6:coauthVersionMax="47" xr10:uidLastSave="{4D8BAB86-A14D-423A-9F2A-8F22325BFC74}"/>
  <bookViews>
    <workbookView minimized="1" xWindow="690" yWindow="60" windowWidth="18795" windowHeight="10755" tabRatio="922" activeTab="1" xr2:uid="{00000000-000D-0000-FFFF-FFFF00000000}"/>
  </bookViews>
  <sheets>
    <sheet name="Formulário Anual 2024" sheetId="8" r:id="rId1"/>
    <sheet name="cálculos Anual" sheetId="29" r:id="rId2"/>
    <sheet name="Tabela de Produtos Bimestral" sheetId="31" state="hidden" r:id="rId3"/>
    <sheet name="Check Anual x Bimestral" sheetId="22" r:id="rId4"/>
    <sheet name="Tabela de Produtos Anual" sheetId="28" state="hidden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3" i="29" l="1"/>
  <c r="AN4" i="29"/>
  <c r="AN5" i="29"/>
  <c r="AN6" i="29"/>
  <c r="AN12" i="29"/>
  <c r="AN13" i="29"/>
  <c r="AN14" i="29"/>
  <c r="AN15" i="29"/>
  <c r="AN16" i="29"/>
  <c r="AN17" i="29"/>
  <c r="AN18" i="29"/>
  <c r="AN19" i="29"/>
  <c r="AN20" i="29"/>
  <c r="AN2" i="29"/>
  <c r="AM3" i="29"/>
  <c r="AM4" i="29"/>
  <c r="AM5" i="29"/>
  <c r="AM6" i="29"/>
  <c r="AM7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" i="29"/>
  <c r="F25" i="22" l="1"/>
  <c r="D107" i="8"/>
  <c r="D106" i="8"/>
  <c r="D93" i="8"/>
  <c r="D79" i="8"/>
  <c r="D78" i="8"/>
  <c r="D62" i="8"/>
  <c r="L25" i="22" l="1"/>
  <c r="F27" i="8" l="1"/>
  <c r="F28" i="8"/>
  <c r="F29" i="8"/>
  <c r="F30" i="8"/>
  <c r="F31" i="8"/>
  <c r="E2" i="3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" i="3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" i="31"/>
  <c r="L3" i="31"/>
  <c r="L4" i="31"/>
  <c r="L5" i="31"/>
  <c r="L6" i="31"/>
  <c r="L7" i="31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" i="31"/>
  <c r="I3" i="31"/>
  <c r="I4" i="31"/>
  <c r="I5" i="31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I19" i="31"/>
  <c r="I20" i="31"/>
  <c r="I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" i="31"/>
  <c r="J3" i="31"/>
  <c r="J4" i="31"/>
  <c r="J5" i="31"/>
  <c r="J6" i="31"/>
  <c r="J7" i="31"/>
  <c r="J8" i="31"/>
  <c r="J9" i="31"/>
  <c r="J10" i="31"/>
  <c r="J11" i="31"/>
  <c r="J12" i="31"/>
  <c r="J13" i="31"/>
  <c r="J14" i="31"/>
  <c r="J15" i="31"/>
  <c r="J16" i="31"/>
  <c r="J17" i="31"/>
  <c r="J18" i="31"/>
  <c r="J19" i="31"/>
  <c r="J20" i="31"/>
  <c r="J2" i="31"/>
  <c r="AI3" i="31" l="1"/>
  <c r="AJ3" i="31"/>
  <c r="AI4" i="31"/>
  <c r="AJ4" i="31"/>
  <c r="AI5" i="31"/>
  <c r="AJ5" i="31"/>
  <c r="AI6" i="31"/>
  <c r="AJ6" i="31"/>
  <c r="AI7" i="31"/>
  <c r="AJ7" i="31"/>
  <c r="AI8" i="31"/>
  <c r="AJ8" i="31"/>
  <c r="AI9" i="31"/>
  <c r="AJ9" i="31"/>
  <c r="AI10" i="31"/>
  <c r="AJ10" i="31"/>
  <c r="AI11" i="31"/>
  <c r="AJ11" i="31"/>
  <c r="AI12" i="31"/>
  <c r="AJ12" i="31"/>
  <c r="AI13" i="31"/>
  <c r="AJ13" i="31"/>
  <c r="AI14" i="31"/>
  <c r="AJ14" i="31"/>
  <c r="AI15" i="31"/>
  <c r="AJ15" i="31"/>
  <c r="AI16" i="31"/>
  <c r="AJ16" i="31"/>
  <c r="AI17" i="31"/>
  <c r="AJ17" i="31"/>
  <c r="AI18" i="31"/>
  <c r="AJ18" i="31"/>
  <c r="AI19" i="31"/>
  <c r="AJ19" i="31"/>
  <c r="AI20" i="31"/>
  <c r="AJ20" i="31"/>
  <c r="AJ2" i="31"/>
  <c r="AI2" i="31"/>
  <c r="AK3" i="31"/>
  <c r="AK4" i="31"/>
  <c r="AK5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" i="31"/>
  <c r="AB20" i="31"/>
  <c r="AB19" i="31"/>
  <c r="AB18" i="31"/>
  <c r="AB17" i="31"/>
  <c r="AB16" i="31"/>
  <c r="AB15" i="31"/>
  <c r="AB14" i="31"/>
  <c r="AB13" i="31"/>
  <c r="AB12" i="31"/>
  <c r="AB11" i="31"/>
  <c r="AB10" i="31"/>
  <c r="AB9" i="31"/>
  <c r="AB8" i="31"/>
  <c r="AB7" i="31"/>
  <c r="AB6" i="31"/>
  <c r="AB5" i="31"/>
  <c r="AB4" i="31"/>
  <c r="AB3" i="31"/>
  <c r="AB2" i="31"/>
  <c r="V20" i="31"/>
  <c r="V19" i="31"/>
  <c r="V18" i="31"/>
  <c r="V17" i="31"/>
  <c r="V16" i="31"/>
  <c r="V15" i="31"/>
  <c r="V14" i="31"/>
  <c r="V13" i="31"/>
  <c r="V12" i="31"/>
  <c r="V11" i="31"/>
  <c r="V10" i="31"/>
  <c r="V9" i="31"/>
  <c r="V8" i="31"/>
  <c r="V7" i="31"/>
  <c r="V6" i="31"/>
  <c r="V5" i="31"/>
  <c r="V4" i="31"/>
  <c r="V3" i="31"/>
  <c r="V2" i="31"/>
  <c r="O20" i="31"/>
  <c r="N20" i="31"/>
  <c r="M20" i="31"/>
  <c r="O19" i="31"/>
  <c r="N19" i="31"/>
  <c r="M19" i="31"/>
  <c r="O18" i="31"/>
  <c r="N18" i="31"/>
  <c r="M18" i="31"/>
  <c r="O17" i="31"/>
  <c r="N17" i="31"/>
  <c r="M17" i="31"/>
  <c r="O16" i="31"/>
  <c r="N16" i="31"/>
  <c r="M16" i="31"/>
  <c r="O15" i="31"/>
  <c r="N15" i="31"/>
  <c r="M15" i="31"/>
  <c r="O14" i="31"/>
  <c r="N14" i="31"/>
  <c r="M14" i="31"/>
  <c r="O13" i="31"/>
  <c r="N13" i="31"/>
  <c r="M13" i="31"/>
  <c r="O12" i="31"/>
  <c r="N12" i="31"/>
  <c r="M12" i="31"/>
  <c r="O11" i="31"/>
  <c r="N11" i="31"/>
  <c r="M11" i="31"/>
  <c r="O10" i="31"/>
  <c r="N10" i="31"/>
  <c r="M10" i="31"/>
  <c r="O9" i="31"/>
  <c r="N9" i="31"/>
  <c r="M9" i="31"/>
  <c r="O8" i="31"/>
  <c r="N8" i="31"/>
  <c r="M8" i="31"/>
  <c r="O7" i="31"/>
  <c r="N7" i="31"/>
  <c r="M7" i="31"/>
  <c r="O6" i="31"/>
  <c r="N6" i="31"/>
  <c r="M6" i="31"/>
  <c r="O5" i="31"/>
  <c r="N5" i="31"/>
  <c r="M5" i="31"/>
  <c r="O4" i="31"/>
  <c r="N4" i="31"/>
  <c r="M4" i="31"/>
  <c r="O3" i="31"/>
  <c r="N3" i="31"/>
  <c r="M3" i="31"/>
  <c r="O2" i="31"/>
  <c r="N2" i="31"/>
  <c r="M2" i="31"/>
  <c r="D2" i="31"/>
  <c r="H2" i="31"/>
  <c r="P2" i="31"/>
  <c r="Q2" i="31"/>
  <c r="R2" i="31"/>
  <c r="S2" i="31"/>
  <c r="T2" i="31"/>
  <c r="U2" i="31"/>
  <c r="W2" i="31"/>
  <c r="X2" i="31"/>
  <c r="Y2" i="31"/>
  <c r="Z2" i="31"/>
  <c r="AA2" i="31"/>
  <c r="AC2" i="31"/>
  <c r="AD2" i="31"/>
  <c r="AE2" i="31"/>
  <c r="AF2" i="31"/>
  <c r="AG2" i="31"/>
  <c r="AH2" i="31"/>
  <c r="D3" i="31"/>
  <c r="H3" i="31"/>
  <c r="P3" i="31"/>
  <c r="Q3" i="31"/>
  <c r="R3" i="31"/>
  <c r="S3" i="31"/>
  <c r="T3" i="31"/>
  <c r="U3" i="31"/>
  <c r="W3" i="31"/>
  <c r="X3" i="31"/>
  <c r="Y3" i="31"/>
  <c r="Z3" i="31"/>
  <c r="AA3" i="31"/>
  <c r="AC3" i="31"/>
  <c r="AD3" i="31"/>
  <c r="AE3" i="31"/>
  <c r="AF3" i="31"/>
  <c r="AG3" i="31"/>
  <c r="AH3" i="31"/>
  <c r="D4" i="31"/>
  <c r="H4" i="31"/>
  <c r="P4" i="31"/>
  <c r="Q4" i="31"/>
  <c r="R4" i="31"/>
  <c r="S4" i="31"/>
  <c r="T4" i="31"/>
  <c r="U4" i="31"/>
  <c r="W4" i="31"/>
  <c r="X4" i="31"/>
  <c r="Y4" i="31"/>
  <c r="Z4" i="31"/>
  <c r="AA4" i="31"/>
  <c r="AC4" i="31"/>
  <c r="AD4" i="31"/>
  <c r="AE4" i="31"/>
  <c r="AF4" i="31"/>
  <c r="AG4" i="31"/>
  <c r="AH4" i="31"/>
  <c r="D5" i="31"/>
  <c r="H5" i="31"/>
  <c r="P5" i="31"/>
  <c r="Q5" i="31"/>
  <c r="R5" i="31"/>
  <c r="S5" i="31"/>
  <c r="T5" i="31"/>
  <c r="U5" i="31"/>
  <c r="W5" i="31"/>
  <c r="X5" i="31"/>
  <c r="Y5" i="31"/>
  <c r="Z5" i="31"/>
  <c r="AA5" i="31"/>
  <c r="AC5" i="31"/>
  <c r="AD5" i="31"/>
  <c r="AE5" i="31"/>
  <c r="AF5" i="31"/>
  <c r="AG5" i="31"/>
  <c r="AH5" i="31"/>
  <c r="D6" i="31"/>
  <c r="H6" i="31"/>
  <c r="P6" i="31"/>
  <c r="Q6" i="31"/>
  <c r="R6" i="31"/>
  <c r="S6" i="31"/>
  <c r="T6" i="31"/>
  <c r="U6" i="31"/>
  <c r="W6" i="31"/>
  <c r="X6" i="31"/>
  <c r="Y6" i="31"/>
  <c r="Z6" i="31"/>
  <c r="AA6" i="31"/>
  <c r="AC6" i="31"/>
  <c r="AD6" i="31"/>
  <c r="AE6" i="31"/>
  <c r="AF6" i="31"/>
  <c r="AG6" i="31"/>
  <c r="AH6" i="31"/>
  <c r="D7" i="31"/>
  <c r="H7" i="31"/>
  <c r="P7" i="31"/>
  <c r="Q7" i="31"/>
  <c r="R7" i="31"/>
  <c r="S7" i="31"/>
  <c r="T7" i="31"/>
  <c r="U7" i="31"/>
  <c r="W7" i="31"/>
  <c r="X7" i="31"/>
  <c r="Y7" i="31"/>
  <c r="Z7" i="31"/>
  <c r="AA7" i="31"/>
  <c r="AC7" i="31"/>
  <c r="AD7" i="31"/>
  <c r="AE7" i="31"/>
  <c r="AF7" i="31"/>
  <c r="AG7" i="31"/>
  <c r="AH7" i="31"/>
  <c r="D8" i="31"/>
  <c r="H8" i="31"/>
  <c r="P8" i="31"/>
  <c r="Q8" i="31"/>
  <c r="R8" i="31"/>
  <c r="S8" i="31"/>
  <c r="T8" i="31"/>
  <c r="U8" i="31"/>
  <c r="W8" i="31"/>
  <c r="X8" i="31"/>
  <c r="Y8" i="31"/>
  <c r="Z8" i="31"/>
  <c r="AA8" i="31"/>
  <c r="AC8" i="31"/>
  <c r="AD8" i="31"/>
  <c r="AE8" i="31"/>
  <c r="AF8" i="31"/>
  <c r="AG8" i="31"/>
  <c r="AH8" i="31"/>
  <c r="D9" i="31"/>
  <c r="H9" i="31"/>
  <c r="P9" i="31"/>
  <c r="Q9" i="31"/>
  <c r="R9" i="31"/>
  <c r="S9" i="31"/>
  <c r="T9" i="31"/>
  <c r="U9" i="31"/>
  <c r="W9" i="31"/>
  <c r="X9" i="31"/>
  <c r="Y9" i="31"/>
  <c r="Z9" i="31"/>
  <c r="AA9" i="31"/>
  <c r="AC9" i="31"/>
  <c r="AD9" i="31"/>
  <c r="AE9" i="31"/>
  <c r="AF9" i="31"/>
  <c r="AG9" i="31"/>
  <c r="AH9" i="31"/>
  <c r="D10" i="31"/>
  <c r="H10" i="31"/>
  <c r="P10" i="31"/>
  <c r="Q10" i="31"/>
  <c r="R10" i="31"/>
  <c r="S10" i="31"/>
  <c r="T10" i="31"/>
  <c r="U10" i="31"/>
  <c r="W10" i="31"/>
  <c r="X10" i="31"/>
  <c r="Y10" i="31"/>
  <c r="Z10" i="31"/>
  <c r="AA10" i="31"/>
  <c r="AC10" i="31"/>
  <c r="AD10" i="31"/>
  <c r="AE10" i="31"/>
  <c r="AF10" i="31"/>
  <c r="AG10" i="31"/>
  <c r="AH10" i="31"/>
  <c r="D11" i="31"/>
  <c r="H11" i="31"/>
  <c r="P11" i="31"/>
  <c r="Q11" i="31"/>
  <c r="R11" i="31"/>
  <c r="S11" i="31"/>
  <c r="T11" i="31"/>
  <c r="U11" i="31"/>
  <c r="W11" i="31"/>
  <c r="X11" i="31"/>
  <c r="Y11" i="31"/>
  <c r="Z11" i="31"/>
  <c r="AA11" i="31"/>
  <c r="AC11" i="31"/>
  <c r="AD11" i="31"/>
  <c r="AE11" i="31"/>
  <c r="AF11" i="31"/>
  <c r="AG11" i="31"/>
  <c r="AH11" i="31"/>
  <c r="D12" i="31"/>
  <c r="H12" i="31"/>
  <c r="P12" i="31"/>
  <c r="Q12" i="31"/>
  <c r="R12" i="31"/>
  <c r="S12" i="31"/>
  <c r="T12" i="31"/>
  <c r="U12" i="31"/>
  <c r="W12" i="31"/>
  <c r="X12" i="31"/>
  <c r="Y12" i="31"/>
  <c r="Z12" i="31"/>
  <c r="AA12" i="31"/>
  <c r="AC12" i="31"/>
  <c r="AD12" i="31"/>
  <c r="AE12" i="31"/>
  <c r="AF12" i="31"/>
  <c r="AG12" i="31"/>
  <c r="AH12" i="31"/>
  <c r="D13" i="31"/>
  <c r="H13" i="31"/>
  <c r="P13" i="31"/>
  <c r="Q13" i="31"/>
  <c r="R13" i="31"/>
  <c r="S13" i="31"/>
  <c r="T13" i="31"/>
  <c r="U13" i="31"/>
  <c r="W13" i="31"/>
  <c r="X13" i="31"/>
  <c r="Y13" i="31"/>
  <c r="Z13" i="31"/>
  <c r="AA13" i="31"/>
  <c r="AC13" i="31"/>
  <c r="AD13" i="31"/>
  <c r="AE13" i="31"/>
  <c r="AF13" i="31"/>
  <c r="AG13" i="31"/>
  <c r="AH13" i="31"/>
  <c r="D14" i="31"/>
  <c r="H14" i="31"/>
  <c r="P14" i="31"/>
  <c r="Q14" i="31"/>
  <c r="R14" i="31"/>
  <c r="S14" i="31"/>
  <c r="T14" i="31"/>
  <c r="U14" i="31"/>
  <c r="W14" i="31"/>
  <c r="X14" i="31"/>
  <c r="Y14" i="31"/>
  <c r="Z14" i="31"/>
  <c r="AA14" i="31"/>
  <c r="AC14" i="31"/>
  <c r="AD14" i="31"/>
  <c r="AE14" i="31"/>
  <c r="AF14" i="31"/>
  <c r="AG14" i="31"/>
  <c r="AH14" i="31"/>
  <c r="D15" i="31"/>
  <c r="H15" i="31"/>
  <c r="P15" i="31"/>
  <c r="Q15" i="31"/>
  <c r="R15" i="31"/>
  <c r="S15" i="31"/>
  <c r="T15" i="31"/>
  <c r="U15" i="31"/>
  <c r="W15" i="31"/>
  <c r="X15" i="31"/>
  <c r="Y15" i="31"/>
  <c r="Z15" i="31"/>
  <c r="AA15" i="31"/>
  <c r="AC15" i="31"/>
  <c r="AD15" i="31"/>
  <c r="AE15" i="31"/>
  <c r="AF15" i="31"/>
  <c r="AG15" i="31"/>
  <c r="AH15" i="31"/>
  <c r="D16" i="31"/>
  <c r="H16" i="31"/>
  <c r="P16" i="31"/>
  <c r="Q16" i="31"/>
  <c r="R16" i="31"/>
  <c r="S16" i="31"/>
  <c r="T16" i="31"/>
  <c r="U16" i="31"/>
  <c r="W16" i="31"/>
  <c r="X16" i="31"/>
  <c r="Y16" i="31"/>
  <c r="Z16" i="31"/>
  <c r="AA16" i="31"/>
  <c r="AC16" i="31"/>
  <c r="AD16" i="31"/>
  <c r="AE16" i="31"/>
  <c r="AF16" i="31"/>
  <c r="AG16" i="31"/>
  <c r="AH16" i="31"/>
  <c r="D17" i="31"/>
  <c r="H17" i="31"/>
  <c r="P17" i="31"/>
  <c r="Q17" i="31"/>
  <c r="R17" i="31"/>
  <c r="S17" i="31"/>
  <c r="T17" i="31"/>
  <c r="U17" i="31"/>
  <c r="W17" i="31"/>
  <c r="X17" i="31"/>
  <c r="Y17" i="31"/>
  <c r="Z17" i="31"/>
  <c r="AA17" i="31"/>
  <c r="AC17" i="31"/>
  <c r="AD17" i="31"/>
  <c r="AE17" i="31"/>
  <c r="AF17" i="31"/>
  <c r="AG17" i="31"/>
  <c r="AH17" i="31"/>
  <c r="D18" i="31"/>
  <c r="H18" i="31"/>
  <c r="P18" i="31"/>
  <c r="Q18" i="31"/>
  <c r="R18" i="31"/>
  <c r="S18" i="31"/>
  <c r="T18" i="31"/>
  <c r="U18" i="31"/>
  <c r="W18" i="31"/>
  <c r="X18" i="31"/>
  <c r="Y18" i="31"/>
  <c r="Z18" i="31"/>
  <c r="AA18" i="31"/>
  <c r="AC18" i="31"/>
  <c r="AD18" i="31"/>
  <c r="AE18" i="31"/>
  <c r="AF18" i="31"/>
  <c r="AG18" i="31"/>
  <c r="AH18" i="31"/>
  <c r="D19" i="31"/>
  <c r="H19" i="31"/>
  <c r="P19" i="31"/>
  <c r="Q19" i="31"/>
  <c r="R19" i="31"/>
  <c r="S19" i="31"/>
  <c r="T19" i="31"/>
  <c r="U19" i="31"/>
  <c r="W19" i="31"/>
  <c r="X19" i="31"/>
  <c r="Y19" i="31"/>
  <c r="Z19" i="31"/>
  <c r="AA19" i="31"/>
  <c r="AC19" i="31"/>
  <c r="AD19" i="31"/>
  <c r="AE19" i="31"/>
  <c r="AF19" i="31"/>
  <c r="AG19" i="31"/>
  <c r="AH19" i="31"/>
  <c r="D20" i="31"/>
  <c r="H20" i="31"/>
  <c r="P20" i="31"/>
  <c r="Q20" i="31"/>
  <c r="R20" i="31"/>
  <c r="S20" i="31"/>
  <c r="T20" i="31"/>
  <c r="U20" i="31"/>
  <c r="W20" i="31"/>
  <c r="X20" i="31"/>
  <c r="Y20" i="31"/>
  <c r="Z20" i="31"/>
  <c r="AA20" i="31"/>
  <c r="AC20" i="31"/>
  <c r="AD20" i="31"/>
  <c r="AE20" i="31"/>
  <c r="AF20" i="31"/>
  <c r="AG20" i="31"/>
  <c r="AH20" i="3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" i="31"/>
  <c r="AY3" i="29"/>
  <c r="AY4" i="29"/>
  <c r="AY5" i="29"/>
  <c r="AY6" i="29"/>
  <c r="AY7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" i="29"/>
  <c r="AW2" i="29"/>
  <c r="AV3" i="29"/>
  <c r="AW3" i="29"/>
  <c r="AV4" i="29"/>
  <c r="AW4" i="29"/>
  <c r="AV5" i="29"/>
  <c r="AW5" i="29"/>
  <c r="AV6" i="29"/>
  <c r="AW6" i="29"/>
  <c r="AV7" i="29"/>
  <c r="AW7" i="29"/>
  <c r="AV8" i="29"/>
  <c r="AW8" i="29"/>
  <c r="AV9" i="29"/>
  <c r="AW9" i="29"/>
  <c r="AV10" i="29"/>
  <c r="AW10" i="29"/>
  <c r="AV11" i="29"/>
  <c r="AW11" i="29"/>
  <c r="AV12" i="29"/>
  <c r="AW12" i="29"/>
  <c r="AV13" i="29"/>
  <c r="AW13" i="29"/>
  <c r="AV14" i="29"/>
  <c r="AW14" i="29"/>
  <c r="AV15" i="29"/>
  <c r="AW15" i="29"/>
  <c r="AV16" i="29"/>
  <c r="AW16" i="29"/>
  <c r="AV17" i="29"/>
  <c r="AW17" i="29"/>
  <c r="AV18" i="29"/>
  <c r="AW18" i="29"/>
  <c r="AV19" i="29"/>
  <c r="AW19" i="29"/>
  <c r="AV20" i="29"/>
  <c r="AW20" i="29"/>
  <c r="AV2" i="29"/>
  <c r="AX20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X3" i="29"/>
  <c r="AX2" i="29"/>
  <c r="AP3" i="29"/>
  <c r="AP4" i="29"/>
  <c r="AP5" i="29"/>
  <c r="AP6" i="29"/>
  <c r="AP7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" i="29"/>
  <c r="AT3" i="29"/>
  <c r="AU3" i="29"/>
  <c r="AT4" i="29"/>
  <c r="AU4" i="29"/>
  <c r="AT5" i="29"/>
  <c r="AU5" i="29"/>
  <c r="AT6" i="29"/>
  <c r="AU6" i="29"/>
  <c r="AT7" i="29"/>
  <c r="AU7" i="29"/>
  <c r="AT8" i="29"/>
  <c r="AU8" i="29"/>
  <c r="AT9" i="29"/>
  <c r="AU9" i="29"/>
  <c r="AT10" i="29"/>
  <c r="AU10" i="29"/>
  <c r="AT11" i="29"/>
  <c r="AU11" i="29"/>
  <c r="AT12" i="29"/>
  <c r="AU12" i="29"/>
  <c r="AT13" i="29"/>
  <c r="AU13" i="29"/>
  <c r="AT14" i="29"/>
  <c r="AU14" i="29"/>
  <c r="AT15" i="29"/>
  <c r="AU15" i="29"/>
  <c r="AT16" i="29"/>
  <c r="AU16" i="29"/>
  <c r="AT17" i="29"/>
  <c r="AU17" i="29"/>
  <c r="AT18" i="29"/>
  <c r="AU18" i="29"/>
  <c r="AT19" i="29"/>
  <c r="AU19" i="29"/>
  <c r="AT20" i="29"/>
  <c r="AU20" i="29"/>
  <c r="AU2" i="29"/>
  <c r="AT2" i="29"/>
  <c r="F107" i="8"/>
  <c r="AR20" i="29"/>
  <c r="D24" i="22" s="1"/>
  <c r="AR19" i="29"/>
  <c r="D23" i="22" s="1"/>
  <c r="AR18" i="29"/>
  <c r="D22" i="22" s="1"/>
  <c r="AR17" i="29"/>
  <c r="D21" i="22" s="1"/>
  <c r="AR16" i="29"/>
  <c r="D20" i="22" s="1"/>
  <c r="AR13" i="29"/>
  <c r="D17" i="22" s="1"/>
  <c r="AR14" i="29"/>
  <c r="D18" i="22" s="1"/>
  <c r="AR15" i="29"/>
  <c r="D19" i="22" s="1"/>
  <c r="AR12" i="29"/>
  <c r="D16" i="22" s="1"/>
  <c r="AR8" i="29"/>
  <c r="D12" i="22" s="1"/>
  <c r="AR9" i="29"/>
  <c r="D13" i="22" s="1"/>
  <c r="AR10" i="29"/>
  <c r="D14" i="22" s="1"/>
  <c r="AR11" i="29"/>
  <c r="D15" i="22" s="1"/>
  <c r="AR7" i="29"/>
  <c r="D11" i="22" s="1"/>
  <c r="AR3" i="29"/>
  <c r="D7" i="22" s="1"/>
  <c r="AR4" i="29"/>
  <c r="D8" i="22" s="1"/>
  <c r="AR5" i="29"/>
  <c r="D9" i="22" s="1"/>
  <c r="AR6" i="29"/>
  <c r="D10" i="22" s="1"/>
  <c r="AR2" i="29"/>
  <c r="D6" i="22" s="1"/>
  <c r="R19" i="29"/>
  <c r="P18" i="29"/>
  <c r="AG19" i="29"/>
  <c r="P106" i="8"/>
  <c r="AF19" i="29" s="1"/>
  <c r="N106" i="8"/>
  <c r="AE19" i="29" s="1"/>
  <c r="L106" i="8"/>
  <c r="AD19" i="29" s="1"/>
  <c r="J106" i="8"/>
  <c r="X19" i="29" s="1"/>
  <c r="F106" i="8"/>
  <c r="H106" i="8"/>
  <c r="G22" i="8"/>
  <c r="E22" i="8"/>
  <c r="B115" i="8" l="1"/>
  <c r="B114" i="8"/>
  <c r="S106" i="8"/>
  <c r="AL19" i="29" s="1"/>
  <c r="S107" i="8"/>
  <c r="AL20" i="29" s="1"/>
  <c r="I108" i="8"/>
  <c r="M94" i="8"/>
  <c r="K94" i="8"/>
  <c r="Z93" i="8"/>
  <c r="AJ18" i="29" s="1"/>
  <c r="X93" i="8"/>
  <c r="AH18" i="29" s="1"/>
  <c r="AG18" i="29"/>
  <c r="T93" i="8"/>
  <c r="AF18" i="29" s="1"/>
  <c r="R93" i="8"/>
  <c r="AE18" i="29" s="1"/>
  <c r="P93" i="8"/>
  <c r="AD18" i="29" s="1"/>
  <c r="N93" i="8"/>
  <c r="L93" i="8"/>
  <c r="Q18" i="29" s="1"/>
  <c r="J93" i="8"/>
  <c r="H93" i="8"/>
  <c r="F93" i="8"/>
  <c r="H79" i="8"/>
  <c r="H78" i="8"/>
  <c r="F79" i="8"/>
  <c r="F78" i="8"/>
  <c r="K80" i="8"/>
  <c r="N79" i="8"/>
  <c r="AD17" i="29" s="1"/>
  <c r="P79" i="8"/>
  <c r="AE17" i="29" s="1"/>
  <c r="R79" i="8"/>
  <c r="AF17" i="29" s="1"/>
  <c r="AG17" i="29"/>
  <c r="V79" i="8"/>
  <c r="AH17" i="29" s="1"/>
  <c r="X79" i="8"/>
  <c r="AJ17" i="29" s="1"/>
  <c r="X78" i="8"/>
  <c r="AJ16" i="29" s="1"/>
  <c r="V78" i="8"/>
  <c r="AH16" i="29" s="1"/>
  <c r="AG16" i="29"/>
  <c r="R78" i="8"/>
  <c r="AF16" i="29" s="1"/>
  <c r="P78" i="8"/>
  <c r="AE16" i="29" s="1"/>
  <c r="N78" i="8"/>
  <c r="AD16" i="29" s="1"/>
  <c r="L79" i="8"/>
  <c r="X17" i="29" s="1"/>
  <c r="L78" i="8"/>
  <c r="X16" i="29" s="1"/>
  <c r="J79" i="8"/>
  <c r="Q17" i="29" s="1"/>
  <c r="J78" i="8"/>
  <c r="Q16" i="29" s="1"/>
  <c r="F62" i="8"/>
  <c r="Q15" i="29" s="1"/>
  <c r="G63" i="8"/>
  <c r="I63" i="8"/>
  <c r="E63" i="8"/>
  <c r="D60" i="8"/>
  <c r="AK13" i="29" s="1"/>
  <c r="D61" i="8"/>
  <c r="AK14" i="29" s="1"/>
  <c r="AK15" i="29"/>
  <c r="D59" i="8"/>
  <c r="AK12" i="29" s="1"/>
  <c r="V60" i="8"/>
  <c r="AJ13" i="29" s="1"/>
  <c r="V61" i="8"/>
  <c r="AJ14" i="29" s="1"/>
  <c r="V62" i="8"/>
  <c r="AJ15" i="29" s="1"/>
  <c r="V59" i="8"/>
  <c r="AJ12" i="29" s="1"/>
  <c r="T60" i="8"/>
  <c r="AH13" i="29" s="1"/>
  <c r="T61" i="8"/>
  <c r="AH14" i="29" s="1"/>
  <c r="T62" i="8"/>
  <c r="AH15" i="29" s="1"/>
  <c r="T59" i="8"/>
  <c r="AH12" i="29" s="1"/>
  <c r="AG13" i="29"/>
  <c r="AG14" i="29"/>
  <c r="AG15" i="29"/>
  <c r="AG12" i="29"/>
  <c r="P60" i="8"/>
  <c r="AF13" i="29" s="1"/>
  <c r="P61" i="8"/>
  <c r="AF14" i="29" s="1"/>
  <c r="P62" i="8"/>
  <c r="AF15" i="29" s="1"/>
  <c r="P59" i="8"/>
  <c r="AF12" i="29" s="1"/>
  <c r="N60" i="8"/>
  <c r="AE13" i="29" s="1"/>
  <c r="N61" i="8"/>
  <c r="AE14" i="29" s="1"/>
  <c r="N62" i="8"/>
  <c r="AE15" i="29" s="1"/>
  <c r="N59" i="8"/>
  <c r="AE12" i="29" s="1"/>
  <c r="L60" i="8"/>
  <c r="AD13" i="29" s="1"/>
  <c r="L61" i="8"/>
  <c r="AD14" i="29" s="1"/>
  <c r="L62" i="8"/>
  <c r="AD15" i="29" s="1"/>
  <c r="L59" i="8"/>
  <c r="AD12" i="29" s="1"/>
  <c r="J60" i="8"/>
  <c r="AC13" i="29" s="1"/>
  <c r="J61" i="8"/>
  <c r="J62" i="8"/>
  <c r="J59" i="8"/>
  <c r="AC12" i="29" s="1"/>
  <c r="H60" i="8"/>
  <c r="X13" i="29" s="1"/>
  <c r="H61" i="8"/>
  <c r="X14" i="29" s="1"/>
  <c r="H62" i="8"/>
  <c r="X15" i="29" s="1"/>
  <c r="H59" i="8"/>
  <c r="X12" i="29" s="1"/>
  <c r="F60" i="8"/>
  <c r="Q13" i="29" s="1"/>
  <c r="F61" i="8"/>
  <c r="F59" i="8"/>
  <c r="Q12" i="29" s="1"/>
  <c r="V8" i="29"/>
  <c r="V9" i="29"/>
  <c r="V10" i="29"/>
  <c r="V11" i="29"/>
  <c r="V7" i="29"/>
  <c r="D39" i="8"/>
  <c r="AK8" i="29" s="1"/>
  <c r="D40" i="8"/>
  <c r="AK9" i="29" s="1"/>
  <c r="D41" i="8"/>
  <c r="AK10" i="29" s="1"/>
  <c r="D42" i="8"/>
  <c r="AK11" i="29" s="1"/>
  <c r="D38" i="8"/>
  <c r="AK7" i="29" s="1"/>
  <c r="Z39" i="8"/>
  <c r="AJ8" i="29" s="1"/>
  <c r="Z40" i="8"/>
  <c r="AJ9" i="29" s="1"/>
  <c r="Z41" i="8"/>
  <c r="AJ10" i="29" s="1"/>
  <c r="Z42" i="8"/>
  <c r="AJ11" i="29" s="1"/>
  <c r="Z38" i="8"/>
  <c r="AJ7" i="29" s="1"/>
  <c r="X39" i="8"/>
  <c r="AI8" i="29" s="1"/>
  <c r="X38" i="8"/>
  <c r="AI7" i="29" s="1"/>
  <c r="V39" i="8"/>
  <c r="AH8" i="29" s="1"/>
  <c r="V40" i="8"/>
  <c r="AH9" i="29" s="1"/>
  <c r="V41" i="8"/>
  <c r="AH10" i="29" s="1"/>
  <c r="V42" i="8"/>
  <c r="AH11" i="29" s="1"/>
  <c r="V38" i="8"/>
  <c r="AH7" i="29" s="1"/>
  <c r="AG8" i="29"/>
  <c r="AG9" i="29"/>
  <c r="AG10" i="29"/>
  <c r="AG11" i="29"/>
  <c r="AG7" i="29"/>
  <c r="R39" i="8"/>
  <c r="AF8" i="29" s="1"/>
  <c r="R40" i="8"/>
  <c r="AF9" i="29" s="1"/>
  <c r="R41" i="8"/>
  <c r="AF10" i="29" s="1"/>
  <c r="R42" i="8"/>
  <c r="AF11" i="29" s="1"/>
  <c r="R38" i="8"/>
  <c r="AF7" i="29" s="1"/>
  <c r="N39" i="8"/>
  <c r="AD8" i="29" s="1"/>
  <c r="N40" i="8"/>
  <c r="AD9" i="29" s="1"/>
  <c r="N41" i="8"/>
  <c r="AD10" i="29" s="1"/>
  <c r="N42" i="8"/>
  <c r="AD11" i="29" s="1"/>
  <c r="N38" i="8"/>
  <c r="AD7" i="29" s="1"/>
  <c r="L39" i="8"/>
  <c r="AC8" i="29" s="1"/>
  <c r="L40" i="8"/>
  <c r="AC9" i="29" s="1"/>
  <c r="L41" i="8"/>
  <c r="AC10" i="29" s="1"/>
  <c r="L42" i="8"/>
  <c r="AC11" i="29" s="1"/>
  <c r="L38" i="8"/>
  <c r="AC7" i="29" s="1"/>
  <c r="F39" i="8"/>
  <c r="AA8" i="29" s="1"/>
  <c r="F40" i="8"/>
  <c r="AA9" i="29" s="1"/>
  <c r="F41" i="8"/>
  <c r="F42" i="8"/>
  <c r="F38" i="8"/>
  <c r="J38" i="8"/>
  <c r="Z7" i="29" s="1"/>
  <c r="J39" i="8"/>
  <c r="Z8" i="29" s="1"/>
  <c r="J40" i="8"/>
  <c r="Z9" i="29" s="1"/>
  <c r="J41" i="8"/>
  <c r="Z10" i="29" s="1"/>
  <c r="J42" i="8"/>
  <c r="Z11" i="29" s="1"/>
  <c r="H39" i="8"/>
  <c r="X8" i="29" s="1"/>
  <c r="H40" i="8"/>
  <c r="X9" i="29" s="1"/>
  <c r="H41" i="8"/>
  <c r="X10" i="29" s="1"/>
  <c r="H42" i="8"/>
  <c r="X11" i="29" s="1"/>
  <c r="H38" i="8"/>
  <c r="X7" i="29" s="1"/>
  <c r="P39" i="8"/>
  <c r="AE8" i="29" s="1"/>
  <c r="P40" i="8"/>
  <c r="AE9" i="29" s="1"/>
  <c r="P41" i="8"/>
  <c r="AE10" i="29" s="1"/>
  <c r="P42" i="8"/>
  <c r="AE11" i="29" s="1"/>
  <c r="P38" i="8"/>
  <c r="AE7" i="29" s="1"/>
  <c r="I43" i="8"/>
  <c r="E43" i="8"/>
  <c r="K43" i="8"/>
  <c r="G43" i="8"/>
  <c r="H27" i="8"/>
  <c r="H20" i="8"/>
  <c r="Y5" i="29" s="1"/>
  <c r="H21" i="8"/>
  <c r="Y6" i="29" s="1"/>
  <c r="H19" i="8"/>
  <c r="F18" i="8"/>
  <c r="F19" i="8"/>
  <c r="F20" i="8"/>
  <c r="X5" i="29" s="1"/>
  <c r="F21" i="8"/>
  <c r="X6" i="29" s="1"/>
  <c r="F17" i="8"/>
  <c r="AG3" i="29"/>
  <c r="J19" i="8"/>
  <c r="AD4" i="29" s="1"/>
  <c r="L19" i="8"/>
  <c r="AE4" i="29" s="1"/>
  <c r="N19" i="8"/>
  <c r="AF4" i="29" s="1"/>
  <c r="AG4" i="29"/>
  <c r="J20" i="8"/>
  <c r="AD5" i="29" s="1"/>
  <c r="L20" i="8"/>
  <c r="AE5" i="29" s="1"/>
  <c r="N20" i="8"/>
  <c r="AF5" i="29" s="1"/>
  <c r="AG5" i="29"/>
  <c r="R20" i="8"/>
  <c r="AI5" i="29" s="1"/>
  <c r="D20" i="8"/>
  <c r="AK5" i="29" s="1"/>
  <c r="J21" i="8"/>
  <c r="AD6" i="29" s="1"/>
  <c r="L21" i="8"/>
  <c r="AE6" i="29" s="1"/>
  <c r="N21" i="8"/>
  <c r="AF6" i="29" s="1"/>
  <c r="AG6" i="29"/>
  <c r="R21" i="8"/>
  <c r="AI6" i="29" s="1"/>
  <c r="T21" i="8"/>
  <c r="AJ6" i="29" s="1"/>
  <c r="D21" i="8"/>
  <c r="AK6" i="29" s="1"/>
  <c r="AG2" i="29"/>
  <c r="AB8" i="29" l="1"/>
  <c r="B50" i="8"/>
  <c r="AA39" i="8"/>
  <c r="AB7" i="29"/>
  <c r="AA38" i="8"/>
  <c r="B49" i="8"/>
  <c r="AA42" i="8"/>
  <c r="B53" i="8"/>
  <c r="AB10" i="29"/>
  <c r="AA41" i="8"/>
  <c r="B52" i="8"/>
  <c r="AB9" i="29"/>
  <c r="B51" i="8"/>
  <c r="AA40" i="8"/>
  <c r="X2" i="29"/>
  <c r="B27" i="8"/>
  <c r="U17" i="8"/>
  <c r="AL2" i="29" s="1"/>
  <c r="B30" i="8"/>
  <c r="U20" i="8"/>
  <c r="AL5" i="29" s="1"/>
  <c r="B29" i="8"/>
  <c r="U19" i="8"/>
  <c r="AL4" i="29" s="1"/>
  <c r="B31" i="8"/>
  <c r="U21" i="8"/>
  <c r="AL6" i="29" s="1"/>
  <c r="B28" i="8"/>
  <c r="U18" i="8"/>
  <c r="AL3" i="29" s="1"/>
  <c r="J25" i="22"/>
  <c r="B86" i="8"/>
  <c r="B87" i="8"/>
  <c r="Y78" i="8"/>
  <c r="AL16" i="29" s="1"/>
  <c r="Y79" i="8"/>
  <c r="AL17" i="29" s="1"/>
  <c r="AA93" i="8"/>
  <c r="AL18" i="29" s="1"/>
  <c r="X18" i="29"/>
  <c r="B100" i="8"/>
  <c r="Q14" i="29"/>
  <c r="AC15" i="29"/>
  <c r="AC14" i="29"/>
  <c r="AL12" i="29"/>
  <c r="B72" i="8"/>
  <c r="B71" i="8"/>
  <c r="B70" i="8"/>
  <c r="AL14" i="29"/>
  <c r="AL13" i="29"/>
  <c r="AL15" i="29"/>
  <c r="B69" i="8"/>
  <c r="AB11" i="29"/>
  <c r="U11" i="29"/>
  <c r="AN11" i="29" s="1"/>
  <c r="U10" i="29"/>
  <c r="AN10" i="29" s="1"/>
  <c r="U9" i="29"/>
  <c r="AN9" i="29" s="1"/>
  <c r="U8" i="29"/>
  <c r="AN8" i="29" s="1"/>
  <c r="AA7" i="29"/>
  <c r="AA11" i="29"/>
  <c r="AA10" i="29"/>
  <c r="X3" i="29"/>
  <c r="X4" i="29"/>
  <c r="Y4" i="29"/>
  <c r="I26" i="22" l="1"/>
  <c r="H26" i="22"/>
  <c r="G26" i="22"/>
  <c r="F69" i="8"/>
  <c r="F70" i="8"/>
  <c r="F71" i="8"/>
  <c r="F72" i="8"/>
  <c r="F53" i="8" l="1"/>
  <c r="F52" i="8"/>
  <c r="F51" i="8"/>
  <c r="F50" i="8"/>
  <c r="F49" i="8"/>
  <c r="U7" i="29" s="1"/>
  <c r="AN7" i="29" s="1"/>
  <c r="F87" i="8"/>
  <c r="F86" i="8"/>
  <c r="F100" i="8"/>
  <c r="F115" i="8"/>
  <c r="F114" i="8"/>
  <c r="H144" i="8" l="1"/>
  <c r="H145" i="8"/>
  <c r="H143" i="8"/>
  <c r="H142" i="8"/>
  <c r="H141" i="8"/>
  <c r="H140" i="8"/>
  <c r="H139" i="8"/>
  <c r="H138" i="8"/>
  <c r="H137" i="8"/>
  <c r="H136" i="8"/>
  <c r="H135" i="8"/>
  <c r="H134" i="8"/>
  <c r="D128" i="8"/>
  <c r="H128" i="8" s="1"/>
  <c r="D127" i="8"/>
  <c r="H127" i="8" s="1"/>
  <c r="D126" i="8"/>
  <c r="H126" i="8" s="1"/>
  <c r="D125" i="8"/>
  <c r="H125" i="8" s="1"/>
  <c r="D124" i="8"/>
  <c r="H124" i="8" s="1"/>
  <c r="D123" i="8"/>
  <c r="H123" i="8" s="1"/>
  <c r="D122" i="8"/>
  <c r="H122" i="8" s="1"/>
  <c r="D121" i="8"/>
  <c r="H121" i="8" s="1"/>
  <c r="H146" i="8" l="1"/>
  <c r="H129" i="8"/>
  <c r="C152" i="8" l="1"/>
  <c r="E25" i="22" s="1"/>
  <c r="C149" i="8" l="1"/>
  <c r="R18" i="29" l="1"/>
  <c r="R4" i="29"/>
  <c r="R16" i="29" l="1"/>
  <c r="R17" i="29"/>
  <c r="W10" i="29"/>
  <c r="T8" i="29"/>
  <c r="T9" i="29"/>
  <c r="T10" i="29"/>
  <c r="T7" i="29"/>
  <c r="T11" i="29"/>
  <c r="W9" i="29"/>
  <c r="W8" i="29"/>
  <c r="W11" i="29"/>
  <c r="W7" i="29"/>
  <c r="AO7" i="29"/>
  <c r="AQ7" i="29" s="1"/>
  <c r="AO15" i="29"/>
  <c r="AQ15" i="29" s="1"/>
  <c r="AO9" i="29"/>
  <c r="AQ9" i="29" s="1"/>
  <c r="AO10" i="29"/>
  <c r="AQ10" i="29" s="1"/>
  <c r="AO8" i="29"/>
  <c r="AQ8" i="29" s="1"/>
  <c r="AO16" i="29"/>
  <c r="AQ16" i="29" s="1"/>
  <c r="AO17" i="29"/>
  <c r="AQ17" i="29" s="1"/>
  <c r="AO18" i="29"/>
  <c r="AQ18" i="29" s="1"/>
  <c r="AO3" i="29"/>
  <c r="AQ3" i="29" s="1"/>
  <c r="AO11" i="29"/>
  <c r="AQ11" i="29" s="1"/>
  <c r="AO19" i="29"/>
  <c r="AQ19" i="29" s="1"/>
  <c r="AO5" i="29"/>
  <c r="AQ5" i="29" s="1"/>
  <c r="AO13" i="29"/>
  <c r="AQ13" i="29" s="1"/>
  <c r="AO14" i="29"/>
  <c r="AQ14" i="29" s="1"/>
  <c r="AO4" i="29"/>
  <c r="AQ4" i="29" s="1"/>
  <c r="AO12" i="29"/>
  <c r="AQ12" i="29" s="1"/>
  <c r="AO20" i="29"/>
  <c r="AQ20" i="29" s="1"/>
  <c r="AO2" i="29"/>
  <c r="AQ2" i="29" s="1"/>
  <c r="AO6" i="29"/>
  <c r="AQ6" i="29" s="1"/>
  <c r="K19" i="29"/>
  <c r="J19" i="29"/>
  <c r="J20" i="29"/>
  <c r="L18" i="29"/>
  <c r="AK18" i="29"/>
  <c r="K18" i="29"/>
  <c r="J18" i="29"/>
  <c r="AK17" i="29"/>
  <c r="AK16" i="29"/>
  <c r="L17" i="29"/>
  <c r="L16" i="29"/>
  <c r="I17" i="29"/>
  <c r="I16" i="29"/>
  <c r="P17" i="29"/>
  <c r="P16" i="29"/>
  <c r="W15" i="29"/>
  <c r="W13" i="29"/>
  <c r="P12" i="29"/>
  <c r="R12" i="29"/>
  <c r="P14" i="29"/>
  <c r="P15" i="29"/>
  <c r="W12" i="29"/>
  <c r="W14" i="29"/>
  <c r="R15" i="29"/>
  <c r="R14" i="29"/>
  <c r="P13" i="29"/>
  <c r="R13" i="29"/>
  <c r="R10" i="29"/>
  <c r="R9" i="29"/>
  <c r="R8" i="29"/>
  <c r="R7" i="29"/>
  <c r="R11" i="29"/>
  <c r="S6" i="29"/>
  <c r="S4" i="29"/>
  <c r="S5" i="29"/>
  <c r="R5" i="29"/>
  <c r="R3" i="29"/>
  <c r="R2" i="29"/>
  <c r="R6" i="29"/>
  <c r="J27" i="8" l="1"/>
  <c r="AS2" i="29"/>
  <c r="H49" i="8"/>
  <c r="H31" i="8"/>
  <c r="E6" i="22" l="1"/>
  <c r="F6" i="22" s="1"/>
  <c r="J6" i="22" s="1"/>
  <c r="J69" i="8"/>
  <c r="E16" i="22" s="1"/>
  <c r="AS12" i="29"/>
  <c r="H114" i="8"/>
  <c r="H115" i="8"/>
  <c r="H100" i="8"/>
  <c r="H87" i="8"/>
  <c r="H86" i="8"/>
  <c r="H69" i="8"/>
  <c r="H51" i="8"/>
  <c r="H50" i="8"/>
  <c r="H52" i="8"/>
  <c r="H53" i="8"/>
  <c r="H28" i="8"/>
  <c r="H29" i="8"/>
  <c r="H30" i="8"/>
  <c r="L16" i="22" l="1"/>
  <c r="F16" i="22"/>
  <c r="K6" i="22"/>
  <c r="L6" i="22"/>
  <c r="J29" i="8"/>
  <c r="AS4" i="29"/>
  <c r="J114" i="8"/>
  <c r="AS19" i="29"/>
  <c r="J100" i="8"/>
  <c r="E22" i="22" s="1"/>
  <c r="AS18" i="29"/>
  <c r="J52" i="8"/>
  <c r="AS10" i="29"/>
  <c r="J51" i="8"/>
  <c r="AS9" i="29"/>
  <c r="J86" i="8"/>
  <c r="E20" i="22" s="1"/>
  <c r="AS16" i="29"/>
  <c r="J30" i="8"/>
  <c r="AS5" i="29"/>
  <c r="J31" i="8"/>
  <c r="AS6" i="29"/>
  <c r="J50" i="8"/>
  <c r="AS8" i="29"/>
  <c r="J115" i="8"/>
  <c r="E24" i="22" s="1"/>
  <c r="AS20" i="29"/>
  <c r="J28" i="8"/>
  <c r="E7" i="22" s="1"/>
  <c r="AS3" i="29"/>
  <c r="J53" i="8"/>
  <c r="AS11" i="29"/>
  <c r="J49" i="8"/>
  <c r="E11" i="22" s="1"/>
  <c r="AS7" i="29"/>
  <c r="J87" i="8"/>
  <c r="AS17" i="29"/>
  <c r="L24" i="22" l="1"/>
  <c r="F24" i="22"/>
  <c r="J24" i="22" s="1"/>
  <c r="L7" i="22"/>
  <c r="F7" i="22"/>
  <c r="L22" i="22"/>
  <c r="F22" i="22"/>
  <c r="L20" i="22"/>
  <c r="F20" i="22"/>
  <c r="J20" i="22" s="1"/>
  <c r="L11" i="22"/>
  <c r="F11" i="22"/>
  <c r="J11" i="22" s="1"/>
  <c r="E15" i="22"/>
  <c r="E10" i="22"/>
  <c r="E14" i="22"/>
  <c r="E9" i="22"/>
  <c r="E21" i="22"/>
  <c r="E23" i="22"/>
  <c r="E12" i="22"/>
  <c r="E13" i="22"/>
  <c r="E8" i="22"/>
  <c r="K24" i="22"/>
  <c r="H72" i="8"/>
  <c r="H71" i="8"/>
  <c r="H70" i="8"/>
  <c r="L23" i="22" l="1"/>
  <c r="F23" i="22"/>
  <c r="L8" i="22"/>
  <c r="F8" i="22"/>
  <c r="L15" i="22"/>
  <c r="F15" i="22"/>
  <c r="L14" i="22"/>
  <c r="F14" i="22"/>
  <c r="L13" i="22"/>
  <c r="F13" i="22"/>
  <c r="L12" i="22"/>
  <c r="F12" i="22"/>
  <c r="L21" i="22"/>
  <c r="F21" i="22"/>
  <c r="L10" i="22"/>
  <c r="F10" i="22"/>
  <c r="L9" i="22"/>
  <c r="F9" i="22"/>
  <c r="J72" i="8"/>
  <c r="AS15" i="29"/>
  <c r="J70" i="8"/>
  <c r="AS13" i="29"/>
  <c r="J71" i="8"/>
  <c r="AS14" i="29"/>
  <c r="E17" i="22" l="1"/>
  <c r="F17" i="22" s="1"/>
  <c r="E19" i="22"/>
  <c r="E18" i="22"/>
  <c r="C150" i="8"/>
  <c r="C154" i="8" s="1"/>
  <c r="L19" i="22" l="1"/>
  <c r="F19" i="22"/>
  <c r="L18" i="22"/>
  <c r="F18" i="22"/>
  <c r="L17" i="22"/>
  <c r="E26" i="22"/>
  <c r="J22" i="22"/>
  <c r="K22" i="22" s="1"/>
  <c r="J21" i="22"/>
  <c r="K21" i="22" s="1"/>
  <c r="K20" i="22"/>
  <c r="F26" i="22" l="1"/>
  <c r="J23" i="22"/>
  <c r="K23" i="22" s="1"/>
  <c r="J7" i="22"/>
  <c r="K7" i="22" l="1"/>
  <c r="J8" i="22" l="1"/>
  <c r="J10" i="22"/>
  <c r="K10" i="22" s="1"/>
  <c r="K8" i="22" l="1"/>
  <c r="J9" i="22"/>
  <c r="K9" i="22" s="1"/>
  <c r="J19" i="22"/>
  <c r="K19" i="22" s="1"/>
  <c r="J12" i="22"/>
  <c r="K12" i="22" s="1"/>
  <c r="J17" i="22"/>
  <c r="K17" i="22" s="1"/>
  <c r="J16" i="22"/>
  <c r="K16" i="22" s="1"/>
  <c r="J18" i="22"/>
  <c r="K18" i="22" s="1"/>
  <c r="J13" i="22"/>
  <c r="K13" i="22" s="1"/>
  <c r="J14" i="22"/>
  <c r="K14" i="22" s="1"/>
  <c r="K11" i="22" l="1"/>
  <c r="J15" i="22"/>
  <c r="K15" i="22" s="1"/>
  <c r="K26" i="22" l="1"/>
  <c r="J26" i="22"/>
  <c r="AL7" i="29"/>
  <c r="AL10" i="29"/>
  <c r="AL11" i="29"/>
  <c r="AL9" i="29"/>
  <c r="AL8" i="29"/>
</calcChain>
</file>

<file path=xl/sharedStrings.xml><?xml version="1.0" encoding="utf-8"?>
<sst xmlns="http://schemas.openxmlformats.org/spreadsheetml/2006/main" count="869" uniqueCount="208">
  <si>
    <t>FORMULÁRIO DE AQUISIÇÃO DE MATERIAL DIDÁTICO</t>
  </si>
  <si>
    <t>Dados da sua aquisição</t>
  </si>
  <si>
    <t>CNPJ</t>
  </si>
  <si>
    <t xml:space="preserve">Dados da sua compra para </t>
  </si>
  <si>
    <t>Infantil</t>
  </si>
  <si>
    <t>Plataforma AZ</t>
  </si>
  <si>
    <t>Cantalelê</t>
  </si>
  <si>
    <t>alunos</t>
  </si>
  <si>
    <t>R$ unitário</t>
  </si>
  <si>
    <t>Grupo 2</t>
  </si>
  <si>
    <t>✔</t>
  </si>
  <si>
    <t>Grupo 3</t>
  </si>
  <si>
    <t>✖</t>
  </si>
  <si>
    <t>Grupo 4</t>
  </si>
  <si>
    <t>Grupo 5</t>
  </si>
  <si>
    <t>R$</t>
  </si>
  <si>
    <t>total aluno/ano</t>
  </si>
  <si>
    <t>Cupom extra de desconto</t>
  </si>
  <si>
    <t>EF
Iniciais</t>
  </si>
  <si>
    <t>4 Avaliações Nacionais</t>
  </si>
  <si>
    <t>1º ano</t>
  </si>
  <si>
    <t>2º ano</t>
  </si>
  <si>
    <t>3º ano</t>
  </si>
  <si>
    <t>4º ano</t>
  </si>
  <si>
    <t>5º ano</t>
  </si>
  <si>
    <t>EF
Finais</t>
  </si>
  <si>
    <t>My Life</t>
  </si>
  <si>
    <t>6º ano</t>
  </si>
  <si>
    <t>7º ano</t>
  </si>
  <si>
    <t>8º ano</t>
  </si>
  <si>
    <t>9º ano</t>
  </si>
  <si>
    <t>EM
1ª e 2ª</t>
  </si>
  <si>
    <t>1ª série</t>
  </si>
  <si>
    <t>2ª série</t>
  </si>
  <si>
    <t>EM
3ª série</t>
  </si>
  <si>
    <t>5 Simulados Enem</t>
  </si>
  <si>
    <t>1 Simulado Regional</t>
  </si>
  <si>
    <t>3ª série</t>
  </si>
  <si>
    <t>PV</t>
  </si>
  <si>
    <t>Extensivo</t>
  </si>
  <si>
    <t>Semi</t>
  </si>
  <si>
    <t>total de alunos</t>
  </si>
  <si>
    <t>Tabela da faixa de descontos</t>
  </si>
  <si>
    <t>Tabela de frete</t>
  </si>
  <si>
    <t>desconto</t>
  </si>
  <si>
    <t>segmento</t>
  </si>
  <si>
    <t>AZ</t>
  </si>
  <si>
    <t>0 - 100</t>
  </si>
  <si>
    <t>Ed. Infantil</t>
  </si>
  <si>
    <t>101 - 200</t>
  </si>
  <si>
    <t>Fund. Iniciais</t>
  </si>
  <si>
    <t>201 - 300</t>
  </si>
  <si>
    <t>Fund. Finais</t>
  </si>
  <si>
    <t>301 - 400</t>
  </si>
  <si>
    <t>E. Médio</t>
  </si>
  <si>
    <t>&gt; 400</t>
  </si>
  <si>
    <t>3ª E. Médio/PV</t>
  </si>
  <si>
    <t>Termos e condições</t>
  </si>
  <si>
    <t>- Os produtos e serviços fornecidos pela Conexia sob este formulário estão sujeitos às condições estipuladas em detalhes no “Contrato de Fornecimento de Material Didático e outras avenças”, que pode ser encontrado em anexo ao presente formulário, constituindo ambos conjunto inseparável.</t>
  </si>
  <si>
    <t xml:space="preserve">- O faturamento dos serviços começa no primeiro dia em que o serviço estará disponível para uso pelo assinante e, após, mensalmente, pelo período de vigência da assinatura. </t>
  </si>
  <si>
    <t>- A contratação tem renovação a cada 12 meses, mas a quantidade de materiais contratados pode ser revisada a cada bimestre letivo, sendo que o primeiro pedido deverá seguir o racional aqui contratado. Havendo alteração no número de alunos, o desconto por volume poderá sofrer impacto, conforme as faixas pré-estabelecidas na "Tabela da faixa de descontos".</t>
  </si>
  <si>
    <t>- Cada bimestre letivo poderá ser parcelado em até três vezes totalizando 12 parcelas no ano. 1º bimestre: vencimento janeiro, fevereiro e março; 2º bimestre: vencimento abril, maio e junho; 3º bimestre: vencimento julho, agosto e setembro; 4º bimestre: vencimento outubro, novembro e dezembro.</t>
  </si>
  <si>
    <t>- Licenças não utilizadas pelo aluno durante os meses para o qual foram contratadas não serão transferidas para uso futuro nem ressarcidas.</t>
  </si>
  <si>
    <t>- A Contratante se responsabiliza em ratificar  todos os dados já fornecidos à Conexia além de obter todas as licenças e autorizações dos pais, alunos ou responsáveis relativos ao tratamento de dados que, eventualmente, venham ser requisitadas pela Conexia, se demonstrem necessárias para a prestação dos serviços previstos no presente Formulário de assinatura e no "Contrato de Fornecimento de Material Didático e outras avenças" e/ou sejam exigidas por Lei.</t>
  </si>
  <si>
    <t>- As Partes também aceitam que a assinatura eletrônica é válida conforme parágrafo 2º, do artigo 10, da MP 2.200-2/2001, e irrevogável por todos que a assinam, como prova documental e título executivo extrajudicial, para todos os fins e efeitos, representando e formalizando a integralidade negocial existente entre as Partes, sem qualquer ressalva.</t>
  </si>
  <si>
    <t>Concordância</t>
  </si>
  <si>
    <t>Ao assinar este formulário, o contratante concorda com os seus termos.</t>
  </si>
  <si>
    <t xml:space="preserve">Representante legal (A) Contratante/Instituição: </t>
  </si>
  <si>
    <t xml:space="preserve">Representante legal (B) Contratante/Instituição: </t>
  </si>
  <si>
    <t>Assinatura (DocuSigned by):</t>
  </si>
  <si>
    <t xml:space="preserve">Data: </t>
  </si>
  <si>
    <t>Conexia Educação Ltda</t>
  </si>
  <si>
    <t>Nilson Curti</t>
  </si>
  <si>
    <t>Rafael Gomes Perri</t>
  </si>
  <si>
    <t>Testemunha 1</t>
  </si>
  <si>
    <t>Testemunha 2</t>
  </si>
  <si>
    <t>Assinatura (Docu Signed by):</t>
  </si>
  <si>
    <t>Nome</t>
  </si>
  <si>
    <t>CPF:</t>
  </si>
  <si>
    <t>EI</t>
  </si>
  <si>
    <t>EM</t>
  </si>
  <si>
    <t>Segmento</t>
  </si>
  <si>
    <t>Série</t>
  </si>
  <si>
    <t>Grupo 1</t>
  </si>
  <si>
    <t>1 Simulado ENEM</t>
  </si>
  <si>
    <t>Ensino Médio</t>
  </si>
  <si>
    <t>Itinerários Formativos Micro cursos     (2 IF)</t>
  </si>
  <si>
    <t>F2</t>
  </si>
  <si>
    <t>F1</t>
  </si>
  <si>
    <t>% Desconto Total</t>
  </si>
  <si>
    <t>% Desconto Extra</t>
  </si>
  <si>
    <t>% Desconto Volume</t>
  </si>
  <si>
    <t>Ubbu</t>
  </si>
  <si>
    <t>Razão Social</t>
  </si>
  <si>
    <t>Quantidade</t>
  </si>
  <si>
    <t>Squad</t>
  </si>
  <si>
    <t>Início da validade: 1º de janeiro de 2024</t>
  </si>
  <si>
    <t>Dados faturamento do pedido</t>
  </si>
  <si>
    <t>Razão Social:</t>
  </si>
  <si>
    <t>Responsável pelo Pedido</t>
  </si>
  <si>
    <t>CNPJ faturamento:</t>
  </si>
  <si>
    <t>Contato - E-mail / Telefone</t>
  </si>
  <si>
    <t>Observação:</t>
  </si>
  <si>
    <t>H5</t>
  </si>
  <si>
    <t>cobrança</t>
  </si>
  <si>
    <t>isento</t>
  </si>
  <si>
    <t>Alunos</t>
  </si>
  <si>
    <t>H5 Plus
 (3 horas extras)</t>
  </si>
  <si>
    <t>Binoculo By Tell Me</t>
  </si>
  <si>
    <t>Educacross Ed. Infantil</t>
  </si>
  <si>
    <t>Construindo a Alfabetização</t>
  </si>
  <si>
    <t>Livro de Inglês</t>
  </si>
  <si>
    <t>Materiais Impressos AZ</t>
  </si>
  <si>
    <t xml:space="preserve">H5 - (3 Horas) Language Book + CLIL e PBL </t>
  </si>
  <si>
    <t>H5 - (2 horas)
International Journey + 
App H5</t>
  </si>
  <si>
    <t>- A tabela de preços utilizada é a formalizada para o ano letivo de 2024 e será reajustada anualmente, de acordo com o índice IPCA, acumulado nos últimos 12 meses - assim compreendido o período entre os meses de julho do ano anterior a junho do ano corrente - acrescido de 3% (três por cento) cuja aplicação iniciará a partir da colocação do pedido do primeiro bimestre do ano letivo subsequente ao da aferição/apuração do referido índice e continuará sendo reajustada para os anos seguintes. O disposto neste item prevalecerá, em caso de conflito, com o disposto no Contrato de Fornecimento de Material Didático e Outras Avenças.</t>
  </si>
  <si>
    <t>TESTE RAZÃO SOCIAL</t>
  </si>
  <si>
    <t>00.000.000/0000-00</t>
  </si>
  <si>
    <t xml:space="preserve"> Series </t>
  </si>
  <si>
    <t>total escola/serie</t>
  </si>
  <si>
    <t>Qtd</t>
  </si>
  <si>
    <t>Teste observação</t>
  </si>
  <si>
    <t>Anual</t>
  </si>
  <si>
    <t>1ºB</t>
  </si>
  <si>
    <t>2ºB</t>
  </si>
  <si>
    <t>3ºB</t>
  </si>
  <si>
    <t>4ºB</t>
  </si>
  <si>
    <t>Total Bimestral</t>
  </si>
  <si>
    <t>GAP</t>
  </si>
  <si>
    <t>total aluno/ano
com desconto sem complementar</t>
  </si>
  <si>
    <t>Educacross</t>
  </si>
  <si>
    <t>Árvore
(1 Módulo)</t>
  </si>
  <si>
    <t>Árvore
(2 Módulos)</t>
  </si>
  <si>
    <t>Árvore
(3 Módulos)</t>
  </si>
  <si>
    <t>School Guardian</t>
  </si>
  <si>
    <t>Tindin</t>
  </si>
  <si>
    <t>Mundo Leitor</t>
  </si>
  <si>
    <t>Scholastic Earlybird and Bookflix</t>
  </si>
  <si>
    <t>Scholastic Literacy Pro</t>
  </si>
  <si>
    <t>total aluno/ano
com desconto + Complementares</t>
  </si>
  <si>
    <t>Complementares</t>
  </si>
  <si>
    <t>Upsell</t>
  </si>
  <si>
    <t>Binoculo 
By 
Tell Me</t>
  </si>
  <si>
    <t>Fund. Anos Iniciais</t>
  </si>
  <si>
    <t>Fund. Anos Finais</t>
  </si>
  <si>
    <t>My Life
(Base)</t>
  </si>
  <si>
    <t>My Life
(2024)</t>
  </si>
  <si>
    <t>Binoculo By Tell Me
(Base)</t>
  </si>
  <si>
    <t>Educacross
(Base)</t>
  </si>
  <si>
    <t>Educacross AZ
(Base)</t>
  </si>
  <si>
    <t>Educacross H5
(Base)</t>
  </si>
  <si>
    <t>Ubbu
(Base)</t>
  </si>
  <si>
    <t>Binoculo By Tell Me
(2024)</t>
  </si>
  <si>
    <t>Educacross
(2024)</t>
  </si>
  <si>
    <t>Educacross AZ
(2024)</t>
  </si>
  <si>
    <t>Educacross H5
(2024)</t>
  </si>
  <si>
    <t>Ubbu
(2024)</t>
  </si>
  <si>
    <t>5 Simulados ENEM</t>
  </si>
  <si>
    <t>Educacross Ed. Infantil
(Base)</t>
  </si>
  <si>
    <t>Educacross Ed. Infantil
(2024)</t>
  </si>
  <si>
    <t>*Não se aplica desconto</t>
  </si>
  <si>
    <t>Desconto aplicável</t>
  </si>
  <si>
    <t>5 Simulados Enem (Extensivo)
3 Simulados Enem (Semi)</t>
  </si>
  <si>
    <t>Investimento Total Anual</t>
  </si>
  <si>
    <t>Quantidade de alunos</t>
  </si>
  <si>
    <t>Total Série</t>
  </si>
  <si>
    <t>total aluno/ano
sem desconto</t>
  </si>
  <si>
    <t>total aluno/ano sem desconto</t>
  </si>
  <si>
    <t>Total de alunos</t>
  </si>
  <si>
    <t>Investimento Total Anual (Material do Professor)</t>
  </si>
  <si>
    <t>Investimento total anual
(Material do aluno)</t>
  </si>
  <si>
    <t>Material escola Programa 3h High Five
(custo por serie)</t>
  </si>
  <si>
    <t>Livro de Inglês do Professor (ELT)</t>
  </si>
  <si>
    <t>Observação</t>
  </si>
  <si>
    <t>Squad:</t>
  </si>
  <si>
    <t>Tipo:</t>
  </si>
  <si>
    <t>SP1</t>
  </si>
  <si>
    <t>SP2</t>
  </si>
  <si>
    <t>Nordeste</t>
  </si>
  <si>
    <t>Sul</t>
  </si>
  <si>
    <t>Sudeste</t>
  </si>
  <si>
    <t>Centro-Oeste</t>
  </si>
  <si>
    <t>Norte</t>
  </si>
  <si>
    <t>Parceira - Nova</t>
  </si>
  <si>
    <t>Parceira - Base</t>
  </si>
  <si>
    <t>Tipo</t>
  </si>
  <si>
    <t>Grupo de cliente</t>
  </si>
  <si>
    <t xml:space="preserve"> </t>
  </si>
  <si>
    <t>Kit</t>
  </si>
  <si>
    <t>Professor</t>
  </si>
  <si>
    <t>Total</t>
  </si>
  <si>
    <t>Cantalelê (anual)</t>
  </si>
  <si>
    <t>Mundo Leitor (anual)</t>
  </si>
  <si>
    <t>Construindo a Alfabetização (anual)</t>
  </si>
  <si>
    <t>1 Simulado ENEM (4º Bim)</t>
  </si>
  <si>
    <t>5 Simulados ENEM (Bimestral com 2x no 4º Bi)</t>
  </si>
  <si>
    <t>1 Simulado Regional (4º Bim)</t>
  </si>
  <si>
    <t>Itinerários Formativos Micro cursos     (2 IF) (semestral 1º e 3º)</t>
  </si>
  <si>
    <t>Desconto SEB</t>
  </si>
  <si>
    <t>Valor por aluno por ano</t>
  </si>
  <si>
    <t>Unique (G4 a EF5)
Fasciculado (EF6 a EM3)</t>
  </si>
  <si>
    <t>Unique</t>
  </si>
  <si>
    <t>Educacross Unique
(Base)</t>
  </si>
  <si>
    <t>Unique (sem desconto)</t>
  </si>
  <si>
    <t>4 Avaliações Nacionais (incluso no Unique)</t>
  </si>
  <si>
    <t>Opcionais Unique</t>
  </si>
  <si>
    <t>School Guardian
(Bonificado 2024)</t>
  </si>
  <si>
    <t>Educacross
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</si>
</sst>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_-* #,##0_-;\-* #,##0_-;_-* &quot;-&quot;??_-;_-@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6"/>
      <color theme="3"/>
      <name val="Calibri"/>
      <family val="2"/>
      <scheme val="minor"/>
    </font>
    <font>
      <sz val="16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6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sz val="16"/>
      <color theme="2" tint="-0.499984740745262"/>
      <name val="Calibri"/>
      <family val="2"/>
      <scheme val="minor"/>
    </font>
    <font>
      <b/>
      <sz val="16"/>
      <color theme="2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lightTrellis"/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8999908444471571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Dashed">
        <color theme="3"/>
      </left>
      <right/>
      <top style="mediumDashed">
        <color theme="3"/>
      </top>
      <bottom style="mediumDashed">
        <color theme="3"/>
      </bottom>
      <diagonal/>
    </border>
    <border>
      <left/>
      <right style="mediumDashed">
        <color theme="3"/>
      </right>
      <top style="mediumDashed">
        <color theme="3"/>
      </top>
      <bottom style="mediumDashed">
        <color theme="3"/>
      </bottom>
      <diagonal/>
    </border>
    <border>
      <left/>
      <right/>
      <top style="mediumDashed">
        <color theme="3"/>
      </top>
      <bottom style="mediumDashed">
        <color theme="3"/>
      </bottom>
      <diagonal/>
    </border>
    <border>
      <left style="hair">
        <color theme="3"/>
      </left>
      <right/>
      <top style="hair">
        <color theme="3"/>
      </top>
      <bottom style="hair">
        <color auto="1"/>
      </bottom>
      <diagonal/>
    </border>
    <border>
      <left style="mediumDashed">
        <color theme="2" tint="-0.24994659260841701"/>
      </left>
      <right style="mediumDashed">
        <color theme="2" tint="-0.24994659260841701"/>
      </right>
      <top style="mediumDashed">
        <color theme="2" tint="-0.24994659260841701"/>
      </top>
      <bottom style="hair">
        <color theme="3"/>
      </bottom>
      <diagonal/>
    </border>
    <border>
      <left style="mediumDashed">
        <color theme="2" tint="-0.24994659260841701"/>
      </left>
      <right style="mediumDashed">
        <color theme="2" tint="-0.24994659260841701"/>
      </right>
      <top/>
      <bottom style="mediumDashed">
        <color theme="2" tint="-0.2499465926084170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72">
    <xf numFmtId="0" fontId="0" fillId="0" borderId="0" xfId="0"/>
    <xf numFmtId="0" fontId="2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quotePrefix="1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/>
    <xf numFmtId="0" fontId="5" fillId="0" borderId="1" xfId="0" applyFont="1" applyBorder="1" applyAlignment="1" applyProtection="1">
      <alignment horizontal="left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44" fontId="5" fillId="0" borderId="1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0" fontId="10" fillId="0" borderId="2" xfId="0" applyFont="1" applyBorder="1" applyAlignment="1" applyProtection="1">
      <alignment horizontal="center"/>
      <protection locked="0"/>
    </xf>
    <xf numFmtId="0" fontId="9" fillId="14" borderId="0" xfId="0" applyFont="1" applyFill="1" applyAlignment="1" applyProtection="1">
      <alignment vertical="center"/>
      <protection hidden="1"/>
    </xf>
    <xf numFmtId="0" fontId="4" fillId="14" borderId="0" xfId="0" applyFont="1" applyFill="1" applyAlignment="1" applyProtection="1">
      <alignment vertical="center"/>
      <protection hidden="1"/>
    </xf>
    <xf numFmtId="164" fontId="9" fillId="14" borderId="0" xfId="0" applyNumberFormat="1" applyFont="1" applyFill="1" applyAlignment="1" applyProtection="1">
      <alignment vertical="center"/>
      <protection hidden="1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164" fontId="11" fillId="9" borderId="2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44" fontId="11" fillId="0" borderId="0" xfId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 wrapText="1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6" fillId="11" borderId="2" xfId="0" applyFont="1" applyFill="1" applyBorder="1" applyAlignment="1" applyProtection="1">
      <alignment horizontal="center" vertical="center" wrapText="1"/>
      <protection hidden="1"/>
    </xf>
    <xf numFmtId="44" fontId="11" fillId="0" borderId="1" xfId="1" applyFont="1" applyFill="1" applyBorder="1" applyAlignment="1" applyProtection="1">
      <alignment horizontal="center" vertical="center"/>
      <protection hidden="1"/>
    </xf>
    <xf numFmtId="44" fontId="0" fillId="0" borderId="0" xfId="0" applyNumberFormat="1"/>
    <xf numFmtId="44" fontId="5" fillId="0" borderId="1" xfId="1" applyFont="1" applyBorder="1" applyAlignment="1" applyProtection="1">
      <alignment horizontal="center" vertical="center"/>
      <protection hidden="1"/>
    </xf>
    <xf numFmtId="0" fontId="20" fillId="20" borderId="1" xfId="0" applyFont="1" applyFill="1" applyBorder="1" applyAlignment="1" applyProtection="1">
      <alignment horizontal="center" vertical="center"/>
      <protection locked="0"/>
    </xf>
    <xf numFmtId="0" fontId="21" fillId="20" borderId="1" xfId="0" applyFont="1" applyFill="1" applyBorder="1" applyAlignment="1" applyProtection="1">
      <alignment vertical="center" wrapText="1"/>
      <protection locked="0"/>
    </xf>
    <xf numFmtId="0" fontId="23" fillId="4" borderId="1" xfId="0" applyFont="1" applyFill="1" applyBorder="1" applyAlignment="1" applyProtection="1">
      <alignment horizontal="center" vertical="center" wrapText="1"/>
      <protection locked="0"/>
    </xf>
    <xf numFmtId="0" fontId="22" fillId="17" borderId="1" xfId="0" applyFont="1" applyFill="1" applyBorder="1" applyAlignment="1" applyProtection="1">
      <alignment horizontal="center" vertical="center" wrapText="1"/>
      <protection locked="0"/>
    </xf>
    <xf numFmtId="0" fontId="22" fillId="19" borderId="2" xfId="0" applyFont="1" applyFill="1" applyBorder="1" applyAlignment="1" applyProtection="1">
      <alignment horizontal="center" vertical="center" wrapText="1"/>
      <protection locked="0"/>
    </xf>
    <xf numFmtId="0" fontId="22" fillId="8" borderId="0" xfId="0" applyFont="1" applyFill="1" applyAlignment="1">
      <alignment horizontal="center" vertical="center" wrapText="1"/>
    </xf>
    <xf numFmtId="0" fontId="22" fillId="18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6" fillId="0" borderId="1" xfId="0" applyFont="1" applyBorder="1" applyAlignment="1" applyProtection="1">
      <alignment horizontal="center" vertical="center"/>
      <protection locked="0"/>
    </xf>
    <xf numFmtId="44" fontId="6" fillId="0" borderId="1" xfId="1" applyFont="1" applyBorder="1" applyAlignment="1" applyProtection="1">
      <alignment horizontal="center" vertical="center"/>
      <protection locked="0"/>
    </xf>
    <xf numFmtId="44" fontId="6" fillId="21" borderId="1" xfId="1" applyFont="1" applyFill="1" applyBorder="1" applyAlignment="1" applyProtection="1">
      <alignment horizontal="center" vertical="center"/>
      <protection locked="0"/>
    </xf>
    <xf numFmtId="44" fontId="11" fillId="0" borderId="2" xfId="1" applyFont="1" applyFill="1" applyBorder="1" applyAlignment="1" applyProtection="1">
      <alignment horizontal="center" vertical="center"/>
      <protection hidden="1"/>
    </xf>
    <xf numFmtId="0" fontId="18" fillId="0" borderId="5" xfId="0" applyFont="1" applyBorder="1" applyAlignment="1" applyProtection="1">
      <alignment horizontal="center" vertical="center"/>
      <protection locked="0"/>
    </xf>
    <xf numFmtId="164" fontId="11" fillId="9" borderId="0" xfId="0" applyNumberFormat="1" applyFont="1" applyFill="1" applyAlignment="1" applyProtection="1">
      <alignment horizontal="center" vertical="center"/>
      <protection locked="0"/>
    </xf>
    <xf numFmtId="0" fontId="21" fillId="20" borderId="4" xfId="0" applyFont="1" applyFill="1" applyBorder="1" applyAlignment="1" applyProtection="1">
      <alignment vertical="center" wrapText="1"/>
      <protection locked="0"/>
    </xf>
    <xf numFmtId="44" fontId="11" fillId="0" borderId="9" xfId="1" applyFont="1" applyFill="1" applyBorder="1" applyAlignment="1" applyProtection="1">
      <alignment horizontal="center" vertical="center"/>
      <protection hidden="1"/>
    </xf>
    <xf numFmtId="9" fontId="10" fillId="7" borderId="1" xfId="2" applyFont="1" applyFill="1" applyBorder="1" applyAlignment="1" applyProtection="1">
      <alignment horizontal="centerContinuous" vertical="center"/>
      <protection locked="0"/>
    </xf>
    <xf numFmtId="9" fontId="10" fillId="2" borderId="1" xfId="2" applyFont="1" applyFill="1" applyBorder="1" applyAlignment="1" applyProtection="1">
      <alignment horizontal="centerContinuous" vertical="distributed"/>
      <protection locked="0"/>
    </xf>
    <xf numFmtId="0" fontId="21" fillId="20" borderId="1" xfId="0" applyFont="1" applyFill="1" applyBorder="1" applyAlignment="1" applyProtection="1">
      <alignment horizontal="right" vertical="center" wrapText="1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12" fillId="9" borderId="0" xfId="0" applyFont="1" applyFill="1" applyAlignment="1" applyProtection="1">
      <alignment horizontal="center" vertical="center"/>
      <protection locked="0"/>
    </xf>
    <xf numFmtId="0" fontId="25" fillId="0" borderId="0" xfId="0" applyFont="1"/>
    <xf numFmtId="0" fontId="22" fillId="15" borderId="17" xfId="0" applyFont="1" applyFill="1" applyBorder="1" applyAlignment="1" applyProtection="1">
      <alignment horizontal="center" vertical="center" wrapText="1"/>
      <protection hidden="1"/>
    </xf>
    <xf numFmtId="1" fontId="6" fillId="0" borderId="1" xfId="1" applyNumberFormat="1" applyFont="1" applyBorder="1" applyAlignment="1" applyProtection="1">
      <alignment horizontal="center" vertical="center"/>
      <protection locked="0"/>
    </xf>
    <xf numFmtId="9" fontId="6" fillId="0" borderId="1" xfId="2" applyFont="1" applyBorder="1" applyAlignment="1" applyProtection="1">
      <alignment horizontal="center" vertical="center"/>
      <protection locked="0"/>
    </xf>
    <xf numFmtId="10" fontId="10" fillId="22" borderId="19" xfId="2" applyNumberFormat="1" applyFont="1" applyFill="1" applyBorder="1" applyAlignment="1" applyProtection="1">
      <alignment horizontal="center" vertical="center"/>
      <protection locked="0"/>
    </xf>
    <xf numFmtId="0" fontId="20" fillId="8" borderId="1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/>
      <protection hidden="1"/>
    </xf>
    <xf numFmtId="44" fontId="17" fillId="6" borderId="1" xfId="1" applyFont="1" applyFill="1" applyBorder="1" applyAlignment="1" applyProtection="1">
      <alignment horizontal="center" vertical="center"/>
      <protection hidden="1"/>
    </xf>
    <xf numFmtId="0" fontId="2" fillId="0" borderId="1" xfId="0" applyFont="1" applyBorder="1"/>
    <xf numFmtId="0" fontId="22" fillId="20" borderId="2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5" fontId="16" fillId="11" borderId="2" xfId="3" applyNumberFormat="1" applyFont="1" applyFill="1" applyBorder="1" applyAlignment="1" applyProtection="1">
      <alignment horizontal="center" vertical="center" wrapText="1"/>
      <protection hidden="1"/>
    </xf>
    <xf numFmtId="165" fontId="26" fillId="0" borderId="3" xfId="3" applyNumberFormat="1" applyFont="1" applyBorder="1" applyAlignment="1" applyProtection="1">
      <alignment horizontal="center" vertical="center" wrapText="1"/>
      <protection hidden="1"/>
    </xf>
    <xf numFmtId="165" fontId="2" fillId="0" borderId="0" xfId="3" applyNumberFormat="1" applyFont="1" applyAlignment="1" applyProtection="1">
      <alignment horizontal="center" vertical="center"/>
      <protection hidden="1"/>
    </xf>
    <xf numFmtId="165" fontId="5" fillId="0" borderId="1" xfId="3" applyNumberFormat="1" applyFont="1" applyBorder="1" applyAlignment="1" applyProtection="1">
      <alignment horizontal="center" vertical="center"/>
      <protection hidden="1"/>
    </xf>
    <xf numFmtId="0" fontId="18" fillId="0" borderId="21" xfId="0" applyFont="1" applyBorder="1" applyAlignment="1" applyProtection="1">
      <alignment horizontal="center" vertical="center"/>
      <protection locked="0"/>
    </xf>
    <xf numFmtId="44" fontId="11" fillId="0" borderId="7" xfId="1" applyFont="1" applyFill="1" applyBorder="1" applyAlignment="1" applyProtection="1">
      <alignment horizontal="center" vertical="center"/>
      <protection hidden="1"/>
    </xf>
    <xf numFmtId="0" fontId="23" fillId="25" borderId="1" xfId="0" applyFont="1" applyFill="1" applyBorder="1" applyAlignment="1" applyProtection="1">
      <alignment horizontal="center" vertical="center" wrapText="1"/>
      <protection locked="0"/>
    </xf>
    <xf numFmtId="0" fontId="22" fillId="24" borderId="1" xfId="0" applyFont="1" applyFill="1" applyBorder="1" applyAlignment="1" applyProtection="1">
      <alignment horizontal="center" vertical="center" wrapText="1"/>
      <protection locked="0"/>
    </xf>
    <xf numFmtId="164" fontId="6" fillId="0" borderId="1" xfId="1" applyNumberFormat="1" applyFont="1" applyBorder="1" applyAlignment="1" applyProtection="1">
      <alignment horizontal="center" vertical="center"/>
      <protection locked="0"/>
    </xf>
    <xf numFmtId="0" fontId="19" fillId="19" borderId="7" xfId="0" applyFont="1" applyFill="1" applyBorder="1" applyAlignment="1">
      <alignment horizontal="center" vertical="center"/>
    </xf>
    <xf numFmtId="0" fontId="19" fillId="19" borderId="8" xfId="0" applyFont="1" applyFill="1" applyBorder="1" applyAlignment="1">
      <alignment horizontal="center" vertical="center"/>
    </xf>
    <xf numFmtId="0" fontId="19" fillId="19" borderId="11" xfId="0" applyFont="1" applyFill="1" applyBorder="1" applyAlignment="1">
      <alignment horizontal="center" vertical="center"/>
    </xf>
    <xf numFmtId="0" fontId="19" fillId="19" borderId="12" xfId="0" applyFont="1" applyFill="1" applyBorder="1" applyAlignment="1">
      <alignment horizontal="center" vertical="center"/>
    </xf>
    <xf numFmtId="0" fontId="19" fillId="19" borderId="9" xfId="0" applyFont="1" applyFill="1" applyBorder="1" applyAlignment="1">
      <alignment horizontal="center" vertical="center"/>
    </xf>
    <xf numFmtId="0" fontId="19" fillId="19" borderId="10" xfId="0" applyFont="1" applyFill="1" applyBorder="1" applyAlignment="1">
      <alignment horizontal="center" vertical="center"/>
    </xf>
    <xf numFmtId="0" fontId="19" fillId="19" borderId="2" xfId="0" applyFont="1" applyFill="1" applyBorder="1" applyAlignment="1">
      <alignment horizontal="center" vertical="center"/>
    </xf>
    <xf numFmtId="0" fontId="19" fillId="19" borderId="6" xfId="0" applyFont="1" applyFill="1" applyBorder="1" applyAlignment="1">
      <alignment horizontal="center" vertical="center"/>
    </xf>
    <xf numFmtId="0" fontId="19" fillId="19" borderId="3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19" fillId="19" borderId="13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10" fontId="10" fillId="7" borderId="2" xfId="2" applyNumberFormat="1" applyFont="1" applyFill="1" applyBorder="1" applyAlignment="1" applyProtection="1">
      <alignment horizontal="center" vertical="center"/>
      <protection locked="0"/>
    </xf>
    <xf numFmtId="10" fontId="10" fillId="7" borderId="3" xfId="2" applyNumberFormat="1" applyFont="1" applyFill="1" applyBorder="1" applyAlignment="1" applyProtection="1">
      <alignment horizontal="center" vertical="center"/>
      <protection locked="0"/>
    </xf>
    <xf numFmtId="44" fontId="10" fillId="3" borderId="1" xfId="1" applyFont="1" applyFill="1" applyBorder="1" applyAlignment="1" applyProtection="1">
      <alignment horizontal="center" vertical="center"/>
      <protection locked="0"/>
    </xf>
    <xf numFmtId="0" fontId="20" fillId="15" borderId="1" xfId="0" applyFont="1" applyFill="1" applyBorder="1" applyAlignment="1" applyProtection="1">
      <alignment horizontal="center" vertical="center" wrapText="1"/>
      <protection hidden="1"/>
    </xf>
    <xf numFmtId="164" fontId="10" fillId="16" borderId="1" xfId="1" applyNumberFormat="1" applyFont="1" applyFill="1" applyBorder="1" applyAlignment="1" applyProtection="1">
      <alignment horizontal="center" vertical="center"/>
      <protection locked="0"/>
    </xf>
    <xf numFmtId="44" fontId="10" fillId="16" borderId="1" xfId="1" applyFont="1" applyFill="1" applyBorder="1" applyAlignment="1" applyProtection="1">
      <alignment horizontal="center" vertical="center"/>
      <protection locked="0"/>
    </xf>
    <xf numFmtId="0" fontId="20" fillId="15" borderId="7" xfId="0" applyFont="1" applyFill="1" applyBorder="1" applyAlignment="1" applyProtection="1">
      <alignment horizontal="center" vertical="center" wrapText="1"/>
      <protection hidden="1"/>
    </xf>
    <xf numFmtId="0" fontId="20" fillId="15" borderId="20" xfId="0" applyFont="1" applyFill="1" applyBorder="1" applyAlignment="1" applyProtection="1">
      <alignment horizontal="center" vertical="center" wrapText="1"/>
      <protection hidden="1"/>
    </xf>
    <xf numFmtId="0" fontId="20" fillId="15" borderId="9" xfId="0" applyFont="1" applyFill="1" applyBorder="1" applyAlignment="1" applyProtection="1">
      <alignment horizontal="center" vertical="center" wrapText="1"/>
      <protection hidden="1"/>
    </xf>
    <xf numFmtId="0" fontId="20" fillId="15" borderId="13" xfId="0" applyFont="1" applyFill="1" applyBorder="1" applyAlignment="1" applyProtection="1">
      <alignment horizontal="center" vertical="center" wrapText="1"/>
      <protection hidden="1"/>
    </xf>
    <xf numFmtId="0" fontId="20" fillId="15" borderId="9" xfId="0" applyFont="1" applyFill="1" applyBorder="1" applyAlignment="1" applyProtection="1">
      <alignment horizontal="center" vertical="center"/>
      <protection hidden="1"/>
    </xf>
    <xf numFmtId="0" fontId="20" fillId="15" borderId="13" xfId="0" applyFont="1" applyFill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left" vertical="center"/>
      <protection hidden="1"/>
    </xf>
    <xf numFmtId="0" fontId="7" fillId="0" borderId="3" xfId="0" applyFont="1" applyBorder="1" applyAlignment="1" applyProtection="1">
      <alignment horizontal="left" vertical="center"/>
      <protection hidden="1"/>
    </xf>
    <xf numFmtId="0" fontId="8" fillId="0" borderId="1" xfId="0" applyFont="1" applyBorder="1" applyAlignment="1" applyProtection="1">
      <alignment horizontal="left"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20" fillId="19" borderId="2" xfId="0" applyFont="1" applyFill="1" applyBorder="1" applyAlignment="1" applyProtection="1">
      <alignment horizontal="center" vertical="center" wrapText="1"/>
      <protection locked="0"/>
    </xf>
    <xf numFmtId="0" fontId="20" fillId="19" borderId="3" xfId="0" applyFont="1" applyFill="1" applyBorder="1" applyAlignment="1" applyProtection="1">
      <alignment horizontal="center" vertical="center" wrapText="1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2" xfId="0" applyFont="1" applyBorder="1" applyAlignment="1" applyProtection="1">
      <alignment horizontal="left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3" xfId="0" applyFont="1" applyBorder="1" applyAlignment="1" applyProtection="1">
      <alignment horizontal="left" vertical="center"/>
      <protection hidden="1"/>
    </xf>
    <xf numFmtId="164" fontId="11" fillId="0" borderId="1" xfId="0" applyNumberFormat="1" applyFont="1" applyBorder="1" applyAlignment="1" applyProtection="1">
      <alignment horizontal="center" vertical="center"/>
      <protection hidden="1"/>
    </xf>
    <xf numFmtId="164" fontId="10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left" vertical="center"/>
      <protection hidden="1"/>
    </xf>
    <xf numFmtId="0" fontId="7" fillId="10" borderId="1" xfId="0" applyFont="1" applyFill="1" applyBorder="1" applyAlignment="1" applyProtection="1">
      <alignment horizontal="center" vertical="center" wrapText="1"/>
      <protection locked="0"/>
    </xf>
    <xf numFmtId="0" fontId="20" fillId="15" borderId="1" xfId="0" applyFont="1" applyFill="1" applyBorder="1" applyAlignment="1" applyProtection="1">
      <alignment horizontal="center" vertical="center"/>
      <protection hidden="1"/>
    </xf>
    <xf numFmtId="9" fontId="10" fillId="6" borderId="11" xfId="0" applyNumberFormat="1" applyFont="1" applyFill="1" applyBorder="1" applyAlignment="1" applyProtection="1">
      <alignment horizontal="center" vertical="center"/>
      <protection hidden="1"/>
    </xf>
    <xf numFmtId="9" fontId="10" fillId="6" borderId="0" xfId="0" applyNumberFormat="1" applyFont="1" applyFill="1" applyAlignment="1" applyProtection="1">
      <alignment horizontal="center" vertical="center"/>
      <protection hidden="1"/>
    </xf>
    <xf numFmtId="164" fontId="10" fillId="22" borderId="14" xfId="0" applyNumberFormat="1" applyFont="1" applyFill="1" applyBorder="1" applyAlignment="1" applyProtection="1">
      <alignment horizontal="center" vertical="center"/>
      <protection hidden="1"/>
    </xf>
    <xf numFmtId="164" fontId="10" fillId="22" borderId="16" xfId="0" applyNumberFormat="1" applyFont="1" applyFill="1" applyBorder="1" applyAlignment="1" applyProtection="1">
      <alignment horizontal="center" vertical="center"/>
      <protection hidden="1"/>
    </xf>
    <xf numFmtId="164" fontId="10" fillId="22" borderId="15" xfId="0" applyNumberFormat="1" applyFont="1" applyFill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horizontal="center" vertical="center" wrapText="1"/>
    </xf>
    <xf numFmtId="0" fontId="20" fillId="13" borderId="14" xfId="0" applyFont="1" applyFill="1" applyBorder="1" applyAlignment="1" applyProtection="1">
      <alignment horizontal="center" vertical="center" wrapText="1"/>
      <protection hidden="1"/>
    </xf>
    <xf numFmtId="0" fontId="20" fillId="13" borderId="15" xfId="0" applyFont="1" applyFill="1" applyBorder="1" applyAlignment="1" applyProtection="1">
      <alignment horizontal="center" vertical="center" wrapText="1"/>
      <protection hidden="1"/>
    </xf>
    <xf numFmtId="0" fontId="7" fillId="10" borderId="1" xfId="0" applyFont="1" applyFill="1" applyBorder="1" applyAlignment="1" applyProtection="1">
      <alignment horizontal="center" vertical="center" wrapText="1"/>
      <protection hidden="1"/>
    </xf>
    <xf numFmtId="0" fontId="20" fillId="8" borderId="1" xfId="0" applyFont="1" applyFill="1" applyBorder="1" applyAlignment="1" applyProtection="1">
      <alignment horizontal="center" vertical="center" wrapText="1"/>
      <protection hidden="1"/>
    </xf>
    <xf numFmtId="0" fontId="20" fillId="8" borderId="1" xfId="0" applyFont="1" applyFill="1" applyBorder="1" applyAlignment="1" applyProtection="1">
      <alignment horizontal="center" vertical="center"/>
      <protection hidden="1"/>
    </xf>
    <xf numFmtId="0" fontId="20" fillId="19" borderId="1" xfId="0" applyFont="1" applyFill="1" applyBorder="1" applyAlignment="1" applyProtection="1">
      <alignment horizontal="center" vertical="center" wrapText="1"/>
      <protection locked="0"/>
    </xf>
    <xf numFmtId="44" fontId="10" fillId="3" borderId="2" xfId="1" applyFont="1" applyFill="1" applyBorder="1" applyAlignment="1" applyProtection="1">
      <alignment horizontal="center" vertical="center"/>
      <protection locked="0"/>
    </xf>
    <xf numFmtId="44" fontId="10" fillId="3" borderId="3" xfId="1" applyFont="1" applyFill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left" vertical="center"/>
      <protection hidden="1"/>
    </xf>
    <xf numFmtId="44" fontId="17" fillId="6" borderId="2" xfId="1" applyFont="1" applyFill="1" applyBorder="1" applyAlignment="1" applyProtection="1">
      <alignment horizontal="center" vertical="center"/>
      <protection hidden="1"/>
    </xf>
    <xf numFmtId="44" fontId="17" fillId="6" borderId="3" xfId="1" applyFont="1" applyFill="1" applyBorder="1" applyAlignment="1" applyProtection="1">
      <alignment horizontal="center" vertical="center"/>
      <protection hidden="1"/>
    </xf>
    <xf numFmtId="0" fontId="20" fillId="5" borderId="1" xfId="0" applyFont="1" applyFill="1" applyBorder="1" applyAlignment="1" applyProtection="1">
      <alignment horizontal="center" vertical="center"/>
      <protection hidden="1"/>
    </xf>
    <xf numFmtId="0" fontId="20" fillId="5" borderId="11" xfId="0" applyFont="1" applyFill="1" applyBorder="1" applyAlignment="1" applyProtection="1">
      <alignment horizontal="center" vertical="center"/>
      <protection hidden="1"/>
    </xf>
    <xf numFmtId="0" fontId="20" fillId="5" borderId="0" xfId="0" applyFont="1" applyFill="1" applyAlignment="1" applyProtection="1">
      <alignment horizontal="center" vertical="center"/>
      <protection hidden="1"/>
    </xf>
    <xf numFmtId="164" fontId="10" fillId="23" borderId="14" xfId="0" applyNumberFormat="1" applyFont="1" applyFill="1" applyBorder="1" applyAlignment="1" applyProtection="1">
      <alignment horizontal="center" vertical="center"/>
      <protection hidden="1"/>
    </xf>
    <xf numFmtId="164" fontId="10" fillId="23" borderId="16" xfId="0" applyNumberFormat="1" applyFont="1" applyFill="1" applyBorder="1" applyAlignment="1" applyProtection="1">
      <alignment horizontal="center" vertical="center"/>
      <protection hidden="1"/>
    </xf>
    <xf numFmtId="164" fontId="10" fillId="23" borderId="15" xfId="0" applyNumberFormat="1" applyFont="1" applyFill="1" applyBorder="1" applyAlignment="1" applyProtection="1">
      <alignment horizontal="center" vertical="center"/>
      <protection hidden="1"/>
    </xf>
    <xf numFmtId="0" fontId="8" fillId="0" borderId="9" xfId="0" applyFont="1" applyBorder="1" applyAlignment="1" applyProtection="1">
      <alignment horizontal="left" vertical="center" wrapText="1"/>
      <protection hidden="1"/>
    </xf>
    <xf numFmtId="0" fontId="8" fillId="0" borderId="13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3" xfId="0" applyFont="1" applyBorder="1" applyAlignment="1" applyProtection="1">
      <alignment horizontal="left" vertical="center" wrapText="1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9" fontId="10" fillId="7" borderId="7" xfId="2" applyFont="1" applyFill="1" applyBorder="1" applyAlignment="1" applyProtection="1">
      <alignment horizontal="center" vertical="center"/>
      <protection locked="0"/>
    </xf>
    <xf numFmtId="9" fontId="10" fillId="7" borderId="8" xfId="2" applyFont="1" applyFill="1" applyBorder="1" applyAlignment="1" applyProtection="1">
      <alignment horizontal="center" vertical="center"/>
      <protection locked="0"/>
    </xf>
    <xf numFmtId="9" fontId="10" fillId="7" borderId="11" xfId="2" applyFont="1" applyFill="1" applyBorder="1" applyAlignment="1" applyProtection="1">
      <alignment horizontal="center" vertical="center"/>
      <protection locked="0"/>
    </xf>
    <xf numFmtId="9" fontId="10" fillId="7" borderId="12" xfId="2" applyFont="1" applyFill="1" applyBorder="1" applyAlignment="1" applyProtection="1">
      <alignment horizontal="center" vertical="center"/>
      <protection locked="0"/>
    </xf>
    <xf numFmtId="9" fontId="10" fillId="7" borderId="9" xfId="2" applyFont="1" applyFill="1" applyBorder="1" applyAlignment="1" applyProtection="1">
      <alignment horizontal="center" vertical="center"/>
      <protection locked="0"/>
    </xf>
    <xf numFmtId="9" fontId="10" fillId="7" borderId="10" xfId="2" applyFont="1" applyFill="1" applyBorder="1" applyAlignment="1" applyProtection="1">
      <alignment horizontal="center" vertical="center"/>
      <protection locked="0"/>
    </xf>
    <xf numFmtId="9" fontId="10" fillId="2" borderId="1" xfId="2" applyFont="1" applyFill="1" applyBorder="1" applyAlignment="1" applyProtection="1">
      <alignment horizontal="center" vertical="center"/>
      <protection locked="0"/>
    </xf>
    <xf numFmtId="0" fontId="19" fillId="19" borderId="1" xfId="0" applyFont="1" applyFill="1" applyBorder="1" applyAlignment="1">
      <alignment horizontal="center" vertical="center"/>
    </xf>
    <xf numFmtId="9" fontId="10" fillId="7" borderId="1" xfId="2" applyFont="1" applyFill="1" applyBorder="1" applyAlignment="1" applyProtection="1">
      <alignment horizontal="center" vertical="center"/>
      <protection locked="0"/>
    </xf>
    <xf numFmtId="0" fontId="10" fillId="22" borderId="14" xfId="0" applyFont="1" applyFill="1" applyBorder="1" applyAlignment="1" applyProtection="1">
      <alignment horizontal="center" vertical="center"/>
      <protection hidden="1"/>
    </xf>
    <xf numFmtId="0" fontId="10" fillId="22" borderId="16" xfId="0" applyFont="1" applyFill="1" applyBorder="1" applyAlignment="1" applyProtection="1">
      <alignment horizontal="center" vertical="center"/>
      <protection hidden="1"/>
    </xf>
    <xf numFmtId="0" fontId="10" fillId="22" borderId="15" xfId="0" applyFont="1" applyFill="1" applyBorder="1" applyAlignment="1" applyProtection="1">
      <alignment horizontal="center" vertical="center"/>
      <protection hidden="1"/>
    </xf>
    <xf numFmtId="0" fontId="9" fillId="0" borderId="0" xfId="0" quotePrefix="1" applyFont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20" fillId="12" borderId="1" xfId="0" applyFont="1" applyFill="1" applyBorder="1" applyAlignment="1" applyProtection="1">
      <alignment horizontal="center" vertical="center"/>
      <protection locked="0"/>
    </xf>
    <xf numFmtId="0" fontId="26" fillId="0" borderId="2" xfId="0" applyFont="1" applyBorder="1" applyAlignment="1" applyProtection="1">
      <alignment horizontal="center" vertical="center" wrapText="1"/>
      <protection hidden="1"/>
    </xf>
    <xf numFmtId="0" fontId="26" fillId="0" borderId="3" xfId="0" applyFont="1" applyBorder="1" applyAlignment="1" applyProtection="1">
      <alignment horizontal="center" vertical="center" wrapText="1"/>
      <protection hidden="1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67">
    <dxf>
      <font>
        <color rgb="FF9C0006"/>
      </font>
      <fill>
        <patternFill>
          <bgColor rgb="FFFFC7CE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fgColor theme="2"/>
          <bgColor theme="2"/>
        </patternFill>
      </fill>
    </dxf>
  </dxfs>
  <tableStyles count="0" defaultTableStyle="TableStyleMedium2" defaultPivotStyle="PivotStyleLight16"/>
  <colors>
    <mruColors>
      <color rgb="FFE7C1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525072</xdr:colOff>
      <xdr:row>1</xdr:row>
      <xdr:rowOff>230168</xdr:rowOff>
    </xdr:from>
    <xdr:to>
      <xdr:col>16</xdr:col>
      <xdr:colOff>195161</xdr:colOff>
      <xdr:row>4</xdr:row>
      <xdr:rowOff>168935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BB15E59-2E1A-49BE-8CC2-6AA51011D02B}"/>
            </a:ext>
          </a:extLst>
        </xdr:cNvPr>
        <xdr:cNvGrpSpPr/>
      </xdr:nvGrpSpPr>
      <xdr:grpSpPr>
        <a:xfrm>
          <a:off x="11492429" y="502311"/>
          <a:ext cx="2214625" cy="755195"/>
          <a:chOff x="11530694" y="115661"/>
          <a:chExt cx="2582635" cy="721179"/>
        </a:xfrm>
      </xdr:grpSpPr>
      <xdr:pic>
        <xdr:nvPicPr>
          <xdr:cNvPr id="3" name="Gráfico 1">
            <a:extLst>
              <a:ext uri="{FF2B5EF4-FFF2-40B4-BE49-F238E27FC236}">
                <a16:creationId xmlns:a16="http://schemas.microsoft.com/office/drawing/2014/main" id="{95B0DCF5-620A-D370-E193-3DDACEF215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530694" y="144236"/>
            <a:ext cx="666750" cy="658586"/>
          </a:xfrm>
          <a:prstGeom prst="rect">
            <a:avLst/>
          </a:prstGeom>
        </xdr:spPr>
      </xdr:pic>
      <xdr:pic>
        <xdr:nvPicPr>
          <xdr:cNvPr id="4" name="Gráfico 2">
            <a:extLst>
              <a:ext uri="{FF2B5EF4-FFF2-40B4-BE49-F238E27FC236}">
                <a16:creationId xmlns:a16="http://schemas.microsoft.com/office/drawing/2014/main" id="{CFA7D09B-6F5E-730A-E7FF-9E755505B620}"/>
              </a:ext>
              <a:ext uri="{147F2762-F138-4A5C-976F-8EAC2B608ADB}">
                <a16:predDERef xmlns:a16="http://schemas.microsoft.com/office/drawing/2014/main" pred="{601E8361-88DD-4551-9A8D-4F52989AC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518572" y="127907"/>
            <a:ext cx="704850" cy="696686"/>
          </a:xfrm>
          <a:prstGeom prst="rect">
            <a:avLst/>
          </a:prstGeom>
        </xdr:spPr>
      </xdr:pic>
      <xdr:pic>
        <xdr:nvPicPr>
          <xdr:cNvPr id="5" name="Gráfico 3">
            <a:extLst>
              <a:ext uri="{FF2B5EF4-FFF2-40B4-BE49-F238E27FC236}">
                <a16:creationId xmlns:a16="http://schemas.microsoft.com/office/drawing/2014/main" id="{3F9975BE-9C27-A76D-E8D7-5E4883F432C7}"/>
              </a:ext>
              <a:ext uri="{147F2762-F138-4A5C-976F-8EAC2B608ADB}">
                <a16:predDERef xmlns:a16="http://schemas.microsoft.com/office/drawing/2014/main" pred="{3268EECD-384E-4FC0-BA2E-9BF1BDE39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398954" y="115661"/>
            <a:ext cx="714375" cy="72117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AZ">
      <a:dk1>
        <a:srgbClr val="1D1D1B"/>
      </a:dk1>
      <a:lt1>
        <a:srgbClr val="FFFFFF"/>
      </a:lt1>
      <a:dk2>
        <a:srgbClr val="636362"/>
      </a:dk2>
      <a:lt2>
        <a:srgbClr val="999999"/>
      </a:lt2>
      <a:accent1>
        <a:srgbClr val="FCC200"/>
      </a:accent1>
      <a:accent2>
        <a:srgbClr val="FF8000"/>
      </a:accent2>
      <a:accent3>
        <a:srgbClr val="770080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9119A-AE8B-4939-BE75-6380B89F6C98}">
  <sheetPr>
    <tabColor theme="6"/>
  </sheetPr>
  <dimension ref="A1:AH228"/>
  <sheetViews>
    <sheetView showGridLines="0" topLeftCell="A91" zoomScale="70" zoomScaleNormal="70" zoomScaleSheetLayoutView="55" workbookViewId="0">
      <selection activeCell="P68" sqref="P68"/>
    </sheetView>
  </sheetViews>
  <sheetFormatPr defaultRowHeight="15" x14ac:dyDescent="0.25"/>
  <cols>
    <col min="1" max="1" width="25.140625" customWidth="1"/>
    <col min="2" max="2" width="17.85546875" customWidth="1"/>
    <col min="3" max="3" width="4" customWidth="1"/>
    <col min="4" max="4" width="18" bestFit="1" customWidth="1"/>
    <col min="5" max="5" width="4" customWidth="1"/>
    <col min="6" max="6" width="19" customWidth="1"/>
    <col min="7" max="7" width="4" customWidth="1"/>
    <col min="8" max="8" width="19.85546875" customWidth="1"/>
    <col min="9" max="9" width="4" customWidth="1"/>
    <col min="10" max="10" width="22.5703125" customWidth="1"/>
    <col min="11" max="11" width="4" customWidth="1"/>
    <col min="12" max="12" width="17.5703125" customWidth="1"/>
    <col min="13" max="13" width="4" customWidth="1"/>
    <col min="14" max="14" width="16.42578125" customWidth="1"/>
    <col min="15" max="15" width="4" customWidth="1"/>
    <col min="16" max="16" width="17.5703125" customWidth="1"/>
    <col min="17" max="17" width="4" customWidth="1"/>
    <col min="18" max="18" width="21" customWidth="1"/>
    <col min="19" max="19" width="4" customWidth="1"/>
    <col min="20" max="20" width="18.140625" customWidth="1"/>
    <col min="21" max="21" width="4" customWidth="1"/>
    <col min="22" max="22" width="16.5703125" customWidth="1"/>
    <col min="23" max="23" width="4" customWidth="1"/>
    <col min="24" max="24" width="16.140625" bestFit="1" customWidth="1"/>
    <col min="25" max="25" width="4" customWidth="1"/>
    <col min="26" max="26" width="18" customWidth="1"/>
    <col min="27" max="27" width="4" customWidth="1"/>
    <col min="28" max="28" width="18.28515625" customWidth="1"/>
    <col min="29" max="29" width="4" customWidth="1"/>
    <col min="30" max="30" width="17" customWidth="1"/>
    <col min="31" max="31" width="3.7109375" customWidth="1"/>
    <col min="32" max="32" width="17.42578125" customWidth="1"/>
    <col min="33" max="33" width="3.7109375" customWidth="1"/>
    <col min="34" max="34" width="21.28515625" customWidth="1"/>
    <col min="35" max="35" width="3.7109375" customWidth="1"/>
    <col min="36" max="36" width="19" customWidth="1"/>
    <col min="37" max="37" width="4.7109375" customWidth="1"/>
    <col min="38" max="38" width="19" customWidth="1"/>
    <col min="39" max="39" width="4.7109375" customWidth="1"/>
    <col min="40" max="40" width="19" customWidth="1"/>
    <col min="41" max="41" width="4.7109375" customWidth="1"/>
    <col min="42" max="42" width="19" customWidth="1"/>
    <col min="43" max="43" width="4.7109375" customWidth="1"/>
    <col min="44" max="44" width="19" customWidth="1"/>
    <col min="45" max="45" width="15.42578125" customWidth="1"/>
  </cols>
  <sheetData>
    <row r="1" spans="1:34" ht="21" x14ac:dyDescent="0.35">
      <c r="A1" s="2" t="s">
        <v>0</v>
      </c>
      <c r="B1" s="20"/>
      <c r="C1" s="3"/>
      <c r="D1" s="3"/>
      <c r="E1" s="3"/>
      <c r="F1" s="3"/>
      <c r="G1" s="3"/>
      <c r="H1" s="3"/>
      <c r="I1" s="3"/>
      <c r="J1" s="3"/>
      <c r="K1" s="3"/>
      <c r="L1" s="4"/>
      <c r="M1" s="59" t="s">
        <v>10</v>
      </c>
      <c r="AF1" s="59" t="s">
        <v>181</v>
      </c>
      <c r="AG1" s="59"/>
      <c r="AH1" s="59" t="s">
        <v>184</v>
      </c>
    </row>
    <row r="2" spans="1:34" ht="21" x14ac:dyDescent="0.35">
      <c r="A2" s="2"/>
      <c r="B2" s="20"/>
      <c r="C2" s="3"/>
      <c r="D2" s="3"/>
      <c r="E2" s="3"/>
      <c r="F2" s="3"/>
      <c r="G2" s="3"/>
      <c r="H2" s="3"/>
      <c r="I2" s="3"/>
      <c r="J2" s="3"/>
      <c r="K2" s="3"/>
      <c r="L2" s="4"/>
      <c r="M2" s="59" t="s">
        <v>12</v>
      </c>
      <c r="AF2" s="59" t="s">
        <v>178</v>
      </c>
      <c r="AG2" s="59"/>
      <c r="AH2" s="59" t="s">
        <v>183</v>
      </c>
    </row>
    <row r="3" spans="1:34" ht="21" x14ac:dyDescent="0.35">
      <c r="A3" s="13" t="s">
        <v>1</v>
      </c>
      <c r="B3" s="20"/>
      <c r="C3" s="3"/>
      <c r="D3" s="3"/>
      <c r="E3" s="3"/>
      <c r="F3" s="3"/>
      <c r="G3" s="3"/>
      <c r="H3" s="3"/>
      <c r="I3" s="3"/>
      <c r="J3" s="3"/>
      <c r="K3" s="3"/>
      <c r="L3" s="4"/>
      <c r="AF3" s="59" t="s">
        <v>182</v>
      </c>
      <c r="AG3" s="59"/>
      <c r="AH3" s="59"/>
    </row>
    <row r="4" spans="1:34" ht="21" x14ac:dyDescent="0.35">
      <c r="A4" s="13" t="s">
        <v>96</v>
      </c>
      <c r="B4" s="20"/>
      <c r="C4" s="3"/>
      <c r="D4" s="3"/>
      <c r="E4" s="3"/>
      <c r="F4" s="3"/>
      <c r="G4" s="3"/>
      <c r="H4" s="3"/>
      <c r="I4" s="3"/>
      <c r="J4" s="3"/>
      <c r="K4" s="3"/>
      <c r="L4" s="4"/>
      <c r="AF4" s="59" t="s">
        <v>176</v>
      </c>
      <c r="AG4" s="59"/>
      <c r="AH4" s="59"/>
    </row>
    <row r="5" spans="1:34" ht="21" x14ac:dyDescent="0.35">
      <c r="A5" s="13"/>
      <c r="B5" s="20"/>
      <c r="C5" s="3"/>
      <c r="D5" s="3"/>
      <c r="E5" s="3"/>
      <c r="F5" s="3"/>
      <c r="G5" s="3"/>
      <c r="H5" s="3"/>
      <c r="I5" s="3"/>
      <c r="J5" s="3"/>
      <c r="K5" s="3"/>
      <c r="L5" s="4"/>
      <c r="AF5" s="59" t="s">
        <v>177</v>
      </c>
      <c r="AG5" s="59"/>
      <c r="AH5" s="59"/>
    </row>
    <row r="6" spans="1:34" ht="21" x14ac:dyDescent="0.35">
      <c r="A6" s="2" t="s">
        <v>97</v>
      </c>
      <c r="B6" s="21"/>
      <c r="C6" s="2"/>
      <c r="D6" s="2"/>
      <c r="E6" s="2"/>
      <c r="F6" s="2"/>
      <c r="G6" s="2"/>
      <c r="H6" s="2"/>
      <c r="I6" s="3"/>
      <c r="J6" s="3"/>
      <c r="K6" s="3"/>
      <c r="L6" s="4"/>
      <c r="AF6" s="59" t="s">
        <v>180</v>
      </c>
      <c r="AG6" s="59"/>
      <c r="AH6" s="59"/>
    </row>
    <row r="7" spans="1:34" ht="21" x14ac:dyDescent="0.35">
      <c r="A7" s="3"/>
      <c r="B7" s="20"/>
      <c r="C7" s="3"/>
      <c r="D7" s="3"/>
      <c r="E7" s="3"/>
      <c r="F7" s="3"/>
      <c r="G7" s="3"/>
      <c r="H7" s="3"/>
      <c r="I7" s="3"/>
      <c r="J7" s="3"/>
      <c r="K7" s="3"/>
      <c r="L7" s="4"/>
      <c r="AF7" s="59" t="s">
        <v>179</v>
      </c>
      <c r="AG7" s="59"/>
      <c r="AH7" s="59"/>
    </row>
    <row r="8" spans="1:34" ht="21" x14ac:dyDescent="0.25">
      <c r="A8" s="123" t="s">
        <v>98</v>
      </c>
      <c r="B8" s="154"/>
      <c r="C8" s="117" t="s">
        <v>116</v>
      </c>
      <c r="D8" s="118"/>
      <c r="E8" s="118"/>
      <c r="F8" s="118"/>
      <c r="G8" s="119"/>
      <c r="H8" s="108" t="s">
        <v>99</v>
      </c>
      <c r="I8" s="108"/>
      <c r="J8" s="108"/>
      <c r="K8" s="108"/>
      <c r="L8" s="109"/>
      <c r="M8" s="110" t="s">
        <v>187</v>
      </c>
      <c r="N8" s="110"/>
      <c r="O8" s="110"/>
      <c r="P8" s="110"/>
      <c r="Q8" s="110"/>
      <c r="R8" s="108" t="s">
        <v>174</v>
      </c>
      <c r="S8" s="108"/>
      <c r="T8" s="108"/>
      <c r="U8" s="108"/>
      <c r="V8" s="109"/>
      <c r="W8" s="110" t="s">
        <v>181</v>
      </c>
      <c r="X8" s="110"/>
      <c r="Y8" s="110"/>
      <c r="Z8" s="110"/>
      <c r="AA8" s="110"/>
    </row>
    <row r="9" spans="1:34" ht="23.25" customHeight="1" x14ac:dyDescent="0.25">
      <c r="A9" s="123" t="s">
        <v>100</v>
      </c>
      <c r="B9" s="154"/>
      <c r="C9" s="117" t="s">
        <v>117</v>
      </c>
      <c r="D9" s="118"/>
      <c r="E9" s="118"/>
      <c r="F9" s="118"/>
      <c r="G9" s="119"/>
      <c r="H9" s="108" t="s">
        <v>101</v>
      </c>
      <c r="I9" s="108"/>
      <c r="J9" s="108"/>
      <c r="K9" s="108"/>
      <c r="L9" s="109"/>
      <c r="M9" s="110" t="s">
        <v>187</v>
      </c>
      <c r="N9" s="110"/>
      <c r="O9" s="110"/>
      <c r="P9" s="110"/>
      <c r="Q9" s="110"/>
      <c r="R9" s="108" t="s">
        <v>175</v>
      </c>
      <c r="S9" s="108"/>
      <c r="T9" s="108"/>
      <c r="U9" s="108"/>
      <c r="V9" s="109"/>
      <c r="W9" s="110" t="s">
        <v>184</v>
      </c>
      <c r="X9" s="110"/>
      <c r="Y9" s="110"/>
      <c r="Z9" s="110"/>
      <c r="AA9" s="110"/>
    </row>
    <row r="10" spans="1:34" ht="23.25" customHeight="1" x14ac:dyDescent="0.25">
      <c r="A10" s="123" t="s">
        <v>102</v>
      </c>
      <c r="B10" s="123"/>
      <c r="C10" s="150" t="s">
        <v>121</v>
      </c>
      <c r="D10" s="151"/>
      <c r="E10" s="151"/>
      <c r="F10" s="151"/>
      <c r="G10" s="151"/>
      <c r="H10" s="152"/>
      <c r="I10" s="152"/>
      <c r="J10" s="152"/>
      <c r="K10" s="152"/>
      <c r="L10" s="152"/>
      <c r="M10" s="152"/>
      <c r="N10" s="152"/>
      <c r="O10" s="152"/>
      <c r="P10" s="152"/>
      <c r="Q10" s="153"/>
      <c r="R10" s="111"/>
      <c r="S10" s="112"/>
      <c r="T10" s="112"/>
      <c r="U10" s="112"/>
      <c r="V10" s="112"/>
      <c r="W10" s="112"/>
      <c r="X10" s="112"/>
      <c r="Y10" s="112"/>
      <c r="Z10" s="112"/>
      <c r="AA10" s="113"/>
    </row>
    <row r="11" spans="1:34" x14ac:dyDescent="0.25">
      <c r="B11" s="18"/>
    </row>
    <row r="12" spans="1:34" ht="21" x14ac:dyDescent="0.25">
      <c r="A12" s="10" t="s">
        <v>3</v>
      </c>
      <c r="B12" s="18"/>
    </row>
    <row r="13" spans="1:34" x14ac:dyDescent="0.25">
      <c r="B13" s="18"/>
    </row>
    <row r="14" spans="1:34" ht="42" customHeight="1" x14ac:dyDescent="0.25">
      <c r="A14" s="124" t="s">
        <v>4</v>
      </c>
      <c r="B14" s="169" t="s">
        <v>106</v>
      </c>
      <c r="C14" s="79" t="s">
        <v>201</v>
      </c>
      <c r="D14" s="80"/>
      <c r="E14" s="83" t="s">
        <v>140</v>
      </c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106" t="s">
        <v>15</v>
      </c>
      <c r="V14" s="107"/>
    </row>
    <row r="15" spans="1:34" ht="74.25" customHeight="1" x14ac:dyDescent="0.25">
      <c r="A15" s="124"/>
      <c r="B15" s="169"/>
      <c r="C15" s="81"/>
      <c r="D15" s="82"/>
      <c r="E15" s="114" t="s">
        <v>108</v>
      </c>
      <c r="F15" s="115"/>
      <c r="G15" s="114" t="s">
        <v>109</v>
      </c>
      <c r="H15" s="115"/>
      <c r="I15" s="114" t="s">
        <v>131</v>
      </c>
      <c r="J15" s="115"/>
      <c r="K15" s="114" t="s">
        <v>132</v>
      </c>
      <c r="L15" s="115"/>
      <c r="M15" s="114" t="s">
        <v>133</v>
      </c>
      <c r="N15" s="115"/>
      <c r="O15" s="114" t="s">
        <v>206</v>
      </c>
      <c r="P15" s="115"/>
      <c r="Q15" s="114" t="s">
        <v>137</v>
      </c>
      <c r="R15" s="115"/>
      <c r="S15" s="114" t="s">
        <v>138</v>
      </c>
      <c r="T15" s="115"/>
      <c r="U15" s="102" t="s">
        <v>167</v>
      </c>
      <c r="V15" s="103"/>
    </row>
    <row r="16" spans="1:34" ht="26.25" customHeight="1" x14ac:dyDescent="0.25">
      <c r="A16" s="124"/>
      <c r="B16" s="169"/>
      <c r="C16" s="81"/>
      <c r="D16" s="82"/>
      <c r="E16" s="38" t="s">
        <v>12</v>
      </c>
      <c r="F16" s="39" t="s">
        <v>141</v>
      </c>
      <c r="G16" s="38" t="s">
        <v>12</v>
      </c>
      <c r="H16" s="52" t="s">
        <v>141</v>
      </c>
      <c r="I16" s="38" t="s">
        <v>12</v>
      </c>
      <c r="J16" s="52" t="s">
        <v>141</v>
      </c>
      <c r="K16" s="38" t="s">
        <v>12</v>
      </c>
      <c r="L16" s="52" t="s">
        <v>141</v>
      </c>
      <c r="M16" s="38" t="s">
        <v>12</v>
      </c>
      <c r="N16" s="52" t="s">
        <v>141</v>
      </c>
      <c r="O16" s="38" t="s">
        <v>12</v>
      </c>
      <c r="P16" s="52" t="s">
        <v>141</v>
      </c>
      <c r="Q16" s="38" t="s">
        <v>12</v>
      </c>
      <c r="R16" s="52" t="s">
        <v>141</v>
      </c>
      <c r="S16" s="38" t="s">
        <v>12</v>
      </c>
      <c r="T16" s="52" t="s">
        <v>141</v>
      </c>
      <c r="U16" s="104"/>
      <c r="V16" s="105"/>
    </row>
    <row r="17" spans="1:22" ht="21" x14ac:dyDescent="0.35">
      <c r="A17" s="5" t="s">
        <v>83</v>
      </c>
      <c r="B17" s="22">
        <v>0</v>
      </c>
      <c r="C17" s="51"/>
      <c r="D17" s="51"/>
      <c r="E17" s="50" t="s">
        <v>12</v>
      </c>
      <c r="F17" s="49">
        <f>IF($B17&gt;0,IF(E17="✖",0,IF(E$16="✖",'Tabela de Produtos Anual'!R2,'Tabela de Produtos Anual'!X2)),0)</f>
        <v>0</v>
      </c>
      <c r="G17" s="51"/>
      <c r="H17" s="51"/>
      <c r="I17" s="51"/>
      <c r="J17" s="51"/>
      <c r="K17" s="51"/>
      <c r="L17" s="51"/>
      <c r="M17" s="51"/>
      <c r="N17" s="51"/>
      <c r="O17" s="50" t="s">
        <v>10</v>
      </c>
      <c r="P17" s="49">
        <v>0</v>
      </c>
      <c r="Q17" s="51"/>
      <c r="R17" s="51"/>
      <c r="S17" s="51"/>
      <c r="T17" s="51"/>
      <c r="U17" s="100">
        <f>SUM(C17:T17)</f>
        <v>0</v>
      </c>
      <c r="V17" s="101"/>
    </row>
    <row r="18" spans="1:22" ht="21" x14ac:dyDescent="0.35">
      <c r="A18" s="5" t="s">
        <v>9</v>
      </c>
      <c r="B18" s="22">
        <v>0</v>
      </c>
      <c r="C18" s="51"/>
      <c r="D18" s="51"/>
      <c r="E18" s="50" t="s">
        <v>12</v>
      </c>
      <c r="F18" s="49">
        <f>IF($B18&gt;0,IF(E18="✖",0,IF(E$16="✖",'Tabela de Produtos Anual'!R3,'Tabela de Produtos Anual'!X3)),0)</f>
        <v>0</v>
      </c>
      <c r="G18" s="51"/>
      <c r="H18" s="51"/>
      <c r="I18" s="51"/>
      <c r="J18" s="51"/>
      <c r="K18" s="51"/>
      <c r="L18" s="51"/>
      <c r="M18" s="51"/>
      <c r="N18" s="51"/>
      <c r="O18" s="50" t="s">
        <v>10</v>
      </c>
      <c r="P18" s="49">
        <v>0</v>
      </c>
      <c r="Q18" s="51"/>
      <c r="R18" s="51"/>
      <c r="S18" s="51"/>
      <c r="T18" s="51"/>
      <c r="U18" s="100">
        <f>SUM(C18:T18)</f>
        <v>0</v>
      </c>
      <c r="V18" s="101"/>
    </row>
    <row r="19" spans="1:22" ht="21" x14ac:dyDescent="0.35">
      <c r="A19" s="5" t="s">
        <v>11</v>
      </c>
      <c r="B19" s="22">
        <v>0</v>
      </c>
      <c r="C19" s="51"/>
      <c r="D19" s="51"/>
      <c r="E19" s="50" t="s">
        <v>12</v>
      </c>
      <c r="F19" s="49">
        <f>IF($B19&gt;0,IF(E19="✖",0,IF(E$16="✖",'Tabela de Produtos Anual'!R4,'Tabela de Produtos Anual'!X4)),0)</f>
        <v>0</v>
      </c>
      <c r="G19" s="50" t="s">
        <v>12</v>
      </c>
      <c r="H19" s="49">
        <f>IF($B19&gt;0,IF(G19="✖",0,IF($G$16="✖",'Tabela de Produtos Anual'!S4,'Tabela de Produtos Anual'!Y4)),0)</f>
        <v>0</v>
      </c>
      <c r="I19" s="50" t="s">
        <v>12</v>
      </c>
      <c r="J19" s="49">
        <f>IF($B19&gt;0,IF(I19="✖",0,'Tabela de Produtos Anual'!AD4),0)</f>
        <v>0</v>
      </c>
      <c r="K19" s="50" t="s">
        <v>12</v>
      </c>
      <c r="L19" s="49">
        <f>IF($B19&gt;0,IF(K19="✖",0,'Tabela de Produtos Anual'!AE4),0)</f>
        <v>0</v>
      </c>
      <c r="M19" s="50" t="s">
        <v>12</v>
      </c>
      <c r="N19" s="49">
        <f>IF($B19&gt;0,IF(M19="✖",0,'Tabela de Produtos Anual'!AF4),0)</f>
        <v>0</v>
      </c>
      <c r="O19" s="50" t="s">
        <v>10</v>
      </c>
      <c r="P19" s="49">
        <v>0</v>
      </c>
      <c r="Q19" s="51"/>
      <c r="R19" s="51"/>
      <c r="S19" s="51"/>
      <c r="T19" s="51"/>
      <c r="U19" s="100">
        <f>SUM(C19:T19)</f>
        <v>0</v>
      </c>
      <c r="V19" s="101"/>
    </row>
    <row r="20" spans="1:22" ht="21" x14ac:dyDescent="0.35">
      <c r="A20" s="5" t="s">
        <v>13</v>
      </c>
      <c r="B20" s="22">
        <v>77</v>
      </c>
      <c r="C20" s="50" t="s">
        <v>10</v>
      </c>
      <c r="D20" s="49">
        <f>IF($B20&gt;0,IF(C20="✖",0,'Tabela de Produtos Anual'!AK5),0)</f>
        <v>1182.3900000000001</v>
      </c>
      <c r="E20" s="50" t="s">
        <v>10</v>
      </c>
      <c r="F20" s="49">
        <f>IF($B20&gt;0,IF(E20="✖",0,IF(E$16="✖",'Tabela de Produtos Anual'!R5,'Tabela de Produtos Anual'!X5)),0)</f>
        <v>38.22</v>
      </c>
      <c r="G20" s="50" t="s">
        <v>10</v>
      </c>
      <c r="H20" s="49">
        <f>IF($B20&gt;0,IF(G20="✖",0,IF($G$16="✖",'Tabela de Produtos Anual'!S5,'Tabela de Produtos Anual'!Y5)),0)</f>
        <v>229.52</v>
      </c>
      <c r="I20" s="50" t="s">
        <v>12</v>
      </c>
      <c r="J20" s="49">
        <f>IF($B20&gt;0,IF(I20="✖",0,'Tabela de Produtos Anual'!AD5),0)</f>
        <v>0</v>
      </c>
      <c r="K20" s="50" t="s">
        <v>12</v>
      </c>
      <c r="L20" s="49">
        <f>IF($B20&gt;0,IF(K20="✖",0,'Tabela de Produtos Anual'!AE5),0)</f>
        <v>0</v>
      </c>
      <c r="M20" s="50" t="s">
        <v>12</v>
      </c>
      <c r="N20" s="49">
        <f>IF($B20&gt;0,IF(M20="✖",0,'Tabela de Produtos Anual'!AF5),0)</f>
        <v>0</v>
      </c>
      <c r="O20" s="50" t="s">
        <v>10</v>
      </c>
      <c r="P20" s="49">
        <v>0</v>
      </c>
      <c r="Q20" s="50" t="s">
        <v>12</v>
      </c>
      <c r="R20" s="49">
        <f>IF($B20&gt;0,IF(Q20="✖",0,'Tabela de Produtos Anual'!AI5),0)</f>
        <v>0</v>
      </c>
      <c r="S20" s="51"/>
      <c r="T20" s="51"/>
      <c r="U20" s="100">
        <f>SUM(C20:T20)</f>
        <v>1450.13</v>
      </c>
      <c r="V20" s="101"/>
    </row>
    <row r="21" spans="1:22" ht="21" x14ac:dyDescent="0.35">
      <c r="A21" s="5" t="s">
        <v>14</v>
      </c>
      <c r="B21" s="22">
        <v>89</v>
      </c>
      <c r="C21" s="74" t="s">
        <v>10</v>
      </c>
      <c r="D21" s="75">
        <f>IF($B21&gt;0,IF(C21="✖",0,'Tabela de Produtos Anual'!AK6),0)</f>
        <v>1199.8</v>
      </c>
      <c r="E21" s="50" t="s">
        <v>10</v>
      </c>
      <c r="F21" s="75">
        <f>IF($B21&gt;0,IF(E21="✖",0,IF(E$16="✖",'Tabela de Produtos Anual'!R6,'Tabela de Produtos Anual'!X6)),0)</f>
        <v>38.22</v>
      </c>
      <c r="G21" s="74" t="s">
        <v>10</v>
      </c>
      <c r="H21" s="75">
        <f>IF($B21&gt;0,IF(G21="✖",0,IF($G$16="✖",'Tabela de Produtos Anual'!S6,'Tabela de Produtos Anual'!Y6)),0)</f>
        <v>229.52</v>
      </c>
      <c r="I21" s="74" t="s">
        <v>12</v>
      </c>
      <c r="J21" s="75">
        <f>IF($B21&gt;0,IF(I21="✖",0,'Tabela de Produtos Anual'!AD6),0)</f>
        <v>0</v>
      </c>
      <c r="K21" s="74" t="s">
        <v>12</v>
      </c>
      <c r="L21" s="75">
        <f>IF($B21&gt;0,IF(K21="✖",0,'Tabela de Produtos Anual'!AE6),0)</f>
        <v>0</v>
      </c>
      <c r="M21" s="74" t="s">
        <v>12</v>
      </c>
      <c r="N21" s="75">
        <f>IF($B21&gt;0,IF(M21="✖",0,'Tabela de Produtos Anual'!AF6),0)</f>
        <v>0</v>
      </c>
      <c r="O21" s="50" t="s">
        <v>10</v>
      </c>
      <c r="P21" s="75">
        <v>0</v>
      </c>
      <c r="Q21" s="74" t="s">
        <v>12</v>
      </c>
      <c r="R21" s="75">
        <f>IF($B21&gt;0,IF(Q21="✖",0,'Tabela de Produtos Anual'!AI6),0)</f>
        <v>0</v>
      </c>
      <c r="S21" s="74" t="s">
        <v>12</v>
      </c>
      <c r="T21" s="75">
        <f>IF($B21&gt;0,IF(S21="✖",0,'Tabela de Produtos Anual'!AJ6),0)</f>
        <v>0</v>
      </c>
      <c r="U21" s="100">
        <f>SUM(C21:T21)</f>
        <v>1467.54</v>
      </c>
      <c r="V21" s="101"/>
    </row>
    <row r="22" spans="1:22" ht="21" customHeight="1" x14ac:dyDescent="0.35">
      <c r="A22" s="33"/>
      <c r="B22" s="29"/>
      <c r="C22" s="88" t="s">
        <v>160</v>
      </c>
      <c r="D22" s="88"/>
      <c r="E22" s="88" t="str">
        <f>IF(E16="✔","*Não se aplica desconto","Desconto aplicável")</f>
        <v>Desconto aplicável</v>
      </c>
      <c r="F22" s="88"/>
      <c r="G22" s="88" t="str">
        <f>IF(G16="✔","*Não se aplica desconto","Desconto aplicável")</f>
        <v>Desconto aplicável</v>
      </c>
      <c r="H22" s="88"/>
      <c r="I22" s="88" t="s">
        <v>160</v>
      </c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</row>
    <row r="23" spans="1:22" ht="21" customHeight="1" x14ac:dyDescent="0.25">
      <c r="B23" s="1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</row>
    <row r="24" spans="1:22" x14ac:dyDescent="0.25">
      <c r="B24" s="18"/>
    </row>
    <row r="25" spans="1:22" ht="21" customHeight="1" x14ac:dyDescent="0.25">
      <c r="A25" s="124" t="s">
        <v>4</v>
      </c>
      <c r="B25" s="99" t="s">
        <v>15</v>
      </c>
      <c r="C25" s="99"/>
      <c r="D25" s="99"/>
      <c r="E25" s="99"/>
      <c r="F25" s="99"/>
      <c r="G25" s="99"/>
      <c r="H25" s="99"/>
      <c r="I25" s="99"/>
      <c r="J25" s="99"/>
      <c r="K25" s="99"/>
    </row>
    <row r="26" spans="1:22" ht="92.25" customHeight="1" x14ac:dyDescent="0.25">
      <c r="A26" s="124"/>
      <c r="B26" s="125" t="s">
        <v>16</v>
      </c>
      <c r="C26" s="125"/>
      <c r="D26" s="99" t="s">
        <v>198</v>
      </c>
      <c r="E26" s="99"/>
      <c r="F26" s="99" t="s">
        <v>17</v>
      </c>
      <c r="G26" s="99"/>
      <c r="H26" s="99" t="s">
        <v>129</v>
      </c>
      <c r="I26" s="99"/>
      <c r="J26" s="99" t="s">
        <v>139</v>
      </c>
      <c r="K26" s="99"/>
      <c r="P26" s="36"/>
    </row>
    <row r="27" spans="1:22" ht="21" x14ac:dyDescent="0.25">
      <c r="A27" s="5" t="s">
        <v>83</v>
      </c>
      <c r="B27" s="100">
        <f>SUM(C17:T17)</f>
        <v>0</v>
      </c>
      <c r="C27" s="101"/>
      <c r="D27" s="155">
        <v>0.5</v>
      </c>
      <c r="E27" s="156"/>
      <c r="F27" s="96">
        <f>H150</f>
        <v>0</v>
      </c>
      <c r="G27" s="97"/>
      <c r="H27" s="98">
        <f>'cálculos Anual'!AM2</f>
        <v>0</v>
      </c>
      <c r="I27" s="98"/>
      <c r="J27" s="98">
        <f>'cálculos Anual'!AN2</f>
        <v>0</v>
      </c>
      <c r="K27" s="98"/>
    </row>
    <row r="28" spans="1:22" ht="21" x14ac:dyDescent="0.25">
      <c r="A28" s="5" t="s">
        <v>9</v>
      </c>
      <c r="B28" s="100">
        <f>SUM(C18:T18)</f>
        <v>0</v>
      </c>
      <c r="C28" s="101"/>
      <c r="D28" s="157"/>
      <c r="E28" s="158"/>
      <c r="F28" s="96">
        <f>H150</f>
        <v>0</v>
      </c>
      <c r="G28" s="97"/>
      <c r="H28" s="98">
        <f>'cálculos Anual'!AM3</f>
        <v>0</v>
      </c>
      <c r="I28" s="98"/>
      <c r="J28" s="98">
        <f>'cálculos Anual'!AN3</f>
        <v>0</v>
      </c>
      <c r="K28" s="98"/>
    </row>
    <row r="29" spans="1:22" ht="21" x14ac:dyDescent="0.25">
      <c r="A29" s="5" t="s">
        <v>11</v>
      </c>
      <c r="B29" s="100">
        <f>SUM(C19:T19)</f>
        <v>0</v>
      </c>
      <c r="C29" s="101"/>
      <c r="D29" s="157"/>
      <c r="E29" s="158"/>
      <c r="F29" s="96">
        <f>H150</f>
        <v>0</v>
      </c>
      <c r="G29" s="97"/>
      <c r="H29" s="98">
        <f>'cálculos Anual'!AM4</f>
        <v>0</v>
      </c>
      <c r="I29" s="98"/>
      <c r="J29" s="98">
        <f>'cálculos Anual'!AN4</f>
        <v>0</v>
      </c>
      <c r="K29" s="98"/>
    </row>
    <row r="30" spans="1:22" ht="21" x14ac:dyDescent="0.25">
      <c r="A30" s="5" t="s">
        <v>13</v>
      </c>
      <c r="B30" s="100">
        <f>SUM(C20:T20)</f>
        <v>1450.13</v>
      </c>
      <c r="C30" s="101"/>
      <c r="D30" s="157"/>
      <c r="E30" s="158"/>
      <c r="F30" s="96">
        <f>H150</f>
        <v>0</v>
      </c>
      <c r="G30" s="97"/>
      <c r="H30" s="98">
        <f>'cálculos Anual'!AM5</f>
        <v>1182.3900000000001</v>
      </c>
      <c r="I30" s="98"/>
      <c r="J30" s="98">
        <f>'cálculos Anual'!AN5</f>
        <v>1316.26</v>
      </c>
      <c r="K30" s="98"/>
    </row>
    <row r="31" spans="1:22" ht="21" x14ac:dyDescent="0.25">
      <c r="A31" s="5" t="s">
        <v>14</v>
      </c>
      <c r="B31" s="100">
        <f>SUM(C21:T21)</f>
        <v>1467.54</v>
      </c>
      <c r="C31" s="101"/>
      <c r="D31" s="159"/>
      <c r="E31" s="160"/>
      <c r="F31" s="96">
        <f>H150</f>
        <v>0</v>
      </c>
      <c r="G31" s="97"/>
      <c r="H31" s="98">
        <f>'cálculos Anual'!AM6</f>
        <v>1199.8</v>
      </c>
      <c r="I31" s="98"/>
      <c r="J31" s="98">
        <f>'cálculos Anual'!AN6</f>
        <v>1333.6699999999998</v>
      </c>
      <c r="K31" s="98"/>
    </row>
    <row r="32" spans="1:22" x14ac:dyDescent="0.25">
      <c r="B32" s="18"/>
    </row>
    <row r="33" spans="1:28" x14ac:dyDescent="0.25">
      <c r="B33" s="18"/>
    </row>
    <row r="34" spans="1:28" x14ac:dyDescent="0.25">
      <c r="B34" s="18"/>
    </row>
    <row r="35" spans="1:28" ht="42" customHeight="1" x14ac:dyDescent="0.25">
      <c r="A35" s="124" t="s">
        <v>18</v>
      </c>
      <c r="B35" s="169" t="s">
        <v>106</v>
      </c>
      <c r="C35" s="79" t="s">
        <v>201</v>
      </c>
      <c r="D35" s="80"/>
      <c r="E35" s="83" t="s">
        <v>205</v>
      </c>
      <c r="F35" s="89"/>
      <c r="G35" s="85" t="s">
        <v>140</v>
      </c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7"/>
      <c r="AA35" s="106" t="s">
        <v>15</v>
      </c>
      <c r="AB35" s="107"/>
    </row>
    <row r="36" spans="1:28" ht="78" customHeight="1" x14ac:dyDescent="0.25">
      <c r="A36" s="124"/>
      <c r="B36" s="169"/>
      <c r="C36" s="81"/>
      <c r="D36" s="82"/>
      <c r="E36" s="114" t="s">
        <v>207</v>
      </c>
      <c r="F36" s="115"/>
      <c r="G36" s="137" t="s">
        <v>142</v>
      </c>
      <c r="H36" s="137"/>
      <c r="I36" s="137" t="s">
        <v>130</v>
      </c>
      <c r="J36" s="137"/>
      <c r="K36" s="137" t="s">
        <v>92</v>
      </c>
      <c r="L36" s="137"/>
      <c r="M36" s="137" t="s">
        <v>131</v>
      </c>
      <c r="N36" s="137"/>
      <c r="O36" s="137" t="s">
        <v>132</v>
      </c>
      <c r="P36" s="137"/>
      <c r="Q36" s="137" t="s">
        <v>133</v>
      </c>
      <c r="R36" s="137"/>
      <c r="S36" s="114" t="s">
        <v>206</v>
      </c>
      <c r="T36" s="115"/>
      <c r="U36" s="137" t="s">
        <v>135</v>
      </c>
      <c r="V36" s="137"/>
      <c r="W36" s="137" t="s">
        <v>137</v>
      </c>
      <c r="X36" s="137"/>
      <c r="Y36" s="137" t="s">
        <v>138</v>
      </c>
      <c r="Z36" s="137"/>
      <c r="AA36" s="102" t="s">
        <v>167</v>
      </c>
      <c r="AB36" s="103"/>
    </row>
    <row r="37" spans="1:28" ht="24" customHeight="1" x14ac:dyDescent="0.25">
      <c r="A37" s="124"/>
      <c r="B37" s="169"/>
      <c r="C37" s="83"/>
      <c r="D37" s="84"/>
      <c r="E37" s="38" t="s">
        <v>10</v>
      </c>
      <c r="F37" s="39" t="s">
        <v>141</v>
      </c>
      <c r="G37" s="38" t="s">
        <v>12</v>
      </c>
      <c r="H37" s="39" t="s">
        <v>141</v>
      </c>
      <c r="I37" s="38" t="s">
        <v>12</v>
      </c>
      <c r="J37" s="39" t="s">
        <v>141</v>
      </c>
      <c r="K37" s="38" t="s">
        <v>12</v>
      </c>
      <c r="L37" s="39" t="s">
        <v>141</v>
      </c>
      <c r="M37" s="38" t="s">
        <v>12</v>
      </c>
      <c r="N37" s="39" t="s">
        <v>141</v>
      </c>
      <c r="O37" s="38" t="s">
        <v>12</v>
      </c>
      <c r="P37" s="39" t="s">
        <v>141</v>
      </c>
      <c r="Q37" s="38" t="s">
        <v>12</v>
      </c>
      <c r="R37" s="39" t="s">
        <v>141</v>
      </c>
      <c r="S37" s="38" t="s">
        <v>12</v>
      </c>
      <c r="T37" s="39" t="s">
        <v>141</v>
      </c>
      <c r="U37" s="38" t="s">
        <v>12</v>
      </c>
      <c r="V37" s="39" t="s">
        <v>141</v>
      </c>
      <c r="W37" s="38" t="s">
        <v>12</v>
      </c>
      <c r="X37" s="39" t="s">
        <v>141</v>
      </c>
      <c r="Y37" s="38" t="s">
        <v>12</v>
      </c>
      <c r="Z37" s="39" t="s">
        <v>141</v>
      </c>
      <c r="AA37" s="104"/>
      <c r="AB37" s="105"/>
    </row>
    <row r="38" spans="1:28" ht="21" x14ac:dyDescent="0.35">
      <c r="A38" s="5" t="s">
        <v>20</v>
      </c>
      <c r="B38" s="22">
        <v>92</v>
      </c>
      <c r="C38" s="50" t="s">
        <v>10</v>
      </c>
      <c r="D38" s="53">
        <f>IF($B38&gt;0,IF(C38="✖",0,'Tabela de Produtos Anual'!AK7),0)</f>
        <v>881.56</v>
      </c>
      <c r="E38" s="50" t="s">
        <v>12</v>
      </c>
      <c r="F38" s="49">
        <f>IF($B38&gt;0,IF(E38="✖",0,IF(E$37="✖",'Tabela de Produtos Anual'!U7,'Tabela de Produtos Anual'!AA7)),0)</f>
        <v>0</v>
      </c>
      <c r="G38" s="50" t="s">
        <v>10</v>
      </c>
      <c r="H38" s="49">
        <f>IF($B38&gt;0,IF(G38="✖",0,IF(G$37="✖",'Tabela de Produtos Anual'!R7,'Tabela de Produtos Anual'!X7)),0)</f>
        <v>38.22</v>
      </c>
      <c r="I38" s="50" t="s">
        <v>10</v>
      </c>
      <c r="J38" s="49">
        <f>IF($B38&gt;0,IF(I38="✖",0,IF(I$37="✖",'Tabela de Produtos Anual'!T7,'Tabela de Produtos Anual'!Z7)),0)</f>
        <v>229.52</v>
      </c>
      <c r="K38" s="50" t="s">
        <v>12</v>
      </c>
      <c r="L38" s="49">
        <f>IF($B38&gt;0,IF(K38="✖",0,IF(K$37="✖",'Tabela de Produtos Anual'!W7,'Tabela de Produtos Anual'!AC7)),0)</f>
        <v>0</v>
      </c>
      <c r="M38" s="50" t="s">
        <v>12</v>
      </c>
      <c r="N38" s="53">
        <f>IF($B38&gt;0,IF(M38="✖",0,'Tabela de Produtos Anual'!AD7),0)</f>
        <v>0</v>
      </c>
      <c r="O38" s="50" t="s">
        <v>12</v>
      </c>
      <c r="P38" s="53">
        <f>IF($B38&gt;0,IF(O38="✖",0,'Tabela de Produtos Anual'!AE7),0)</f>
        <v>0</v>
      </c>
      <c r="Q38" s="50" t="s">
        <v>12</v>
      </c>
      <c r="R38" s="53">
        <f>IF($B38&gt;0,IF(Q38="✖",0,'Tabela de Produtos Anual'!AF7),0)</f>
        <v>0</v>
      </c>
      <c r="S38" s="50" t="s">
        <v>10</v>
      </c>
      <c r="T38" s="53">
        <v>0</v>
      </c>
      <c r="U38" s="50" t="s">
        <v>12</v>
      </c>
      <c r="V38" s="53">
        <f>IF($B38&gt;0,IF(U38="✖",0,'Tabela de Produtos Anual'!AH7),0)</f>
        <v>0</v>
      </c>
      <c r="W38" s="50" t="s">
        <v>12</v>
      </c>
      <c r="X38" s="53">
        <f>IF($B38&gt;0,IF(W38="✖",0,'Tabela de Produtos Anual'!AI7),0)</f>
        <v>0</v>
      </c>
      <c r="Y38" s="50" t="s">
        <v>12</v>
      </c>
      <c r="Z38" s="53">
        <f>IF($B38&gt;0,IF(Y38="✖",0,'Tabela de Produtos Anual'!AJ7),0)</f>
        <v>0</v>
      </c>
      <c r="AA38" s="100">
        <f>SUM(C38:Z38)</f>
        <v>1149.3</v>
      </c>
      <c r="AB38" s="101"/>
    </row>
    <row r="39" spans="1:28" ht="21" x14ac:dyDescent="0.35">
      <c r="A39" s="5" t="s">
        <v>21</v>
      </c>
      <c r="B39" s="22">
        <v>120</v>
      </c>
      <c r="C39" s="50" t="s">
        <v>10</v>
      </c>
      <c r="D39" s="53">
        <f>IF($B39&gt;0,IF(C39="✖",0,'Tabela de Produtos Anual'!AK8),0)</f>
        <v>758.91</v>
      </c>
      <c r="E39" s="50" t="s">
        <v>12</v>
      </c>
      <c r="F39" s="49">
        <f>IF($B39&gt;0,IF(E39="✖",0,IF(E$37="✖",'Tabela de Produtos Anual'!U8,'Tabela de Produtos Anual'!AA8)),0)</f>
        <v>0</v>
      </c>
      <c r="G39" s="50" t="s">
        <v>10</v>
      </c>
      <c r="H39" s="49">
        <f>IF($B39&gt;0,IF(G39="✖",0,IF(G$37="✖",'Tabela de Produtos Anual'!R8,'Tabela de Produtos Anual'!X8)),0)</f>
        <v>38.22</v>
      </c>
      <c r="I39" s="50" t="s">
        <v>10</v>
      </c>
      <c r="J39" s="49">
        <f>IF($B39&gt;0,IF(I39="✖",0,IF(I$37="✖",'Tabela de Produtos Anual'!T8,'Tabela de Produtos Anual'!Z8)),0)</f>
        <v>229.52</v>
      </c>
      <c r="K39" s="50" t="s">
        <v>10</v>
      </c>
      <c r="L39" s="49">
        <f>IF($B39&gt;0,IF(K39="✖",0,IF(K$37="✖",'Tabela de Produtos Anual'!W8,'Tabela de Produtos Anual'!AC8)),0)</f>
        <v>240.44</v>
      </c>
      <c r="M39" s="50" t="s">
        <v>12</v>
      </c>
      <c r="N39" s="53">
        <f>IF($B39&gt;0,IF(M39="✖",0,'Tabela de Produtos Anual'!AD8),0)</f>
        <v>0</v>
      </c>
      <c r="O39" s="50" t="s">
        <v>12</v>
      </c>
      <c r="P39" s="53">
        <f>IF($B39&gt;0,IF(O39="✖",0,'Tabela de Produtos Anual'!AE8),0)</f>
        <v>0</v>
      </c>
      <c r="Q39" s="50" t="s">
        <v>12</v>
      </c>
      <c r="R39" s="53">
        <f>IF($B39&gt;0,IF(Q39="✖",0,'Tabela de Produtos Anual'!AF8),0)</f>
        <v>0</v>
      </c>
      <c r="S39" s="50" t="s">
        <v>10</v>
      </c>
      <c r="T39" s="53">
        <v>0</v>
      </c>
      <c r="U39" s="50" t="s">
        <v>12</v>
      </c>
      <c r="V39" s="53">
        <f>IF($B39&gt;0,IF(U39="✖",0,'Tabela de Produtos Anual'!AH8),0)</f>
        <v>0</v>
      </c>
      <c r="W39" s="50" t="s">
        <v>12</v>
      </c>
      <c r="X39" s="53">
        <f>IF($B39&gt;0,IF(W39="✖",0,'Tabela de Produtos Anual'!AI8),0)</f>
        <v>0</v>
      </c>
      <c r="Y39" s="50" t="s">
        <v>12</v>
      </c>
      <c r="Z39" s="53">
        <f>IF($B39&gt;0,IF(Y39="✖",0,'Tabela de Produtos Anual'!AJ8),0)</f>
        <v>0</v>
      </c>
      <c r="AA39" s="100">
        <f>SUM(C39:Z39)</f>
        <v>1267.0900000000001</v>
      </c>
      <c r="AB39" s="101"/>
    </row>
    <row r="40" spans="1:28" ht="21" x14ac:dyDescent="0.35">
      <c r="A40" s="5" t="s">
        <v>22</v>
      </c>
      <c r="B40" s="22">
        <v>155</v>
      </c>
      <c r="C40" s="50" t="s">
        <v>10</v>
      </c>
      <c r="D40" s="53">
        <f>IF($B40&gt;0,IF(C40="✖",0,'Tabela de Produtos Anual'!AK9),0)</f>
        <v>726.8</v>
      </c>
      <c r="E40" s="50" t="s">
        <v>12</v>
      </c>
      <c r="F40" s="49">
        <f>IF($B40&gt;0,IF(E40="✖",0,IF(E$37="✖",'Tabela de Produtos Anual'!U9,'Tabela de Produtos Anual'!AA9)),0)</f>
        <v>0</v>
      </c>
      <c r="G40" s="50" t="s">
        <v>10</v>
      </c>
      <c r="H40" s="49">
        <f>IF($B40&gt;0,IF(G40="✖",0,IF(G$37="✖",'Tabela de Produtos Anual'!R9,'Tabela de Produtos Anual'!X9)),0)</f>
        <v>38.22</v>
      </c>
      <c r="I40" s="50" t="s">
        <v>10</v>
      </c>
      <c r="J40" s="49">
        <f>IF($B40&gt;0,IF(I40="✖",0,IF(I$37="✖",'Tabela de Produtos Anual'!T9,'Tabela de Produtos Anual'!Z9)),0)</f>
        <v>229.52</v>
      </c>
      <c r="K40" s="50" t="s">
        <v>10</v>
      </c>
      <c r="L40" s="49">
        <f>IF($B40&gt;0,IF(K40="✖",0,IF(K$37="✖",'Tabela de Produtos Anual'!W9,'Tabela de Produtos Anual'!AC9)),0)</f>
        <v>240.44</v>
      </c>
      <c r="M40" s="50" t="s">
        <v>12</v>
      </c>
      <c r="N40" s="53">
        <f>IF($B40&gt;0,IF(M40="✖",0,'Tabela de Produtos Anual'!AD9),0)</f>
        <v>0</v>
      </c>
      <c r="O40" s="50" t="s">
        <v>12</v>
      </c>
      <c r="P40" s="53">
        <f>IF($B40&gt;0,IF(O40="✖",0,'Tabela de Produtos Anual'!AE9),0)</f>
        <v>0</v>
      </c>
      <c r="Q40" s="50" t="s">
        <v>12</v>
      </c>
      <c r="R40" s="53">
        <f>IF($B40&gt;0,IF(Q40="✖",0,'Tabela de Produtos Anual'!AF9),0)</f>
        <v>0</v>
      </c>
      <c r="S40" s="50" t="s">
        <v>10</v>
      </c>
      <c r="T40" s="53">
        <v>0</v>
      </c>
      <c r="U40" s="50" t="s">
        <v>12</v>
      </c>
      <c r="V40" s="53">
        <f>IF($B40&gt;0,IF(U40="✖",0,'Tabela de Produtos Anual'!AH9),0)</f>
        <v>0</v>
      </c>
      <c r="W40" s="51"/>
      <c r="X40" s="51"/>
      <c r="Y40" s="50" t="s">
        <v>12</v>
      </c>
      <c r="Z40" s="53">
        <f>IF($B40&gt;0,IF(Y40="✖",0,'Tabela de Produtos Anual'!AJ9),0)</f>
        <v>0</v>
      </c>
      <c r="AA40" s="100">
        <f>SUM(C40:Z40)</f>
        <v>1234.98</v>
      </c>
      <c r="AB40" s="101"/>
    </row>
    <row r="41" spans="1:28" ht="21" x14ac:dyDescent="0.35">
      <c r="A41" s="5" t="s">
        <v>23</v>
      </c>
      <c r="B41" s="22">
        <v>130</v>
      </c>
      <c r="C41" s="50" t="s">
        <v>10</v>
      </c>
      <c r="D41" s="53">
        <f>IF($B41&gt;0,IF(C41="✖",0,'Tabela de Produtos Anual'!AK10),0)</f>
        <v>1072.3499999999999</v>
      </c>
      <c r="E41" s="50" t="s">
        <v>12</v>
      </c>
      <c r="F41" s="49">
        <f>IF($B41&gt;0,IF(E41="✖",0,IF(E$37="✖",'Tabela de Produtos Anual'!U10,'Tabela de Produtos Anual'!AA10)),0)</f>
        <v>0</v>
      </c>
      <c r="G41" s="50" t="s">
        <v>10</v>
      </c>
      <c r="H41" s="49">
        <f>IF($B41&gt;0,IF(G41="✖",0,IF(G$37="✖",'Tabela de Produtos Anual'!R10,'Tabela de Produtos Anual'!X10)),0)</f>
        <v>38.22</v>
      </c>
      <c r="I41" s="50" t="s">
        <v>10</v>
      </c>
      <c r="J41" s="49">
        <f>IF($B41&gt;0,IF(I41="✖",0,IF(I$37="✖",'Tabela de Produtos Anual'!T10,'Tabela de Produtos Anual'!Z10)),0)</f>
        <v>229.52</v>
      </c>
      <c r="K41" s="50" t="s">
        <v>10</v>
      </c>
      <c r="L41" s="49">
        <f>IF($B41&gt;0,IF(K41="✖",0,IF(K$37="✖",'Tabela de Produtos Anual'!W10,'Tabela de Produtos Anual'!AC10)),0)</f>
        <v>240.44</v>
      </c>
      <c r="M41" s="50" t="s">
        <v>12</v>
      </c>
      <c r="N41" s="53">
        <f>IF($B41&gt;0,IF(M41="✖",0,'Tabela de Produtos Anual'!AD10),0)</f>
        <v>0</v>
      </c>
      <c r="O41" s="50" t="s">
        <v>12</v>
      </c>
      <c r="P41" s="53">
        <f>IF($B41&gt;0,IF(O41="✖",0,'Tabela de Produtos Anual'!AE10),0)</f>
        <v>0</v>
      </c>
      <c r="Q41" s="50" t="s">
        <v>12</v>
      </c>
      <c r="R41" s="53">
        <f>IF($B41&gt;0,IF(Q41="✖",0,'Tabela de Produtos Anual'!AF10),0)</f>
        <v>0</v>
      </c>
      <c r="S41" s="50" t="s">
        <v>10</v>
      </c>
      <c r="T41" s="53">
        <v>0</v>
      </c>
      <c r="U41" s="50" t="s">
        <v>12</v>
      </c>
      <c r="V41" s="53">
        <f>IF($B41&gt;0,IF(U41="✖",0,'Tabela de Produtos Anual'!AH10),0)</f>
        <v>0</v>
      </c>
      <c r="W41" s="51"/>
      <c r="X41" s="51"/>
      <c r="Y41" s="50" t="s">
        <v>12</v>
      </c>
      <c r="Z41" s="53">
        <f>IF($B41&gt;0,IF(Y41="✖",0,'Tabela de Produtos Anual'!AJ10),0)</f>
        <v>0</v>
      </c>
      <c r="AA41" s="100">
        <f>SUM(C41:Z41)</f>
        <v>1580.53</v>
      </c>
      <c r="AB41" s="101"/>
    </row>
    <row r="42" spans="1:28" ht="21" x14ac:dyDescent="0.35">
      <c r="A42" s="5" t="s">
        <v>24</v>
      </c>
      <c r="B42" s="22">
        <v>155</v>
      </c>
      <c r="C42" s="50" t="s">
        <v>10</v>
      </c>
      <c r="D42" s="53">
        <f>IF($B42&gt;0,IF(C42="✖",0,'Tabela de Produtos Anual'!AK11),0)</f>
        <v>1071.6300000000001</v>
      </c>
      <c r="E42" s="50" t="s">
        <v>12</v>
      </c>
      <c r="F42" s="49">
        <f>IF($B42&gt;0,IF(E42="✖",0,IF(E$37="✖",'Tabela de Produtos Anual'!U11,'Tabela de Produtos Anual'!AA11)),0)</f>
        <v>0</v>
      </c>
      <c r="G42" s="50" t="s">
        <v>10</v>
      </c>
      <c r="H42" s="49">
        <f>IF($B42&gt;0,IF(G42="✖",0,IF(G$37="✖",'Tabela de Produtos Anual'!R11,'Tabela de Produtos Anual'!X11)),0)</f>
        <v>38.22</v>
      </c>
      <c r="I42" s="50" t="s">
        <v>10</v>
      </c>
      <c r="J42" s="49">
        <f>IF($B42&gt;0,IF(I42="✖",0,IF(I$37="✖",'Tabela de Produtos Anual'!T11,'Tabela de Produtos Anual'!Z11)),0)</f>
        <v>229.52</v>
      </c>
      <c r="K42" s="50" t="s">
        <v>10</v>
      </c>
      <c r="L42" s="49">
        <f>IF($B42&gt;0,IF(K42="✖",0,IF(K$37="✖",'Tabela de Produtos Anual'!W11,'Tabela de Produtos Anual'!AC11)),0)</f>
        <v>240.44</v>
      </c>
      <c r="M42" s="50" t="s">
        <v>12</v>
      </c>
      <c r="N42" s="53">
        <f>IF($B42&gt;0,IF(M42="✖",0,'Tabela de Produtos Anual'!AD11),0)</f>
        <v>0</v>
      </c>
      <c r="O42" s="50" t="s">
        <v>12</v>
      </c>
      <c r="P42" s="53">
        <f>IF($B42&gt;0,IF(O42="✖",0,'Tabela de Produtos Anual'!AE11),0)</f>
        <v>0</v>
      </c>
      <c r="Q42" s="50" t="s">
        <v>12</v>
      </c>
      <c r="R42" s="53">
        <f>IF($B42&gt;0,IF(Q42="✖",0,'Tabela de Produtos Anual'!AF11),0)</f>
        <v>0</v>
      </c>
      <c r="S42" s="50" t="s">
        <v>10</v>
      </c>
      <c r="T42" s="53">
        <v>0</v>
      </c>
      <c r="U42" s="50" t="s">
        <v>12</v>
      </c>
      <c r="V42" s="53">
        <f>IF($B42&gt;0,IF(U42="✖",0,'Tabela de Produtos Anual'!AH11),0)</f>
        <v>0</v>
      </c>
      <c r="W42" s="51"/>
      <c r="X42" s="51"/>
      <c r="Y42" s="50" t="s">
        <v>12</v>
      </c>
      <c r="Z42" s="53">
        <f>IF($B42&gt;0,IF(Y42="✖",0,'Tabela de Produtos Anual'!AJ11),0)</f>
        <v>0</v>
      </c>
      <c r="AA42" s="100">
        <f>SUM(C42:Z42)</f>
        <v>1579.8100000000002</v>
      </c>
      <c r="AB42" s="101"/>
    </row>
    <row r="43" spans="1:28" ht="21" customHeight="1" x14ac:dyDescent="0.35">
      <c r="A43" s="33"/>
      <c r="B43" s="29"/>
      <c r="C43" s="88" t="s">
        <v>160</v>
      </c>
      <c r="D43" s="88"/>
      <c r="E43" s="88" t="str">
        <f>IF(E37="✔","*Não se aplica desconto","Desconto aplicável")</f>
        <v>*Não se aplica desconto</v>
      </c>
      <c r="F43" s="88"/>
      <c r="G43" s="88" t="str">
        <f>IF(G37="✔","*Não se aplica desconto","Desconto aplicável")</f>
        <v>Desconto aplicável</v>
      </c>
      <c r="H43" s="88"/>
      <c r="I43" s="88" t="str">
        <f>IF(I37="✔","*Não se aplica desconto","Desconto aplicável")</f>
        <v>Desconto aplicável</v>
      </c>
      <c r="J43" s="88"/>
      <c r="K43" s="88" t="str">
        <f>IF(K37="✔","*Não se aplica desconto","Desconto aplicável")</f>
        <v>Desconto aplicável</v>
      </c>
      <c r="L43" s="88"/>
      <c r="M43" s="88" t="s">
        <v>160</v>
      </c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</row>
    <row r="44" spans="1:28" ht="21" x14ac:dyDescent="0.35">
      <c r="A44" s="33"/>
      <c r="B44" s="29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</row>
    <row r="45" spans="1:28" x14ac:dyDescent="0.25">
      <c r="B45" s="18"/>
      <c r="L45" s="36"/>
    </row>
    <row r="46" spans="1:28" x14ac:dyDescent="0.25">
      <c r="B46" s="18"/>
    </row>
    <row r="47" spans="1:28" ht="21" customHeight="1" x14ac:dyDescent="0.25">
      <c r="A47" s="124" t="s">
        <v>18</v>
      </c>
      <c r="B47" s="99" t="s">
        <v>15</v>
      </c>
      <c r="C47" s="99"/>
      <c r="D47" s="99"/>
      <c r="E47" s="99"/>
      <c r="F47" s="99"/>
      <c r="G47" s="99"/>
      <c r="H47" s="99"/>
      <c r="I47" s="99"/>
      <c r="J47" s="99"/>
      <c r="K47" s="99"/>
    </row>
    <row r="48" spans="1:28" ht="92.25" customHeight="1" x14ac:dyDescent="0.25">
      <c r="A48" s="124"/>
      <c r="B48" s="125" t="s">
        <v>16</v>
      </c>
      <c r="C48" s="125"/>
      <c r="D48" s="99" t="s">
        <v>198</v>
      </c>
      <c r="E48" s="99"/>
      <c r="F48" s="99" t="s">
        <v>17</v>
      </c>
      <c r="G48" s="99"/>
      <c r="H48" s="99" t="s">
        <v>129</v>
      </c>
      <c r="I48" s="99"/>
      <c r="J48" s="99" t="s">
        <v>139</v>
      </c>
      <c r="K48" s="99"/>
    </row>
    <row r="49" spans="1:22" ht="21" x14ac:dyDescent="0.25">
      <c r="A49" s="5" t="s">
        <v>20</v>
      </c>
      <c r="B49" s="101">
        <f>SUM(C38:Z38)</f>
        <v>1149.3</v>
      </c>
      <c r="C49" s="101"/>
      <c r="D49" s="161">
        <v>0.5</v>
      </c>
      <c r="E49" s="161"/>
      <c r="F49" s="55">
        <f>H150</f>
        <v>0</v>
      </c>
      <c r="G49" s="55"/>
      <c r="H49" s="138">
        <f>'cálculos Anual'!AM7</f>
        <v>881.56</v>
      </c>
      <c r="I49" s="139"/>
      <c r="J49" s="138">
        <f>'cálculos Anual'!AN7</f>
        <v>1015.43</v>
      </c>
      <c r="K49" s="139"/>
      <c r="L49" s="36"/>
    </row>
    <row r="50" spans="1:22" ht="21" x14ac:dyDescent="0.25">
      <c r="A50" s="5" t="s">
        <v>21</v>
      </c>
      <c r="B50" s="101">
        <f>SUM(C39:Z39)</f>
        <v>1267.0900000000001</v>
      </c>
      <c r="C50" s="101"/>
      <c r="D50" s="161"/>
      <c r="E50" s="161"/>
      <c r="F50" s="55">
        <f>H150</f>
        <v>0</v>
      </c>
      <c r="G50" s="55"/>
      <c r="H50" s="138">
        <f>'cálculos Anual'!AM8</f>
        <v>758.91</v>
      </c>
      <c r="I50" s="139"/>
      <c r="J50" s="138">
        <f>'cálculos Anual'!AN8</f>
        <v>1013</v>
      </c>
      <c r="K50" s="139"/>
    </row>
    <row r="51" spans="1:22" ht="21" x14ac:dyDescent="0.25">
      <c r="A51" s="5" t="s">
        <v>22</v>
      </c>
      <c r="B51" s="101">
        <f>SUM(C40:Z40)</f>
        <v>1234.98</v>
      </c>
      <c r="C51" s="101"/>
      <c r="D51" s="161"/>
      <c r="E51" s="161"/>
      <c r="F51" s="55">
        <f>H150</f>
        <v>0</v>
      </c>
      <c r="G51" s="55"/>
      <c r="H51" s="138">
        <f>'cálculos Anual'!AM9</f>
        <v>726.8</v>
      </c>
      <c r="I51" s="139"/>
      <c r="J51" s="138">
        <f>'cálculos Anual'!AN9</f>
        <v>980.89</v>
      </c>
      <c r="K51" s="139"/>
    </row>
    <row r="52" spans="1:22" ht="21" x14ac:dyDescent="0.25">
      <c r="A52" s="5" t="s">
        <v>23</v>
      </c>
      <c r="B52" s="101">
        <f>SUM(C41:Z41)</f>
        <v>1580.53</v>
      </c>
      <c r="C52" s="101"/>
      <c r="D52" s="161"/>
      <c r="E52" s="161"/>
      <c r="F52" s="55">
        <f>H150</f>
        <v>0</v>
      </c>
      <c r="G52" s="55"/>
      <c r="H52" s="138">
        <f>'cálculos Anual'!AM10</f>
        <v>1072.3499999999999</v>
      </c>
      <c r="I52" s="139"/>
      <c r="J52" s="138">
        <f>'cálculos Anual'!AN10</f>
        <v>1326.4399999999998</v>
      </c>
      <c r="K52" s="139"/>
    </row>
    <row r="53" spans="1:22" ht="21" x14ac:dyDescent="0.25">
      <c r="A53" s="5" t="s">
        <v>24</v>
      </c>
      <c r="B53" s="101">
        <f>SUM(C42:Z42)</f>
        <v>1579.8100000000002</v>
      </c>
      <c r="C53" s="101"/>
      <c r="D53" s="161"/>
      <c r="E53" s="161"/>
      <c r="F53" s="55">
        <f>H150</f>
        <v>0</v>
      </c>
      <c r="G53" s="55"/>
      <c r="H53" s="138">
        <f>'cálculos Anual'!AM11</f>
        <v>1071.6300000000001</v>
      </c>
      <c r="I53" s="139"/>
      <c r="J53" s="138">
        <f>'cálculos Anual'!AN11</f>
        <v>1325.72</v>
      </c>
      <c r="K53" s="139"/>
    </row>
    <row r="54" spans="1:22" x14ac:dyDescent="0.25">
      <c r="B54" s="18"/>
    </row>
    <row r="55" spans="1:22" x14ac:dyDescent="0.25">
      <c r="B55" s="18"/>
    </row>
    <row r="56" spans="1:22" ht="42" customHeight="1" x14ac:dyDescent="0.25">
      <c r="A56" s="124" t="s">
        <v>25</v>
      </c>
      <c r="B56" s="169" t="s">
        <v>106</v>
      </c>
      <c r="C56" s="79" t="s">
        <v>201</v>
      </c>
      <c r="D56" s="80"/>
      <c r="E56" s="79" t="s">
        <v>26</v>
      </c>
      <c r="F56" s="80"/>
      <c r="G56" s="83" t="s">
        <v>140</v>
      </c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</row>
    <row r="57" spans="1:22" ht="78" customHeight="1" x14ac:dyDescent="0.25">
      <c r="A57" s="124"/>
      <c r="B57" s="169"/>
      <c r="C57" s="81"/>
      <c r="D57" s="82"/>
      <c r="E57" s="81"/>
      <c r="F57" s="82"/>
      <c r="G57" s="114" t="s">
        <v>108</v>
      </c>
      <c r="H57" s="115"/>
      <c r="I57" s="114" t="s">
        <v>92</v>
      </c>
      <c r="J57" s="115"/>
      <c r="K57" s="114" t="s">
        <v>131</v>
      </c>
      <c r="L57" s="115"/>
      <c r="M57" s="114" t="s">
        <v>132</v>
      </c>
      <c r="N57" s="115"/>
      <c r="O57" s="114" t="s">
        <v>133</v>
      </c>
      <c r="P57" s="115"/>
      <c r="Q57" s="114" t="s">
        <v>206</v>
      </c>
      <c r="R57" s="115"/>
      <c r="S57" s="114" t="s">
        <v>135</v>
      </c>
      <c r="T57" s="115"/>
      <c r="U57" s="114" t="s">
        <v>138</v>
      </c>
      <c r="V57" s="115"/>
    </row>
    <row r="58" spans="1:22" ht="24" customHeight="1" x14ac:dyDescent="0.25">
      <c r="A58" s="124"/>
      <c r="B58" s="169"/>
      <c r="C58" s="83"/>
      <c r="D58" s="84"/>
      <c r="E58" s="38" t="s">
        <v>12</v>
      </c>
      <c r="F58" s="56" t="s">
        <v>141</v>
      </c>
      <c r="G58" s="38" t="s">
        <v>12</v>
      </c>
      <c r="H58" s="56" t="s">
        <v>141</v>
      </c>
      <c r="I58" s="38" t="s">
        <v>12</v>
      </c>
      <c r="J58" s="56" t="s">
        <v>141</v>
      </c>
      <c r="K58" s="38" t="s">
        <v>12</v>
      </c>
      <c r="L58" s="56" t="s">
        <v>141</v>
      </c>
      <c r="M58" s="38" t="s">
        <v>12</v>
      </c>
      <c r="N58" s="56" t="s">
        <v>141</v>
      </c>
      <c r="O58" s="38" t="s">
        <v>12</v>
      </c>
      <c r="P58" s="56" t="s">
        <v>141</v>
      </c>
      <c r="Q58" s="38" t="s">
        <v>12</v>
      </c>
      <c r="R58" s="56" t="s">
        <v>141</v>
      </c>
      <c r="S58" s="38" t="s">
        <v>12</v>
      </c>
      <c r="T58" s="56" t="s">
        <v>141</v>
      </c>
      <c r="U58" s="38" t="s">
        <v>12</v>
      </c>
      <c r="V58" s="56" t="s">
        <v>141</v>
      </c>
    </row>
    <row r="59" spans="1:22" ht="21" x14ac:dyDescent="0.35">
      <c r="A59" s="6" t="s">
        <v>27</v>
      </c>
      <c r="B59" s="22">
        <v>116</v>
      </c>
      <c r="C59" s="50" t="s">
        <v>10</v>
      </c>
      <c r="D59" s="53">
        <f>IF($B59&gt;0,IF(C59="✖",0,'Tabela de Produtos Anual'!AK12),0)</f>
        <v>1102.4000000000001</v>
      </c>
      <c r="E59" s="50" t="s">
        <v>12</v>
      </c>
      <c r="F59" s="49">
        <f>IF($B59&gt;0,IF(E59="✖",0,IF(E$58="✖",'Tabela de Produtos Anual'!P12,'Tabela de Produtos Anual'!Q12)),0)</f>
        <v>0</v>
      </c>
      <c r="G59" s="50" t="s">
        <v>10</v>
      </c>
      <c r="H59" s="49">
        <f>IF($B59&gt;0,IF(G59="✖",0,IF(G$58="✖",'Tabela de Produtos Anual'!R12,'Tabela de Produtos Anual'!X12)),0)</f>
        <v>38.22</v>
      </c>
      <c r="I59" s="50" t="s">
        <v>10</v>
      </c>
      <c r="J59" s="49">
        <f>IF($B59&gt;0,IF(I59="✖",0,IF(I$58="✖",'Tabela de Produtos Anual'!W12,'Tabela de Produtos Anual'!AC12)),0)</f>
        <v>240.44</v>
      </c>
      <c r="K59" s="50" t="s">
        <v>12</v>
      </c>
      <c r="L59" s="53">
        <f>IF($B59&gt;0,IF(K59="✖",0,'Tabela de Produtos Anual'!AD12),0)</f>
        <v>0</v>
      </c>
      <c r="M59" s="50" t="s">
        <v>12</v>
      </c>
      <c r="N59" s="53">
        <f>IF($B59&gt;0,IF(M59="✖",0,'Tabela de Produtos Anual'!AE12),0)</f>
        <v>0</v>
      </c>
      <c r="O59" s="50" t="s">
        <v>12</v>
      </c>
      <c r="P59" s="53">
        <f>IF($B59&gt;0,IF(O59="✖",0,'Tabela de Produtos Anual'!AF12),0)</f>
        <v>0</v>
      </c>
      <c r="Q59" s="50" t="s">
        <v>10</v>
      </c>
      <c r="R59" s="53">
        <v>0</v>
      </c>
      <c r="S59" s="50" t="s">
        <v>12</v>
      </c>
      <c r="T59" s="53">
        <f>IF($B59&gt;0,IF(S59="✖",0,'Tabela de Produtos Anual'!AH12),0)</f>
        <v>0</v>
      </c>
      <c r="U59" s="50" t="s">
        <v>12</v>
      </c>
      <c r="V59" s="53">
        <f>IF($B59&gt;0,IF(U59="✖",0,'Tabela de Produtos Anual'!AJ12),0)</f>
        <v>0</v>
      </c>
    </row>
    <row r="60" spans="1:22" ht="21" x14ac:dyDescent="0.35">
      <c r="A60" s="6" t="s">
        <v>28</v>
      </c>
      <c r="B60" s="22">
        <v>135</v>
      </c>
      <c r="C60" s="50" t="s">
        <v>10</v>
      </c>
      <c r="D60" s="53">
        <f>IF($B60&gt;0,IF(C60="✖",0,'Tabela de Produtos Anual'!AK13),0)</f>
        <v>1090.4000000000001</v>
      </c>
      <c r="E60" s="50" t="s">
        <v>12</v>
      </c>
      <c r="F60" s="49">
        <f>IF($B60&gt;0,IF(E60="✖",0,IF(E$58="✖",'Tabela de Produtos Anual'!P13,'Tabela de Produtos Anual'!Q13)),0)</f>
        <v>0</v>
      </c>
      <c r="G60" s="50" t="s">
        <v>10</v>
      </c>
      <c r="H60" s="49">
        <f>IF($B60&gt;0,IF(G60="✖",0,IF(G$58="✖",'Tabela de Produtos Anual'!R13,'Tabela de Produtos Anual'!X13)),0)</f>
        <v>38.22</v>
      </c>
      <c r="I60" s="50" t="s">
        <v>10</v>
      </c>
      <c r="J60" s="49">
        <f>IF($B60&gt;0,IF(I60="✖",0,IF(I$58="✖",'Tabela de Produtos Anual'!W13,'Tabela de Produtos Anual'!AC13)),0)</f>
        <v>240.44</v>
      </c>
      <c r="K60" s="50" t="s">
        <v>12</v>
      </c>
      <c r="L60" s="53">
        <f>IF($B60&gt;0,IF(K60="✖",0,'Tabela de Produtos Anual'!AD13),0)</f>
        <v>0</v>
      </c>
      <c r="M60" s="50" t="s">
        <v>12</v>
      </c>
      <c r="N60" s="53">
        <f>IF($B60&gt;0,IF(M60="✖",0,'Tabela de Produtos Anual'!AE13),0)</f>
        <v>0</v>
      </c>
      <c r="O60" s="50" t="s">
        <v>12</v>
      </c>
      <c r="P60" s="53">
        <f>IF($B60&gt;0,IF(O60="✖",0,'Tabela de Produtos Anual'!AF13),0)</f>
        <v>0</v>
      </c>
      <c r="Q60" s="50" t="s">
        <v>10</v>
      </c>
      <c r="R60" s="53">
        <v>0</v>
      </c>
      <c r="S60" s="50" t="s">
        <v>12</v>
      </c>
      <c r="T60" s="53">
        <f>IF($B60&gt;0,IF(S60="✖",0,'Tabela de Produtos Anual'!AH13),0)</f>
        <v>0</v>
      </c>
      <c r="U60" s="50" t="s">
        <v>12</v>
      </c>
      <c r="V60" s="53">
        <f>IF($B60&gt;0,IF(U60="✖",0,'Tabela de Produtos Anual'!AJ13),0)</f>
        <v>0</v>
      </c>
    </row>
    <row r="61" spans="1:22" ht="21" x14ac:dyDescent="0.35">
      <c r="A61" s="6" t="s">
        <v>29</v>
      </c>
      <c r="B61" s="22">
        <v>108</v>
      </c>
      <c r="C61" s="50" t="s">
        <v>10</v>
      </c>
      <c r="D61" s="53">
        <f>IF($B61&gt;0,IF(C61="✖",0,'Tabela de Produtos Anual'!AK14),0)</f>
        <v>1117.06</v>
      </c>
      <c r="E61" s="50" t="s">
        <v>12</v>
      </c>
      <c r="F61" s="49">
        <f>IF($B61&gt;0,IF(E61="✖",0,IF(E$58="✖",'Tabela de Produtos Anual'!P14,'Tabela de Produtos Anual'!Q14)),0)</f>
        <v>0</v>
      </c>
      <c r="G61" s="50" t="s">
        <v>10</v>
      </c>
      <c r="H61" s="49">
        <f>IF($B61&gt;0,IF(G61="✖",0,IF(G$58="✖",'Tabela de Produtos Anual'!R14,'Tabela de Produtos Anual'!X14)),0)</f>
        <v>38.22</v>
      </c>
      <c r="I61" s="50" t="s">
        <v>12</v>
      </c>
      <c r="J61" s="49">
        <f>IF($B61&gt;0,IF(I61="✖",0,IF(I$58="✖",'Tabela de Produtos Anual'!W14,'Tabela de Produtos Anual'!AC14)),0)</f>
        <v>0</v>
      </c>
      <c r="K61" s="50" t="s">
        <v>12</v>
      </c>
      <c r="L61" s="53">
        <f>IF($B61&gt;0,IF(K61="✖",0,'Tabela de Produtos Anual'!AD14),0)</f>
        <v>0</v>
      </c>
      <c r="M61" s="50" t="s">
        <v>12</v>
      </c>
      <c r="N61" s="53">
        <f>IF($B61&gt;0,IF(M61="✖",0,'Tabela de Produtos Anual'!AE14),0)</f>
        <v>0</v>
      </c>
      <c r="O61" s="50" t="s">
        <v>12</v>
      </c>
      <c r="P61" s="53">
        <f>IF($B61&gt;0,IF(O61="✖",0,'Tabela de Produtos Anual'!AF14),0)</f>
        <v>0</v>
      </c>
      <c r="Q61" s="50" t="s">
        <v>10</v>
      </c>
      <c r="R61" s="53">
        <v>0</v>
      </c>
      <c r="S61" s="50" t="s">
        <v>12</v>
      </c>
      <c r="T61" s="53">
        <f>IF($B61&gt;0,IF(S61="✖",0,'Tabela de Produtos Anual'!AH14),0)</f>
        <v>0</v>
      </c>
      <c r="U61" s="50" t="s">
        <v>12</v>
      </c>
      <c r="V61" s="53">
        <f>IF($B61&gt;0,IF(U61="✖",0,'Tabela de Produtos Anual'!AJ14),0)</f>
        <v>0</v>
      </c>
    </row>
    <row r="62" spans="1:22" ht="21" x14ac:dyDescent="0.35">
      <c r="A62" s="6" t="s">
        <v>30</v>
      </c>
      <c r="B62" s="22">
        <v>92</v>
      </c>
      <c r="C62" s="50" t="s">
        <v>10</v>
      </c>
      <c r="D62" s="53">
        <f>IF($B62&gt;0,IF(C62="✖",0,'Tabela de Produtos Anual'!AK15),0)</f>
        <v>1347.06</v>
      </c>
      <c r="E62" s="50" t="s">
        <v>12</v>
      </c>
      <c r="F62" s="49">
        <f>IF($B62&gt;0,IF(E62="✖",0,IF(E$58="✖",'Tabela de Produtos Anual'!P15,'Tabela de Produtos Anual'!Q15)),0)</f>
        <v>0</v>
      </c>
      <c r="G62" s="50" t="s">
        <v>10</v>
      </c>
      <c r="H62" s="49">
        <f>IF($B62&gt;0,IF(G62="✖",0,IF(G$58="✖",'Tabela de Produtos Anual'!R15,'Tabela de Produtos Anual'!X15)),0)</f>
        <v>38.22</v>
      </c>
      <c r="I62" s="50" t="s">
        <v>12</v>
      </c>
      <c r="J62" s="49">
        <f>IF($B62&gt;0,IF(I62="✖",0,IF(I$58="✖",'Tabela de Produtos Anual'!W15,'Tabela de Produtos Anual'!AC15)),0)</f>
        <v>0</v>
      </c>
      <c r="K62" s="50" t="s">
        <v>12</v>
      </c>
      <c r="L62" s="53">
        <f>IF($B62&gt;0,IF(K62="✖",0,'Tabela de Produtos Anual'!AD15),0)</f>
        <v>0</v>
      </c>
      <c r="M62" s="50" t="s">
        <v>12</v>
      </c>
      <c r="N62" s="53">
        <f>IF($B62&gt;0,IF(M62="✖",0,'Tabela de Produtos Anual'!AE15),0)</f>
        <v>0</v>
      </c>
      <c r="O62" s="50" t="s">
        <v>12</v>
      </c>
      <c r="P62" s="53">
        <f>IF($B62&gt;0,IF(O62="✖",0,'Tabela de Produtos Anual'!AF15),0)</f>
        <v>0</v>
      </c>
      <c r="Q62" s="50" t="s">
        <v>10</v>
      </c>
      <c r="R62" s="53">
        <v>0</v>
      </c>
      <c r="S62" s="50" t="s">
        <v>12</v>
      </c>
      <c r="T62" s="53">
        <f>IF($B62&gt;0,IF(S62="✖",0,'Tabela de Produtos Anual'!AH15),0)</f>
        <v>0</v>
      </c>
      <c r="U62" s="50" t="s">
        <v>12</v>
      </c>
      <c r="V62" s="53">
        <f>IF($B62&gt;0,IF(U62="✖",0,'Tabela de Produtos Anual'!AJ15),0)</f>
        <v>0</v>
      </c>
    </row>
    <row r="63" spans="1:22" ht="21" customHeight="1" x14ac:dyDescent="0.35">
      <c r="A63" s="28"/>
      <c r="B63" s="29"/>
      <c r="C63" s="88" t="s">
        <v>160</v>
      </c>
      <c r="D63" s="88"/>
      <c r="E63" s="88" t="str">
        <f>IF(E58="✔","*Não se aplica desconto","Desconto aplicável")</f>
        <v>Desconto aplicável</v>
      </c>
      <c r="F63" s="88"/>
      <c r="G63" s="88" t="str">
        <f t="shared" ref="G63" si="0">IF(G58="✔","*Não se aplica desconto","Desconto aplicável")</f>
        <v>Desconto aplicável</v>
      </c>
      <c r="H63" s="88"/>
      <c r="I63" s="88" t="str">
        <f t="shared" ref="I63" si="1">IF(I58="✔","*Não se aplica desconto","Desconto aplicável")</f>
        <v>Desconto aplicável</v>
      </c>
      <c r="J63" s="88"/>
      <c r="K63" s="88" t="s">
        <v>160</v>
      </c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</row>
    <row r="64" spans="1:22" ht="21" x14ac:dyDescent="0.35">
      <c r="A64" s="28"/>
      <c r="B64" s="29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</row>
    <row r="65" spans="1:26" ht="21" x14ac:dyDescent="0.35">
      <c r="A65" s="28"/>
      <c r="B65" s="29"/>
      <c r="C65" s="30"/>
      <c r="D65" s="31"/>
      <c r="E65" s="30"/>
      <c r="F65" s="31"/>
      <c r="G65" s="30"/>
      <c r="H65" s="31"/>
      <c r="I65" s="30"/>
      <c r="J65" s="31"/>
      <c r="K65" s="30"/>
      <c r="L65" s="31"/>
      <c r="P65" s="36"/>
    </row>
    <row r="66" spans="1:26" x14ac:dyDescent="0.25">
      <c r="B66" s="18"/>
    </row>
    <row r="67" spans="1:26" ht="21" customHeight="1" x14ac:dyDescent="0.25">
      <c r="A67" s="124" t="s">
        <v>25</v>
      </c>
      <c r="B67" s="99" t="s">
        <v>15</v>
      </c>
      <c r="C67" s="99"/>
      <c r="D67" s="99"/>
      <c r="E67" s="99"/>
      <c r="F67" s="99"/>
      <c r="G67" s="99"/>
      <c r="H67" s="99"/>
      <c r="I67" s="99"/>
      <c r="J67" s="99"/>
      <c r="K67" s="99"/>
    </row>
    <row r="68" spans="1:26" ht="92.25" customHeight="1" x14ac:dyDescent="0.25">
      <c r="A68" s="124"/>
      <c r="B68" s="125" t="s">
        <v>16</v>
      </c>
      <c r="C68" s="125"/>
      <c r="D68" s="99" t="s">
        <v>198</v>
      </c>
      <c r="E68" s="99"/>
      <c r="F68" s="99" t="s">
        <v>17</v>
      </c>
      <c r="G68" s="99"/>
      <c r="H68" s="99" t="s">
        <v>129</v>
      </c>
      <c r="I68" s="99"/>
      <c r="J68" s="99" t="s">
        <v>139</v>
      </c>
      <c r="K68" s="99"/>
    </row>
    <row r="69" spans="1:26" ht="21" x14ac:dyDescent="0.25">
      <c r="A69" s="6" t="s">
        <v>27</v>
      </c>
      <c r="B69" s="101">
        <f>SUM(C59:V59)</f>
        <v>1381.0600000000002</v>
      </c>
      <c r="C69" s="101"/>
      <c r="D69" s="163">
        <v>0.5</v>
      </c>
      <c r="E69" s="163"/>
      <c r="F69" s="54">
        <f>H150</f>
        <v>0</v>
      </c>
      <c r="G69" s="54"/>
      <c r="H69" s="98">
        <f>'cálculos Anual'!AM12</f>
        <v>1102.4000000000001</v>
      </c>
      <c r="I69" s="98"/>
      <c r="J69" s="98">
        <f>'cálculos Anual'!AN12</f>
        <v>1241.73</v>
      </c>
      <c r="K69" s="98"/>
    </row>
    <row r="70" spans="1:26" ht="21" x14ac:dyDescent="0.25">
      <c r="A70" s="6" t="s">
        <v>28</v>
      </c>
      <c r="B70" s="101">
        <f>SUM(C60:V60)</f>
        <v>1369.0600000000002</v>
      </c>
      <c r="C70" s="101"/>
      <c r="D70" s="163"/>
      <c r="E70" s="163"/>
      <c r="F70" s="54">
        <f>H150</f>
        <v>0</v>
      </c>
      <c r="G70" s="54"/>
      <c r="H70" s="98">
        <f>'cálculos Anual'!AM13</f>
        <v>1090.4000000000001</v>
      </c>
      <c r="I70" s="98"/>
      <c r="J70" s="98">
        <f>'cálculos Anual'!AN13</f>
        <v>1229.73</v>
      </c>
      <c r="K70" s="98"/>
    </row>
    <row r="71" spans="1:26" ht="21" x14ac:dyDescent="0.25">
      <c r="A71" s="6" t="s">
        <v>29</v>
      </c>
      <c r="B71" s="101">
        <f>SUM(C61:V61)</f>
        <v>1155.28</v>
      </c>
      <c r="C71" s="101"/>
      <c r="D71" s="163"/>
      <c r="E71" s="163"/>
      <c r="F71" s="54">
        <f>H150</f>
        <v>0</v>
      </c>
      <c r="G71" s="54"/>
      <c r="H71" s="98">
        <f>'cálculos Anual'!AM14</f>
        <v>1117.06</v>
      </c>
      <c r="I71" s="98"/>
      <c r="J71" s="98">
        <f>'cálculos Anual'!AN14</f>
        <v>1136.1699999999998</v>
      </c>
      <c r="K71" s="98"/>
    </row>
    <row r="72" spans="1:26" ht="21" x14ac:dyDescent="0.25">
      <c r="A72" s="6" t="s">
        <v>30</v>
      </c>
      <c r="B72" s="101">
        <f>SUM(C62:V62)</f>
        <v>1385.28</v>
      </c>
      <c r="C72" s="101"/>
      <c r="D72" s="163"/>
      <c r="E72" s="163"/>
      <c r="F72" s="54">
        <f>H150</f>
        <v>0</v>
      </c>
      <c r="G72" s="54"/>
      <c r="H72" s="98">
        <f>'cálculos Anual'!AM15</f>
        <v>1347.06</v>
      </c>
      <c r="I72" s="98"/>
      <c r="J72" s="98">
        <f>'cálculos Anual'!AN15</f>
        <v>1366.1699999999998</v>
      </c>
      <c r="K72" s="98"/>
    </row>
    <row r="73" spans="1:26" x14ac:dyDescent="0.25">
      <c r="B73" s="18"/>
    </row>
    <row r="74" spans="1:26" x14ac:dyDescent="0.25">
      <c r="B74" s="18"/>
    </row>
    <row r="75" spans="1:26" ht="42" customHeight="1" x14ac:dyDescent="0.25">
      <c r="A75" s="124" t="s">
        <v>31</v>
      </c>
      <c r="B75" s="169" t="s">
        <v>106</v>
      </c>
      <c r="C75" s="79" t="s">
        <v>201</v>
      </c>
      <c r="D75" s="80"/>
      <c r="E75" s="85" t="s">
        <v>205</v>
      </c>
      <c r="F75" s="86"/>
      <c r="G75" s="86"/>
      <c r="H75" s="87"/>
      <c r="I75" s="162" t="s">
        <v>26</v>
      </c>
      <c r="J75" s="162"/>
      <c r="K75" s="162" t="s">
        <v>140</v>
      </c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06" t="s">
        <v>15</v>
      </c>
      <c r="Z75" s="107"/>
    </row>
    <row r="76" spans="1:26" ht="78" customHeight="1" x14ac:dyDescent="0.25">
      <c r="A76" s="124"/>
      <c r="B76" s="169"/>
      <c r="C76" s="81"/>
      <c r="D76" s="82"/>
      <c r="E76" s="137" t="s">
        <v>84</v>
      </c>
      <c r="F76" s="137"/>
      <c r="G76" s="137" t="s">
        <v>86</v>
      </c>
      <c r="H76" s="137"/>
      <c r="I76" s="162"/>
      <c r="J76" s="162"/>
      <c r="K76" s="137" t="s">
        <v>108</v>
      </c>
      <c r="L76" s="137"/>
      <c r="M76" s="137" t="s">
        <v>131</v>
      </c>
      <c r="N76" s="137"/>
      <c r="O76" s="137" t="s">
        <v>132</v>
      </c>
      <c r="P76" s="137"/>
      <c r="Q76" s="137" t="s">
        <v>133</v>
      </c>
      <c r="R76" s="137"/>
      <c r="S76" s="114" t="s">
        <v>206</v>
      </c>
      <c r="T76" s="115"/>
      <c r="U76" s="137" t="s">
        <v>135</v>
      </c>
      <c r="V76" s="137"/>
      <c r="W76" s="137" t="s">
        <v>138</v>
      </c>
      <c r="X76" s="137"/>
      <c r="Y76" s="102" t="s">
        <v>167</v>
      </c>
      <c r="Z76" s="103"/>
    </row>
    <row r="77" spans="1:26" ht="24" customHeight="1" x14ac:dyDescent="0.25">
      <c r="A77" s="124"/>
      <c r="B77" s="169"/>
      <c r="C77" s="83"/>
      <c r="D77" s="84"/>
      <c r="E77" s="137"/>
      <c r="F77" s="137"/>
      <c r="G77" s="137"/>
      <c r="H77" s="137"/>
      <c r="I77" s="38" t="s">
        <v>12</v>
      </c>
      <c r="J77" s="56" t="s">
        <v>141</v>
      </c>
      <c r="K77" s="38" t="s">
        <v>12</v>
      </c>
      <c r="L77" s="56" t="s">
        <v>141</v>
      </c>
      <c r="M77" s="38" t="s">
        <v>12</v>
      </c>
      <c r="N77" s="56" t="s">
        <v>141</v>
      </c>
      <c r="O77" s="38" t="s">
        <v>12</v>
      </c>
      <c r="P77" s="56" t="s">
        <v>141</v>
      </c>
      <c r="Q77" s="38" t="s">
        <v>12</v>
      </c>
      <c r="R77" s="56" t="s">
        <v>141</v>
      </c>
      <c r="S77" s="38" t="s">
        <v>12</v>
      </c>
      <c r="T77" s="56" t="s">
        <v>141</v>
      </c>
      <c r="U77" s="38" t="s">
        <v>12</v>
      </c>
      <c r="V77" s="56" t="s">
        <v>141</v>
      </c>
      <c r="W77" s="38" t="s">
        <v>12</v>
      </c>
      <c r="X77" s="56" t="s">
        <v>141</v>
      </c>
      <c r="Y77" s="104"/>
      <c r="Z77" s="105"/>
    </row>
    <row r="78" spans="1:26" ht="21" x14ac:dyDescent="0.35">
      <c r="A78" s="6" t="s">
        <v>32</v>
      </c>
      <c r="B78" s="57">
        <v>108</v>
      </c>
      <c r="C78" s="50" t="s">
        <v>10</v>
      </c>
      <c r="D78" s="35">
        <f>IF($B78&gt;0,IF(C78="✖",0,'Tabela de Produtos Anual'!AK16),0)</f>
        <v>1651.29</v>
      </c>
      <c r="E78" s="50" t="s">
        <v>10</v>
      </c>
      <c r="F78" s="35">
        <f>IF($B78&gt;0,IF(E78="✖",0,'Tabela de Produtos Anual'!I16),0)</f>
        <v>54.92</v>
      </c>
      <c r="G78" s="50" t="s">
        <v>12</v>
      </c>
      <c r="H78" s="35">
        <f>IF($B78&gt;0,IF(G78="✖",0,'Tabela de Produtos Anual'!L16),0)</f>
        <v>0</v>
      </c>
      <c r="I78" s="50" t="s">
        <v>12</v>
      </c>
      <c r="J78" s="35">
        <f>IF($B78&gt;0,IF(I78="✖",0,IF(I$77="✖",'Tabela de Produtos Anual'!P16,'Tabela de Produtos Anual'!Q16)),0)</f>
        <v>0</v>
      </c>
      <c r="K78" s="50" t="s">
        <v>10</v>
      </c>
      <c r="L78" s="35">
        <f>IF($B78&gt;0,IF(K78="✖",0,IF(K$77="✖",'Tabela de Produtos Anual'!R16,'Tabela de Produtos Anual'!X16)),0)</f>
        <v>38.22</v>
      </c>
      <c r="M78" s="50" t="s">
        <v>12</v>
      </c>
      <c r="N78" s="35">
        <f>IF($B78&gt;0,IF(M78="✖",0,'Tabela de Produtos Anual'!AD16),0)</f>
        <v>0</v>
      </c>
      <c r="O78" s="50" t="s">
        <v>12</v>
      </c>
      <c r="P78" s="35">
        <f>IF($B78&gt;0,IF(O78="✖",0,'Tabela de Produtos Anual'!AE16),0)</f>
        <v>0</v>
      </c>
      <c r="Q78" s="50" t="s">
        <v>12</v>
      </c>
      <c r="R78" s="35">
        <f>IF($B78&gt;0,IF(Q78="✖",0,'Tabela de Produtos Anual'!AF16),0)</f>
        <v>0</v>
      </c>
      <c r="S78" s="50" t="s">
        <v>10</v>
      </c>
      <c r="T78" s="35">
        <v>0</v>
      </c>
      <c r="U78" s="50" t="s">
        <v>12</v>
      </c>
      <c r="V78" s="35">
        <f>IF($B78&gt;0,IF(U78="✖",0,'Tabela de Produtos Anual'!AH16),0)</f>
        <v>0</v>
      </c>
      <c r="W78" s="50" t="s">
        <v>12</v>
      </c>
      <c r="X78" s="35">
        <f>IF($B78&gt;0,IF(W78="✖",0,'Tabela de Produtos Anual'!AJ16),0)</f>
        <v>0</v>
      </c>
      <c r="Y78" s="100">
        <f>SUM(C78:X78)</f>
        <v>1744.43</v>
      </c>
      <c r="Z78" s="101"/>
    </row>
    <row r="79" spans="1:26" ht="21" x14ac:dyDescent="0.35">
      <c r="A79" s="6" t="s">
        <v>33</v>
      </c>
      <c r="B79" s="57">
        <v>71</v>
      </c>
      <c r="C79" s="50" t="s">
        <v>10</v>
      </c>
      <c r="D79" s="35">
        <f>IF($B79&gt;0,IF(C79="✖",0,'Tabela de Produtos Anual'!AK17),0)</f>
        <v>1697.62</v>
      </c>
      <c r="E79" s="50" t="s">
        <v>10</v>
      </c>
      <c r="F79" s="35">
        <f>IF($B79&gt;0,IF(E79="✖",0,'Tabela de Produtos Anual'!I17),0)</f>
        <v>54.92</v>
      </c>
      <c r="G79" s="50" t="s">
        <v>12</v>
      </c>
      <c r="H79" s="35">
        <f>IF($B79&gt;0,IF(G79="✖",0,'Tabela de Produtos Anual'!L17),0)</f>
        <v>0</v>
      </c>
      <c r="I79" s="50" t="s">
        <v>12</v>
      </c>
      <c r="J79" s="35">
        <f>IF($B79&gt;0,IF(I79="✖",0,IF(I$77="✖",'Tabela de Produtos Anual'!P17,'Tabela de Produtos Anual'!Q17)),0)</f>
        <v>0</v>
      </c>
      <c r="K79" s="50" t="s">
        <v>10</v>
      </c>
      <c r="L79" s="35">
        <f>IF($B79&gt;0,IF(K79="✖",0,IF(K$77="✖",'Tabela de Produtos Anual'!R17,'Tabela de Produtos Anual'!X17)),0)</f>
        <v>38.22</v>
      </c>
      <c r="M79" s="50" t="s">
        <v>12</v>
      </c>
      <c r="N79" s="35">
        <f>IF($B79&gt;0,IF(M79="✖",0,'Tabela de Produtos Anual'!AD17),0)</f>
        <v>0</v>
      </c>
      <c r="O79" s="50" t="s">
        <v>12</v>
      </c>
      <c r="P79" s="35">
        <f>IF($B79&gt;0,IF(O79="✖",0,'Tabela de Produtos Anual'!AE17),0)</f>
        <v>0</v>
      </c>
      <c r="Q79" s="50" t="s">
        <v>12</v>
      </c>
      <c r="R79" s="35">
        <f>IF($B79&gt;0,IF(Q79="✖",0,'Tabela de Produtos Anual'!AF17),0)</f>
        <v>0</v>
      </c>
      <c r="S79" s="50" t="s">
        <v>10</v>
      </c>
      <c r="T79" s="35">
        <v>0</v>
      </c>
      <c r="U79" s="50" t="s">
        <v>12</v>
      </c>
      <c r="V79" s="35">
        <f>IF($B79&gt;0,IF(U79="✖",0,'Tabela de Produtos Anual'!AH17),0)</f>
        <v>0</v>
      </c>
      <c r="W79" s="50" t="s">
        <v>12</v>
      </c>
      <c r="X79" s="35">
        <f>IF($B79&gt;0,IF(W79="✖",0,'Tabela de Produtos Anual'!AJ17),0)</f>
        <v>0</v>
      </c>
      <c r="Y79" s="100">
        <f>SUM(C79:X79)</f>
        <v>1790.76</v>
      </c>
      <c r="Z79" s="101"/>
    </row>
    <row r="80" spans="1:26" ht="21" customHeight="1" x14ac:dyDescent="0.25">
      <c r="B80" s="18"/>
      <c r="C80" s="88" t="s">
        <v>160</v>
      </c>
      <c r="D80" s="88"/>
      <c r="E80" s="88" t="s">
        <v>161</v>
      </c>
      <c r="F80" s="88"/>
      <c r="G80" s="88"/>
      <c r="H80" s="88"/>
      <c r="I80" s="88"/>
      <c r="J80" s="88"/>
      <c r="K80" s="88" t="str">
        <f>IF(K77="✔","*Não se aplica desconto","Desconto aplicável")</f>
        <v>Desconto aplicável</v>
      </c>
      <c r="L80" s="88"/>
      <c r="M80" s="88" t="s">
        <v>160</v>
      </c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</row>
    <row r="81" spans="1:28" ht="15" customHeight="1" x14ac:dyDescent="0.25">
      <c r="B81" s="1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</row>
    <row r="82" spans="1:28" x14ac:dyDescent="0.25">
      <c r="B82" s="18"/>
    </row>
    <row r="83" spans="1:28" x14ac:dyDescent="0.25">
      <c r="B83" s="18"/>
    </row>
    <row r="84" spans="1:28" ht="21" customHeight="1" x14ac:dyDescent="0.25">
      <c r="A84" s="124" t="s">
        <v>31</v>
      </c>
      <c r="B84" s="99" t="s">
        <v>15</v>
      </c>
      <c r="C84" s="99"/>
      <c r="D84" s="99"/>
      <c r="E84" s="99"/>
      <c r="F84" s="99"/>
      <c r="G84" s="99"/>
      <c r="H84" s="99"/>
      <c r="I84" s="99"/>
      <c r="J84" s="99"/>
      <c r="K84" s="99"/>
    </row>
    <row r="85" spans="1:28" ht="92.25" customHeight="1" x14ac:dyDescent="0.25">
      <c r="A85" s="124"/>
      <c r="B85" s="125" t="s">
        <v>16</v>
      </c>
      <c r="C85" s="125"/>
      <c r="D85" s="99" t="s">
        <v>198</v>
      </c>
      <c r="E85" s="99"/>
      <c r="F85" s="99" t="s">
        <v>17</v>
      </c>
      <c r="G85" s="99"/>
      <c r="H85" s="99" t="s">
        <v>129</v>
      </c>
      <c r="I85" s="99"/>
      <c r="J85" s="99" t="s">
        <v>139</v>
      </c>
      <c r="K85" s="99"/>
    </row>
    <row r="86" spans="1:28" ht="21" x14ac:dyDescent="0.25">
      <c r="A86" s="6" t="s">
        <v>32</v>
      </c>
      <c r="B86" s="101">
        <f>SUM(C78:X78)</f>
        <v>1744.43</v>
      </c>
      <c r="C86" s="101"/>
      <c r="D86" s="163">
        <v>0.5</v>
      </c>
      <c r="E86" s="163"/>
      <c r="F86" s="54">
        <f>H150</f>
        <v>0</v>
      </c>
      <c r="G86" s="54"/>
      <c r="H86" s="98">
        <f>'cálculos Anual'!AM16</f>
        <v>853.10500000000002</v>
      </c>
      <c r="I86" s="98"/>
      <c r="J86" s="98">
        <f>'cálculos Anual'!AN16</f>
        <v>872.21500000000003</v>
      </c>
      <c r="K86" s="98"/>
    </row>
    <row r="87" spans="1:28" ht="21" x14ac:dyDescent="0.25">
      <c r="A87" s="6" t="s">
        <v>33</v>
      </c>
      <c r="B87" s="101">
        <f>SUM(C79:X79)</f>
        <v>1790.76</v>
      </c>
      <c r="C87" s="101"/>
      <c r="D87" s="163"/>
      <c r="E87" s="163"/>
      <c r="F87" s="54">
        <f>H150</f>
        <v>0</v>
      </c>
      <c r="G87" s="54"/>
      <c r="H87" s="98">
        <f>'cálculos Anual'!AM17</f>
        <v>876.27</v>
      </c>
      <c r="I87" s="98"/>
      <c r="J87" s="98">
        <f>'cálculos Anual'!AN17</f>
        <v>895.38</v>
      </c>
      <c r="K87" s="98"/>
    </row>
    <row r="88" spans="1:28" x14ac:dyDescent="0.25">
      <c r="B88" s="18"/>
    </row>
    <row r="89" spans="1:28" x14ac:dyDescent="0.25">
      <c r="B89" s="18"/>
    </row>
    <row r="90" spans="1:28" ht="42" customHeight="1" x14ac:dyDescent="0.25">
      <c r="A90" s="124" t="s">
        <v>34</v>
      </c>
      <c r="B90" s="169" t="s">
        <v>106</v>
      </c>
      <c r="C90" s="79" t="s">
        <v>201</v>
      </c>
      <c r="D90" s="80"/>
      <c r="E90" s="83" t="s">
        <v>205</v>
      </c>
      <c r="F90" s="89"/>
      <c r="G90" s="89"/>
      <c r="H90" s="89"/>
      <c r="I90" s="89"/>
      <c r="J90" s="89"/>
      <c r="K90" s="79" t="s">
        <v>26</v>
      </c>
      <c r="L90" s="80"/>
      <c r="M90" s="83" t="s">
        <v>140</v>
      </c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106" t="s">
        <v>15</v>
      </c>
      <c r="AB90" s="107"/>
    </row>
    <row r="91" spans="1:28" ht="78" customHeight="1" x14ac:dyDescent="0.25">
      <c r="A91" s="124"/>
      <c r="B91" s="169"/>
      <c r="C91" s="81"/>
      <c r="D91" s="82"/>
      <c r="E91" s="137" t="s">
        <v>35</v>
      </c>
      <c r="F91" s="137"/>
      <c r="G91" s="137" t="s">
        <v>36</v>
      </c>
      <c r="H91" s="137"/>
      <c r="I91" s="137" t="s">
        <v>86</v>
      </c>
      <c r="J91" s="137"/>
      <c r="K91" s="81"/>
      <c r="L91" s="82"/>
      <c r="M91" s="114" t="s">
        <v>108</v>
      </c>
      <c r="N91" s="115"/>
      <c r="O91" s="114" t="s">
        <v>131</v>
      </c>
      <c r="P91" s="115"/>
      <c r="Q91" s="114" t="s">
        <v>132</v>
      </c>
      <c r="R91" s="115"/>
      <c r="S91" s="114" t="s">
        <v>133</v>
      </c>
      <c r="T91" s="115"/>
      <c r="U91" s="114" t="s">
        <v>206</v>
      </c>
      <c r="V91" s="115"/>
      <c r="W91" s="114" t="s">
        <v>135</v>
      </c>
      <c r="X91" s="115"/>
      <c r="Y91" s="114" t="s">
        <v>138</v>
      </c>
      <c r="Z91" s="115"/>
      <c r="AA91" s="102" t="s">
        <v>167</v>
      </c>
      <c r="AB91" s="103"/>
    </row>
    <row r="92" spans="1:28" ht="25.5" customHeight="1" x14ac:dyDescent="0.25">
      <c r="A92" s="124"/>
      <c r="B92" s="169"/>
      <c r="C92" s="83"/>
      <c r="D92" s="84"/>
      <c r="E92" s="137"/>
      <c r="F92" s="137"/>
      <c r="G92" s="137"/>
      <c r="H92" s="137"/>
      <c r="I92" s="137"/>
      <c r="J92" s="137"/>
      <c r="K92" s="38" t="s">
        <v>12</v>
      </c>
      <c r="L92" s="56" t="s">
        <v>141</v>
      </c>
      <c r="M92" s="38" t="s">
        <v>12</v>
      </c>
      <c r="N92" s="56" t="s">
        <v>141</v>
      </c>
      <c r="O92" s="38" t="s">
        <v>12</v>
      </c>
      <c r="P92" s="56" t="s">
        <v>141</v>
      </c>
      <c r="Q92" s="38" t="s">
        <v>12</v>
      </c>
      <c r="R92" s="56" t="s">
        <v>141</v>
      </c>
      <c r="S92" s="38" t="s">
        <v>12</v>
      </c>
      <c r="T92" s="56" t="s">
        <v>141</v>
      </c>
      <c r="U92" s="38" t="s">
        <v>12</v>
      </c>
      <c r="V92" s="56" t="s">
        <v>141</v>
      </c>
      <c r="W92" s="38" t="s">
        <v>12</v>
      </c>
      <c r="X92" s="56" t="s">
        <v>141</v>
      </c>
      <c r="Y92" s="38" t="s">
        <v>12</v>
      </c>
      <c r="Z92" s="56" t="s">
        <v>141</v>
      </c>
      <c r="AA92" s="104"/>
      <c r="AB92" s="105"/>
    </row>
    <row r="93" spans="1:28" ht="21" x14ac:dyDescent="0.35">
      <c r="A93" s="6" t="s">
        <v>37</v>
      </c>
      <c r="B93" s="22">
        <v>37</v>
      </c>
      <c r="C93" s="50" t="s">
        <v>10</v>
      </c>
      <c r="D93" s="35">
        <f>IF($B93&gt;0,IF(C93="✖",0,'Tabela de Produtos Anual'!AK18),0)</f>
        <v>2730.62</v>
      </c>
      <c r="E93" s="50" t="s">
        <v>10</v>
      </c>
      <c r="F93" s="35">
        <f>IF($B93&gt;0,IF(E93="✖",0,'Tabela de Produtos Anual'!J18),0)</f>
        <v>274.56</v>
      </c>
      <c r="G93" s="50" t="s">
        <v>12</v>
      </c>
      <c r="H93" s="35">
        <f>IF($B93&gt;0,IF(G93="✖",0,'Tabela de Produtos Anual'!K18),0)</f>
        <v>0</v>
      </c>
      <c r="I93" s="50" t="s">
        <v>12</v>
      </c>
      <c r="J93" s="35">
        <f>IF($B93&gt;0,IF(I93="✖",0,'Tabela de Produtos Anual'!L18),0)</f>
        <v>0</v>
      </c>
      <c r="K93" s="50" t="s">
        <v>12</v>
      </c>
      <c r="L93" s="35">
        <f>IF($B93&gt;0,IF(K93="✖",0,IF(K$92="✖",'Tabela de Produtos Anual'!P18,'Tabela de Produtos Anual'!Q18)),0)</f>
        <v>0</v>
      </c>
      <c r="M93" s="50" t="s">
        <v>10</v>
      </c>
      <c r="N93" s="35">
        <f>IF($B93&gt;0,IF(M93="✖",0,IF(M$92="✖",'Tabela de Produtos Anual'!R18,'Tabela de Produtos Anual'!X18)),0)</f>
        <v>38.22</v>
      </c>
      <c r="O93" s="50" t="s">
        <v>12</v>
      </c>
      <c r="P93" s="35">
        <f>IF($B93&gt;0,IF(O93="✖",0,'Tabela de Produtos Anual'!AD18),0)</f>
        <v>0</v>
      </c>
      <c r="Q93" s="50" t="s">
        <v>12</v>
      </c>
      <c r="R93" s="35">
        <f>IF($B93&gt;0,IF(Q93="✖",0,'Tabela de Produtos Anual'!AE18),0)</f>
        <v>0</v>
      </c>
      <c r="S93" s="50" t="s">
        <v>12</v>
      </c>
      <c r="T93" s="35">
        <f>IF($B93&gt;0,IF(S93="✖",0,'Tabela de Produtos Anual'!AF18),0)</f>
        <v>0</v>
      </c>
      <c r="U93" s="50" t="s">
        <v>10</v>
      </c>
      <c r="V93" s="35">
        <v>0</v>
      </c>
      <c r="W93" s="50" t="s">
        <v>12</v>
      </c>
      <c r="X93" s="35">
        <f>IF($B93&gt;0,IF(W93="✖",0,'Tabela de Produtos Anual'!AH18),0)</f>
        <v>0</v>
      </c>
      <c r="Y93" s="50" t="s">
        <v>12</v>
      </c>
      <c r="Z93" s="35">
        <f>IF($B93&gt;0,IF(Y93="✖",0,'Tabela de Produtos Anual'!AJ18),0)</f>
        <v>0</v>
      </c>
      <c r="AA93" s="100">
        <f>SUM(C93:Z93)</f>
        <v>3043.3999999999996</v>
      </c>
      <c r="AB93" s="101"/>
    </row>
    <row r="94" spans="1:28" ht="21" customHeight="1" x14ac:dyDescent="0.35">
      <c r="A94" s="28"/>
      <c r="B94" s="29"/>
      <c r="C94" s="90" t="s">
        <v>160</v>
      </c>
      <c r="D94" s="92"/>
      <c r="E94" s="90" t="s">
        <v>161</v>
      </c>
      <c r="F94" s="91"/>
      <c r="G94" s="91"/>
      <c r="H94" s="91"/>
      <c r="I94" s="91"/>
      <c r="J94" s="92"/>
      <c r="K94" s="88" t="str">
        <f>IF(K92="✔","*Não se aplica desconto","Desconto aplicável")</f>
        <v>Desconto aplicável</v>
      </c>
      <c r="L94" s="88"/>
      <c r="M94" s="88" t="str">
        <f>IF(M92="✔","*Não se aplica desconto","Desconto aplicável")</f>
        <v>Desconto aplicável</v>
      </c>
      <c r="N94" s="88"/>
      <c r="O94" s="88" t="s">
        <v>160</v>
      </c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</row>
    <row r="95" spans="1:28" ht="21" x14ac:dyDescent="0.35">
      <c r="A95" s="28"/>
      <c r="B95" s="29"/>
      <c r="C95" s="93"/>
      <c r="D95" s="95"/>
      <c r="E95" s="93"/>
      <c r="F95" s="94"/>
      <c r="G95" s="94"/>
      <c r="H95" s="94"/>
      <c r="I95" s="94"/>
      <c r="J95" s="95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</row>
    <row r="96" spans="1:28" ht="21" x14ac:dyDescent="0.25">
      <c r="B96" s="18"/>
      <c r="J96" s="31"/>
    </row>
    <row r="97" spans="1:20" ht="21" x14ac:dyDescent="0.25">
      <c r="B97" s="18"/>
      <c r="J97" s="31"/>
    </row>
    <row r="98" spans="1:20" ht="21" customHeight="1" x14ac:dyDescent="0.25">
      <c r="A98" s="124" t="s">
        <v>34</v>
      </c>
      <c r="B98" s="99" t="s">
        <v>15</v>
      </c>
      <c r="C98" s="99"/>
      <c r="D98" s="99"/>
      <c r="E98" s="99"/>
      <c r="F98" s="99"/>
      <c r="G98" s="99"/>
      <c r="H98" s="99"/>
      <c r="I98" s="99"/>
      <c r="J98" s="99"/>
      <c r="K98" s="99"/>
    </row>
    <row r="99" spans="1:20" ht="92.25" customHeight="1" x14ac:dyDescent="0.25">
      <c r="A99" s="124"/>
      <c r="B99" s="125" t="s">
        <v>16</v>
      </c>
      <c r="C99" s="125"/>
      <c r="D99" s="99" t="s">
        <v>198</v>
      </c>
      <c r="E99" s="99"/>
      <c r="F99" s="99" t="s">
        <v>17</v>
      </c>
      <c r="G99" s="99"/>
      <c r="H99" s="99" t="s">
        <v>129</v>
      </c>
      <c r="I99" s="99"/>
      <c r="J99" s="99" t="s">
        <v>139</v>
      </c>
      <c r="K99" s="99"/>
    </row>
    <row r="100" spans="1:20" ht="21" x14ac:dyDescent="0.25">
      <c r="A100" s="6" t="s">
        <v>37</v>
      </c>
      <c r="B100" s="101">
        <f>SUM(C93:Z93)</f>
        <v>3043.3999999999996</v>
      </c>
      <c r="C100" s="101"/>
      <c r="D100" s="163">
        <v>0.5</v>
      </c>
      <c r="E100" s="163"/>
      <c r="F100" s="54">
        <f>H150</f>
        <v>0</v>
      </c>
      <c r="G100" s="54"/>
      <c r="H100" s="98">
        <f>'cálculos Anual'!AM18</f>
        <v>1502.59</v>
      </c>
      <c r="I100" s="98"/>
      <c r="J100" s="98">
        <f>'cálculos Anual'!AN18</f>
        <v>1521.6999999999998</v>
      </c>
      <c r="K100" s="98"/>
    </row>
    <row r="101" spans="1:20" x14ac:dyDescent="0.25">
      <c r="B101" s="18"/>
    </row>
    <row r="102" spans="1:20" x14ac:dyDescent="0.25">
      <c r="B102" s="18"/>
    </row>
    <row r="103" spans="1:20" ht="42" customHeight="1" x14ac:dyDescent="0.25">
      <c r="A103" s="124" t="s">
        <v>38</v>
      </c>
      <c r="B103" s="169" t="s">
        <v>7</v>
      </c>
      <c r="C103" s="79" t="s">
        <v>201</v>
      </c>
      <c r="D103" s="80"/>
      <c r="E103" s="83" t="s">
        <v>205</v>
      </c>
      <c r="F103" s="89"/>
      <c r="G103" s="89"/>
      <c r="H103" s="89"/>
      <c r="I103" s="83" t="s">
        <v>140</v>
      </c>
      <c r="J103" s="89"/>
      <c r="K103" s="89"/>
      <c r="L103" s="89"/>
      <c r="M103" s="89"/>
      <c r="N103" s="89"/>
      <c r="O103" s="89"/>
      <c r="P103" s="89"/>
      <c r="Q103" s="89"/>
      <c r="R103" s="89"/>
      <c r="S103" s="106" t="s">
        <v>15</v>
      </c>
      <c r="T103" s="107"/>
    </row>
    <row r="104" spans="1:20" ht="78" customHeight="1" x14ac:dyDescent="0.25">
      <c r="A104" s="124"/>
      <c r="B104" s="169"/>
      <c r="C104" s="81"/>
      <c r="D104" s="82"/>
      <c r="E104" s="137" t="s">
        <v>162</v>
      </c>
      <c r="F104" s="137"/>
      <c r="G104" s="137" t="s">
        <v>36</v>
      </c>
      <c r="H104" s="137"/>
      <c r="I104" s="114" t="s">
        <v>108</v>
      </c>
      <c r="J104" s="115"/>
      <c r="K104" s="114" t="s">
        <v>131</v>
      </c>
      <c r="L104" s="115"/>
      <c r="M104" s="114" t="s">
        <v>132</v>
      </c>
      <c r="N104" s="115"/>
      <c r="O104" s="114" t="s">
        <v>133</v>
      </c>
      <c r="P104" s="115"/>
      <c r="Q104" s="114" t="s">
        <v>206</v>
      </c>
      <c r="R104" s="115"/>
      <c r="S104" s="102" t="s">
        <v>167</v>
      </c>
      <c r="T104" s="103"/>
    </row>
    <row r="105" spans="1:20" ht="25.5" customHeight="1" x14ac:dyDescent="0.25">
      <c r="A105" s="124"/>
      <c r="B105" s="169"/>
      <c r="C105" s="83"/>
      <c r="D105" s="84"/>
      <c r="E105" s="137"/>
      <c r="F105" s="137"/>
      <c r="G105" s="137"/>
      <c r="H105" s="137"/>
      <c r="I105" s="38" t="s">
        <v>12</v>
      </c>
      <c r="J105" s="56" t="s">
        <v>141</v>
      </c>
      <c r="K105" s="38" t="s">
        <v>12</v>
      </c>
      <c r="L105" s="56" t="s">
        <v>141</v>
      </c>
      <c r="M105" s="38" t="s">
        <v>12</v>
      </c>
      <c r="N105" s="56" t="s">
        <v>141</v>
      </c>
      <c r="O105" s="38" t="s">
        <v>12</v>
      </c>
      <c r="P105" s="56" t="s">
        <v>141</v>
      </c>
      <c r="Q105" s="38" t="s">
        <v>12</v>
      </c>
      <c r="R105" s="56" t="s">
        <v>141</v>
      </c>
      <c r="S105" s="104"/>
      <c r="T105" s="105"/>
    </row>
    <row r="106" spans="1:20" ht="21" x14ac:dyDescent="0.35">
      <c r="A106" s="6" t="s">
        <v>39</v>
      </c>
      <c r="B106" s="22">
        <v>0</v>
      </c>
      <c r="C106" s="50" t="s">
        <v>12</v>
      </c>
      <c r="D106" s="35">
        <f>IF($B106&gt;0,IF(C106="✖",0,'Tabela de Produtos Anual'!AK19),0)</f>
        <v>0</v>
      </c>
      <c r="E106" s="50" t="s">
        <v>12</v>
      </c>
      <c r="F106" s="35">
        <f>IF($B106&gt;0,IF(E106="✖",0,'Tabela de Produtos Anual'!J19),0)</f>
        <v>0</v>
      </c>
      <c r="G106" s="50" t="s">
        <v>12</v>
      </c>
      <c r="H106" s="35">
        <f>IF($B106&gt;0,IF(G106="✖",0,'Tabela de Produtos Anual'!K19),0)</f>
        <v>0</v>
      </c>
      <c r="I106" s="50" t="s">
        <v>12</v>
      </c>
      <c r="J106" s="35">
        <f>IF($B106&gt;0,IF(I106="✖",0,IF(I$105="✖",'Tabela de Produtos Anual'!R19,'Tabela de Produtos Anual'!X19)),0)</f>
        <v>0</v>
      </c>
      <c r="K106" s="50" t="s">
        <v>12</v>
      </c>
      <c r="L106" s="35">
        <f>IF($B106&gt;0,IF(K106="✖",0,'Tabela de Produtos Anual'!AD19),0)</f>
        <v>0</v>
      </c>
      <c r="M106" s="50" t="s">
        <v>12</v>
      </c>
      <c r="N106" s="35">
        <f>IF($B106&gt;0,IF(M106="✖",0,'Tabela de Produtos Anual'!AE19),0)</f>
        <v>0</v>
      </c>
      <c r="O106" s="50" t="s">
        <v>12</v>
      </c>
      <c r="P106" s="35">
        <f>IF($B106&gt;0,IF(O106="✖",0,'Tabela de Produtos Anual'!AF19),0)</f>
        <v>0</v>
      </c>
      <c r="Q106" s="50" t="s">
        <v>12</v>
      </c>
      <c r="R106" s="35">
        <v>0</v>
      </c>
      <c r="S106" s="100">
        <f>SUM(C106:R106)</f>
        <v>0</v>
      </c>
      <c r="T106" s="101"/>
    </row>
    <row r="107" spans="1:20" ht="21" x14ac:dyDescent="0.35">
      <c r="A107" s="6" t="s">
        <v>40</v>
      </c>
      <c r="B107" s="22">
        <v>0</v>
      </c>
      <c r="C107" s="50" t="s">
        <v>12</v>
      </c>
      <c r="D107" s="35">
        <f>IF($B107&gt;0,IF(C107="✖",0,'Tabela de Produtos Anual'!AK20),0)</f>
        <v>0</v>
      </c>
      <c r="E107" s="50" t="s">
        <v>12</v>
      </c>
      <c r="F107" s="35">
        <f>IF($B107&gt;0,IF(E107="✖",0,'Tabela de Produtos Anual'!J20),0)</f>
        <v>0</v>
      </c>
      <c r="G107" s="26"/>
      <c r="H107" s="27"/>
      <c r="I107" s="58"/>
      <c r="J107" s="51"/>
      <c r="K107" s="58"/>
      <c r="L107" s="51"/>
      <c r="M107" s="58"/>
      <c r="N107" s="51"/>
      <c r="O107" s="58"/>
      <c r="P107" s="51"/>
      <c r="Q107" s="58"/>
      <c r="R107" s="51"/>
      <c r="S107" s="100">
        <f>SUM(C107:R107)</f>
        <v>0</v>
      </c>
      <c r="T107" s="101"/>
    </row>
    <row r="108" spans="1:20" ht="15" customHeight="1" x14ac:dyDescent="0.25">
      <c r="B108" s="18"/>
      <c r="C108" s="90" t="s">
        <v>160</v>
      </c>
      <c r="D108" s="92"/>
      <c r="E108" s="91" t="s">
        <v>161</v>
      </c>
      <c r="F108" s="91"/>
      <c r="G108" s="91"/>
      <c r="H108" s="92"/>
      <c r="I108" s="131" t="str">
        <f>IF(I106="✔","*Não se aplica desconto","Desconto aplicável")</f>
        <v>Desconto aplicável</v>
      </c>
      <c r="J108" s="131"/>
      <c r="K108" s="88" t="s">
        <v>160</v>
      </c>
      <c r="L108" s="88"/>
      <c r="M108" s="88"/>
      <c r="N108" s="88"/>
      <c r="O108" s="88"/>
      <c r="P108" s="88"/>
      <c r="Q108" s="88"/>
      <c r="R108" s="88"/>
    </row>
    <row r="109" spans="1:20" ht="15" customHeight="1" x14ac:dyDescent="0.25">
      <c r="B109" s="18"/>
      <c r="C109" s="93"/>
      <c r="D109" s="95"/>
      <c r="E109" s="94"/>
      <c r="F109" s="94"/>
      <c r="G109" s="94"/>
      <c r="H109" s="95"/>
      <c r="I109" s="88"/>
      <c r="J109" s="88"/>
      <c r="K109" s="88"/>
      <c r="L109" s="88"/>
      <c r="M109" s="88"/>
      <c r="N109" s="88"/>
      <c r="O109" s="88"/>
      <c r="P109" s="88"/>
      <c r="Q109" s="88"/>
      <c r="R109" s="88"/>
    </row>
    <row r="110" spans="1:20" x14ac:dyDescent="0.25">
      <c r="B110" s="18"/>
    </row>
    <row r="111" spans="1:20" x14ac:dyDescent="0.25">
      <c r="B111" s="18"/>
    </row>
    <row r="112" spans="1:20" ht="21" x14ac:dyDescent="0.25">
      <c r="A112" s="124" t="s">
        <v>38</v>
      </c>
      <c r="B112" s="99" t="s">
        <v>15</v>
      </c>
      <c r="C112" s="99"/>
      <c r="D112" s="99"/>
      <c r="E112" s="99"/>
      <c r="F112" s="99"/>
      <c r="G112" s="99"/>
      <c r="H112" s="99"/>
      <c r="I112" s="99"/>
      <c r="J112" s="99"/>
      <c r="K112" s="99"/>
    </row>
    <row r="113" spans="1:11" ht="92.25" customHeight="1" x14ac:dyDescent="0.25">
      <c r="A113" s="124"/>
      <c r="B113" s="125" t="s">
        <v>16</v>
      </c>
      <c r="C113" s="125"/>
      <c r="D113" s="99" t="s">
        <v>198</v>
      </c>
      <c r="E113" s="99"/>
      <c r="F113" s="99" t="s">
        <v>17</v>
      </c>
      <c r="G113" s="99"/>
      <c r="H113" s="99" t="s">
        <v>129</v>
      </c>
      <c r="I113" s="99"/>
      <c r="J113" s="99" t="s">
        <v>139</v>
      </c>
      <c r="K113" s="99"/>
    </row>
    <row r="114" spans="1:11" ht="21" x14ac:dyDescent="0.25">
      <c r="A114" s="6" t="s">
        <v>39</v>
      </c>
      <c r="B114" s="101">
        <f>SUM(C106:R106)</f>
        <v>0</v>
      </c>
      <c r="C114" s="101"/>
      <c r="D114" s="163">
        <v>0.5</v>
      </c>
      <c r="E114" s="163"/>
      <c r="F114" s="54">
        <f>H150</f>
        <v>0</v>
      </c>
      <c r="G114" s="54"/>
      <c r="H114" s="138">
        <f>'cálculos Anual'!AM19</f>
        <v>0</v>
      </c>
      <c r="I114" s="139"/>
      <c r="J114" s="138">
        <f>'cálculos Anual'!AN19</f>
        <v>0</v>
      </c>
      <c r="K114" s="139"/>
    </row>
    <row r="115" spans="1:11" ht="21" x14ac:dyDescent="0.25">
      <c r="A115" s="6" t="s">
        <v>40</v>
      </c>
      <c r="B115" s="101">
        <f>SUM(C107:R107)</f>
        <v>0</v>
      </c>
      <c r="C115" s="101"/>
      <c r="D115" s="163"/>
      <c r="E115" s="163"/>
      <c r="F115" s="54">
        <f>H150</f>
        <v>0</v>
      </c>
      <c r="G115" s="54"/>
      <c r="H115" s="138">
        <f>'cálculos Anual'!AM20</f>
        <v>0</v>
      </c>
      <c r="I115" s="139"/>
      <c r="J115" s="138">
        <f>'cálculos Anual'!AN20</f>
        <v>0</v>
      </c>
      <c r="K115" s="139"/>
    </row>
    <row r="116" spans="1:11" x14ac:dyDescent="0.25">
      <c r="B116" s="18"/>
    </row>
    <row r="117" spans="1:11" x14ac:dyDescent="0.25">
      <c r="B117" s="18"/>
    </row>
    <row r="118" spans="1:11" x14ac:dyDescent="0.25">
      <c r="B118" s="18"/>
    </row>
    <row r="119" spans="1:11" ht="47.25" hidden="1" customHeight="1" x14ac:dyDescent="0.25">
      <c r="A119" s="134" t="s">
        <v>118</v>
      </c>
      <c r="B119" s="135" t="s">
        <v>171</v>
      </c>
      <c r="C119" s="135"/>
      <c r="D119" s="135"/>
      <c r="E119" s="135"/>
      <c r="F119" s="135"/>
      <c r="G119" s="135"/>
      <c r="H119" s="135" t="s">
        <v>119</v>
      </c>
      <c r="I119" s="135"/>
    </row>
    <row r="120" spans="1:11" ht="21" hidden="1" x14ac:dyDescent="0.25">
      <c r="A120" s="134"/>
      <c r="B120" s="136" t="s">
        <v>120</v>
      </c>
      <c r="C120" s="136"/>
      <c r="D120" s="136" t="s">
        <v>8</v>
      </c>
      <c r="E120" s="136"/>
      <c r="F120" s="136"/>
      <c r="G120" s="136"/>
      <c r="H120" s="135"/>
      <c r="I120" s="135"/>
    </row>
    <row r="121" spans="1:11" ht="21" hidden="1" x14ac:dyDescent="0.25">
      <c r="A121" s="6" t="s">
        <v>11</v>
      </c>
      <c r="B121" s="122">
        <v>0</v>
      </c>
      <c r="C121" s="122"/>
      <c r="D121" s="120">
        <f>910.56/0.57*1.0616</f>
        <v>1695.8780631578948</v>
      </c>
      <c r="E121" s="120"/>
      <c r="F121" s="120"/>
      <c r="G121" s="120"/>
      <c r="H121" s="121">
        <f>B121*D121</f>
        <v>0</v>
      </c>
      <c r="I121" s="121"/>
    </row>
    <row r="122" spans="1:11" ht="21" hidden="1" x14ac:dyDescent="0.25">
      <c r="A122" s="6" t="s">
        <v>13</v>
      </c>
      <c r="B122" s="122">
        <v>0</v>
      </c>
      <c r="C122" s="122"/>
      <c r="D122" s="120">
        <f>910.56/0.57*1.0616</f>
        <v>1695.8780631578948</v>
      </c>
      <c r="E122" s="120"/>
      <c r="F122" s="120"/>
      <c r="G122" s="120"/>
      <c r="H122" s="121">
        <f t="shared" ref="H122:H128" si="2">B122*D122</f>
        <v>0</v>
      </c>
      <c r="I122" s="121"/>
    </row>
    <row r="123" spans="1:11" ht="21" hidden="1" x14ac:dyDescent="0.25">
      <c r="A123" s="6" t="s">
        <v>14</v>
      </c>
      <c r="B123" s="122">
        <v>0</v>
      </c>
      <c r="C123" s="122"/>
      <c r="D123" s="120">
        <f>910.56/0.57*1.0616</f>
        <v>1695.8780631578948</v>
      </c>
      <c r="E123" s="120"/>
      <c r="F123" s="120"/>
      <c r="G123" s="120"/>
      <c r="H123" s="121">
        <f t="shared" si="2"/>
        <v>0</v>
      </c>
      <c r="I123" s="121"/>
    </row>
    <row r="124" spans="1:11" ht="21" hidden="1" x14ac:dyDescent="0.25">
      <c r="A124" s="6" t="s">
        <v>20</v>
      </c>
      <c r="B124" s="122">
        <v>0</v>
      </c>
      <c r="C124" s="122"/>
      <c r="D124" s="120">
        <f>527.88/0.57*1.0616</f>
        <v>983.15334736842124</v>
      </c>
      <c r="E124" s="120"/>
      <c r="F124" s="120"/>
      <c r="G124" s="120"/>
      <c r="H124" s="121">
        <f t="shared" si="2"/>
        <v>0</v>
      </c>
      <c r="I124" s="121"/>
    </row>
    <row r="125" spans="1:11" ht="21" hidden="1" x14ac:dyDescent="0.25">
      <c r="A125" s="6" t="s">
        <v>21</v>
      </c>
      <c r="B125" s="122">
        <v>0</v>
      </c>
      <c r="C125" s="122"/>
      <c r="D125" s="120">
        <f>527.88/0.57*1.0616</f>
        <v>983.15334736842124</v>
      </c>
      <c r="E125" s="120"/>
      <c r="F125" s="120"/>
      <c r="G125" s="120"/>
      <c r="H125" s="121">
        <f t="shared" si="2"/>
        <v>0</v>
      </c>
      <c r="I125" s="121"/>
    </row>
    <row r="126" spans="1:11" ht="21" hidden="1" x14ac:dyDescent="0.25">
      <c r="A126" s="6" t="s">
        <v>22</v>
      </c>
      <c r="B126" s="122">
        <v>0</v>
      </c>
      <c r="C126" s="122"/>
      <c r="D126" s="120">
        <f>527.88/0.57*1.0616</f>
        <v>983.15334736842124</v>
      </c>
      <c r="E126" s="120"/>
      <c r="F126" s="120"/>
      <c r="G126" s="120"/>
      <c r="H126" s="121">
        <f t="shared" si="2"/>
        <v>0</v>
      </c>
      <c r="I126" s="121"/>
    </row>
    <row r="127" spans="1:11" ht="21" hidden="1" x14ac:dyDescent="0.25">
      <c r="A127" s="6" t="s">
        <v>23</v>
      </c>
      <c r="B127" s="122">
        <v>0</v>
      </c>
      <c r="C127" s="122"/>
      <c r="D127" s="120">
        <f>131.94/0.57*1.0616</f>
        <v>245.73246315789478</v>
      </c>
      <c r="E127" s="120"/>
      <c r="F127" s="120"/>
      <c r="G127" s="120"/>
      <c r="H127" s="121">
        <f t="shared" si="2"/>
        <v>0</v>
      </c>
      <c r="I127" s="121"/>
    </row>
    <row r="128" spans="1:11" ht="21" hidden="1" x14ac:dyDescent="0.25">
      <c r="A128" s="6" t="s">
        <v>24</v>
      </c>
      <c r="B128" s="122">
        <v>0</v>
      </c>
      <c r="C128" s="122"/>
      <c r="D128" s="120">
        <f>131.94/0.57*1.0616</f>
        <v>245.73246315789478</v>
      </c>
      <c r="E128" s="120"/>
      <c r="F128" s="120"/>
      <c r="G128" s="120"/>
      <c r="H128" s="121">
        <f t="shared" si="2"/>
        <v>0</v>
      </c>
      <c r="I128" s="121"/>
    </row>
    <row r="129" spans="1:9" ht="21" hidden="1" x14ac:dyDescent="0.25">
      <c r="B129" s="18"/>
      <c r="H129" s="116">
        <f>SUM(H121:I128)</f>
        <v>0</v>
      </c>
      <c r="I129" s="116"/>
    </row>
    <row r="130" spans="1:9" hidden="1" x14ac:dyDescent="0.25">
      <c r="B130" s="18"/>
    </row>
    <row r="131" spans="1:9" hidden="1" x14ac:dyDescent="0.25">
      <c r="B131" s="18"/>
    </row>
    <row r="132" spans="1:9" ht="38.25" hidden="1" customHeight="1" x14ac:dyDescent="0.25">
      <c r="A132" s="134" t="s">
        <v>118</v>
      </c>
      <c r="B132" s="135" t="s">
        <v>172</v>
      </c>
      <c r="C132" s="135"/>
      <c r="D132" s="135"/>
      <c r="E132" s="135"/>
      <c r="F132" s="135"/>
      <c r="G132" s="135"/>
      <c r="H132" s="135" t="s">
        <v>119</v>
      </c>
      <c r="I132" s="135"/>
    </row>
    <row r="133" spans="1:9" ht="21" hidden="1" x14ac:dyDescent="0.25">
      <c r="A133" s="134"/>
      <c r="B133" s="136" t="s">
        <v>120</v>
      </c>
      <c r="C133" s="136"/>
      <c r="D133" s="136" t="s">
        <v>8</v>
      </c>
      <c r="E133" s="136"/>
      <c r="F133" s="136"/>
      <c r="G133" s="136"/>
      <c r="H133" s="135"/>
      <c r="I133" s="135"/>
    </row>
    <row r="134" spans="1:9" ht="21" hidden="1" x14ac:dyDescent="0.25">
      <c r="A134" s="6" t="s">
        <v>11</v>
      </c>
      <c r="B134" s="122">
        <v>0</v>
      </c>
      <c r="C134" s="122"/>
      <c r="D134" s="120">
        <v>0</v>
      </c>
      <c r="E134" s="120"/>
      <c r="F134" s="120"/>
      <c r="G134" s="120"/>
      <c r="H134" s="121">
        <f>B134*D134</f>
        <v>0</v>
      </c>
      <c r="I134" s="121"/>
    </row>
    <row r="135" spans="1:9" ht="21" hidden="1" x14ac:dyDescent="0.25">
      <c r="A135" s="6" t="s">
        <v>13</v>
      </c>
      <c r="B135" s="122">
        <v>0</v>
      </c>
      <c r="C135" s="122"/>
      <c r="D135" s="120">
        <v>0</v>
      </c>
      <c r="E135" s="120"/>
      <c r="F135" s="120"/>
      <c r="G135" s="120"/>
      <c r="H135" s="121">
        <f t="shared" ref="H135:H141" si="3">B135*D135</f>
        <v>0</v>
      </c>
      <c r="I135" s="121"/>
    </row>
    <row r="136" spans="1:9" ht="21" hidden="1" x14ac:dyDescent="0.25">
      <c r="A136" s="6" t="s">
        <v>14</v>
      </c>
      <c r="B136" s="122">
        <v>0</v>
      </c>
      <c r="C136" s="122"/>
      <c r="D136" s="120">
        <v>0</v>
      </c>
      <c r="E136" s="120"/>
      <c r="F136" s="120"/>
      <c r="G136" s="120"/>
      <c r="H136" s="121">
        <f t="shared" si="3"/>
        <v>0</v>
      </c>
      <c r="I136" s="121"/>
    </row>
    <row r="137" spans="1:9" ht="21" hidden="1" x14ac:dyDescent="0.25">
      <c r="A137" s="6" t="s">
        <v>20</v>
      </c>
      <c r="B137" s="122">
        <v>0</v>
      </c>
      <c r="C137" s="122"/>
      <c r="D137" s="120">
        <v>0</v>
      </c>
      <c r="E137" s="120"/>
      <c r="F137" s="120"/>
      <c r="G137" s="120"/>
      <c r="H137" s="121">
        <f t="shared" si="3"/>
        <v>0</v>
      </c>
      <c r="I137" s="121"/>
    </row>
    <row r="138" spans="1:9" ht="21" hidden="1" x14ac:dyDescent="0.25">
      <c r="A138" s="6" t="s">
        <v>21</v>
      </c>
      <c r="B138" s="122">
        <v>0</v>
      </c>
      <c r="C138" s="122"/>
      <c r="D138" s="120">
        <v>0</v>
      </c>
      <c r="E138" s="120"/>
      <c r="F138" s="120"/>
      <c r="G138" s="120"/>
      <c r="H138" s="121">
        <f t="shared" si="3"/>
        <v>0</v>
      </c>
      <c r="I138" s="121"/>
    </row>
    <row r="139" spans="1:9" ht="21" hidden="1" x14ac:dyDescent="0.25">
      <c r="A139" s="6" t="s">
        <v>22</v>
      </c>
      <c r="B139" s="122">
        <v>0</v>
      </c>
      <c r="C139" s="122"/>
      <c r="D139" s="120">
        <v>0</v>
      </c>
      <c r="E139" s="120"/>
      <c r="F139" s="120"/>
      <c r="G139" s="120"/>
      <c r="H139" s="121">
        <f t="shared" si="3"/>
        <v>0</v>
      </c>
      <c r="I139" s="121"/>
    </row>
    <row r="140" spans="1:9" ht="21" hidden="1" x14ac:dyDescent="0.25">
      <c r="A140" s="6" t="s">
        <v>23</v>
      </c>
      <c r="B140" s="122">
        <v>0</v>
      </c>
      <c r="C140" s="122"/>
      <c r="D140" s="120">
        <v>0</v>
      </c>
      <c r="E140" s="120"/>
      <c r="F140" s="120"/>
      <c r="G140" s="120"/>
      <c r="H140" s="121">
        <f t="shared" si="3"/>
        <v>0</v>
      </c>
      <c r="I140" s="121"/>
    </row>
    <row r="141" spans="1:9" ht="21" hidden="1" x14ac:dyDescent="0.25">
      <c r="A141" s="6" t="s">
        <v>24</v>
      </c>
      <c r="B141" s="122">
        <v>0</v>
      </c>
      <c r="C141" s="122"/>
      <c r="D141" s="120">
        <v>0</v>
      </c>
      <c r="E141" s="120"/>
      <c r="F141" s="120"/>
      <c r="G141" s="120"/>
      <c r="H141" s="121">
        <f t="shared" si="3"/>
        <v>0</v>
      </c>
      <c r="I141" s="121"/>
    </row>
    <row r="142" spans="1:9" ht="21" hidden="1" x14ac:dyDescent="0.25">
      <c r="A142" s="6" t="s">
        <v>27</v>
      </c>
      <c r="B142" s="122">
        <v>0</v>
      </c>
      <c r="C142" s="122"/>
      <c r="D142" s="120">
        <v>0</v>
      </c>
      <c r="E142" s="120"/>
      <c r="F142" s="120"/>
      <c r="G142" s="120"/>
      <c r="H142" s="121">
        <f t="shared" ref="H142" si="4">B142*D142</f>
        <v>0</v>
      </c>
      <c r="I142" s="121"/>
    </row>
    <row r="143" spans="1:9" ht="21" hidden="1" x14ac:dyDescent="0.25">
      <c r="A143" s="6" t="s">
        <v>28</v>
      </c>
      <c r="B143" s="122">
        <v>0</v>
      </c>
      <c r="C143" s="122"/>
      <c r="D143" s="120">
        <v>0</v>
      </c>
      <c r="E143" s="120"/>
      <c r="F143" s="120"/>
      <c r="G143" s="120"/>
      <c r="H143" s="121">
        <f t="shared" ref="H143" si="5">B143*D143</f>
        <v>0</v>
      </c>
      <c r="I143" s="121"/>
    </row>
    <row r="144" spans="1:9" ht="21" hidden="1" x14ac:dyDescent="0.25">
      <c r="A144" s="6" t="s">
        <v>29</v>
      </c>
      <c r="B144" s="122">
        <v>0</v>
      </c>
      <c r="C144" s="122"/>
      <c r="D144" s="120">
        <v>0</v>
      </c>
      <c r="E144" s="120"/>
      <c r="F144" s="120"/>
      <c r="G144" s="120"/>
      <c r="H144" s="121">
        <f>B144*D144</f>
        <v>0</v>
      </c>
      <c r="I144" s="121"/>
    </row>
    <row r="145" spans="1:9" ht="21" hidden="1" x14ac:dyDescent="0.25">
      <c r="A145" s="6" t="s">
        <v>30</v>
      </c>
      <c r="B145" s="122">
        <v>0</v>
      </c>
      <c r="C145" s="122"/>
      <c r="D145" s="120">
        <v>0</v>
      </c>
      <c r="E145" s="120"/>
      <c r="F145" s="120"/>
      <c r="G145" s="120"/>
      <c r="H145" s="121">
        <f>B145*D145</f>
        <v>0</v>
      </c>
      <c r="I145" s="121"/>
    </row>
    <row r="146" spans="1:9" ht="21" hidden="1" x14ac:dyDescent="0.25">
      <c r="B146" s="18"/>
      <c r="H146" s="116">
        <f>SUM(H134:I145)</f>
        <v>0</v>
      </c>
      <c r="I146" s="116"/>
    </row>
    <row r="147" spans="1:9" hidden="1" x14ac:dyDescent="0.25">
      <c r="B147" s="18"/>
    </row>
    <row r="148" spans="1:9" ht="15.75" thickBot="1" x14ac:dyDescent="0.3">
      <c r="B148" s="18"/>
    </row>
    <row r="149" spans="1:9" ht="46.5" customHeight="1" thickBot="1" x14ac:dyDescent="0.3">
      <c r="A149" s="132" t="s">
        <v>168</v>
      </c>
      <c r="B149" s="133"/>
      <c r="C149" s="164">
        <f>SUM(B106:B107,B93,B78:B79,B59:B62,B38:B42,B18:B21)</f>
        <v>1485</v>
      </c>
      <c r="D149" s="165"/>
      <c r="E149" s="166"/>
      <c r="H149" s="64" t="s">
        <v>17</v>
      </c>
    </row>
    <row r="150" spans="1:9" ht="51.75" customHeight="1" thickBot="1" x14ac:dyDescent="0.3">
      <c r="A150" s="132" t="s">
        <v>170</v>
      </c>
      <c r="B150" s="133"/>
      <c r="C150" s="128">
        <f>SUM('cálculos Anual'!AS2:AS20)</f>
        <v>1737512.2899999996</v>
      </c>
      <c r="D150" s="129"/>
      <c r="E150" s="130"/>
      <c r="H150" s="63">
        <v>0</v>
      </c>
    </row>
    <row r="151" spans="1:9" ht="15.75" thickBot="1" x14ac:dyDescent="0.3">
      <c r="B151" s="18"/>
    </row>
    <row r="152" spans="1:9" ht="51.75" customHeight="1" thickBot="1" x14ac:dyDescent="0.3">
      <c r="A152" s="132" t="s">
        <v>169</v>
      </c>
      <c r="B152" s="133"/>
      <c r="C152" s="128">
        <f>H129+H146</f>
        <v>0</v>
      </c>
      <c r="D152" s="129"/>
      <c r="E152" s="130"/>
    </row>
    <row r="153" spans="1:9" ht="15.75" thickBot="1" x14ac:dyDescent="0.3">
      <c r="B153" s="18"/>
    </row>
    <row r="154" spans="1:9" ht="51.75" customHeight="1" thickBot="1" x14ac:dyDescent="0.3">
      <c r="A154" s="132" t="s">
        <v>163</v>
      </c>
      <c r="B154" s="133"/>
      <c r="C154" s="147">
        <f>SUM(C152,C150)</f>
        <v>1737512.2899999996</v>
      </c>
      <c r="D154" s="148"/>
      <c r="E154" s="149"/>
      <c r="F154" s="69"/>
    </row>
    <row r="155" spans="1:9" x14ac:dyDescent="0.25">
      <c r="B155" s="18"/>
    </row>
    <row r="157" spans="1:9" ht="21" x14ac:dyDescent="0.25">
      <c r="A157" s="2" t="s">
        <v>43</v>
      </c>
      <c r="B157" s="4"/>
      <c r="C157" s="23"/>
      <c r="D157" s="23"/>
      <c r="E157" s="24"/>
      <c r="F157" s="23"/>
      <c r="G157" s="25"/>
    </row>
    <row r="158" spans="1:9" ht="21" x14ac:dyDescent="0.25">
      <c r="A158" s="4"/>
      <c r="B158" s="4"/>
      <c r="C158" s="4"/>
      <c r="D158" s="4"/>
      <c r="E158" s="4"/>
      <c r="F158" s="4"/>
      <c r="G158" s="4"/>
    </row>
    <row r="159" spans="1:9" ht="21" x14ac:dyDescent="0.25">
      <c r="A159" s="144" t="s">
        <v>45</v>
      </c>
      <c r="B159" s="144"/>
      <c r="C159" s="65" t="s">
        <v>46</v>
      </c>
      <c r="D159" s="144" t="s">
        <v>103</v>
      </c>
      <c r="E159" s="144"/>
      <c r="F159" s="144" t="s">
        <v>104</v>
      </c>
      <c r="G159" s="144"/>
    </row>
    <row r="160" spans="1:9" ht="21" x14ac:dyDescent="0.25">
      <c r="A160" s="141" t="s">
        <v>48</v>
      </c>
      <c r="B160" s="141"/>
      <c r="C160" s="66"/>
      <c r="D160" s="142"/>
      <c r="E160" s="143"/>
      <c r="F160" s="140" t="s">
        <v>105</v>
      </c>
      <c r="G160" s="140"/>
    </row>
    <row r="161" spans="1:7" ht="21" x14ac:dyDescent="0.25">
      <c r="A161" s="141" t="s">
        <v>50</v>
      </c>
      <c r="B161" s="141"/>
      <c r="C161" s="66"/>
      <c r="D161" s="142"/>
      <c r="E161" s="143"/>
      <c r="F161" s="140" t="s">
        <v>105</v>
      </c>
      <c r="G161" s="140"/>
    </row>
    <row r="162" spans="1:7" ht="21" x14ac:dyDescent="0.25">
      <c r="A162" s="141" t="s">
        <v>52</v>
      </c>
      <c r="B162" s="141"/>
      <c r="C162" s="66"/>
      <c r="D162" s="142"/>
      <c r="E162" s="143"/>
      <c r="F162" s="140" t="s">
        <v>105</v>
      </c>
      <c r="G162" s="140"/>
    </row>
    <row r="163" spans="1:7" ht="21" x14ac:dyDescent="0.25">
      <c r="A163" s="141" t="s">
        <v>54</v>
      </c>
      <c r="B163" s="141"/>
      <c r="C163" s="66"/>
      <c r="D163" s="142"/>
      <c r="E163" s="143"/>
      <c r="F163" s="140" t="s">
        <v>105</v>
      </c>
      <c r="G163" s="140"/>
    </row>
    <row r="164" spans="1:7" ht="21" x14ac:dyDescent="0.25">
      <c r="A164" s="141" t="s">
        <v>56</v>
      </c>
      <c r="B164" s="141"/>
      <c r="C164" s="66"/>
      <c r="D164" s="142"/>
      <c r="E164" s="143"/>
      <c r="F164" s="140" t="s">
        <v>105</v>
      </c>
      <c r="G164" s="140"/>
    </row>
    <row r="165" spans="1:7" x14ac:dyDescent="0.25">
      <c r="B165" s="18"/>
    </row>
    <row r="166" spans="1:7" ht="21" hidden="1" x14ac:dyDescent="0.25">
      <c r="A166" s="2" t="s">
        <v>42</v>
      </c>
      <c r="B166" s="4"/>
      <c r="C166" s="4"/>
      <c r="D166" s="4"/>
    </row>
    <row r="167" spans="1:7" ht="21" hidden="1" x14ac:dyDescent="0.25">
      <c r="A167" s="4"/>
      <c r="B167" s="4"/>
      <c r="C167" s="4"/>
      <c r="D167" s="4"/>
    </row>
    <row r="168" spans="1:7" ht="21" hidden="1" x14ac:dyDescent="0.25">
      <c r="A168" s="144" t="s">
        <v>41</v>
      </c>
      <c r="B168" s="144"/>
      <c r="C168" s="145" t="s">
        <v>44</v>
      </c>
      <c r="D168" s="146"/>
    </row>
    <row r="169" spans="1:7" ht="21" hidden="1" x14ac:dyDescent="0.25">
      <c r="A169" s="140" t="s">
        <v>47</v>
      </c>
      <c r="B169" s="140"/>
      <c r="C169" s="126">
        <v>0</v>
      </c>
      <c r="D169" s="127"/>
    </row>
    <row r="170" spans="1:7" ht="21" hidden="1" x14ac:dyDescent="0.25">
      <c r="A170" s="140" t="s">
        <v>49</v>
      </c>
      <c r="B170" s="140"/>
      <c r="C170" s="126">
        <v>0.05</v>
      </c>
      <c r="D170" s="127"/>
    </row>
    <row r="171" spans="1:7" ht="21" hidden="1" x14ac:dyDescent="0.25">
      <c r="A171" s="140" t="s">
        <v>51</v>
      </c>
      <c r="B171" s="140"/>
      <c r="C171" s="126">
        <v>0.1</v>
      </c>
      <c r="D171" s="127"/>
    </row>
    <row r="172" spans="1:7" ht="21" hidden="1" x14ac:dyDescent="0.25">
      <c r="A172" s="140" t="s">
        <v>53</v>
      </c>
      <c r="B172" s="140"/>
      <c r="C172" s="126">
        <v>0.15</v>
      </c>
      <c r="D172" s="127"/>
    </row>
    <row r="173" spans="1:7" ht="21" hidden="1" x14ac:dyDescent="0.25">
      <c r="A173" s="140" t="s">
        <v>55</v>
      </c>
      <c r="B173" s="140"/>
      <c r="C173" s="126">
        <v>0.2</v>
      </c>
      <c r="D173" s="127"/>
    </row>
    <row r="174" spans="1:7" hidden="1" x14ac:dyDescent="0.25"/>
    <row r="175" spans="1:7" hidden="1" x14ac:dyDescent="0.25"/>
    <row r="177" spans="1:23" ht="21" x14ac:dyDescent="0.25">
      <c r="A177" s="7" t="s">
        <v>57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</row>
    <row r="178" spans="1:23" ht="94.5" customHeight="1" x14ac:dyDescent="0.25">
      <c r="A178" s="167" t="s">
        <v>115</v>
      </c>
      <c r="B178" s="168"/>
      <c r="C178" s="168"/>
      <c r="D178" s="168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168"/>
      <c r="R178" s="168"/>
      <c r="S178" s="168"/>
      <c r="T178" s="168"/>
      <c r="U178" s="168"/>
      <c r="V178" s="168"/>
      <c r="W178" s="168"/>
    </row>
    <row r="179" spans="1:23" ht="21" x14ac:dyDescent="0.25">
      <c r="A179" s="14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</row>
    <row r="180" spans="1:23" ht="60.95" customHeight="1" x14ac:dyDescent="0.25">
      <c r="A180" s="167" t="s">
        <v>58</v>
      </c>
      <c r="B180" s="167"/>
      <c r="C180" s="167"/>
      <c r="D180" s="167"/>
      <c r="E180" s="167"/>
      <c r="F180" s="167"/>
      <c r="G180" s="167"/>
      <c r="H180" s="167"/>
      <c r="I180" s="167"/>
      <c r="J180" s="167"/>
      <c r="K180" s="167"/>
      <c r="L180" s="167"/>
      <c r="M180" s="167"/>
      <c r="N180" s="167"/>
      <c r="O180" s="167"/>
      <c r="P180" s="167"/>
      <c r="Q180" s="167"/>
      <c r="R180" s="167"/>
      <c r="S180" s="167"/>
      <c r="T180" s="167"/>
      <c r="U180" s="167"/>
      <c r="V180" s="167"/>
      <c r="W180" s="167"/>
    </row>
    <row r="181" spans="1:23" ht="21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1:23" ht="24" customHeight="1" x14ac:dyDescent="0.25">
      <c r="A182" s="167" t="s">
        <v>59</v>
      </c>
      <c r="B182" s="167"/>
      <c r="C182" s="167"/>
      <c r="D182" s="167"/>
      <c r="E182" s="167"/>
      <c r="F182" s="167"/>
      <c r="G182" s="167"/>
      <c r="H182" s="167"/>
      <c r="I182" s="167"/>
      <c r="J182" s="167"/>
      <c r="K182" s="167"/>
      <c r="L182" s="167"/>
      <c r="M182" s="167"/>
      <c r="N182" s="167"/>
      <c r="O182" s="167"/>
      <c r="P182" s="167"/>
      <c r="Q182" s="167"/>
      <c r="R182" s="167"/>
      <c r="S182" s="167"/>
      <c r="T182" s="167"/>
      <c r="U182" s="167"/>
      <c r="V182" s="167"/>
      <c r="W182" s="167"/>
    </row>
    <row r="183" spans="1:23" ht="21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1:23" ht="21" x14ac:dyDescent="0.25">
      <c r="A184" s="167" t="s">
        <v>60</v>
      </c>
      <c r="B184" s="167"/>
      <c r="C184" s="167"/>
      <c r="D184" s="167"/>
      <c r="E184" s="167"/>
      <c r="F184" s="167"/>
      <c r="G184" s="167"/>
      <c r="H184" s="167"/>
      <c r="I184" s="167"/>
      <c r="J184" s="167"/>
      <c r="K184" s="167"/>
      <c r="L184" s="167"/>
      <c r="M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7"/>
    </row>
    <row r="185" spans="1:23" ht="21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1:23" ht="21" x14ac:dyDescent="0.25">
      <c r="A186" s="167" t="s">
        <v>61</v>
      </c>
      <c r="B186" s="167"/>
      <c r="C186" s="167"/>
      <c r="D186" s="167"/>
      <c r="E186" s="167"/>
      <c r="F186" s="167"/>
      <c r="G186" s="167"/>
      <c r="H186" s="167"/>
      <c r="I186" s="167"/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</row>
    <row r="187" spans="1:23" ht="21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1:23" ht="21" x14ac:dyDescent="0.25">
      <c r="A188" s="167" t="s">
        <v>62</v>
      </c>
      <c r="B188" s="167"/>
      <c r="C188" s="167"/>
      <c r="D188" s="167"/>
      <c r="E188" s="167"/>
      <c r="F188" s="167"/>
      <c r="G188" s="167"/>
      <c r="H188" s="167"/>
      <c r="I188" s="167"/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</row>
    <row r="189" spans="1:23" ht="21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1:23" ht="74.099999999999994" customHeight="1" x14ac:dyDescent="0.25">
      <c r="A190" s="167" t="s">
        <v>63</v>
      </c>
      <c r="B190" s="167"/>
      <c r="C190" s="167"/>
      <c r="D190" s="167"/>
      <c r="E190" s="167"/>
      <c r="F190" s="167"/>
      <c r="G190" s="167"/>
      <c r="H190" s="167"/>
      <c r="I190" s="167"/>
      <c r="J190" s="167"/>
      <c r="K190" s="167"/>
      <c r="L190" s="167"/>
      <c r="M190" s="167"/>
      <c r="N190" s="167"/>
      <c r="O190" s="167"/>
      <c r="P190" s="167"/>
      <c r="Q190" s="167"/>
      <c r="R190" s="167"/>
      <c r="S190" s="167"/>
      <c r="T190" s="167"/>
      <c r="U190" s="167"/>
      <c r="V190" s="167"/>
      <c r="W190" s="167"/>
    </row>
    <row r="191" spans="1:23" ht="21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1:23" ht="51.6" customHeight="1" x14ac:dyDescent="0.25">
      <c r="A192" s="167" t="s">
        <v>64</v>
      </c>
      <c r="B192" s="167"/>
      <c r="C192" s="167"/>
      <c r="D192" s="167"/>
      <c r="E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  <c r="S192" s="167"/>
      <c r="T192" s="167"/>
      <c r="U192" s="167"/>
      <c r="V192" s="167"/>
      <c r="W192" s="167"/>
    </row>
    <row r="193" spans="1:23" ht="21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21" x14ac:dyDescent="0.25">
      <c r="A194" s="10" t="s">
        <v>65</v>
      </c>
      <c r="B194" s="10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</row>
    <row r="195" spans="1:23" ht="21" x14ac:dyDescent="0.25">
      <c r="A195" s="8" t="s">
        <v>66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</row>
    <row r="196" spans="1:23" ht="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</row>
    <row r="197" spans="1:23" ht="21" x14ac:dyDescent="0.25">
      <c r="A197" s="11" t="s">
        <v>67</v>
      </c>
      <c r="B197" s="11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11" t="s">
        <v>68</v>
      </c>
      <c r="N197" s="8"/>
      <c r="O197" s="8"/>
      <c r="P197" s="8"/>
      <c r="Q197" s="8"/>
      <c r="R197" s="8"/>
      <c r="S197" s="8"/>
      <c r="T197" s="8"/>
      <c r="U197" s="8"/>
      <c r="V197" s="8"/>
      <c r="W197" s="8"/>
    </row>
    <row r="198" spans="1:23" ht="21" x14ac:dyDescent="0.25">
      <c r="A198" s="10"/>
      <c r="B198" s="10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</row>
    <row r="199" spans="1:23" ht="21" x14ac:dyDescent="0.25">
      <c r="A199" s="10"/>
      <c r="B199" s="10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</row>
    <row r="200" spans="1:23" ht="21" x14ac:dyDescent="0.25">
      <c r="A200" s="11" t="s">
        <v>69</v>
      </c>
      <c r="B200" s="11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11" t="s">
        <v>69</v>
      </c>
      <c r="N200" s="8"/>
      <c r="O200" s="8"/>
      <c r="P200" s="8"/>
      <c r="Q200" s="8"/>
      <c r="R200" s="8"/>
      <c r="S200" s="8"/>
      <c r="T200" s="8"/>
      <c r="U200" s="8"/>
      <c r="V200" s="8"/>
      <c r="W200" s="8"/>
    </row>
    <row r="201" spans="1:23" ht="21" x14ac:dyDescent="0.25">
      <c r="A201" s="10"/>
      <c r="B201" s="10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</row>
    <row r="202" spans="1:23" ht="21" x14ac:dyDescent="0.25">
      <c r="A202" s="10"/>
      <c r="B202" s="10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</row>
    <row r="203" spans="1:23" ht="21" x14ac:dyDescent="0.25">
      <c r="A203" s="10" t="s">
        <v>70</v>
      </c>
      <c r="B203" s="10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10" t="s">
        <v>70</v>
      </c>
      <c r="N203" s="8"/>
      <c r="O203" s="8"/>
      <c r="P203" s="8"/>
      <c r="Q203" s="8"/>
      <c r="R203" s="8"/>
      <c r="S203" s="8"/>
      <c r="T203" s="8"/>
      <c r="U203" s="8"/>
      <c r="V203" s="8"/>
      <c r="W203" s="8"/>
    </row>
    <row r="204" spans="1:23" ht="21" x14ac:dyDescent="0.25">
      <c r="A204" s="10"/>
      <c r="B204" s="10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</row>
    <row r="205" spans="1:23" ht="21" x14ac:dyDescent="0.25">
      <c r="A205" s="10"/>
      <c r="B205" s="10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1:23" ht="21" x14ac:dyDescent="0.25">
      <c r="A206" s="11" t="s">
        <v>71</v>
      </c>
      <c r="B206" s="11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11" t="s">
        <v>71</v>
      </c>
      <c r="N206" s="8"/>
      <c r="O206" s="8"/>
      <c r="P206" s="8"/>
      <c r="Q206" s="8"/>
      <c r="R206" s="8"/>
      <c r="S206" s="8"/>
      <c r="T206" s="8"/>
      <c r="U206" s="8"/>
      <c r="V206" s="8"/>
      <c r="W206" s="8"/>
    </row>
    <row r="207" spans="1:23" ht="21" x14ac:dyDescent="0.25">
      <c r="A207" s="11" t="s">
        <v>72</v>
      </c>
      <c r="B207" s="11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11" t="s">
        <v>73</v>
      </c>
      <c r="N207" s="8"/>
      <c r="O207" s="8"/>
      <c r="P207" s="8"/>
      <c r="Q207" s="8"/>
      <c r="R207" s="8"/>
      <c r="S207" s="8"/>
      <c r="T207" s="8"/>
      <c r="U207" s="8"/>
      <c r="V207" s="8"/>
      <c r="W207" s="8"/>
    </row>
    <row r="208" spans="1:23" ht="21" x14ac:dyDescent="0.25">
      <c r="A208" s="10"/>
      <c r="B208" s="10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</row>
    <row r="209" spans="1:23" ht="21" x14ac:dyDescent="0.25">
      <c r="A209" s="10"/>
      <c r="B209" s="10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</row>
    <row r="210" spans="1:23" ht="21" x14ac:dyDescent="0.25">
      <c r="A210" s="11" t="s">
        <v>69</v>
      </c>
      <c r="B210" s="11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11" t="s">
        <v>69</v>
      </c>
      <c r="N210" s="8"/>
      <c r="O210" s="8"/>
      <c r="P210" s="8"/>
      <c r="Q210" s="8"/>
      <c r="R210" s="8"/>
      <c r="S210" s="8"/>
      <c r="T210" s="8"/>
      <c r="U210" s="8"/>
      <c r="V210" s="8"/>
      <c r="W210" s="8"/>
    </row>
    <row r="211" spans="1:23" ht="21" x14ac:dyDescent="0.25">
      <c r="A211" s="10"/>
      <c r="B211" s="10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</row>
    <row r="212" spans="1:23" ht="21" x14ac:dyDescent="0.25">
      <c r="A212" s="10"/>
      <c r="B212" s="10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</row>
    <row r="213" spans="1:23" ht="21" x14ac:dyDescent="0.25">
      <c r="A213" s="10" t="s">
        <v>70</v>
      </c>
      <c r="B213" s="10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10" t="s">
        <v>70</v>
      </c>
      <c r="N213" s="8"/>
      <c r="O213" s="8"/>
      <c r="P213" s="8"/>
      <c r="Q213" s="8"/>
      <c r="R213" s="8"/>
      <c r="S213" s="8"/>
      <c r="T213" s="8"/>
      <c r="U213" s="8"/>
      <c r="V213" s="8"/>
      <c r="W213" s="8"/>
    </row>
    <row r="214" spans="1:23" ht="21" x14ac:dyDescent="0.25">
      <c r="A214" s="10"/>
      <c r="B214" s="10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</row>
    <row r="215" spans="1:23" ht="21" x14ac:dyDescent="0.25">
      <c r="A215" s="10"/>
      <c r="B215" s="10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</row>
    <row r="216" spans="1:23" ht="21" x14ac:dyDescent="0.25">
      <c r="A216" s="12" t="s">
        <v>74</v>
      </c>
      <c r="B216" s="12"/>
      <c r="C216" s="13"/>
      <c r="D216" s="8"/>
      <c r="E216" s="13"/>
      <c r="F216" s="13"/>
      <c r="G216" s="13"/>
      <c r="H216" s="13"/>
      <c r="I216" s="13"/>
      <c r="J216" s="13"/>
      <c r="K216" s="13"/>
      <c r="L216" s="13"/>
      <c r="M216" s="12" t="s">
        <v>75</v>
      </c>
      <c r="N216" s="13"/>
      <c r="O216" s="13"/>
      <c r="P216" s="13"/>
      <c r="Q216" s="8"/>
      <c r="R216" s="8"/>
      <c r="S216" s="8"/>
      <c r="T216" s="8"/>
      <c r="U216" s="8"/>
      <c r="V216" s="8"/>
      <c r="W216" s="8"/>
    </row>
    <row r="217" spans="1:23" ht="21" x14ac:dyDescent="0.25">
      <c r="A217" s="7"/>
      <c r="B217" s="7"/>
      <c r="C217" s="13"/>
      <c r="D217" s="8"/>
      <c r="E217" s="13"/>
      <c r="F217" s="13"/>
      <c r="G217" s="13"/>
      <c r="H217" s="13"/>
      <c r="I217" s="13"/>
      <c r="J217" s="13"/>
      <c r="K217" s="13"/>
      <c r="L217" s="13"/>
      <c r="M217" s="7"/>
      <c r="N217" s="13"/>
      <c r="O217" s="13"/>
      <c r="P217" s="13"/>
      <c r="Q217" s="8"/>
      <c r="R217" s="8"/>
      <c r="S217" s="8"/>
      <c r="T217" s="8"/>
      <c r="U217" s="8"/>
      <c r="V217" s="8"/>
      <c r="W217" s="8"/>
    </row>
    <row r="218" spans="1:23" ht="21" x14ac:dyDescent="0.25">
      <c r="A218" s="13"/>
      <c r="B218" s="13"/>
      <c r="C218" s="13"/>
      <c r="D218" s="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8"/>
      <c r="R218" s="8"/>
      <c r="S218" s="8"/>
      <c r="T218" s="8"/>
      <c r="U218" s="8"/>
      <c r="V218" s="8"/>
      <c r="W218" s="8"/>
    </row>
    <row r="219" spans="1:23" ht="21" x14ac:dyDescent="0.25">
      <c r="A219" s="12" t="s">
        <v>76</v>
      </c>
      <c r="B219" s="12"/>
      <c r="C219" s="13"/>
      <c r="D219" s="8"/>
      <c r="E219" s="13"/>
      <c r="F219" s="13"/>
      <c r="G219" s="13"/>
      <c r="H219" s="13"/>
      <c r="I219" s="13"/>
      <c r="J219" s="13"/>
      <c r="K219" s="13"/>
      <c r="L219" s="13"/>
      <c r="M219" s="12" t="s">
        <v>76</v>
      </c>
      <c r="N219" s="13"/>
      <c r="O219" s="13"/>
      <c r="P219" s="13"/>
      <c r="Q219" s="8"/>
      <c r="R219" s="8"/>
      <c r="S219" s="8"/>
      <c r="T219" s="8"/>
      <c r="U219" s="8"/>
      <c r="V219" s="8"/>
      <c r="W219" s="8"/>
    </row>
    <row r="220" spans="1:23" ht="21" x14ac:dyDescent="0.25">
      <c r="A220" s="7"/>
      <c r="B220" s="7"/>
      <c r="C220" s="13"/>
      <c r="D220" s="8"/>
      <c r="E220" s="13"/>
      <c r="F220" s="13"/>
      <c r="G220" s="13"/>
      <c r="H220" s="13"/>
      <c r="I220" s="13"/>
      <c r="J220" s="13"/>
      <c r="K220" s="13"/>
      <c r="L220" s="13"/>
      <c r="M220" s="12"/>
      <c r="N220" s="13"/>
      <c r="O220" s="13"/>
      <c r="P220" s="13"/>
      <c r="Q220" s="8"/>
      <c r="R220" s="8"/>
      <c r="S220" s="8"/>
      <c r="T220" s="8"/>
      <c r="U220" s="8"/>
      <c r="V220" s="8"/>
      <c r="W220" s="8"/>
    </row>
    <row r="221" spans="1:23" ht="21" x14ac:dyDescent="0.25">
      <c r="A221" s="7"/>
      <c r="B221" s="7"/>
      <c r="C221" s="13"/>
      <c r="D221" s="8"/>
      <c r="E221" s="13"/>
      <c r="F221" s="13"/>
      <c r="G221" s="13"/>
      <c r="H221" s="13"/>
      <c r="I221" s="13"/>
      <c r="J221" s="13"/>
      <c r="K221" s="13"/>
      <c r="L221" s="13"/>
      <c r="M221" s="7"/>
      <c r="N221" s="13"/>
      <c r="O221" s="13"/>
      <c r="P221" s="13"/>
      <c r="Q221" s="8"/>
      <c r="R221" s="8"/>
      <c r="S221" s="8"/>
      <c r="T221" s="8"/>
      <c r="U221" s="8"/>
      <c r="V221" s="8"/>
      <c r="W221" s="8"/>
    </row>
    <row r="222" spans="1:23" ht="21" x14ac:dyDescent="0.25">
      <c r="A222" s="7" t="s">
        <v>77</v>
      </c>
      <c r="B222" s="7"/>
      <c r="C222" s="13"/>
      <c r="D222" s="8"/>
      <c r="E222" s="13"/>
      <c r="F222" s="13"/>
      <c r="G222" s="13"/>
      <c r="H222" s="13"/>
      <c r="I222" s="13"/>
      <c r="J222" s="13"/>
      <c r="K222" s="13"/>
      <c r="L222" s="13"/>
      <c r="M222" s="7" t="s">
        <v>77</v>
      </c>
      <c r="N222" s="13"/>
      <c r="O222" s="13"/>
      <c r="P222" s="13"/>
      <c r="Q222" s="8"/>
      <c r="R222" s="8"/>
      <c r="S222" s="8"/>
      <c r="T222" s="8"/>
      <c r="U222" s="8"/>
      <c r="V222" s="8"/>
      <c r="W222" s="8"/>
    </row>
    <row r="223" spans="1:23" ht="21" x14ac:dyDescent="0.25">
      <c r="A223" s="7"/>
      <c r="B223" s="7"/>
      <c r="C223" s="13"/>
      <c r="D223" s="8"/>
      <c r="E223" s="13"/>
      <c r="F223" s="13"/>
      <c r="G223" s="13"/>
      <c r="H223" s="13"/>
      <c r="I223" s="13"/>
      <c r="J223" s="13"/>
      <c r="K223" s="13"/>
      <c r="L223" s="13"/>
      <c r="M223" s="7"/>
      <c r="N223" s="13"/>
      <c r="O223" s="13"/>
      <c r="P223" s="13"/>
      <c r="Q223" s="8"/>
      <c r="R223" s="8"/>
      <c r="S223" s="8"/>
      <c r="T223" s="8"/>
      <c r="U223" s="8"/>
      <c r="V223" s="8"/>
      <c r="W223" s="8"/>
    </row>
    <row r="224" spans="1:23" ht="21" x14ac:dyDescent="0.25">
      <c r="A224" s="7"/>
      <c r="B224" s="7"/>
      <c r="C224" s="13"/>
      <c r="D224" s="8"/>
      <c r="E224" s="13"/>
      <c r="F224" s="13"/>
      <c r="G224" s="13"/>
      <c r="H224" s="13"/>
      <c r="I224" s="13"/>
      <c r="J224" s="13"/>
      <c r="K224" s="13"/>
      <c r="L224" s="13"/>
      <c r="M224" s="7"/>
      <c r="N224" s="13"/>
      <c r="O224" s="13"/>
      <c r="P224" s="13"/>
      <c r="Q224" s="8"/>
      <c r="R224" s="8"/>
      <c r="S224" s="8"/>
      <c r="T224" s="8"/>
      <c r="U224" s="8"/>
      <c r="V224" s="8"/>
      <c r="W224" s="8"/>
    </row>
    <row r="225" spans="1:23" ht="21" x14ac:dyDescent="0.25">
      <c r="A225" s="7" t="s">
        <v>78</v>
      </c>
      <c r="B225" s="7"/>
      <c r="C225" s="13"/>
      <c r="D225" s="8"/>
      <c r="E225" s="13"/>
      <c r="F225" s="13"/>
      <c r="G225" s="13"/>
      <c r="H225" s="13"/>
      <c r="I225" s="13"/>
      <c r="J225" s="13"/>
      <c r="K225" s="13"/>
      <c r="L225" s="13"/>
      <c r="M225" s="7" t="s">
        <v>78</v>
      </c>
      <c r="N225" s="13"/>
      <c r="O225" s="13"/>
      <c r="P225" s="13"/>
      <c r="Q225" s="8"/>
      <c r="R225" s="8"/>
      <c r="S225" s="8"/>
      <c r="T225" s="8"/>
      <c r="U225" s="8"/>
      <c r="V225" s="8"/>
      <c r="W225" s="8"/>
    </row>
    <row r="226" spans="1:23" ht="21" x14ac:dyDescent="0.25">
      <c r="A226" s="7"/>
      <c r="B226" s="7"/>
      <c r="C226" s="13"/>
      <c r="D226" s="8"/>
      <c r="E226" s="13"/>
      <c r="F226" s="13"/>
      <c r="G226" s="13"/>
      <c r="H226" s="13"/>
      <c r="I226" s="13"/>
      <c r="J226" s="13"/>
      <c r="K226" s="13"/>
      <c r="L226" s="13"/>
      <c r="M226" s="7"/>
      <c r="N226" s="13"/>
      <c r="O226" s="13"/>
      <c r="P226" s="13"/>
      <c r="Q226" s="8"/>
      <c r="R226" s="8"/>
      <c r="S226" s="8"/>
      <c r="T226" s="8"/>
      <c r="U226" s="8"/>
      <c r="V226" s="8"/>
      <c r="W226" s="8"/>
    </row>
    <row r="227" spans="1:23" ht="21" x14ac:dyDescent="0.25">
      <c r="A227" s="7"/>
      <c r="B227" s="7"/>
      <c r="C227" s="13"/>
      <c r="D227" s="8"/>
      <c r="E227" s="13"/>
      <c r="F227" s="13"/>
      <c r="G227" s="13"/>
      <c r="H227" s="13"/>
      <c r="I227" s="13"/>
      <c r="J227" s="13"/>
      <c r="K227" s="13"/>
      <c r="L227" s="13"/>
      <c r="M227" s="7"/>
      <c r="N227" s="13"/>
      <c r="O227" s="13"/>
      <c r="P227" s="13"/>
      <c r="Q227" s="8"/>
      <c r="R227" s="8"/>
      <c r="S227" s="8"/>
      <c r="T227" s="8"/>
      <c r="U227" s="8"/>
      <c r="V227" s="8"/>
      <c r="W227" s="8"/>
    </row>
    <row r="228" spans="1:23" ht="21" x14ac:dyDescent="0.25">
      <c r="A228" s="7" t="s">
        <v>70</v>
      </c>
      <c r="B228" s="7"/>
      <c r="C228" s="13"/>
      <c r="D228" s="8"/>
      <c r="E228" s="13"/>
      <c r="F228" s="13"/>
      <c r="G228" s="13"/>
      <c r="H228" s="13"/>
      <c r="I228" s="13"/>
      <c r="J228" s="13"/>
      <c r="K228" s="13"/>
      <c r="L228" s="13"/>
      <c r="M228" s="7" t="s">
        <v>70</v>
      </c>
      <c r="N228" s="13"/>
      <c r="O228" s="13"/>
      <c r="P228" s="13"/>
      <c r="Q228" s="8"/>
      <c r="R228" s="8"/>
      <c r="S228" s="8"/>
      <c r="T228" s="8"/>
      <c r="U228" s="8"/>
      <c r="V228" s="8"/>
      <c r="W228" s="8"/>
    </row>
  </sheetData>
  <mergeCells count="380">
    <mergeCell ref="Y75:Z75"/>
    <mergeCell ref="B70:C70"/>
    <mergeCell ref="J71:K71"/>
    <mergeCell ref="H72:I72"/>
    <mergeCell ref="J72:K72"/>
    <mergeCell ref="B75:B77"/>
    <mergeCell ref="E63:F64"/>
    <mergeCell ref="E36:F36"/>
    <mergeCell ref="B72:C72"/>
    <mergeCell ref="D69:E72"/>
    <mergeCell ref="AA35:AB35"/>
    <mergeCell ref="AA36:AB37"/>
    <mergeCell ref="AA38:AB38"/>
    <mergeCell ref="AA39:AB39"/>
    <mergeCell ref="AA40:AB40"/>
    <mergeCell ref="AA41:AB41"/>
    <mergeCell ref="AA42:AB42"/>
    <mergeCell ref="H49:I49"/>
    <mergeCell ref="J49:K49"/>
    <mergeCell ref="Y36:Z36"/>
    <mergeCell ref="K43:L44"/>
    <mergeCell ref="G36:H36"/>
    <mergeCell ref="I36:J36"/>
    <mergeCell ref="W36:X36"/>
    <mergeCell ref="G35:Z35"/>
    <mergeCell ref="M104:N104"/>
    <mergeCell ref="K75:X75"/>
    <mergeCell ref="K76:L76"/>
    <mergeCell ref="M76:N76"/>
    <mergeCell ref="O76:P76"/>
    <mergeCell ref="Q76:R76"/>
    <mergeCell ref="W91:X91"/>
    <mergeCell ref="H86:I86"/>
    <mergeCell ref="J86:K86"/>
    <mergeCell ref="H87:I87"/>
    <mergeCell ref="J87:K87"/>
    <mergeCell ref="O104:P104"/>
    <mergeCell ref="Q104:R104"/>
    <mergeCell ref="I104:J104"/>
    <mergeCell ref="K104:L104"/>
    <mergeCell ref="K80:L81"/>
    <mergeCell ref="S76:T76"/>
    <mergeCell ref="U76:V76"/>
    <mergeCell ref="M80:X81"/>
    <mergeCell ref="G76:H77"/>
    <mergeCell ref="W76:X76"/>
    <mergeCell ref="A90:A92"/>
    <mergeCell ref="B90:B92"/>
    <mergeCell ref="K90:L91"/>
    <mergeCell ref="M91:N91"/>
    <mergeCell ref="O91:P91"/>
    <mergeCell ref="M90:Z90"/>
    <mergeCell ref="E91:F92"/>
    <mergeCell ref="G91:H92"/>
    <mergeCell ref="I91:J92"/>
    <mergeCell ref="Q91:R91"/>
    <mergeCell ref="S91:T91"/>
    <mergeCell ref="U91:V91"/>
    <mergeCell ref="U57:V57"/>
    <mergeCell ref="G57:H57"/>
    <mergeCell ref="I57:J57"/>
    <mergeCell ref="K57:L57"/>
    <mergeCell ref="G43:H44"/>
    <mergeCell ref="I43:J44"/>
    <mergeCell ref="J48:K48"/>
    <mergeCell ref="B47:K47"/>
    <mergeCell ref="Y91:Z91"/>
    <mergeCell ref="J51:K51"/>
    <mergeCell ref="H52:I52"/>
    <mergeCell ref="J52:K52"/>
    <mergeCell ref="H53:I53"/>
    <mergeCell ref="J53:K53"/>
    <mergeCell ref="E56:F57"/>
    <mergeCell ref="M57:N57"/>
    <mergeCell ref="O57:P57"/>
    <mergeCell ref="Q57:R57"/>
    <mergeCell ref="G56:V56"/>
    <mergeCell ref="K63:V64"/>
    <mergeCell ref="J68:K68"/>
    <mergeCell ref="B67:K67"/>
    <mergeCell ref="B71:C71"/>
    <mergeCell ref="B49:C49"/>
    <mergeCell ref="B35:B37"/>
    <mergeCell ref="H50:I50"/>
    <mergeCell ref="J50:K50"/>
    <mergeCell ref="C56:D58"/>
    <mergeCell ref="K36:L36"/>
    <mergeCell ref="M36:N36"/>
    <mergeCell ref="O36:P36"/>
    <mergeCell ref="Q36:R36"/>
    <mergeCell ref="S36:T36"/>
    <mergeCell ref="F48:G48"/>
    <mergeCell ref="B50:C50"/>
    <mergeCell ref="S57:T57"/>
    <mergeCell ref="A152:B152"/>
    <mergeCell ref="H121:I121"/>
    <mergeCell ref="D114:E115"/>
    <mergeCell ref="B112:K112"/>
    <mergeCell ref="A103:A105"/>
    <mergeCell ref="B103:B105"/>
    <mergeCell ref="M43:Z44"/>
    <mergeCell ref="A14:A16"/>
    <mergeCell ref="B14:B16"/>
    <mergeCell ref="O15:P15"/>
    <mergeCell ref="Q15:R15"/>
    <mergeCell ref="S15:T15"/>
    <mergeCell ref="H27:I27"/>
    <mergeCell ref="E22:F23"/>
    <mergeCell ref="G22:H23"/>
    <mergeCell ref="J26:K26"/>
    <mergeCell ref="B25:K25"/>
    <mergeCell ref="H26:I26"/>
    <mergeCell ref="J27:K27"/>
    <mergeCell ref="A56:A58"/>
    <mergeCell ref="B56:B58"/>
    <mergeCell ref="Y76:Z77"/>
    <mergeCell ref="H51:I51"/>
    <mergeCell ref="U36:V36"/>
    <mergeCell ref="A192:W192"/>
    <mergeCell ref="B26:C26"/>
    <mergeCell ref="D26:E26"/>
    <mergeCell ref="F26:G26"/>
    <mergeCell ref="B28:C28"/>
    <mergeCell ref="B29:C29"/>
    <mergeCell ref="B30:C30"/>
    <mergeCell ref="B31:C31"/>
    <mergeCell ref="A180:W180"/>
    <mergeCell ref="A182:W182"/>
    <mergeCell ref="A184:W184"/>
    <mergeCell ref="A186:W186"/>
    <mergeCell ref="A188:W188"/>
    <mergeCell ref="A190:W190"/>
    <mergeCell ref="E104:F105"/>
    <mergeCell ref="G104:H105"/>
    <mergeCell ref="B68:C68"/>
    <mergeCell ref="H48:I48"/>
    <mergeCell ref="B69:C69"/>
    <mergeCell ref="A178:W178"/>
    <mergeCell ref="B113:C113"/>
    <mergeCell ref="D113:E113"/>
    <mergeCell ref="F113:G113"/>
    <mergeCell ref="F27:G27"/>
    <mergeCell ref="A172:B172"/>
    <mergeCell ref="A163:B163"/>
    <mergeCell ref="D163:E163"/>
    <mergeCell ref="F163:G163"/>
    <mergeCell ref="A173:B173"/>
    <mergeCell ref="A164:B164"/>
    <mergeCell ref="D164:E164"/>
    <mergeCell ref="F164:G164"/>
    <mergeCell ref="D100:E100"/>
    <mergeCell ref="A169:B169"/>
    <mergeCell ref="A160:B160"/>
    <mergeCell ref="D160:E160"/>
    <mergeCell ref="F160:G160"/>
    <mergeCell ref="A170:B170"/>
    <mergeCell ref="A161:B161"/>
    <mergeCell ref="D161:E161"/>
    <mergeCell ref="F161:G161"/>
    <mergeCell ref="B121:C121"/>
    <mergeCell ref="D121:G121"/>
    <mergeCell ref="B125:C125"/>
    <mergeCell ref="D125:G125"/>
    <mergeCell ref="A149:B149"/>
    <mergeCell ref="C149:E149"/>
    <mergeCell ref="A150:B150"/>
    <mergeCell ref="B100:C100"/>
    <mergeCell ref="H8:L8"/>
    <mergeCell ref="H9:L9"/>
    <mergeCell ref="M8:Q8"/>
    <mergeCell ref="M9:Q9"/>
    <mergeCell ref="C10:Q10"/>
    <mergeCell ref="A8:B8"/>
    <mergeCell ref="A9:B9"/>
    <mergeCell ref="C9:G9"/>
    <mergeCell ref="A47:A48"/>
    <mergeCell ref="D27:E31"/>
    <mergeCell ref="B51:C51"/>
    <mergeCell ref="B52:C52"/>
    <mergeCell ref="B53:C53"/>
    <mergeCell ref="D49:E53"/>
    <mergeCell ref="B27:C27"/>
    <mergeCell ref="E15:F15"/>
    <mergeCell ref="G15:H15"/>
    <mergeCell ref="I15:J15"/>
    <mergeCell ref="E43:F44"/>
    <mergeCell ref="I75:J76"/>
    <mergeCell ref="F99:G99"/>
    <mergeCell ref="H99:I99"/>
    <mergeCell ref="D86:E87"/>
    <mergeCell ref="H113:I113"/>
    <mergeCell ref="B114:C114"/>
    <mergeCell ref="B115:C115"/>
    <mergeCell ref="H115:I115"/>
    <mergeCell ref="J115:K115"/>
    <mergeCell ref="H114:I114"/>
    <mergeCell ref="J114:K114"/>
    <mergeCell ref="A171:B171"/>
    <mergeCell ref="A162:B162"/>
    <mergeCell ref="C150:E150"/>
    <mergeCell ref="J113:K113"/>
    <mergeCell ref="D162:E162"/>
    <mergeCell ref="F162:G162"/>
    <mergeCell ref="A168:B168"/>
    <mergeCell ref="A159:B159"/>
    <mergeCell ref="D159:E159"/>
    <mergeCell ref="F159:G159"/>
    <mergeCell ref="H136:I136"/>
    <mergeCell ref="B137:C137"/>
    <mergeCell ref="D137:G137"/>
    <mergeCell ref="B136:C136"/>
    <mergeCell ref="D136:G136"/>
    <mergeCell ref="C168:D168"/>
    <mergeCell ref="C154:E154"/>
    <mergeCell ref="B119:G119"/>
    <mergeCell ref="H119:I120"/>
    <mergeCell ref="B120:C120"/>
    <mergeCell ref="D120:G120"/>
    <mergeCell ref="A132:A133"/>
    <mergeCell ref="B132:G132"/>
    <mergeCell ref="H122:I122"/>
    <mergeCell ref="B123:C123"/>
    <mergeCell ref="D123:G123"/>
    <mergeCell ref="H123:I123"/>
    <mergeCell ref="B124:C124"/>
    <mergeCell ref="D124:G124"/>
    <mergeCell ref="H124:I124"/>
    <mergeCell ref="B122:C122"/>
    <mergeCell ref="D122:G122"/>
    <mergeCell ref="H125:I125"/>
    <mergeCell ref="B126:C126"/>
    <mergeCell ref="D126:G126"/>
    <mergeCell ref="H126:I126"/>
    <mergeCell ref="B127:C127"/>
    <mergeCell ref="D127:G127"/>
    <mergeCell ref="H127:I127"/>
    <mergeCell ref="B128:C128"/>
    <mergeCell ref="H129:I129"/>
    <mergeCell ref="A35:A37"/>
    <mergeCell ref="A84:A85"/>
    <mergeCell ref="H30:I30"/>
    <mergeCell ref="H31:I31"/>
    <mergeCell ref="H28:I28"/>
    <mergeCell ref="J28:K28"/>
    <mergeCell ref="F28:G28"/>
    <mergeCell ref="D128:G128"/>
    <mergeCell ref="H128:I128"/>
    <mergeCell ref="A98:A99"/>
    <mergeCell ref="A112:A113"/>
    <mergeCell ref="E76:F77"/>
    <mergeCell ref="A75:A77"/>
    <mergeCell ref="B86:C86"/>
    <mergeCell ref="B87:C87"/>
    <mergeCell ref="B99:C99"/>
    <mergeCell ref="D99:E99"/>
    <mergeCell ref="B98:K98"/>
    <mergeCell ref="J99:K99"/>
    <mergeCell ref="J85:K85"/>
    <mergeCell ref="B84:K84"/>
    <mergeCell ref="E103:H103"/>
    <mergeCell ref="E108:H109"/>
    <mergeCell ref="C108:D109"/>
    <mergeCell ref="A67:A68"/>
    <mergeCell ref="D68:E68"/>
    <mergeCell ref="F68:G68"/>
    <mergeCell ref="H68:I68"/>
    <mergeCell ref="H69:I69"/>
    <mergeCell ref="J69:K69"/>
    <mergeCell ref="H70:I70"/>
    <mergeCell ref="J70:K70"/>
    <mergeCell ref="H71:I71"/>
    <mergeCell ref="Y78:Z78"/>
    <mergeCell ref="Y79:Z79"/>
    <mergeCell ref="K94:L95"/>
    <mergeCell ref="M94:N95"/>
    <mergeCell ref="O94:Z95"/>
    <mergeCell ref="B140:C140"/>
    <mergeCell ref="D140:G140"/>
    <mergeCell ref="H140:I140"/>
    <mergeCell ref="H137:I137"/>
    <mergeCell ref="B138:C138"/>
    <mergeCell ref="D138:G138"/>
    <mergeCell ref="H138:I138"/>
    <mergeCell ref="B139:C139"/>
    <mergeCell ref="D139:G139"/>
    <mergeCell ref="H139:I139"/>
    <mergeCell ref="H132:I133"/>
    <mergeCell ref="B133:C133"/>
    <mergeCell ref="D133:G133"/>
    <mergeCell ref="B134:C134"/>
    <mergeCell ref="D134:G134"/>
    <mergeCell ref="H134:I134"/>
    <mergeCell ref="D135:G135"/>
    <mergeCell ref="F85:G85"/>
    <mergeCell ref="C103:D105"/>
    <mergeCell ref="C169:D169"/>
    <mergeCell ref="C170:D170"/>
    <mergeCell ref="C171:D171"/>
    <mergeCell ref="C172:D172"/>
    <mergeCell ref="C173:D173"/>
    <mergeCell ref="C152:E152"/>
    <mergeCell ref="AA90:AB90"/>
    <mergeCell ref="AA91:AB92"/>
    <mergeCell ref="AA93:AB93"/>
    <mergeCell ref="H100:I100"/>
    <mergeCell ref="J100:K100"/>
    <mergeCell ref="I108:J109"/>
    <mergeCell ref="I103:R103"/>
    <mergeCell ref="K108:R109"/>
    <mergeCell ref="S103:T103"/>
    <mergeCell ref="S104:T105"/>
    <mergeCell ref="S106:T106"/>
    <mergeCell ref="S107:T107"/>
    <mergeCell ref="B141:C141"/>
    <mergeCell ref="D141:G141"/>
    <mergeCell ref="H141:I141"/>
    <mergeCell ref="B145:C145"/>
    <mergeCell ref="A154:B154"/>
    <mergeCell ref="A119:A120"/>
    <mergeCell ref="H146:I146"/>
    <mergeCell ref="C8:G8"/>
    <mergeCell ref="D145:G145"/>
    <mergeCell ref="H145:I145"/>
    <mergeCell ref="B142:C142"/>
    <mergeCell ref="D142:G142"/>
    <mergeCell ref="H142:I142"/>
    <mergeCell ref="B143:C143"/>
    <mergeCell ref="D143:G143"/>
    <mergeCell ref="H143:I143"/>
    <mergeCell ref="B144:C144"/>
    <mergeCell ref="D144:G144"/>
    <mergeCell ref="H144:I144"/>
    <mergeCell ref="B135:C135"/>
    <mergeCell ref="H135:I135"/>
    <mergeCell ref="A10:B10"/>
    <mergeCell ref="A25:A26"/>
    <mergeCell ref="B85:C85"/>
    <mergeCell ref="D85:E85"/>
    <mergeCell ref="B48:C48"/>
    <mergeCell ref="C43:D44"/>
    <mergeCell ref="D48:E48"/>
    <mergeCell ref="C63:D64"/>
    <mergeCell ref="C14:D16"/>
    <mergeCell ref="U20:V20"/>
    <mergeCell ref="U21:V21"/>
    <mergeCell ref="U15:V16"/>
    <mergeCell ref="U14:V14"/>
    <mergeCell ref="U17:V17"/>
    <mergeCell ref="U18:V18"/>
    <mergeCell ref="U19:V19"/>
    <mergeCell ref="R8:V8"/>
    <mergeCell ref="W8:AA8"/>
    <mergeCell ref="R9:V9"/>
    <mergeCell ref="W9:AA9"/>
    <mergeCell ref="R10:AA10"/>
    <mergeCell ref="E14:T14"/>
    <mergeCell ref="K15:L15"/>
    <mergeCell ref="M15:N15"/>
    <mergeCell ref="C75:D77"/>
    <mergeCell ref="E75:H75"/>
    <mergeCell ref="E80:J81"/>
    <mergeCell ref="C80:D81"/>
    <mergeCell ref="C90:D92"/>
    <mergeCell ref="E90:J90"/>
    <mergeCell ref="E94:J95"/>
    <mergeCell ref="C94:D95"/>
    <mergeCell ref="C22:D23"/>
    <mergeCell ref="I22:T23"/>
    <mergeCell ref="F29:G29"/>
    <mergeCell ref="F30:G30"/>
    <mergeCell ref="F31:G31"/>
    <mergeCell ref="J29:K29"/>
    <mergeCell ref="J30:K30"/>
    <mergeCell ref="J31:K31"/>
    <mergeCell ref="E35:F35"/>
    <mergeCell ref="C35:D37"/>
    <mergeCell ref="H85:I85"/>
    <mergeCell ref="G63:H64"/>
    <mergeCell ref="I63:J64"/>
    <mergeCell ref="H29:I29"/>
  </mergeCells>
  <conditionalFormatting sqref="H65 D65 F65 L65 J65 J19:J21 L19:L21 N19:N21 P17:P21 R20:R21 T21 D20:D21 F17:F21 H19:H21">
    <cfRule type="expression" dxfId="66" priority="255">
      <formula>C17="✖"</formula>
    </cfRule>
  </conditionalFormatting>
  <conditionalFormatting sqref="Q17:T18">
    <cfRule type="expression" dxfId="65" priority="182">
      <formula>P17="✖"</formula>
    </cfRule>
  </conditionalFormatting>
  <conditionalFormatting sqref="H107 J107 L107 N107 P107 R107">
    <cfRule type="expression" dxfId="64" priority="180">
      <formula>G107="✖"</formula>
    </cfRule>
  </conditionalFormatting>
  <conditionalFormatting sqref="J96:J97">
    <cfRule type="expression" dxfId="63" priority="100">
      <formula>I96="✖"</formula>
    </cfRule>
  </conditionalFormatting>
  <conditionalFormatting sqref="G17:N18">
    <cfRule type="expression" dxfId="62" priority="23">
      <formula>F17="✖"</formula>
    </cfRule>
  </conditionalFormatting>
  <conditionalFormatting sqref="Q19:T19 S20:T20">
    <cfRule type="expression" dxfId="61" priority="22">
      <formula>P19="✖"</formula>
    </cfRule>
  </conditionalFormatting>
  <conditionalFormatting sqref="P38:P42 N38:N42 R38:R42 T38:T42 V38:V42 X38:X39 Z38:Z42 D38:D42">
    <cfRule type="expression" dxfId="60" priority="21">
      <formula>C38="✖"</formula>
    </cfRule>
  </conditionalFormatting>
  <conditionalFormatting sqref="W40:X42">
    <cfRule type="expression" dxfId="59" priority="17">
      <formula>V40="✖"</formula>
    </cfRule>
  </conditionalFormatting>
  <conditionalFormatting sqref="H38:H42 J38:J42 F38:F42 L38:L42">
    <cfRule type="expression" dxfId="58" priority="16">
      <formula>E38="✖"</formula>
    </cfRule>
  </conditionalFormatting>
  <conditionalFormatting sqref="L59:L62 N59:N62 P59:P62 R59:R62 T59:T62 V59:V62 D59:D62">
    <cfRule type="expression" dxfId="57" priority="14">
      <formula>C59="✖"</formula>
    </cfRule>
  </conditionalFormatting>
  <conditionalFormatting sqref="F59:F62 H59:H62 J59:J62">
    <cfRule type="expression" dxfId="56" priority="13">
      <formula>E59="✖"</formula>
    </cfRule>
  </conditionalFormatting>
  <conditionalFormatting sqref="F78:F79 H78:H79 D78:D79">
    <cfRule type="expression" dxfId="55" priority="11">
      <formula>C78="✖"</formula>
    </cfRule>
  </conditionalFormatting>
  <conditionalFormatting sqref="J78:J79 L78:L79">
    <cfRule type="expression" dxfId="54" priority="10">
      <formula>I78="✖"</formula>
    </cfRule>
  </conditionalFormatting>
  <conditionalFormatting sqref="N78:N79 P78:P79 R78:R79 T78:T79 V78:V79 X78:X79">
    <cfRule type="expression" dxfId="53" priority="9">
      <formula>M78="✖"</formula>
    </cfRule>
  </conditionalFormatting>
  <conditionalFormatting sqref="D93 F93 H93">
    <cfRule type="expression" dxfId="52" priority="8">
      <formula>C93="✖"</formula>
    </cfRule>
  </conditionalFormatting>
  <conditionalFormatting sqref="J93">
    <cfRule type="expression" dxfId="51" priority="7">
      <formula>I93="✖"</formula>
    </cfRule>
  </conditionalFormatting>
  <conditionalFormatting sqref="L93 N93">
    <cfRule type="expression" dxfId="50" priority="6">
      <formula>K93="✖"</formula>
    </cfRule>
  </conditionalFormatting>
  <conditionalFormatting sqref="P93 R93 T93 V93 X93 Z93">
    <cfRule type="expression" dxfId="49" priority="5">
      <formula>O93="✖"</formula>
    </cfRule>
  </conditionalFormatting>
  <conditionalFormatting sqref="H106 F106:F107 D106:D107">
    <cfRule type="expression" dxfId="48" priority="4">
      <formula>C106="✖"</formula>
    </cfRule>
  </conditionalFormatting>
  <conditionalFormatting sqref="J106">
    <cfRule type="expression" dxfId="47" priority="2">
      <formula>I106="✖"</formula>
    </cfRule>
  </conditionalFormatting>
  <conditionalFormatting sqref="L106 N106 P106 R106">
    <cfRule type="expression" dxfId="46" priority="1">
      <formula>K106="✖"</formula>
    </cfRule>
  </conditionalFormatting>
  <conditionalFormatting sqref="D17:D19">
    <cfRule type="expression" dxfId="45" priority="339">
      <formula>#REF!="✖"</formula>
    </cfRule>
  </conditionalFormatting>
  <conditionalFormatting sqref="C17:C19">
    <cfRule type="expression" dxfId="44" priority="342">
      <formula>T17="✖"</formula>
    </cfRule>
  </conditionalFormatting>
  <dataValidations count="4">
    <dataValidation type="list" allowBlank="1" showInputMessage="1" showErrorMessage="1" sqref="C93 M92:M93 G16 I16 K16 M19:M21 K37:K42 Q16 S16 S37:S42 O16:O21 Y37:Y42 I37:I42 C38:C42 U58:U62 C106:C107 M37:M42 O37:O42 Q37:Q42 Q58:Q62 U37:U42 W37:W39 I105:I106 S21 I77:I79 E58:E62 I58:I62 K58:K62 M58:M62 O58:O62 G58:G62 S58:S62 G78:G79 M77:M79 O77:O79 Q77:Q79 K77:K79 U77:U79 W77:W79 E78:E79 I93 K92:K93 O92:O93 Q92:Q93 S92:S93 U92:U93 W92:W93 Y92:Y93 G106 K105:K106 Q105:Q106 O105:O106 M105:M106 E106:E107 G37:G42 C59:C62 C20:C21 E93 C78:C79 E16:E21 G93 S77:S79 G19:G21 I19:I21 K19:K21 M16 Q20:Q21 E37:E42" xr:uid="{2DCFFB35-45BD-4481-9844-F03AE12FD7E6}">
      <formula1>$M$1:$M$2</formula1>
    </dataValidation>
    <dataValidation type="list" allowBlank="1" showInputMessage="1" showErrorMessage="1" sqref="W8:AA8" xr:uid="{5C2A162E-B167-49EA-808F-36111B776C87}">
      <formula1>$AF$1:$AF$7</formula1>
    </dataValidation>
    <dataValidation type="list" allowBlank="1" showInputMessage="1" showErrorMessage="1" sqref="W9:AA9" xr:uid="{2FB5F93E-E28A-4746-A1A9-F7C85FD24005}">
      <formula1>$AH$1:$AH$2</formula1>
    </dataValidation>
    <dataValidation type="list" allowBlank="1" showInputMessage="1" showErrorMessage="1" sqref="A2 I65 G65 C65 E65 K65" xr:uid="{C757CAA4-CA91-4841-B09B-6524B26474AF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2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5A238-1F2C-4B1A-85D1-C50990BF7484}">
  <sheetPr>
    <tabColor theme="6"/>
  </sheetPr>
  <dimension ref="A1:AZ2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" sqref="D1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8" width="11.42578125" style="15" bestFit="1" customWidth="1"/>
    <col min="39" max="40" width="15" style="15" customWidth="1"/>
    <col min="41" max="41" width="13.28515625" style="15" customWidth="1"/>
    <col min="42" max="42" width="11.42578125" style="15" bestFit="1" customWidth="1"/>
    <col min="43" max="43" width="16.85546875" style="15" bestFit="1" customWidth="1"/>
    <col min="44" max="44" width="17.42578125" style="15" bestFit="1" customWidth="1"/>
    <col min="45" max="45" width="13.5703125" style="15" bestFit="1" customWidth="1"/>
    <col min="46" max="46" width="16.85546875" style="15" bestFit="1" customWidth="1"/>
    <col min="47" max="47" width="17.42578125" style="15" bestFit="1" customWidth="1"/>
    <col min="48" max="48" width="11.140625" style="15" bestFit="1" customWidth="1"/>
    <col min="49" max="49" width="12.85546875" style="15" bestFit="1" customWidth="1"/>
    <col min="50" max="50" width="14.7109375" style="15" bestFit="1" customWidth="1"/>
    <col min="51" max="51" width="12.42578125" style="15" bestFit="1" customWidth="1"/>
    <col min="52" max="16384" width="9.140625" style="15"/>
  </cols>
  <sheetData>
    <row r="1" spans="1:52" s="45" customFormat="1" ht="95.25" customHeight="1" x14ac:dyDescent="0.2">
      <c r="A1" s="43" t="s">
        <v>82</v>
      </c>
      <c r="B1" s="43" t="s">
        <v>81</v>
      </c>
      <c r="C1" s="40" t="s">
        <v>5</v>
      </c>
      <c r="D1" s="40" t="s">
        <v>112</v>
      </c>
      <c r="E1" s="40" t="s">
        <v>110</v>
      </c>
      <c r="F1" s="40" t="s">
        <v>6</v>
      </c>
      <c r="G1" s="40" t="s">
        <v>136</v>
      </c>
      <c r="H1" s="40" t="s">
        <v>19</v>
      </c>
      <c r="I1" s="40" t="s">
        <v>84</v>
      </c>
      <c r="J1" s="40" t="s">
        <v>157</v>
      </c>
      <c r="K1" s="40" t="s">
        <v>36</v>
      </c>
      <c r="L1" s="40" t="s">
        <v>86</v>
      </c>
      <c r="M1" s="41" t="s">
        <v>113</v>
      </c>
      <c r="N1" s="41" t="s">
        <v>114</v>
      </c>
      <c r="O1" s="41" t="s">
        <v>107</v>
      </c>
      <c r="P1" s="44" t="s">
        <v>145</v>
      </c>
      <c r="Q1" s="44" t="s">
        <v>146</v>
      </c>
      <c r="R1" s="42" t="s">
        <v>147</v>
      </c>
      <c r="S1" s="42" t="s">
        <v>158</v>
      </c>
      <c r="T1" s="42" t="s">
        <v>148</v>
      </c>
      <c r="U1" s="42" t="s">
        <v>149</v>
      </c>
      <c r="V1" s="42" t="s">
        <v>150</v>
      </c>
      <c r="W1" s="42" t="s">
        <v>151</v>
      </c>
      <c r="X1" s="68" t="s">
        <v>152</v>
      </c>
      <c r="Y1" s="68" t="s">
        <v>159</v>
      </c>
      <c r="Z1" s="68" t="s">
        <v>153</v>
      </c>
      <c r="AA1" s="68" t="s">
        <v>154</v>
      </c>
      <c r="AB1" s="68" t="s">
        <v>155</v>
      </c>
      <c r="AC1" s="68" t="s">
        <v>156</v>
      </c>
      <c r="AD1" s="68" t="s">
        <v>131</v>
      </c>
      <c r="AE1" s="68" t="s">
        <v>132</v>
      </c>
      <c r="AF1" s="68" t="s">
        <v>133</v>
      </c>
      <c r="AG1" s="68" t="s">
        <v>134</v>
      </c>
      <c r="AH1" s="68" t="s">
        <v>135</v>
      </c>
      <c r="AI1" s="68" t="s">
        <v>137</v>
      </c>
      <c r="AJ1" s="68" t="s">
        <v>138</v>
      </c>
      <c r="AK1" s="68" t="s">
        <v>201</v>
      </c>
      <c r="AL1" s="60" t="s">
        <v>166</v>
      </c>
      <c r="AM1" s="60" t="s">
        <v>129</v>
      </c>
      <c r="AN1" s="60" t="s">
        <v>139</v>
      </c>
      <c r="AO1" s="60" t="s">
        <v>91</v>
      </c>
      <c r="AP1" s="60" t="s">
        <v>90</v>
      </c>
      <c r="AQ1" s="60" t="s">
        <v>89</v>
      </c>
      <c r="AR1" s="60" t="s">
        <v>164</v>
      </c>
      <c r="AS1" s="60" t="s">
        <v>165</v>
      </c>
      <c r="AT1" s="60" t="s">
        <v>93</v>
      </c>
      <c r="AU1" s="60" t="s">
        <v>2</v>
      </c>
      <c r="AV1" s="60" t="s">
        <v>95</v>
      </c>
      <c r="AW1" s="60" t="s">
        <v>185</v>
      </c>
      <c r="AX1" s="60" t="s">
        <v>173</v>
      </c>
      <c r="AY1" s="60" t="s">
        <v>186</v>
      </c>
    </row>
    <row r="2" spans="1:52" ht="21" x14ac:dyDescent="0.2">
      <c r="A2" s="46" t="s">
        <v>83</v>
      </c>
      <c r="B2" s="46" t="s">
        <v>48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47">
        <f>IF('Formulário Anual 2024'!$E$16="✔",0,IF('Formulário Anual 2024'!E17="✔",'Formulário Anual 2024'!F17*(1-'Formulário Anual 2024'!$D$27-'Formulário Anual 2024'!$F27),0))</f>
        <v>0</v>
      </c>
      <c r="S2" s="51"/>
      <c r="T2" s="51"/>
      <c r="U2" s="51"/>
      <c r="V2" s="51"/>
      <c r="W2" s="51"/>
      <c r="X2" s="47">
        <f>IF('Formulário Anual 2024'!$E$16="✔",IF('Formulário Anual 2024'!E17="✔",'Formulário Anual 2024'!F17,0),0)</f>
        <v>0</v>
      </c>
      <c r="Y2" s="51"/>
      <c r="Z2" s="51"/>
      <c r="AA2" s="51"/>
      <c r="AB2" s="51"/>
      <c r="AC2" s="51"/>
      <c r="AD2" s="51"/>
      <c r="AE2" s="51"/>
      <c r="AF2" s="51"/>
      <c r="AG2" s="47">
        <f>IF('Formulário Anual 2024'!O17="✔",'Formulário Anual 2024'!P17,0)</f>
        <v>0</v>
      </c>
      <c r="AH2" s="51"/>
      <c r="AI2" s="51"/>
      <c r="AJ2" s="51"/>
      <c r="AK2" s="51"/>
      <c r="AL2" s="47">
        <f>'Formulário Anual 2024'!U17</f>
        <v>0</v>
      </c>
      <c r="AM2" s="78">
        <f>SUM(C2:Q2,AK2)</f>
        <v>0</v>
      </c>
      <c r="AN2" s="78">
        <f>SUM(AM2,R2:AJ2)</f>
        <v>0</v>
      </c>
      <c r="AO2" s="61">
        <f>'Formulário Anual 2024'!$D$27</f>
        <v>0.5</v>
      </c>
      <c r="AP2" s="62">
        <f>'Formulário Anual 2024'!$H$150</f>
        <v>0</v>
      </c>
      <c r="AQ2" s="62">
        <f>AP2+AO2</f>
        <v>0.5</v>
      </c>
      <c r="AR2" s="61">
        <f>'Formulário Anual 2024'!B17</f>
        <v>0</v>
      </c>
      <c r="AS2" s="47">
        <f t="shared" ref="AS2:AS20" si="0">AR2*AN2</f>
        <v>0</v>
      </c>
      <c r="AT2" s="67" t="str">
        <f>'Formulário Anual 2024'!$C$8</f>
        <v>TESTE RAZÃO SOCIAL</v>
      </c>
      <c r="AU2" s="67" t="str">
        <f>'Formulário Anual 2024'!$C$9</f>
        <v>00.000.000/0000-00</v>
      </c>
      <c r="AV2" s="15" t="str">
        <f>'Formulário Anual 2024'!$W$8</f>
        <v>Centro-Oeste</v>
      </c>
      <c r="AW2" s="15" t="str">
        <f>'Formulário Anual 2024'!$W$9</f>
        <v>Parceira - Base</v>
      </c>
      <c r="AX2" s="67" t="str">
        <f>'Formulário Anual 2024'!$C$10</f>
        <v>Teste observação</v>
      </c>
      <c r="AY2" s="67">
        <f>'Formulário Anual 2024'!$W$10</f>
        <v>0</v>
      </c>
    </row>
    <row r="3" spans="1:52" ht="21" x14ac:dyDescent="0.2">
      <c r="A3" s="46" t="s">
        <v>9</v>
      </c>
      <c r="B3" s="46" t="s">
        <v>48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47">
        <f>IF('Formulário Anual 2024'!$E$16="✔",0,IF('Formulário Anual 2024'!E18="✔",'Formulário Anual 2024'!F18*(1-'Formulário Anual 2024'!$D$27-'Formulário Anual 2024'!$F28),0))</f>
        <v>0</v>
      </c>
      <c r="S3" s="51"/>
      <c r="T3" s="51"/>
      <c r="U3" s="51"/>
      <c r="V3" s="51"/>
      <c r="W3" s="51"/>
      <c r="X3" s="47">
        <f>IF('Formulário Anual 2024'!$E$16="✔",IF('Formulário Anual 2024'!E18="✔",'Formulário Anual 2024'!F18,0),0)</f>
        <v>0</v>
      </c>
      <c r="Y3" s="51"/>
      <c r="Z3" s="51"/>
      <c r="AA3" s="51"/>
      <c r="AB3" s="51"/>
      <c r="AC3" s="51"/>
      <c r="AD3" s="51"/>
      <c r="AE3" s="51"/>
      <c r="AF3" s="51"/>
      <c r="AG3" s="47">
        <f>IF('Formulário Anual 2024'!O18="✔",'Formulário Anual 2024'!P18,0)</f>
        <v>0</v>
      </c>
      <c r="AH3" s="51"/>
      <c r="AI3" s="51"/>
      <c r="AJ3" s="51"/>
      <c r="AK3" s="51"/>
      <c r="AL3" s="47">
        <f>'Formulário Anual 2024'!U18</f>
        <v>0</v>
      </c>
      <c r="AM3" s="78">
        <f t="shared" ref="AM3:AM20" si="1">SUM(C3:Q3,AK3)</f>
        <v>0</v>
      </c>
      <c r="AN3" s="78">
        <f t="shared" ref="AN3:AN20" si="2">SUM(AM3,R3:AJ3)</f>
        <v>0</v>
      </c>
      <c r="AO3" s="61">
        <f>'Formulário Anual 2024'!$D$27</f>
        <v>0.5</v>
      </c>
      <c r="AP3" s="62">
        <f>'Formulário Anual 2024'!$H$150</f>
        <v>0</v>
      </c>
      <c r="AQ3" s="62">
        <f t="shared" ref="AQ3:AQ20" si="3">AP3+AO3</f>
        <v>0.5</v>
      </c>
      <c r="AR3" s="61">
        <f>'Formulário Anual 2024'!B18</f>
        <v>0</v>
      </c>
      <c r="AS3" s="47">
        <f t="shared" si="0"/>
        <v>0</v>
      </c>
      <c r="AT3" s="67" t="str">
        <f>'Formulário Anual 2024'!$C$8</f>
        <v>TESTE RAZÃO SOCIAL</v>
      </c>
      <c r="AU3" s="67" t="str">
        <f>'Formulário Anual 2024'!$C$9</f>
        <v>00.000.000/0000-00</v>
      </c>
      <c r="AV3" s="15" t="str">
        <f>'Formulário Anual 2024'!$W$8</f>
        <v>Centro-Oeste</v>
      </c>
      <c r="AW3" s="15" t="str">
        <f>'Formulário Anual 2024'!$W$9</f>
        <v>Parceira - Base</v>
      </c>
      <c r="AX3" s="67" t="str">
        <f>'Formulário Anual 2024'!$C$10</f>
        <v>Teste observação</v>
      </c>
      <c r="AY3" s="67">
        <f>'Formulário Anual 2024'!$W$10</f>
        <v>0</v>
      </c>
    </row>
    <row r="4" spans="1:52" ht="21" x14ac:dyDescent="0.2">
      <c r="A4" s="46" t="s">
        <v>11</v>
      </c>
      <c r="B4" s="46" t="s">
        <v>48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47">
        <f>IF('Formulário Anual 2024'!$E$16="✔",0,IF('Formulário Anual 2024'!E19="✔",'Formulário Anual 2024'!F19*(1-'Formulário Anual 2024'!$D$27-'Formulário Anual 2024'!$F29),0))</f>
        <v>0</v>
      </c>
      <c r="S4" s="47">
        <f>IF('Formulário Anual 2024'!$G$16="✔",0,IF('Formulário Anual 2024'!G19="✔",'Formulário Anual 2024'!H19*(1-'Formulário Anual 2024'!$D$27-'Formulário Anual 2024'!$F29),0))</f>
        <v>0</v>
      </c>
      <c r="T4" s="51"/>
      <c r="U4" s="51"/>
      <c r="V4" s="51"/>
      <c r="W4" s="51"/>
      <c r="X4" s="47">
        <f>IF('Formulário Anual 2024'!$E$16="✔",IF('Formulário Anual 2024'!E19="✔",'Formulário Anual 2024'!F19,0),0)</f>
        <v>0</v>
      </c>
      <c r="Y4" s="47">
        <f>IF('Formulário Anual 2024'!$G$16="✔",IF('Formulário Anual 2024'!G19="✔",'Formulário Anual 2024'!H19,0),0)</f>
        <v>0</v>
      </c>
      <c r="Z4" s="51"/>
      <c r="AA4" s="51"/>
      <c r="AB4" s="51"/>
      <c r="AC4" s="51"/>
      <c r="AD4" s="47">
        <f>IF('Formulário Anual 2024'!I19="✔",'Formulário Anual 2024'!J19,0)</f>
        <v>0</v>
      </c>
      <c r="AE4" s="47">
        <f>IF('Formulário Anual 2024'!K19="✔",'Formulário Anual 2024'!L19,0)</f>
        <v>0</v>
      </c>
      <c r="AF4" s="47">
        <f>IF('Formulário Anual 2024'!M19="✔",'Formulário Anual 2024'!N19,0)</f>
        <v>0</v>
      </c>
      <c r="AG4" s="47">
        <f>IF('Formulário Anual 2024'!O19="✔",'Formulário Anual 2024'!P19,0)</f>
        <v>0</v>
      </c>
      <c r="AH4" s="51"/>
      <c r="AI4" s="51"/>
      <c r="AJ4" s="51"/>
      <c r="AK4" s="51"/>
      <c r="AL4" s="47">
        <f>'Formulário Anual 2024'!U19</f>
        <v>0</v>
      </c>
      <c r="AM4" s="78">
        <f t="shared" si="1"/>
        <v>0</v>
      </c>
      <c r="AN4" s="78">
        <f t="shared" si="2"/>
        <v>0</v>
      </c>
      <c r="AO4" s="61">
        <f>'Formulário Anual 2024'!$D$27</f>
        <v>0.5</v>
      </c>
      <c r="AP4" s="62">
        <f>'Formulário Anual 2024'!$H$150</f>
        <v>0</v>
      </c>
      <c r="AQ4" s="62">
        <f t="shared" si="3"/>
        <v>0.5</v>
      </c>
      <c r="AR4" s="61">
        <f>'Formulário Anual 2024'!B19</f>
        <v>0</v>
      </c>
      <c r="AS4" s="47">
        <f t="shared" si="0"/>
        <v>0</v>
      </c>
      <c r="AT4" s="67" t="str">
        <f>'Formulário Anual 2024'!$C$8</f>
        <v>TESTE RAZÃO SOCIAL</v>
      </c>
      <c r="AU4" s="67" t="str">
        <f>'Formulário Anual 2024'!$C$9</f>
        <v>00.000.000/0000-00</v>
      </c>
      <c r="AV4" s="15" t="str">
        <f>'Formulário Anual 2024'!$W$8</f>
        <v>Centro-Oeste</v>
      </c>
      <c r="AW4" s="15" t="str">
        <f>'Formulário Anual 2024'!$W$9</f>
        <v>Parceira - Base</v>
      </c>
      <c r="AX4" s="67" t="str">
        <f>'Formulário Anual 2024'!$C$10</f>
        <v>Teste observação</v>
      </c>
      <c r="AY4" s="67">
        <f>'Formulário Anual 2024'!$W$10</f>
        <v>0</v>
      </c>
      <c r="AZ4" s="45"/>
    </row>
    <row r="5" spans="1:52" ht="21" x14ac:dyDescent="0.2">
      <c r="A5" s="46" t="s">
        <v>13</v>
      </c>
      <c r="B5" s="46" t="s">
        <v>48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47">
        <f>IF('Formulário Anual 2024'!$E$16="✔",0,IF('Formulário Anual 2024'!E20="✔",'Formulário Anual 2024'!F20*(1-'Formulário Anual 2024'!$D$27-'Formulário Anual 2024'!$F30),0))</f>
        <v>19.11</v>
      </c>
      <c r="S5" s="47">
        <f>IF('Formulário Anual 2024'!$G$16="✔",0,IF('Formulário Anual 2024'!G20="✔",'Formulário Anual 2024'!H20*(1-'Formulário Anual 2024'!$D$27-'Formulário Anual 2024'!$F30),0))</f>
        <v>114.76</v>
      </c>
      <c r="T5" s="51"/>
      <c r="U5" s="51"/>
      <c r="V5" s="51"/>
      <c r="W5" s="51"/>
      <c r="X5" s="47">
        <f>IF('Formulário Anual 2024'!$E$16="✔",IF('Formulário Anual 2024'!E20="✔",'Formulário Anual 2024'!F20,0),0)</f>
        <v>0</v>
      </c>
      <c r="Y5" s="47">
        <f>IF('Formulário Anual 2024'!$G$16="✔",IF('Formulário Anual 2024'!G20="✔",'Formulário Anual 2024'!H20,0),0)</f>
        <v>0</v>
      </c>
      <c r="Z5" s="51"/>
      <c r="AA5" s="51"/>
      <c r="AB5" s="51"/>
      <c r="AC5" s="51"/>
      <c r="AD5" s="47">
        <f>IF('Formulário Anual 2024'!I20="✔",'Formulário Anual 2024'!J20,0)</f>
        <v>0</v>
      </c>
      <c r="AE5" s="47">
        <f>IF('Formulário Anual 2024'!K20="✔",'Formulário Anual 2024'!L20,0)</f>
        <v>0</v>
      </c>
      <c r="AF5" s="47">
        <f>IF('Formulário Anual 2024'!M20="✔",'Formulário Anual 2024'!N20,0)</f>
        <v>0</v>
      </c>
      <c r="AG5" s="47">
        <f>IF('Formulário Anual 2024'!O20="✔",'Formulário Anual 2024'!P20,0)</f>
        <v>0</v>
      </c>
      <c r="AH5" s="51"/>
      <c r="AI5" s="47">
        <f>IF('Formulário Anual 2024'!Q20="✔",'Formulário Anual 2024'!R20,0)</f>
        <v>0</v>
      </c>
      <c r="AJ5" s="51"/>
      <c r="AK5" s="47">
        <f>IF('Formulário Anual 2024'!C20="✔",'Formulário Anual 2024'!D20,0)</f>
        <v>1182.3900000000001</v>
      </c>
      <c r="AL5" s="47">
        <f>'Formulário Anual 2024'!U20</f>
        <v>1450.13</v>
      </c>
      <c r="AM5" s="78">
        <f t="shared" si="1"/>
        <v>1182.3900000000001</v>
      </c>
      <c r="AN5" s="78">
        <f t="shared" si="2"/>
        <v>1316.26</v>
      </c>
      <c r="AO5" s="61">
        <f>'Formulário Anual 2024'!$D$27</f>
        <v>0.5</v>
      </c>
      <c r="AP5" s="62">
        <f>'Formulário Anual 2024'!$H$150</f>
        <v>0</v>
      </c>
      <c r="AQ5" s="62">
        <f t="shared" si="3"/>
        <v>0.5</v>
      </c>
      <c r="AR5" s="61">
        <f>'Formulário Anual 2024'!B20</f>
        <v>77</v>
      </c>
      <c r="AS5" s="47">
        <f t="shared" si="0"/>
        <v>101352.02</v>
      </c>
      <c r="AT5" s="67" t="str">
        <f>'Formulário Anual 2024'!$C$8</f>
        <v>TESTE RAZÃO SOCIAL</v>
      </c>
      <c r="AU5" s="67" t="str">
        <f>'Formulário Anual 2024'!$C$9</f>
        <v>00.000.000/0000-00</v>
      </c>
      <c r="AV5" s="15" t="str">
        <f>'Formulário Anual 2024'!$W$8</f>
        <v>Centro-Oeste</v>
      </c>
      <c r="AW5" s="15" t="str">
        <f>'Formulário Anual 2024'!$W$9</f>
        <v>Parceira - Base</v>
      </c>
      <c r="AX5" s="67" t="str">
        <f>'Formulário Anual 2024'!$C$10</f>
        <v>Teste observação</v>
      </c>
      <c r="AY5" s="67">
        <f>'Formulário Anual 2024'!$W$10</f>
        <v>0</v>
      </c>
    </row>
    <row r="6" spans="1:52" ht="21" x14ac:dyDescent="0.2">
      <c r="A6" s="46" t="s">
        <v>14</v>
      </c>
      <c r="B6" s="46" t="s">
        <v>48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7">
        <f>IF('Formulário Anual 2024'!$E$16="✔",0,IF('Formulário Anual 2024'!E21="✔",'Formulário Anual 2024'!F21*(1-'Formulário Anual 2024'!$D$27-'Formulário Anual 2024'!$F31),0))</f>
        <v>19.11</v>
      </c>
      <c r="S6" s="47">
        <f>IF('Formulário Anual 2024'!$G$16="✔",0,IF('Formulário Anual 2024'!G21="✔",'Formulário Anual 2024'!H21*(1-'Formulário Anual 2024'!$D$27-'Formulário Anual 2024'!$F31),0))</f>
        <v>114.76</v>
      </c>
      <c r="T6" s="51"/>
      <c r="U6" s="51"/>
      <c r="V6" s="51"/>
      <c r="W6" s="51"/>
      <c r="X6" s="47">
        <f>IF('Formulário Anual 2024'!$E$16="✔",IF('Formulário Anual 2024'!E21="✔",'Formulário Anual 2024'!F21,0),0)</f>
        <v>0</v>
      </c>
      <c r="Y6" s="47">
        <f>IF('Formulário Anual 2024'!$G$16="✔",IF('Formulário Anual 2024'!G21="✔",'Formulário Anual 2024'!H21,0),0)</f>
        <v>0</v>
      </c>
      <c r="Z6" s="51"/>
      <c r="AA6" s="51"/>
      <c r="AB6" s="51"/>
      <c r="AC6" s="51"/>
      <c r="AD6" s="47">
        <f>IF('Formulário Anual 2024'!I21="✔",'Formulário Anual 2024'!J21,0)</f>
        <v>0</v>
      </c>
      <c r="AE6" s="47">
        <f>IF('Formulário Anual 2024'!K21="✔",'Formulário Anual 2024'!L21,0)</f>
        <v>0</v>
      </c>
      <c r="AF6" s="47">
        <f>IF('Formulário Anual 2024'!M21="✔",'Formulário Anual 2024'!N21,0)</f>
        <v>0</v>
      </c>
      <c r="AG6" s="47">
        <f>IF('Formulário Anual 2024'!O21="✔",'Formulário Anual 2024'!P21,0)</f>
        <v>0</v>
      </c>
      <c r="AH6" s="51"/>
      <c r="AI6" s="47">
        <f>IF('Formulário Anual 2024'!Q21="✔",'Formulário Anual 2024'!R21,0)</f>
        <v>0</v>
      </c>
      <c r="AJ6" s="47">
        <f>IF('Formulário Anual 2024'!S21="✔",'Formulário Anual 2024'!T21,0)</f>
        <v>0</v>
      </c>
      <c r="AK6" s="47">
        <f>IF('Formulário Anual 2024'!C21="✔",'Formulário Anual 2024'!D21,0)</f>
        <v>1199.8</v>
      </c>
      <c r="AL6" s="47">
        <f>'Formulário Anual 2024'!U21</f>
        <v>1467.54</v>
      </c>
      <c r="AM6" s="78">
        <f t="shared" si="1"/>
        <v>1199.8</v>
      </c>
      <c r="AN6" s="78">
        <f t="shared" si="2"/>
        <v>1333.6699999999998</v>
      </c>
      <c r="AO6" s="61">
        <f>'Formulário Anual 2024'!$D$27</f>
        <v>0.5</v>
      </c>
      <c r="AP6" s="62">
        <f>'Formulário Anual 2024'!$H$150</f>
        <v>0</v>
      </c>
      <c r="AQ6" s="62">
        <f t="shared" si="3"/>
        <v>0.5</v>
      </c>
      <c r="AR6" s="61">
        <f>'Formulário Anual 2024'!B21</f>
        <v>89</v>
      </c>
      <c r="AS6" s="47">
        <f t="shared" si="0"/>
        <v>118696.62999999999</v>
      </c>
      <c r="AT6" s="67" t="str">
        <f>'Formulário Anual 2024'!$C$8</f>
        <v>TESTE RAZÃO SOCIAL</v>
      </c>
      <c r="AU6" s="67" t="str">
        <f>'Formulário Anual 2024'!$C$9</f>
        <v>00.000.000/0000-00</v>
      </c>
      <c r="AV6" s="15" t="str">
        <f>'Formulário Anual 2024'!$W$8</f>
        <v>Centro-Oeste</v>
      </c>
      <c r="AW6" s="15" t="str">
        <f>'Formulário Anual 2024'!$W$9</f>
        <v>Parceira - Base</v>
      </c>
      <c r="AX6" s="67" t="str">
        <f>'Formulário Anual 2024'!$C$10</f>
        <v>Teste observação</v>
      </c>
      <c r="AY6" s="67">
        <f>'Formulário Anual 2024'!$W$10</f>
        <v>0</v>
      </c>
    </row>
    <row r="7" spans="1:52" ht="21" x14ac:dyDescent="0.2">
      <c r="A7" s="46" t="s">
        <v>20</v>
      </c>
      <c r="B7" s="46" t="s">
        <v>143</v>
      </c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47">
        <f>IF('Formulário Anual 2024'!$G$37="✔",0,IF('Formulário Anual 2024'!G38="✔",'Formulário Anual 2024'!H38*(1-'Formulário Anual 2024'!$D$49-'Formulário Anual 2024'!$F49),0))</f>
        <v>19.11</v>
      </c>
      <c r="S7" s="51"/>
      <c r="T7" s="47">
        <f>IF('Formulário Anual 2024'!$I$37="✔",0,IF('Formulário Anual 2024'!I38="✔",'Formulário Anual 2024'!J38*(1-'Formulário Anual 2024'!$D$49-'Formulário Anual 2024'!$F49),0))</f>
        <v>114.76</v>
      </c>
      <c r="U7" s="47">
        <f>IF('Formulário Anual 2024'!$E$37="✔",0,IF('Formulário Anual 2024'!E38="✔",'Formulário Anual 2024'!F38*(1-'Formulário Anual 2024'!$D$49-'Formulário Anual 2024'!$F49),0))</f>
        <v>0</v>
      </c>
      <c r="V7" s="47">
        <f>IF('Formulário Anual 2024'!$AI$37="✔",0,IF('Formulário Anual 2024'!AI38="✔",'Formulário Anual 2024'!AJ38*(1-'Formulário Anual 2024'!$D$49-'Formulário Anual 2024'!$F49),0))</f>
        <v>0</v>
      </c>
      <c r="W7" s="47">
        <f>IF('Formulário Anual 2024'!$K$37="✔",0,IF('Formulário Anual 2024'!K38="✔",'Formulário Anual 2024'!L38*(1-'Formulário Anual 2024'!$D$49-'Formulário Anual 2024'!$F49),0))</f>
        <v>0</v>
      </c>
      <c r="X7" s="47">
        <f>IF('Formulário Anual 2024'!$G$37="✔",IF('Formulário Anual 2024'!G38="✔",'Formulário Anual 2024'!H38,0),0)</f>
        <v>0</v>
      </c>
      <c r="Y7" s="51"/>
      <c r="Z7" s="47">
        <f>IF('Formulário Anual 2024'!$I$37="✔",IF('Formulário Anual 2024'!I38="✔",'Formulário Anual 2024'!J38,0),0)</f>
        <v>0</v>
      </c>
      <c r="AA7" s="47">
        <f>IF('Formulário Anual 2024'!$E$37="✔",IF('Formulário Anual 2024'!E38="✔",'Formulário Anual 2024'!F38,0),0)</f>
        <v>0</v>
      </c>
      <c r="AB7" s="47">
        <f>IF('Formulário Anual 2024'!$AI$37="✔",IF('Formulário Anual 2024'!AI38="✔",'Formulário Anual 2024'!AJ38,0),0)</f>
        <v>0</v>
      </c>
      <c r="AC7" s="47">
        <f>IF('Formulário Anual 2024'!$K$37="✔",IF('Formulário Anual 2024'!K38="✔",'Formulário Anual 2024'!L38,0),0)</f>
        <v>0</v>
      </c>
      <c r="AD7" s="47">
        <f>IF('Formulário Anual 2024'!M38="✔",'Formulário Anual 2024'!N38,0)</f>
        <v>0</v>
      </c>
      <c r="AE7" s="47">
        <f>IF('Formulário Anual 2024'!O38="✔",'Formulário Anual 2024'!P38,0)</f>
        <v>0</v>
      </c>
      <c r="AF7" s="47">
        <f>IF('Formulário Anual 2024'!Q38="✔",'Formulário Anual 2024'!R38,0)</f>
        <v>0</v>
      </c>
      <c r="AG7" s="47">
        <f>IF('Formulário Anual 2024'!S38="✔",'Formulário Anual 2024'!T38,0)</f>
        <v>0</v>
      </c>
      <c r="AH7" s="47">
        <f>IF('Formulário Anual 2024'!U38="✔",'Formulário Anual 2024'!V38,0)</f>
        <v>0</v>
      </c>
      <c r="AI7" s="47">
        <f>IF('Formulário Anual 2024'!W38="✔",'Formulário Anual 2024'!X38,0)</f>
        <v>0</v>
      </c>
      <c r="AJ7" s="47">
        <f>IF('Formulário Anual 2024'!Y38="✔",'Formulário Anual 2024'!Z38,0)</f>
        <v>0</v>
      </c>
      <c r="AK7" s="47">
        <f>IF('Formulário Anual 2024'!C38="✔",'Formulário Anual 2024'!D38,0)</f>
        <v>881.56</v>
      </c>
      <c r="AL7" s="47">
        <f>'Formulário Anual 2024'!AA38</f>
        <v>1149.3</v>
      </c>
      <c r="AM7" s="78">
        <f t="shared" si="1"/>
        <v>881.56</v>
      </c>
      <c r="AN7" s="78">
        <f t="shared" si="2"/>
        <v>1015.43</v>
      </c>
      <c r="AO7" s="61">
        <f>'Formulário Anual 2024'!$D$27</f>
        <v>0.5</v>
      </c>
      <c r="AP7" s="62">
        <f>'Formulário Anual 2024'!$H$150</f>
        <v>0</v>
      </c>
      <c r="AQ7" s="62">
        <f t="shared" si="3"/>
        <v>0.5</v>
      </c>
      <c r="AR7" s="61">
        <f>'Formulário Anual 2024'!B38</f>
        <v>92</v>
      </c>
      <c r="AS7" s="47">
        <f t="shared" si="0"/>
        <v>93419.56</v>
      </c>
      <c r="AT7" s="67" t="str">
        <f>'Formulário Anual 2024'!$C$8</f>
        <v>TESTE RAZÃO SOCIAL</v>
      </c>
      <c r="AU7" s="67" t="str">
        <f>'Formulário Anual 2024'!$C$9</f>
        <v>00.000.000/0000-00</v>
      </c>
      <c r="AV7" s="15" t="str">
        <f>'Formulário Anual 2024'!$W$8</f>
        <v>Centro-Oeste</v>
      </c>
      <c r="AW7" s="15" t="str">
        <f>'Formulário Anual 2024'!$W$9</f>
        <v>Parceira - Base</v>
      </c>
      <c r="AX7" s="67" t="str">
        <f>'Formulário Anual 2024'!$C$10</f>
        <v>Teste observação</v>
      </c>
      <c r="AY7" s="67">
        <f>'Formulário Anual 2024'!$W$10</f>
        <v>0</v>
      </c>
    </row>
    <row r="8" spans="1:52" ht="21" x14ac:dyDescent="0.2">
      <c r="A8" s="46" t="s">
        <v>21</v>
      </c>
      <c r="B8" s="46" t="s">
        <v>143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47">
        <f>IF('Formulário Anual 2024'!$G$37="✔",0,IF('Formulário Anual 2024'!G39="✔",'Formulário Anual 2024'!H39*(1-'Formulário Anual 2024'!$D$49-'Formulário Anual 2024'!$F50),0))</f>
        <v>19.11</v>
      </c>
      <c r="S8" s="51"/>
      <c r="T8" s="47">
        <f>IF('Formulário Anual 2024'!$I$37="✔",0,IF('Formulário Anual 2024'!I39="✔",'Formulário Anual 2024'!J39*(1-'Formulário Anual 2024'!$D$49-'Formulário Anual 2024'!$F50),0))</f>
        <v>114.76</v>
      </c>
      <c r="U8" s="47">
        <f>IF('Formulário Anual 2024'!$E$37="✔",0,IF('Formulário Anual 2024'!E39="✔",'Formulário Anual 2024'!F39*(1-'Formulário Anual 2024'!$D$49-'Formulário Anual 2024'!$F50),0))</f>
        <v>0</v>
      </c>
      <c r="V8" s="47">
        <f>IF('Formulário Anual 2024'!$AI$37="✔",0,IF('Formulário Anual 2024'!AI39="✔",'Formulário Anual 2024'!AJ39*(1-'Formulário Anual 2024'!$D$49-'Formulário Anual 2024'!$F50),0))</f>
        <v>0</v>
      </c>
      <c r="W8" s="47">
        <f>IF('Formulário Anual 2024'!$K$37="✔",0,IF('Formulário Anual 2024'!K39="✔",'Formulário Anual 2024'!L39*(1-'Formulário Anual 2024'!$D$49-'Formulário Anual 2024'!$F50),0))</f>
        <v>120.22</v>
      </c>
      <c r="X8" s="47">
        <f>IF('Formulário Anual 2024'!$G$37="✔",IF('Formulário Anual 2024'!G39="✔",'Formulário Anual 2024'!H39,0),0)</f>
        <v>0</v>
      </c>
      <c r="Y8" s="51"/>
      <c r="Z8" s="47">
        <f>IF('Formulário Anual 2024'!$I$37="✔",IF('Formulário Anual 2024'!I39="✔",'Formulário Anual 2024'!J39,0),0)</f>
        <v>0</v>
      </c>
      <c r="AA8" s="47">
        <f>IF('Formulário Anual 2024'!$E$37="✔",IF('Formulário Anual 2024'!E39="✔",'Formulário Anual 2024'!F39,0),0)</f>
        <v>0</v>
      </c>
      <c r="AB8" s="47">
        <f>IF('Formulário Anual 2024'!$AI$37="✔",IF('Formulário Anual 2024'!AI39="✔",'Formulário Anual 2024'!AJ39,0),0)</f>
        <v>0</v>
      </c>
      <c r="AC8" s="47">
        <f>IF('Formulário Anual 2024'!$K$37="✔",IF('Formulário Anual 2024'!K39="✔",'Formulário Anual 2024'!L39,0),0)</f>
        <v>0</v>
      </c>
      <c r="AD8" s="47">
        <f>IF('Formulário Anual 2024'!M39="✔",'Formulário Anual 2024'!N39,0)</f>
        <v>0</v>
      </c>
      <c r="AE8" s="47">
        <f>IF('Formulário Anual 2024'!O39="✔",'Formulário Anual 2024'!P39,0)</f>
        <v>0</v>
      </c>
      <c r="AF8" s="47">
        <f>IF('Formulário Anual 2024'!Q39="✔",'Formulário Anual 2024'!R39,0)</f>
        <v>0</v>
      </c>
      <c r="AG8" s="47">
        <f>IF('Formulário Anual 2024'!S39="✔",'Formulário Anual 2024'!T39,0)</f>
        <v>0</v>
      </c>
      <c r="AH8" s="47">
        <f>IF('Formulário Anual 2024'!U39="✔",'Formulário Anual 2024'!V39,0)</f>
        <v>0</v>
      </c>
      <c r="AI8" s="47">
        <f>IF('Formulário Anual 2024'!W39="✔",'Formulário Anual 2024'!X39,0)</f>
        <v>0</v>
      </c>
      <c r="AJ8" s="47">
        <f>IF('Formulário Anual 2024'!Y39="✔",'Formulário Anual 2024'!Z39,0)</f>
        <v>0</v>
      </c>
      <c r="AK8" s="47">
        <f>IF('Formulário Anual 2024'!C39="✔",'Formulário Anual 2024'!D39,0)</f>
        <v>758.91</v>
      </c>
      <c r="AL8" s="47">
        <f>'Formulário Anual 2024'!AA39</f>
        <v>1267.0900000000001</v>
      </c>
      <c r="AM8" s="78">
        <f t="shared" si="1"/>
        <v>758.91</v>
      </c>
      <c r="AN8" s="78">
        <f t="shared" si="2"/>
        <v>1013</v>
      </c>
      <c r="AO8" s="61">
        <f>'Formulário Anual 2024'!$D$27</f>
        <v>0.5</v>
      </c>
      <c r="AP8" s="62">
        <f>'Formulário Anual 2024'!$H$150</f>
        <v>0</v>
      </c>
      <c r="AQ8" s="62">
        <f t="shared" si="3"/>
        <v>0.5</v>
      </c>
      <c r="AR8" s="61">
        <f>'Formulário Anual 2024'!B39</f>
        <v>120</v>
      </c>
      <c r="AS8" s="47">
        <f t="shared" si="0"/>
        <v>121560</v>
      </c>
      <c r="AT8" s="67" t="str">
        <f>'Formulário Anual 2024'!$C$8</f>
        <v>TESTE RAZÃO SOCIAL</v>
      </c>
      <c r="AU8" s="67" t="str">
        <f>'Formulário Anual 2024'!$C$9</f>
        <v>00.000.000/0000-00</v>
      </c>
      <c r="AV8" s="15" t="str">
        <f>'Formulário Anual 2024'!$W$8</f>
        <v>Centro-Oeste</v>
      </c>
      <c r="AW8" s="15" t="str">
        <f>'Formulário Anual 2024'!$W$9</f>
        <v>Parceira - Base</v>
      </c>
      <c r="AX8" s="67" t="str">
        <f>'Formulário Anual 2024'!$C$10</f>
        <v>Teste observação</v>
      </c>
      <c r="AY8" s="67">
        <f>'Formulário Anual 2024'!$W$10</f>
        <v>0</v>
      </c>
    </row>
    <row r="9" spans="1:52" ht="21" x14ac:dyDescent="0.2">
      <c r="A9" s="46" t="s">
        <v>22</v>
      </c>
      <c r="B9" s="46" t="s">
        <v>143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47">
        <f>IF('Formulário Anual 2024'!$G$37="✔",0,IF('Formulário Anual 2024'!G40="✔",'Formulário Anual 2024'!H40*(1-'Formulário Anual 2024'!$D$49-'Formulário Anual 2024'!$F51),0))</f>
        <v>19.11</v>
      </c>
      <c r="S9" s="51"/>
      <c r="T9" s="47">
        <f>IF('Formulário Anual 2024'!$I$37="✔",0,IF('Formulário Anual 2024'!I40="✔",'Formulário Anual 2024'!J40*(1-'Formulário Anual 2024'!$D$49-'Formulário Anual 2024'!$F51),0))</f>
        <v>114.76</v>
      </c>
      <c r="U9" s="47">
        <f>IF('Formulário Anual 2024'!$E$37="✔",0,IF('Formulário Anual 2024'!E40="✔",'Formulário Anual 2024'!F40*(1-'Formulário Anual 2024'!$D$49-'Formulário Anual 2024'!$F51),0))</f>
        <v>0</v>
      </c>
      <c r="V9" s="47">
        <f>IF('Formulário Anual 2024'!$AI$37="✔",0,IF('Formulário Anual 2024'!AI40="✔",'Formulário Anual 2024'!AJ40*(1-'Formulário Anual 2024'!$D$49-'Formulário Anual 2024'!$F51),0))</f>
        <v>0</v>
      </c>
      <c r="W9" s="47">
        <f>IF('Formulário Anual 2024'!$K$37="✔",0,IF('Formulário Anual 2024'!K40="✔",'Formulário Anual 2024'!L40*(1-'Formulário Anual 2024'!$D$49-'Formulário Anual 2024'!$F51),0))</f>
        <v>120.22</v>
      </c>
      <c r="X9" s="47">
        <f>IF('Formulário Anual 2024'!$G$37="✔",IF('Formulário Anual 2024'!G40="✔",'Formulário Anual 2024'!H40,0),0)</f>
        <v>0</v>
      </c>
      <c r="Y9" s="51"/>
      <c r="Z9" s="47">
        <f>IF('Formulário Anual 2024'!$I$37="✔",IF('Formulário Anual 2024'!I40="✔",'Formulário Anual 2024'!J40,0),0)</f>
        <v>0</v>
      </c>
      <c r="AA9" s="47">
        <f>IF('Formulário Anual 2024'!$E$37="✔",IF('Formulário Anual 2024'!E40="✔",'Formulário Anual 2024'!F40,0),0)</f>
        <v>0</v>
      </c>
      <c r="AB9" s="47">
        <f>IF('Formulário Anual 2024'!$AI$37="✔",IF('Formulário Anual 2024'!AI40="✔",'Formulário Anual 2024'!AJ40,0),0)</f>
        <v>0</v>
      </c>
      <c r="AC9" s="47">
        <f>IF('Formulário Anual 2024'!$K$37="✔",IF('Formulário Anual 2024'!K40="✔",'Formulário Anual 2024'!L40,0),0)</f>
        <v>0</v>
      </c>
      <c r="AD9" s="47">
        <f>IF('Formulário Anual 2024'!M40="✔",'Formulário Anual 2024'!N40,0)</f>
        <v>0</v>
      </c>
      <c r="AE9" s="47">
        <f>IF('Formulário Anual 2024'!O40="✔",'Formulário Anual 2024'!P40,0)</f>
        <v>0</v>
      </c>
      <c r="AF9" s="47">
        <f>IF('Formulário Anual 2024'!Q40="✔",'Formulário Anual 2024'!R40,0)</f>
        <v>0</v>
      </c>
      <c r="AG9" s="47">
        <f>IF('Formulário Anual 2024'!S40="✔",'Formulário Anual 2024'!T40,0)</f>
        <v>0</v>
      </c>
      <c r="AH9" s="47">
        <f>IF('Formulário Anual 2024'!U40="✔",'Formulário Anual 2024'!V40,0)</f>
        <v>0</v>
      </c>
      <c r="AI9" s="51"/>
      <c r="AJ9" s="47">
        <f>IF('Formulário Anual 2024'!Y40="✔",'Formulário Anual 2024'!Z40,0)</f>
        <v>0</v>
      </c>
      <c r="AK9" s="47">
        <f>IF('Formulário Anual 2024'!C40="✔",'Formulário Anual 2024'!D40,0)</f>
        <v>726.8</v>
      </c>
      <c r="AL9" s="47">
        <f>'Formulário Anual 2024'!AA40</f>
        <v>1234.98</v>
      </c>
      <c r="AM9" s="78">
        <f t="shared" si="1"/>
        <v>726.8</v>
      </c>
      <c r="AN9" s="78">
        <f t="shared" si="2"/>
        <v>980.89</v>
      </c>
      <c r="AO9" s="61">
        <f>'Formulário Anual 2024'!$D$27</f>
        <v>0.5</v>
      </c>
      <c r="AP9" s="62">
        <f>'Formulário Anual 2024'!$H$150</f>
        <v>0</v>
      </c>
      <c r="AQ9" s="62">
        <f t="shared" si="3"/>
        <v>0.5</v>
      </c>
      <c r="AR9" s="61">
        <f>'Formulário Anual 2024'!B40</f>
        <v>155</v>
      </c>
      <c r="AS9" s="47">
        <f t="shared" si="0"/>
        <v>152037.95000000001</v>
      </c>
      <c r="AT9" s="67" t="str">
        <f>'Formulário Anual 2024'!$C$8</f>
        <v>TESTE RAZÃO SOCIAL</v>
      </c>
      <c r="AU9" s="67" t="str">
        <f>'Formulário Anual 2024'!$C$9</f>
        <v>00.000.000/0000-00</v>
      </c>
      <c r="AV9" s="15" t="str">
        <f>'Formulário Anual 2024'!$W$8</f>
        <v>Centro-Oeste</v>
      </c>
      <c r="AW9" s="15" t="str">
        <f>'Formulário Anual 2024'!$W$9</f>
        <v>Parceira - Base</v>
      </c>
      <c r="AX9" s="67" t="str">
        <f>'Formulário Anual 2024'!$C$10</f>
        <v>Teste observação</v>
      </c>
      <c r="AY9" s="67">
        <f>'Formulário Anual 2024'!$W$10</f>
        <v>0</v>
      </c>
    </row>
    <row r="10" spans="1:52" ht="21" x14ac:dyDescent="0.2">
      <c r="A10" s="46" t="s">
        <v>23</v>
      </c>
      <c r="B10" s="46" t="s">
        <v>143</v>
      </c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47">
        <f>IF('Formulário Anual 2024'!$G$37="✔",0,IF('Formulário Anual 2024'!G41="✔",'Formulário Anual 2024'!H41*(1-'Formulário Anual 2024'!$D$49-'Formulário Anual 2024'!$F52),0))</f>
        <v>19.11</v>
      </c>
      <c r="S10" s="51"/>
      <c r="T10" s="47">
        <f>IF('Formulário Anual 2024'!$I$37="✔",0,IF('Formulário Anual 2024'!I41="✔",'Formulário Anual 2024'!J41*(1-'Formulário Anual 2024'!$D$49-'Formulário Anual 2024'!$F52),0))</f>
        <v>114.76</v>
      </c>
      <c r="U10" s="47">
        <f>IF('Formulário Anual 2024'!$E$37="✔",0,IF('Formulário Anual 2024'!E41="✔",'Formulário Anual 2024'!F41*(1-'Formulário Anual 2024'!$D$49-'Formulário Anual 2024'!$F52),0))</f>
        <v>0</v>
      </c>
      <c r="V10" s="47">
        <f>IF('Formulário Anual 2024'!$AI$37="✔",0,IF('Formulário Anual 2024'!AI41="✔",'Formulário Anual 2024'!AJ41*(1-'Formulário Anual 2024'!$D$49-'Formulário Anual 2024'!$F52),0))</f>
        <v>0</v>
      </c>
      <c r="W10" s="47">
        <f>IF('Formulário Anual 2024'!$K$37="✔",0,IF('Formulário Anual 2024'!K41="✔",'Formulário Anual 2024'!L41*(1-'Formulário Anual 2024'!$D$49-'Formulário Anual 2024'!$F52),0))</f>
        <v>120.22</v>
      </c>
      <c r="X10" s="47">
        <f>IF('Formulário Anual 2024'!$G$37="✔",IF('Formulário Anual 2024'!G41="✔",'Formulário Anual 2024'!H41,0),0)</f>
        <v>0</v>
      </c>
      <c r="Y10" s="51"/>
      <c r="Z10" s="47">
        <f>IF('Formulário Anual 2024'!$I$37="✔",IF('Formulário Anual 2024'!I41="✔",'Formulário Anual 2024'!J41,0),0)</f>
        <v>0</v>
      </c>
      <c r="AA10" s="47">
        <f>IF('Formulário Anual 2024'!$E$37="✔",IF('Formulário Anual 2024'!E41="✔",'Formulário Anual 2024'!F41,0),0)</f>
        <v>0</v>
      </c>
      <c r="AB10" s="47">
        <f>IF('Formulário Anual 2024'!$AI$37="✔",IF('Formulário Anual 2024'!AI41="✔",'Formulário Anual 2024'!AJ41,0),0)</f>
        <v>0</v>
      </c>
      <c r="AC10" s="47">
        <f>IF('Formulário Anual 2024'!$K$37="✔",IF('Formulário Anual 2024'!K41="✔",'Formulário Anual 2024'!L41,0),0)</f>
        <v>0</v>
      </c>
      <c r="AD10" s="47">
        <f>IF('Formulário Anual 2024'!M41="✔",'Formulário Anual 2024'!N41,0)</f>
        <v>0</v>
      </c>
      <c r="AE10" s="47">
        <f>IF('Formulário Anual 2024'!O41="✔",'Formulário Anual 2024'!P41,0)</f>
        <v>0</v>
      </c>
      <c r="AF10" s="47">
        <f>IF('Formulário Anual 2024'!Q41="✔",'Formulário Anual 2024'!R41,0)</f>
        <v>0</v>
      </c>
      <c r="AG10" s="47">
        <f>IF('Formulário Anual 2024'!S41="✔",'Formulário Anual 2024'!T41,0)</f>
        <v>0</v>
      </c>
      <c r="AH10" s="47">
        <f>IF('Formulário Anual 2024'!U41="✔",'Formulário Anual 2024'!V41,0)</f>
        <v>0</v>
      </c>
      <c r="AI10" s="51"/>
      <c r="AJ10" s="47">
        <f>IF('Formulário Anual 2024'!Y41="✔",'Formulário Anual 2024'!Z41,0)</f>
        <v>0</v>
      </c>
      <c r="AK10" s="47">
        <f>IF('Formulário Anual 2024'!C41="✔",'Formulário Anual 2024'!D41,0)</f>
        <v>1072.3499999999999</v>
      </c>
      <c r="AL10" s="47">
        <f>'Formulário Anual 2024'!AA41</f>
        <v>1580.53</v>
      </c>
      <c r="AM10" s="78">
        <f t="shared" si="1"/>
        <v>1072.3499999999999</v>
      </c>
      <c r="AN10" s="78">
        <f t="shared" si="2"/>
        <v>1326.4399999999998</v>
      </c>
      <c r="AO10" s="61">
        <f>'Formulário Anual 2024'!$D$27</f>
        <v>0.5</v>
      </c>
      <c r="AP10" s="62">
        <f>'Formulário Anual 2024'!$H$150</f>
        <v>0</v>
      </c>
      <c r="AQ10" s="62">
        <f t="shared" si="3"/>
        <v>0.5</v>
      </c>
      <c r="AR10" s="61">
        <f>'Formulário Anual 2024'!B41</f>
        <v>130</v>
      </c>
      <c r="AS10" s="47">
        <f t="shared" si="0"/>
        <v>172437.19999999998</v>
      </c>
      <c r="AT10" s="67" t="str">
        <f>'Formulário Anual 2024'!$C$8</f>
        <v>TESTE RAZÃO SOCIAL</v>
      </c>
      <c r="AU10" s="67" t="str">
        <f>'Formulário Anual 2024'!$C$9</f>
        <v>00.000.000/0000-00</v>
      </c>
      <c r="AV10" s="15" t="str">
        <f>'Formulário Anual 2024'!$W$8</f>
        <v>Centro-Oeste</v>
      </c>
      <c r="AW10" s="15" t="str">
        <f>'Formulário Anual 2024'!$W$9</f>
        <v>Parceira - Base</v>
      </c>
      <c r="AX10" s="67" t="str">
        <f>'Formulário Anual 2024'!$C$10</f>
        <v>Teste observação</v>
      </c>
      <c r="AY10" s="67">
        <f>'Formulário Anual 2024'!$W$10</f>
        <v>0</v>
      </c>
    </row>
    <row r="11" spans="1:52" ht="21" x14ac:dyDescent="0.2">
      <c r="A11" s="46" t="s">
        <v>24</v>
      </c>
      <c r="B11" s="46" t="s">
        <v>143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47">
        <f>IF('Formulário Anual 2024'!$G$37="✔",0,IF('Formulário Anual 2024'!G42="✔",'Formulário Anual 2024'!H42*(1-'Formulário Anual 2024'!$D$49-'Formulário Anual 2024'!$F53),0))</f>
        <v>19.11</v>
      </c>
      <c r="S11" s="51"/>
      <c r="T11" s="47">
        <f>IF('Formulário Anual 2024'!$I$37="✔",0,IF('Formulário Anual 2024'!I42="✔",'Formulário Anual 2024'!J42*(1-'Formulário Anual 2024'!$D$49-'Formulário Anual 2024'!$F53),0))</f>
        <v>114.76</v>
      </c>
      <c r="U11" s="47">
        <f>IF('Formulário Anual 2024'!$E$37="✔",0,IF('Formulário Anual 2024'!E42="✔",'Formulário Anual 2024'!F42*(1-'Formulário Anual 2024'!$D$49-'Formulário Anual 2024'!$F53),0))</f>
        <v>0</v>
      </c>
      <c r="V11" s="47">
        <f>IF('Formulário Anual 2024'!$AI$37="✔",0,IF('Formulário Anual 2024'!AI42="✔",'Formulário Anual 2024'!AJ42*(1-'Formulário Anual 2024'!$D$49-'Formulário Anual 2024'!$F53),0))</f>
        <v>0</v>
      </c>
      <c r="W11" s="47">
        <f>IF('Formulário Anual 2024'!$K$37="✔",0,IF('Formulário Anual 2024'!K42="✔",'Formulário Anual 2024'!L42*(1-'Formulário Anual 2024'!$D$49-'Formulário Anual 2024'!$F53),0))</f>
        <v>120.22</v>
      </c>
      <c r="X11" s="47">
        <f>IF('Formulário Anual 2024'!$G$37="✔",IF('Formulário Anual 2024'!G42="✔",'Formulário Anual 2024'!H42,0),0)</f>
        <v>0</v>
      </c>
      <c r="Y11" s="51"/>
      <c r="Z11" s="47">
        <f>IF('Formulário Anual 2024'!$I$37="✔",IF('Formulário Anual 2024'!I42="✔",'Formulário Anual 2024'!J42,0),0)</f>
        <v>0</v>
      </c>
      <c r="AA11" s="47">
        <f>IF('Formulário Anual 2024'!$E$37="✔",IF('Formulário Anual 2024'!E42="✔",'Formulário Anual 2024'!F42,0),0)</f>
        <v>0</v>
      </c>
      <c r="AB11" s="47">
        <f>IF('Formulário Anual 2024'!$AI$37="✔",IF('Formulário Anual 2024'!AI42="✔",'Formulário Anual 2024'!AJ42,0),0)</f>
        <v>0</v>
      </c>
      <c r="AC11" s="47">
        <f>IF('Formulário Anual 2024'!$K$37="✔",IF('Formulário Anual 2024'!K42="✔",'Formulário Anual 2024'!L42,0),0)</f>
        <v>0</v>
      </c>
      <c r="AD11" s="47">
        <f>IF('Formulário Anual 2024'!M42="✔",'Formulário Anual 2024'!N42,0)</f>
        <v>0</v>
      </c>
      <c r="AE11" s="47">
        <f>IF('Formulário Anual 2024'!O42="✔",'Formulário Anual 2024'!P42,0)</f>
        <v>0</v>
      </c>
      <c r="AF11" s="47">
        <f>IF('Formulário Anual 2024'!Q42="✔",'Formulário Anual 2024'!R42,0)</f>
        <v>0</v>
      </c>
      <c r="AG11" s="47">
        <f>IF('Formulário Anual 2024'!S42="✔",'Formulário Anual 2024'!T42,0)</f>
        <v>0</v>
      </c>
      <c r="AH11" s="47">
        <f>IF('Formulário Anual 2024'!U42="✔",'Formulário Anual 2024'!V42,0)</f>
        <v>0</v>
      </c>
      <c r="AI11" s="51"/>
      <c r="AJ11" s="47">
        <f>IF('Formulário Anual 2024'!Y42="✔",'Formulário Anual 2024'!Z42,0)</f>
        <v>0</v>
      </c>
      <c r="AK11" s="47">
        <f>IF('Formulário Anual 2024'!C42="✔",'Formulário Anual 2024'!D42,0)</f>
        <v>1071.6300000000001</v>
      </c>
      <c r="AL11" s="47">
        <f>'Formulário Anual 2024'!AA42</f>
        <v>1579.8100000000002</v>
      </c>
      <c r="AM11" s="78">
        <f t="shared" si="1"/>
        <v>1071.6300000000001</v>
      </c>
      <c r="AN11" s="78">
        <f t="shared" si="2"/>
        <v>1325.72</v>
      </c>
      <c r="AO11" s="61">
        <f>'Formulário Anual 2024'!$D$27</f>
        <v>0.5</v>
      </c>
      <c r="AP11" s="62">
        <f>'Formulário Anual 2024'!$H$150</f>
        <v>0</v>
      </c>
      <c r="AQ11" s="62">
        <f t="shared" si="3"/>
        <v>0.5</v>
      </c>
      <c r="AR11" s="61">
        <f>'Formulário Anual 2024'!B42</f>
        <v>155</v>
      </c>
      <c r="AS11" s="47">
        <f t="shared" si="0"/>
        <v>205486.6</v>
      </c>
      <c r="AT11" s="67" t="str">
        <f>'Formulário Anual 2024'!$C$8</f>
        <v>TESTE RAZÃO SOCIAL</v>
      </c>
      <c r="AU11" s="67" t="str">
        <f>'Formulário Anual 2024'!$C$9</f>
        <v>00.000.000/0000-00</v>
      </c>
      <c r="AV11" s="15" t="str">
        <f>'Formulário Anual 2024'!$W$8</f>
        <v>Centro-Oeste</v>
      </c>
      <c r="AW11" s="15" t="str">
        <f>'Formulário Anual 2024'!$W$9</f>
        <v>Parceira - Base</v>
      </c>
      <c r="AX11" s="67" t="str">
        <f>'Formulário Anual 2024'!$C$10</f>
        <v>Teste observação</v>
      </c>
      <c r="AY11" s="67">
        <f>'Formulário Anual 2024'!$W$10</f>
        <v>0</v>
      </c>
    </row>
    <row r="12" spans="1:52" ht="21" x14ac:dyDescent="0.2">
      <c r="A12" s="46" t="s">
        <v>27</v>
      </c>
      <c r="B12" s="46" t="s">
        <v>144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47">
        <f>IF('Formulário Anual 2024'!$E$58="✔",0,IF('Formulário Anual 2024'!E59="✔",'Formulário Anual 2024'!F59*(1-'Formulário Anual 2024'!$D$69-'Formulário Anual 2024'!$F69),0))</f>
        <v>0</v>
      </c>
      <c r="Q12" s="47">
        <f>IF('Formulário Anual 2024'!$E$58="✔",IF('Formulário Anual 2024'!E59="✔",'Formulário Anual 2024'!F59,0),0)</f>
        <v>0</v>
      </c>
      <c r="R12" s="47">
        <f>IF('Formulário Anual 2024'!$G$58="✔",0,IF('Formulário Anual 2024'!G59="✔",'Formulário Anual 2024'!H59*(1-'Formulário Anual 2024'!$D$69-'Formulário Anual 2024'!$F69),0))</f>
        <v>19.11</v>
      </c>
      <c r="S12" s="51"/>
      <c r="T12" s="51"/>
      <c r="U12" s="51"/>
      <c r="V12" s="51"/>
      <c r="W12" s="47">
        <f>IF('Formulário Anual 2024'!$I$58="✔",0,IF('Formulário Anual 2024'!I59="✔",'Formulário Anual 2024'!J59*(1-'Formulário Anual 2024'!$D$69-'Formulário Anual 2024'!$F69),0))</f>
        <v>120.22</v>
      </c>
      <c r="X12" s="47">
        <f>IF('Formulário Anual 2024'!$G$58="✔",IF('Formulário Anual 2024'!G59="✔",'Formulário Anual 2024'!H59,0),0)</f>
        <v>0</v>
      </c>
      <c r="Y12" s="51"/>
      <c r="Z12" s="51"/>
      <c r="AA12" s="51"/>
      <c r="AB12" s="51"/>
      <c r="AC12" s="47">
        <f>IF('Formulário Anual 2024'!$I$58="✔",IF('Formulário Anual 2024'!I59="✔",'Formulário Anual 2024'!J59,0),0)</f>
        <v>0</v>
      </c>
      <c r="AD12" s="47">
        <f>IF('Formulário Anual 2024'!K59="✔",'Formulário Anual 2024'!L59,0)</f>
        <v>0</v>
      </c>
      <c r="AE12" s="47">
        <f>IF('Formulário Anual 2024'!M59="✔",'Formulário Anual 2024'!N59,0)</f>
        <v>0</v>
      </c>
      <c r="AF12" s="47">
        <f>IF('Formulário Anual 2024'!O59="✔",'Formulário Anual 2024'!P59,0)</f>
        <v>0</v>
      </c>
      <c r="AG12" s="47">
        <f>IF('Formulário Anual 2024'!Q59="✔",'Formulário Anual 2024'!R59,0)</f>
        <v>0</v>
      </c>
      <c r="AH12" s="47">
        <f>IF('Formulário Anual 2024'!S59="✔",'Formulário Anual 2024'!T59,0)</f>
        <v>0</v>
      </c>
      <c r="AI12" s="51"/>
      <c r="AJ12" s="47">
        <f>IF('Formulário Anual 2024'!U59="✔",'Formulário Anual 2024'!V59,0)</f>
        <v>0</v>
      </c>
      <c r="AK12" s="47">
        <f>IF('Formulário Anual 2024'!C59="✔",'Formulário Anual 2024'!D59,0)</f>
        <v>1102.4000000000001</v>
      </c>
      <c r="AL12" s="47">
        <f>'Formulário Anual 2024'!W59</f>
        <v>0</v>
      </c>
      <c r="AM12" s="78">
        <f t="shared" si="1"/>
        <v>1102.4000000000001</v>
      </c>
      <c r="AN12" s="78">
        <f t="shared" si="2"/>
        <v>1241.73</v>
      </c>
      <c r="AO12" s="61">
        <f>'Formulário Anual 2024'!$D$27</f>
        <v>0.5</v>
      </c>
      <c r="AP12" s="62">
        <f>'Formulário Anual 2024'!$H$150</f>
        <v>0</v>
      </c>
      <c r="AQ12" s="62">
        <f t="shared" si="3"/>
        <v>0.5</v>
      </c>
      <c r="AR12" s="61">
        <f>'Formulário Anual 2024'!B59</f>
        <v>116</v>
      </c>
      <c r="AS12" s="47">
        <f t="shared" si="0"/>
        <v>144040.68</v>
      </c>
      <c r="AT12" s="67" t="str">
        <f>'Formulário Anual 2024'!$C$8</f>
        <v>TESTE RAZÃO SOCIAL</v>
      </c>
      <c r="AU12" s="67" t="str">
        <f>'Formulário Anual 2024'!$C$9</f>
        <v>00.000.000/0000-00</v>
      </c>
      <c r="AV12" s="15" t="str">
        <f>'Formulário Anual 2024'!$W$8</f>
        <v>Centro-Oeste</v>
      </c>
      <c r="AW12" s="15" t="str">
        <f>'Formulário Anual 2024'!$W$9</f>
        <v>Parceira - Base</v>
      </c>
      <c r="AX12" s="67" t="str">
        <f>'Formulário Anual 2024'!$C$10</f>
        <v>Teste observação</v>
      </c>
      <c r="AY12" s="67">
        <f>'Formulário Anual 2024'!$W$10</f>
        <v>0</v>
      </c>
    </row>
    <row r="13" spans="1:52" ht="21" x14ac:dyDescent="0.2">
      <c r="A13" s="46" t="s">
        <v>28</v>
      </c>
      <c r="B13" s="46" t="s">
        <v>144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47">
        <f>IF('Formulário Anual 2024'!$E$58="✔",0,IF('Formulário Anual 2024'!E60="✔",'Formulário Anual 2024'!F60*(1-'Formulário Anual 2024'!$D$69-'Formulário Anual 2024'!$F70),0))</f>
        <v>0</v>
      </c>
      <c r="Q13" s="47">
        <f>IF('Formulário Anual 2024'!$E$58="✔",IF('Formulário Anual 2024'!E60="✔",'Formulário Anual 2024'!F60,0),0)</f>
        <v>0</v>
      </c>
      <c r="R13" s="47">
        <f>IF('Formulário Anual 2024'!$G$58="✔",0,IF('Formulário Anual 2024'!G60="✔",'Formulário Anual 2024'!H60*(1-'Formulário Anual 2024'!$D$69-'Formulário Anual 2024'!$F70),0))</f>
        <v>19.11</v>
      </c>
      <c r="S13" s="51"/>
      <c r="T13" s="51"/>
      <c r="U13" s="51"/>
      <c r="V13" s="51"/>
      <c r="W13" s="47">
        <f>IF('Formulário Anual 2024'!$I$58="✔",0,IF('Formulário Anual 2024'!I60="✔",'Formulário Anual 2024'!J60*(1-'Formulário Anual 2024'!$D$69-'Formulário Anual 2024'!$F70),0))</f>
        <v>120.22</v>
      </c>
      <c r="X13" s="47">
        <f>IF('Formulário Anual 2024'!$G$58="✔",IF('Formulário Anual 2024'!G60="✔",'Formulário Anual 2024'!H60,0),0)</f>
        <v>0</v>
      </c>
      <c r="Y13" s="51"/>
      <c r="Z13" s="51"/>
      <c r="AA13" s="51"/>
      <c r="AB13" s="51"/>
      <c r="AC13" s="47">
        <f>IF('Formulário Anual 2024'!$I$58="✔",IF('Formulário Anual 2024'!I60="✔",'Formulário Anual 2024'!J60,0),0)</f>
        <v>0</v>
      </c>
      <c r="AD13" s="47">
        <f>IF('Formulário Anual 2024'!K60="✔",'Formulário Anual 2024'!L60,0)</f>
        <v>0</v>
      </c>
      <c r="AE13" s="47">
        <f>IF('Formulário Anual 2024'!M60="✔",'Formulário Anual 2024'!N60,0)</f>
        <v>0</v>
      </c>
      <c r="AF13" s="47">
        <f>IF('Formulário Anual 2024'!O60="✔",'Formulário Anual 2024'!P60,0)</f>
        <v>0</v>
      </c>
      <c r="AG13" s="47">
        <f>IF('Formulário Anual 2024'!Q60="✔",'Formulário Anual 2024'!R60,0)</f>
        <v>0</v>
      </c>
      <c r="AH13" s="47">
        <f>IF('Formulário Anual 2024'!S60="✔",'Formulário Anual 2024'!T60,0)</f>
        <v>0</v>
      </c>
      <c r="AI13" s="51"/>
      <c r="AJ13" s="47">
        <f>IF('Formulário Anual 2024'!U60="✔",'Formulário Anual 2024'!V60,0)</f>
        <v>0</v>
      </c>
      <c r="AK13" s="47">
        <f>IF('Formulário Anual 2024'!C60="✔",'Formulário Anual 2024'!D60,0)</f>
        <v>1090.4000000000001</v>
      </c>
      <c r="AL13" s="47">
        <f>'Formulário Anual 2024'!W60</f>
        <v>0</v>
      </c>
      <c r="AM13" s="78">
        <f t="shared" si="1"/>
        <v>1090.4000000000001</v>
      </c>
      <c r="AN13" s="78">
        <f t="shared" si="2"/>
        <v>1229.73</v>
      </c>
      <c r="AO13" s="61">
        <f>'Formulário Anual 2024'!$D$27</f>
        <v>0.5</v>
      </c>
      <c r="AP13" s="62">
        <f>'Formulário Anual 2024'!$H$150</f>
        <v>0</v>
      </c>
      <c r="AQ13" s="62">
        <f t="shared" si="3"/>
        <v>0.5</v>
      </c>
      <c r="AR13" s="61">
        <f>'Formulário Anual 2024'!B60</f>
        <v>135</v>
      </c>
      <c r="AS13" s="47">
        <f t="shared" si="0"/>
        <v>166013.54999999999</v>
      </c>
      <c r="AT13" s="67" t="str">
        <f>'Formulário Anual 2024'!$C$8</f>
        <v>TESTE RAZÃO SOCIAL</v>
      </c>
      <c r="AU13" s="67" t="str">
        <f>'Formulário Anual 2024'!$C$9</f>
        <v>00.000.000/0000-00</v>
      </c>
      <c r="AV13" s="15" t="str">
        <f>'Formulário Anual 2024'!$W$8</f>
        <v>Centro-Oeste</v>
      </c>
      <c r="AW13" s="15" t="str">
        <f>'Formulário Anual 2024'!$W$9</f>
        <v>Parceira - Base</v>
      </c>
      <c r="AX13" s="67" t="str">
        <f>'Formulário Anual 2024'!$C$10</f>
        <v>Teste observação</v>
      </c>
      <c r="AY13" s="67">
        <f>'Formulário Anual 2024'!$W$10</f>
        <v>0</v>
      </c>
    </row>
    <row r="14" spans="1:52" ht="21" x14ac:dyDescent="0.2">
      <c r="A14" s="46" t="s">
        <v>29</v>
      </c>
      <c r="B14" s="46" t="s">
        <v>144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47">
        <f>IF('Formulário Anual 2024'!$E$58="✔",0,IF('Formulário Anual 2024'!E61="✔",'Formulário Anual 2024'!F61*(1-'Formulário Anual 2024'!$D$69-'Formulário Anual 2024'!$F71),0))</f>
        <v>0</v>
      </c>
      <c r="Q14" s="47">
        <f>IF('Formulário Anual 2024'!$E$58="✔",IF('Formulário Anual 2024'!E61="✔",'Formulário Anual 2024'!F61,0),0)</f>
        <v>0</v>
      </c>
      <c r="R14" s="47">
        <f>IF('Formulário Anual 2024'!$G$58="✔",0,IF('Formulário Anual 2024'!G61="✔",'Formulário Anual 2024'!H61*(1-'Formulário Anual 2024'!$D$69-'Formulário Anual 2024'!$F71),0))</f>
        <v>19.11</v>
      </c>
      <c r="S14" s="51"/>
      <c r="T14" s="51"/>
      <c r="U14" s="51"/>
      <c r="V14" s="51"/>
      <c r="W14" s="47">
        <f>IF('Formulário Anual 2024'!$I$58="✔",0,IF('Formulário Anual 2024'!I61="✔",'Formulário Anual 2024'!J61*(1-'Formulário Anual 2024'!$D$69-'Formulário Anual 2024'!$F71),0))</f>
        <v>0</v>
      </c>
      <c r="X14" s="47">
        <f>IF('Formulário Anual 2024'!$G$58="✔",IF('Formulário Anual 2024'!G61="✔",'Formulário Anual 2024'!H61,0),0)</f>
        <v>0</v>
      </c>
      <c r="Y14" s="51"/>
      <c r="Z14" s="51"/>
      <c r="AA14" s="51"/>
      <c r="AB14" s="51"/>
      <c r="AC14" s="47">
        <f>IF('Formulário Anual 2024'!$I$58="✔",IF('Formulário Anual 2024'!I61="✔",'Formulário Anual 2024'!J61,0),0)</f>
        <v>0</v>
      </c>
      <c r="AD14" s="47">
        <f>IF('Formulário Anual 2024'!K61="✔",'Formulário Anual 2024'!L61,0)</f>
        <v>0</v>
      </c>
      <c r="AE14" s="47">
        <f>IF('Formulário Anual 2024'!M61="✔",'Formulário Anual 2024'!N61,0)</f>
        <v>0</v>
      </c>
      <c r="AF14" s="47">
        <f>IF('Formulário Anual 2024'!O61="✔",'Formulário Anual 2024'!P61,0)</f>
        <v>0</v>
      </c>
      <c r="AG14" s="47">
        <f>IF('Formulário Anual 2024'!Q61="✔",'Formulário Anual 2024'!R61,0)</f>
        <v>0</v>
      </c>
      <c r="AH14" s="47">
        <f>IF('Formulário Anual 2024'!S61="✔",'Formulário Anual 2024'!T61,0)</f>
        <v>0</v>
      </c>
      <c r="AI14" s="51"/>
      <c r="AJ14" s="47">
        <f>IF('Formulário Anual 2024'!U61="✔",'Formulário Anual 2024'!V61,0)</f>
        <v>0</v>
      </c>
      <c r="AK14" s="47">
        <f>IF('Formulário Anual 2024'!C61="✔",'Formulário Anual 2024'!D61,0)</f>
        <v>1117.06</v>
      </c>
      <c r="AL14" s="47">
        <f>'Formulário Anual 2024'!W61</f>
        <v>0</v>
      </c>
      <c r="AM14" s="78">
        <f t="shared" si="1"/>
        <v>1117.06</v>
      </c>
      <c r="AN14" s="78">
        <f t="shared" si="2"/>
        <v>1136.1699999999998</v>
      </c>
      <c r="AO14" s="61">
        <f>'Formulário Anual 2024'!$D$27</f>
        <v>0.5</v>
      </c>
      <c r="AP14" s="62">
        <f>'Formulário Anual 2024'!$H$150</f>
        <v>0</v>
      </c>
      <c r="AQ14" s="62">
        <f t="shared" si="3"/>
        <v>0.5</v>
      </c>
      <c r="AR14" s="61">
        <f>'Formulário Anual 2024'!B61</f>
        <v>108</v>
      </c>
      <c r="AS14" s="47">
        <f t="shared" si="0"/>
        <v>122706.35999999999</v>
      </c>
      <c r="AT14" s="67" t="str">
        <f>'Formulário Anual 2024'!$C$8</f>
        <v>TESTE RAZÃO SOCIAL</v>
      </c>
      <c r="AU14" s="67" t="str">
        <f>'Formulário Anual 2024'!$C$9</f>
        <v>00.000.000/0000-00</v>
      </c>
      <c r="AV14" s="15" t="str">
        <f>'Formulário Anual 2024'!$W$8</f>
        <v>Centro-Oeste</v>
      </c>
      <c r="AW14" s="15" t="str">
        <f>'Formulário Anual 2024'!$W$9</f>
        <v>Parceira - Base</v>
      </c>
      <c r="AX14" s="67" t="str">
        <f>'Formulário Anual 2024'!$C$10</f>
        <v>Teste observação</v>
      </c>
      <c r="AY14" s="67">
        <f>'Formulário Anual 2024'!$W$10</f>
        <v>0</v>
      </c>
    </row>
    <row r="15" spans="1:52" ht="21" x14ac:dyDescent="0.2">
      <c r="A15" s="46" t="s">
        <v>30</v>
      </c>
      <c r="B15" s="46" t="s">
        <v>144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47">
        <f>IF('Formulário Anual 2024'!$E$58="✔",0,IF('Formulário Anual 2024'!E62="✔",'Formulário Anual 2024'!F62*(1-'Formulário Anual 2024'!$D$69-'Formulário Anual 2024'!$F72),0))</f>
        <v>0</v>
      </c>
      <c r="Q15" s="47">
        <f>IF('Formulário Anual 2024'!$E$58="✔",IF('Formulário Anual 2024'!E62="✔",'Formulário Anual 2024'!F62,0),0)</f>
        <v>0</v>
      </c>
      <c r="R15" s="47">
        <f>IF('Formulário Anual 2024'!$G$58="✔",0,IF('Formulário Anual 2024'!G62="✔",'Formulário Anual 2024'!H62*(1-'Formulário Anual 2024'!$D$69-'Formulário Anual 2024'!$F72),0))</f>
        <v>19.11</v>
      </c>
      <c r="S15" s="51"/>
      <c r="T15" s="51"/>
      <c r="U15" s="51"/>
      <c r="V15" s="51"/>
      <c r="W15" s="47">
        <f>IF('Formulário Anual 2024'!$I$58="✔",0,IF('Formulário Anual 2024'!I62="✔",'Formulário Anual 2024'!J62*(1-'Formulário Anual 2024'!$D$69-'Formulário Anual 2024'!$F72),0))</f>
        <v>0</v>
      </c>
      <c r="X15" s="47">
        <f>IF('Formulário Anual 2024'!$G$58="✔",IF('Formulário Anual 2024'!G62="✔",'Formulário Anual 2024'!H62,0),0)</f>
        <v>0</v>
      </c>
      <c r="Y15" s="51"/>
      <c r="Z15" s="51"/>
      <c r="AA15" s="51"/>
      <c r="AB15" s="51"/>
      <c r="AC15" s="47">
        <f>IF('Formulário Anual 2024'!$I$58="✔",IF('Formulário Anual 2024'!I62="✔",'Formulário Anual 2024'!J62,0),0)</f>
        <v>0</v>
      </c>
      <c r="AD15" s="47">
        <f>IF('Formulário Anual 2024'!K62="✔",'Formulário Anual 2024'!L62,0)</f>
        <v>0</v>
      </c>
      <c r="AE15" s="47">
        <f>IF('Formulário Anual 2024'!M62="✔",'Formulário Anual 2024'!N62,0)</f>
        <v>0</v>
      </c>
      <c r="AF15" s="47">
        <f>IF('Formulário Anual 2024'!O62="✔",'Formulário Anual 2024'!P62,0)</f>
        <v>0</v>
      </c>
      <c r="AG15" s="47">
        <f>IF('Formulário Anual 2024'!Q62="✔",'Formulário Anual 2024'!R62,0)</f>
        <v>0</v>
      </c>
      <c r="AH15" s="47">
        <f>IF('Formulário Anual 2024'!S62="✔",'Formulário Anual 2024'!T62,0)</f>
        <v>0</v>
      </c>
      <c r="AI15" s="51"/>
      <c r="AJ15" s="47">
        <f>IF('Formulário Anual 2024'!U62="✔",'Formulário Anual 2024'!V62,0)</f>
        <v>0</v>
      </c>
      <c r="AK15" s="47">
        <f>IF('Formulário Anual 2024'!C62="✔",'Formulário Anual 2024'!D62,0)</f>
        <v>1347.06</v>
      </c>
      <c r="AL15" s="47">
        <f>'Formulário Anual 2024'!W62</f>
        <v>0</v>
      </c>
      <c r="AM15" s="78">
        <f t="shared" si="1"/>
        <v>1347.06</v>
      </c>
      <c r="AN15" s="78">
        <f t="shared" si="2"/>
        <v>1366.1699999999998</v>
      </c>
      <c r="AO15" s="61">
        <f>'Formulário Anual 2024'!$D$27</f>
        <v>0.5</v>
      </c>
      <c r="AP15" s="62">
        <f>'Formulário Anual 2024'!$H$150</f>
        <v>0</v>
      </c>
      <c r="AQ15" s="62">
        <f t="shared" si="3"/>
        <v>0.5</v>
      </c>
      <c r="AR15" s="61">
        <f>'Formulário Anual 2024'!B62</f>
        <v>92</v>
      </c>
      <c r="AS15" s="47">
        <f t="shared" si="0"/>
        <v>125687.63999999998</v>
      </c>
      <c r="AT15" s="67" t="str">
        <f>'Formulário Anual 2024'!$C$8</f>
        <v>TESTE RAZÃO SOCIAL</v>
      </c>
      <c r="AU15" s="67" t="str">
        <f>'Formulário Anual 2024'!$C$9</f>
        <v>00.000.000/0000-00</v>
      </c>
      <c r="AV15" s="15" t="str">
        <f>'Formulário Anual 2024'!$W$8</f>
        <v>Centro-Oeste</v>
      </c>
      <c r="AW15" s="15" t="str">
        <f>'Formulário Anual 2024'!$W$9</f>
        <v>Parceira - Base</v>
      </c>
      <c r="AX15" s="67" t="str">
        <f>'Formulário Anual 2024'!$C$10</f>
        <v>Teste observação</v>
      </c>
      <c r="AY15" s="67">
        <f>'Formulário Anual 2024'!$W$10</f>
        <v>0</v>
      </c>
    </row>
    <row r="16" spans="1:52" ht="21" x14ac:dyDescent="0.2">
      <c r="A16" s="46" t="s">
        <v>32</v>
      </c>
      <c r="B16" s="46" t="s">
        <v>85</v>
      </c>
      <c r="C16" s="51"/>
      <c r="D16" s="51"/>
      <c r="E16" s="51"/>
      <c r="F16" s="51"/>
      <c r="G16" s="51"/>
      <c r="H16" s="51"/>
      <c r="I16" s="47">
        <f>IF('Formulário Anual 2024'!E78="✔",'Formulário Anual 2024'!F78*(1-'Formulário Anual 2024'!$D$86-'Formulário Anual 2024'!$F86),0)</f>
        <v>27.46</v>
      </c>
      <c r="J16" s="51"/>
      <c r="K16" s="51"/>
      <c r="L16" s="47">
        <f>IF('Formulário Anual 2024'!G78="✔",'Formulário Anual 2024'!H78*(1-'Formulário Anual 2024'!$D$86-'Formulário Anual 2024'!$F86),0)</f>
        <v>0</v>
      </c>
      <c r="M16" s="51"/>
      <c r="N16" s="51"/>
      <c r="O16" s="51"/>
      <c r="P16" s="47">
        <f>IF('Formulário Anual 2024'!$I$77="✔",0,IF('Formulário Anual 2024'!I78="✔",'Formulário Anual 2024'!J78*(1-'Formulário Anual 2024'!$D$86-'Formulário Anual 2024'!$F86),0))</f>
        <v>0</v>
      </c>
      <c r="Q16" s="47">
        <f>IF('Formulário Anual 2024'!$I$77="✔",IF('Formulário Anual 2024'!I78="✔",'Formulário Anual 2024'!J78,0),0)</f>
        <v>0</v>
      </c>
      <c r="R16" s="47">
        <f>IF('Formulário Anual 2024'!$K$77="✔",0,IF('Formulário Anual 2024'!K78="✔",'Formulário Anual 2024'!L78*(1-'Formulário Anual 2024'!$D$86-'Formulário Anual 2024'!$F86),0))</f>
        <v>19.11</v>
      </c>
      <c r="S16" s="51"/>
      <c r="T16" s="51"/>
      <c r="U16" s="51"/>
      <c r="V16" s="51"/>
      <c r="W16" s="51"/>
      <c r="X16" s="47">
        <f>IF('Formulário Anual 2024'!$K$77="✔",IF('Formulário Anual 2024'!K78="✔",'Formulário Anual 2024'!L78,0),0)</f>
        <v>0</v>
      </c>
      <c r="Y16" s="51"/>
      <c r="Z16" s="51"/>
      <c r="AA16" s="51"/>
      <c r="AB16" s="51"/>
      <c r="AC16" s="51"/>
      <c r="AD16" s="47">
        <f>IF('Formulário Anual 2024'!M78="✔",'Formulário Anual 2024'!N78,0)</f>
        <v>0</v>
      </c>
      <c r="AE16" s="47">
        <f>IF('Formulário Anual 2024'!O78="✔",'Formulário Anual 2024'!P78,0)</f>
        <v>0</v>
      </c>
      <c r="AF16" s="47">
        <f>IF('Formulário Anual 2024'!Q78="✔",'Formulário Anual 2024'!R78,0)</f>
        <v>0</v>
      </c>
      <c r="AG16" s="47">
        <f>IF('Formulário Anual 2024'!S78="✔",'Formulário Anual 2024'!T78,0)</f>
        <v>0</v>
      </c>
      <c r="AH16" s="47">
        <f>IF('Formulário Anual 2024'!U78="✔",'Formulário Anual 2024'!V78,0)</f>
        <v>0</v>
      </c>
      <c r="AI16" s="51"/>
      <c r="AJ16" s="47">
        <f>IF('Formulário Anual 2024'!W78="✔",'Formulário Anual 2024'!X78,0)</f>
        <v>0</v>
      </c>
      <c r="AK16" s="47">
        <f>IF('Formulário Anual 2024'!C78="✔",'Formulário Anual 2024'!D78*(1-'Formulário Anual 2024'!$D$86-'Formulário Anual 2024'!$F86),0)</f>
        <v>825.64499999999998</v>
      </c>
      <c r="AL16" s="47">
        <f>'Formulário Anual 2024'!Y78</f>
        <v>1744.43</v>
      </c>
      <c r="AM16" s="78">
        <f t="shared" si="1"/>
        <v>853.10500000000002</v>
      </c>
      <c r="AN16" s="78">
        <f t="shared" si="2"/>
        <v>872.21500000000003</v>
      </c>
      <c r="AO16" s="61">
        <f>'Formulário Anual 2024'!$D$27</f>
        <v>0.5</v>
      </c>
      <c r="AP16" s="62">
        <f>'Formulário Anual 2024'!$H$150</f>
        <v>0</v>
      </c>
      <c r="AQ16" s="62">
        <f t="shared" si="3"/>
        <v>0.5</v>
      </c>
      <c r="AR16" s="61">
        <f>'Formulário Anual 2024'!B78</f>
        <v>108</v>
      </c>
      <c r="AS16" s="47">
        <f t="shared" si="0"/>
        <v>94199.22</v>
      </c>
      <c r="AT16" s="67" t="str">
        <f>'Formulário Anual 2024'!$C$8</f>
        <v>TESTE RAZÃO SOCIAL</v>
      </c>
      <c r="AU16" s="67" t="str">
        <f>'Formulário Anual 2024'!$C$9</f>
        <v>00.000.000/0000-00</v>
      </c>
      <c r="AV16" s="15" t="str">
        <f>'Formulário Anual 2024'!$W$8</f>
        <v>Centro-Oeste</v>
      </c>
      <c r="AW16" s="15" t="str">
        <f>'Formulário Anual 2024'!$W$9</f>
        <v>Parceira - Base</v>
      </c>
      <c r="AX16" s="67" t="str">
        <f>'Formulário Anual 2024'!$C$10</f>
        <v>Teste observação</v>
      </c>
      <c r="AY16" s="67">
        <f>'Formulário Anual 2024'!$W$10</f>
        <v>0</v>
      </c>
    </row>
    <row r="17" spans="1:51" ht="21" x14ac:dyDescent="0.2">
      <c r="A17" s="46" t="s">
        <v>33</v>
      </c>
      <c r="B17" s="46" t="s">
        <v>85</v>
      </c>
      <c r="C17" s="51"/>
      <c r="D17" s="51"/>
      <c r="E17" s="51"/>
      <c r="F17" s="51"/>
      <c r="G17" s="51"/>
      <c r="H17" s="51"/>
      <c r="I17" s="47">
        <f>IF('Formulário Anual 2024'!E79="✔",'Formulário Anual 2024'!F79*(1-'Formulário Anual 2024'!$D$86-'Formulário Anual 2024'!$F87),0)</f>
        <v>27.46</v>
      </c>
      <c r="J17" s="51"/>
      <c r="K17" s="51"/>
      <c r="L17" s="47">
        <f>IF('Formulário Anual 2024'!G79="✔",'Formulário Anual 2024'!H79*(1-'Formulário Anual 2024'!$D$86-'Formulário Anual 2024'!$F87),0)</f>
        <v>0</v>
      </c>
      <c r="M17" s="51"/>
      <c r="N17" s="51"/>
      <c r="O17" s="51"/>
      <c r="P17" s="47">
        <f>IF('Formulário Anual 2024'!$I$77="✔",0,IF('Formulário Anual 2024'!I79="✔",'Formulário Anual 2024'!J79*(1-'Formulário Anual 2024'!$D$86-'Formulário Anual 2024'!$F87),0))</f>
        <v>0</v>
      </c>
      <c r="Q17" s="47">
        <f>IF('Formulário Anual 2024'!$I$77="✔",IF('Formulário Anual 2024'!I79="✔",'Formulário Anual 2024'!J79,0),0)</f>
        <v>0</v>
      </c>
      <c r="R17" s="47">
        <f>IF('Formulário Anual 2024'!$K$77="✔",0,IF('Formulário Anual 2024'!K79="✔",'Formulário Anual 2024'!L79*(1-'Formulário Anual 2024'!$D$86-'Formulário Anual 2024'!$F87),0))</f>
        <v>19.11</v>
      </c>
      <c r="S17" s="51"/>
      <c r="T17" s="51"/>
      <c r="U17" s="51"/>
      <c r="V17" s="51"/>
      <c r="W17" s="51"/>
      <c r="X17" s="47">
        <f>IF('Formulário Anual 2024'!$K$77="✔",IF('Formulário Anual 2024'!K79="✔",'Formulário Anual 2024'!L79,0),0)</f>
        <v>0</v>
      </c>
      <c r="Y17" s="51"/>
      <c r="Z17" s="51"/>
      <c r="AA17" s="51"/>
      <c r="AB17" s="51"/>
      <c r="AC17" s="51"/>
      <c r="AD17" s="47">
        <f>IF('Formulário Anual 2024'!M79="✔",'Formulário Anual 2024'!N79,0)</f>
        <v>0</v>
      </c>
      <c r="AE17" s="47">
        <f>IF('Formulário Anual 2024'!O79="✔",'Formulário Anual 2024'!P79,0)</f>
        <v>0</v>
      </c>
      <c r="AF17" s="47">
        <f>IF('Formulário Anual 2024'!Q79="✔",'Formulário Anual 2024'!R79,0)</f>
        <v>0</v>
      </c>
      <c r="AG17" s="47">
        <f>IF('Formulário Anual 2024'!S79="✔",'Formulário Anual 2024'!T79,0)</f>
        <v>0</v>
      </c>
      <c r="AH17" s="47">
        <f>IF('Formulário Anual 2024'!U79="✔",'Formulário Anual 2024'!V79,0)</f>
        <v>0</v>
      </c>
      <c r="AI17" s="51"/>
      <c r="AJ17" s="47">
        <f>IF('Formulário Anual 2024'!W79="✔",'Formulário Anual 2024'!X79,0)</f>
        <v>0</v>
      </c>
      <c r="AK17" s="47">
        <f>IF('Formulário Anual 2024'!C79="✔",'Formulário Anual 2024'!D79*(1-'Formulário Anual 2024'!$D$86-'Formulário Anual 2024'!$F87),0)</f>
        <v>848.81</v>
      </c>
      <c r="AL17" s="47">
        <f>'Formulário Anual 2024'!Y79</f>
        <v>1790.76</v>
      </c>
      <c r="AM17" s="78">
        <f t="shared" si="1"/>
        <v>876.27</v>
      </c>
      <c r="AN17" s="78">
        <f t="shared" si="2"/>
        <v>895.38</v>
      </c>
      <c r="AO17" s="61">
        <f>'Formulário Anual 2024'!$D$27</f>
        <v>0.5</v>
      </c>
      <c r="AP17" s="62">
        <f>'Formulário Anual 2024'!$H$150</f>
        <v>0</v>
      </c>
      <c r="AQ17" s="62">
        <f t="shared" si="3"/>
        <v>0.5</v>
      </c>
      <c r="AR17" s="61">
        <f>'Formulário Anual 2024'!B79</f>
        <v>71</v>
      </c>
      <c r="AS17" s="47">
        <f t="shared" si="0"/>
        <v>63571.98</v>
      </c>
      <c r="AT17" s="67" t="str">
        <f>'Formulário Anual 2024'!$C$8</f>
        <v>TESTE RAZÃO SOCIAL</v>
      </c>
      <c r="AU17" s="67" t="str">
        <f>'Formulário Anual 2024'!$C$9</f>
        <v>00.000.000/0000-00</v>
      </c>
      <c r="AV17" s="15" t="str">
        <f>'Formulário Anual 2024'!$W$8</f>
        <v>Centro-Oeste</v>
      </c>
      <c r="AW17" s="15" t="str">
        <f>'Formulário Anual 2024'!$W$9</f>
        <v>Parceira - Base</v>
      </c>
      <c r="AX17" s="67" t="str">
        <f>'Formulário Anual 2024'!$C$10</f>
        <v>Teste observação</v>
      </c>
      <c r="AY17" s="67">
        <f>'Formulário Anual 2024'!$W$10</f>
        <v>0</v>
      </c>
    </row>
    <row r="18" spans="1:51" ht="21" x14ac:dyDescent="0.2">
      <c r="A18" s="46" t="s">
        <v>37</v>
      </c>
      <c r="B18" s="46" t="s">
        <v>85</v>
      </c>
      <c r="C18" s="51"/>
      <c r="D18" s="51"/>
      <c r="E18" s="51"/>
      <c r="F18" s="51"/>
      <c r="G18" s="51"/>
      <c r="H18" s="51"/>
      <c r="I18" s="51"/>
      <c r="J18" s="47">
        <f>IF('Formulário Anual 2024'!E93="✔",'Formulário Anual 2024'!F93*(1-'Formulário Anual 2024'!$D$100-'Formulário Anual 2024'!$F100),0)</f>
        <v>137.28</v>
      </c>
      <c r="K18" s="47">
        <f>IF('Formulário Anual 2024'!G93="✔",'Formulário Anual 2024'!H93*(1-'Formulário Anual 2024'!$D$100-'Formulário Anual 2024'!$F100),0)</f>
        <v>0</v>
      </c>
      <c r="L18" s="47">
        <f>IF('Formulário Anual 2024'!I93="✔",'Formulário Anual 2024'!J93*(1-'Formulário Anual 2024'!$D$100-'Formulário Anual 2024'!$F100),0)</f>
        <v>0</v>
      </c>
      <c r="M18" s="51"/>
      <c r="N18" s="51"/>
      <c r="O18" s="51"/>
      <c r="P18" s="47">
        <f>IF('Formulário Anual 2024'!$K$92="✔",0,IF('Formulário Anual 2024'!K93="✔",'Formulário Anual 2024'!L93*(1-'Formulário Anual 2024'!$D$100-'Formulário Anual 2024'!$F100),0))</f>
        <v>0</v>
      </c>
      <c r="Q18" s="47">
        <f>IF('Formulário Anual 2024'!$K$92="✔",IF('Formulário Anual 2024'!K93="✔",'Formulário Anual 2024'!L93,0),0)</f>
        <v>0</v>
      </c>
      <c r="R18" s="47">
        <f>IF('Formulário Anual 2024'!$M$92="✔",0,IF('Formulário Anual 2024'!M93="✔",'Formulário Anual 2024'!N93*(1-'Formulário Anual 2024'!$D$100-'Formulário Anual 2024'!$F100),0))</f>
        <v>19.11</v>
      </c>
      <c r="S18" s="51"/>
      <c r="T18" s="51"/>
      <c r="U18" s="51"/>
      <c r="V18" s="51"/>
      <c r="W18" s="51"/>
      <c r="X18" s="47">
        <f>IF('Formulário Anual 2024'!$M$92="✔",IF('Formulário Anual 2024'!M93="✔",'Formulário Anual 2024'!N93,0),0)</f>
        <v>0</v>
      </c>
      <c r="Y18" s="51"/>
      <c r="Z18" s="51"/>
      <c r="AA18" s="51"/>
      <c r="AB18" s="51"/>
      <c r="AC18" s="51"/>
      <c r="AD18" s="47">
        <f>IF('Formulário Anual 2024'!O93="✔",'Formulário Anual 2024'!P93,0)</f>
        <v>0</v>
      </c>
      <c r="AE18" s="47">
        <f>IF('Formulário Anual 2024'!Q93="✔",'Formulário Anual 2024'!R93,0)</f>
        <v>0</v>
      </c>
      <c r="AF18" s="47">
        <f>IF('Formulário Anual 2024'!S93="✔",'Formulário Anual 2024'!T93,0)</f>
        <v>0</v>
      </c>
      <c r="AG18" s="47">
        <f>IF('Formulário Anual 2024'!U93="✔",'Formulário Anual 2024'!V93,0)</f>
        <v>0</v>
      </c>
      <c r="AH18" s="47">
        <f>IF('Formulário Anual 2024'!W93="✔",'Formulário Anual 2024'!X93,0)</f>
        <v>0</v>
      </c>
      <c r="AI18" s="51"/>
      <c r="AJ18" s="47">
        <f>IF('Formulário Anual 2024'!Y93="✔",'Formulário Anual 2024'!Z93,0)</f>
        <v>0</v>
      </c>
      <c r="AK18" s="47">
        <f>IF('Formulário Anual 2024'!C93="✔",'Formulário Anual 2024'!D93*(1-'Formulário Anual 2024'!$D$100-'Formulário Anual 2024'!$F100),0)</f>
        <v>1365.31</v>
      </c>
      <c r="AL18" s="47">
        <f>'Formulário Anual 2024'!AA93</f>
        <v>3043.3999999999996</v>
      </c>
      <c r="AM18" s="78">
        <f t="shared" si="1"/>
        <v>1502.59</v>
      </c>
      <c r="AN18" s="78">
        <f t="shared" si="2"/>
        <v>1521.6999999999998</v>
      </c>
      <c r="AO18" s="61">
        <f>'Formulário Anual 2024'!$D$27</f>
        <v>0.5</v>
      </c>
      <c r="AP18" s="62">
        <f>'Formulário Anual 2024'!$H$150</f>
        <v>0</v>
      </c>
      <c r="AQ18" s="62">
        <f t="shared" si="3"/>
        <v>0.5</v>
      </c>
      <c r="AR18" s="61">
        <f>'Formulário Anual 2024'!B93</f>
        <v>37</v>
      </c>
      <c r="AS18" s="47">
        <f t="shared" si="0"/>
        <v>56302.899999999994</v>
      </c>
      <c r="AT18" s="67" t="str">
        <f>'Formulário Anual 2024'!$C$8</f>
        <v>TESTE RAZÃO SOCIAL</v>
      </c>
      <c r="AU18" s="67" t="str">
        <f>'Formulário Anual 2024'!$C$9</f>
        <v>00.000.000/0000-00</v>
      </c>
      <c r="AV18" s="15" t="str">
        <f>'Formulário Anual 2024'!$W$8</f>
        <v>Centro-Oeste</v>
      </c>
      <c r="AW18" s="15" t="str">
        <f>'Formulário Anual 2024'!$W$9</f>
        <v>Parceira - Base</v>
      </c>
      <c r="AX18" s="67" t="str">
        <f>'Formulário Anual 2024'!$C$10</f>
        <v>Teste observação</v>
      </c>
      <c r="AY18" s="67">
        <f>'Formulário Anual 2024'!$W$10</f>
        <v>0</v>
      </c>
    </row>
    <row r="19" spans="1:51" ht="21" x14ac:dyDescent="0.2">
      <c r="A19" s="46" t="s">
        <v>39</v>
      </c>
      <c r="B19" s="46" t="s">
        <v>38</v>
      </c>
      <c r="C19" s="51"/>
      <c r="D19" s="51"/>
      <c r="E19" s="51"/>
      <c r="F19" s="51"/>
      <c r="G19" s="51"/>
      <c r="H19" s="51"/>
      <c r="I19" s="51"/>
      <c r="J19" s="47">
        <f>IF('Formulário Anual 2024'!E106="✔",'Formulário Anual 2024'!F106*(1-'Formulário Anual 2024'!$D$114-'Formulário Anual 2024'!$F114),0)</f>
        <v>0</v>
      </c>
      <c r="K19" s="47">
        <f>IF('Formulário Anual 2024'!G106="✔",'Formulário Anual 2024'!H106*(1-'Formulário Anual 2024'!$D$114-'Formulário Anual 2024'!$F114),0)</f>
        <v>0</v>
      </c>
      <c r="L19" s="51"/>
      <c r="M19" s="51"/>
      <c r="N19" s="51"/>
      <c r="O19" s="51"/>
      <c r="P19" s="51"/>
      <c r="Q19" s="51"/>
      <c r="R19" s="47">
        <f>IF('Formulário Anual 2024'!I$105="✔",0,IF('Formulário Anual 2024'!I106="✔",'Formulário Anual 2024'!J106*(1-'Formulário Anual 2024'!$D$114-'Formulário Anual 2024'!$F114),0))</f>
        <v>0</v>
      </c>
      <c r="S19" s="51"/>
      <c r="T19" s="51"/>
      <c r="U19" s="51"/>
      <c r="V19" s="51"/>
      <c r="W19" s="51"/>
      <c r="X19" s="47">
        <f>IF('Formulário Anual 2024'!$I$105="✔",IF('Formulário Anual 2024'!I106="✔",'Formulário Anual 2024'!J106,0),0)</f>
        <v>0</v>
      </c>
      <c r="Y19" s="51"/>
      <c r="Z19" s="51"/>
      <c r="AA19" s="51"/>
      <c r="AB19" s="51"/>
      <c r="AC19" s="51"/>
      <c r="AD19" s="47">
        <f>IF('Formulário Anual 2024'!K106="✔",'Formulário Anual 2024'!L106,0)</f>
        <v>0</v>
      </c>
      <c r="AE19" s="47">
        <f>IF('Formulário Anual 2024'!M106="✔",'Formulário Anual 2024'!N106,0)</f>
        <v>0</v>
      </c>
      <c r="AF19" s="47">
        <f>IF('Formulário Anual 2024'!O106="✔",'Formulário Anual 2024'!P106,0)</f>
        <v>0</v>
      </c>
      <c r="AG19" s="47">
        <f>IF('Formulário Anual 2024'!Q106="✔",'Formulário Anual 2024'!R106,0)</f>
        <v>0</v>
      </c>
      <c r="AH19" s="51"/>
      <c r="AI19" s="51"/>
      <c r="AJ19" s="51"/>
      <c r="AK19" s="51"/>
      <c r="AL19" s="47">
        <f>'Formulário Anual 2024'!S106</f>
        <v>0</v>
      </c>
      <c r="AM19" s="78">
        <f t="shared" si="1"/>
        <v>0</v>
      </c>
      <c r="AN19" s="78">
        <f t="shared" si="2"/>
        <v>0</v>
      </c>
      <c r="AO19" s="61">
        <f>'Formulário Anual 2024'!$D$27</f>
        <v>0.5</v>
      </c>
      <c r="AP19" s="62">
        <f>'Formulário Anual 2024'!$H$150</f>
        <v>0</v>
      </c>
      <c r="AQ19" s="62">
        <f t="shared" si="3"/>
        <v>0.5</v>
      </c>
      <c r="AR19" s="61">
        <f>'Formulário Anual 2024'!B106</f>
        <v>0</v>
      </c>
      <c r="AS19" s="47">
        <f t="shared" si="0"/>
        <v>0</v>
      </c>
      <c r="AT19" s="67" t="str">
        <f>'Formulário Anual 2024'!$C$8</f>
        <v>TESTE RAZÃO SOCIAL</v>
      </c>
      <c r="AU19" s="67" t="str">
        <f>'Formulário Anual 2024'!$C$9</f>
        <v>00.000.000/0000-00</v>
      </c>
      <c r="AV19" s="15" t="str">
        <f>'Formulário Anual 2024'!$W$8</f>
        <v>Centro-Oeste</v>
      </c>
      <c r="AW19" s="15" t="str">
        <f>'Formulário Anual 2024'!$W$9</f>
        <v>Parceira - Base</v>
      </c>
      <c r="AX19" s="67" t="str">
        <f>'Formulário Anual 2024'!$C$10</f>
        <v>Teste observação</v>
      </c>
      <c r="AY19" s="67">
        <f>'Formulário Anual 2024'!$W$10</f>
        <v>0</v>
      </c>
    </row>
    <row r="20" spans="1:51" ht="21" x14ac:dyDescent="0.2">
      <c r="A20" s="46" t="s">
        <v>40</v>
      </c>
      <c r="B20" s="46" t="s">
        <v>38</v>
      </c>
      <c r="C20" s="51"/>
      <c r="D20" s="51"/>
      <c r="E20" s="51"/>
      <c r="F20" s="51"/>
      <c r="G20" s="51"/>
      <c r="H20" s="51"/>
      <c r="I20" s="51"/>
      <c r="J20" s="47">
        <f>IF('Formulário Anual 2024'!E107="✔",'Formulário Anual 2024'!F107*(1-'Formulário Anual 2024'!$D$114-'Formulário Anual 2024'!$F115),0)</f>
        <v>0</v>
      </c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47">
        <f>'Formulário Anual 2024'!S107</f>
        <v>0</v>
      </c>
      <c r="AM20" s="78">
        <f t="shared" si="1"/>
        <v>0</v>
      </c>
      <c r="AN20" s="78">
        <f t="shared" si="2"/>
        <v>0</v>
      </c>
      <c r="AO20" s="61">
        <f>'Formulário Anual 2024'!$D$27</f>
        <v>0.5</v>
      </c>
      <c r="AP20" s="62">
        <f>'Formulário Anual 2024'!$H$150</f>
        <v>0</v>
      </c>
      <c r="AQ20" s="62">
        <f t="shared" si="3"/>
        <v>0.5</v>
      </c>
      <c r="AR20" s="61">
        <f>'Formulário Anual 2024'!B107</f>
        <v>0</v>
      </c>
      <c r="AS20" s="47">
        <f t="shared" si="0"/>
        <v>0</v>
      </c>
      <c r="AT20" s="67" t="str">
        <f>'Formulário Anual 2024'!$C$8</f>
        <v>TESTE RAZÃO SOCIAL</v>
      </c>
      <c r="AU20" s="67" t="str">
        <f>'Formulário Anual 2024'!$C$9</f>
        <v>00.000.000/0000-00</v>
      </c>
      <c r="AV20" s="15" t="str">
        <f>'Formulário Anual 2024'!$W$8</f>
        <v>Centro-Oeste</v>
      </c>
      <c r="AW20" s="15" t="str">
        <f>'Formulário Anual 2024'!$W$9</f>
        <v>Parceira - Base</v>
      </c>
      <c r="AX20" s="67" t="str">
        <f>'Formulário Anual 2024'!$C$10</f>
        <v>Teste observação</v>
      </c>
      <c r="AY20" s="67">
        <f>'Formulário Anual 2024'!$W$10</f>
        <v>0</v>
      </c>
    </row>
  </sheetData>
  <conditionalFormatting sqref="C2:H20">
    <cfRule type="expression" dxfId="43" priority="53">
      <formula>B2="✖"</formula>
    </cfRule>
  </conditionalFormatting>
  <conditionalFormatting sqref="I2:I15">
    <cfRule type="expression" dxfId="42" priority="43">
      <formula>H2="✖"</formula>
    </cfRule>
  </conditionalFormatting>
  <conditionalFormatting sqref="I18:I20">
    <cfRule type="expression" dxfId="41" priority="42">
      <formula>H18="✖"</formula>
    </cfRule>
  </conditionalFormatting>
  <conditionalFormatting sqref="J2:J17">
    <cfRule type="expression" dxfId="40" priority="41">
      <formula>I2="✖"</formula>
    </cfRule>
  </conditionalFormatting>
  <conditionalFormatting sqref="K2:K17">
    <cfRule type="expression" dxfId="39" priority="40">
      <formula>J2="✖"</formula>
    </cfRule>
  </conditionalFormatting>
  <conditionalFormatting sqref="K20">
    <cfRule type="expression" dxfId="38" priority="39">
      <formula>J20="✖"</formula>
    </cfRule>
  </conditionalFormatting>
  <conditionalFormatting sqref="L2:L15">
    <cfRule type="expression" dxfId="37" priority="38">
      <formula>K2="✖"</formula>
    </cfRule>
  </conditionalFormatting>
  <conditionalFormatting sqref="L19:L20">
    <cfRule type="expression" dxfId="36" priority="37">
      <formula>K19="✖"</formula>
    </cfRule>
  </conditionalFormatting>
  <conditionalFormatting sqref="M2:O15">
    <cfRule type="expression" dxfId="35" priority="36">
      <formula>L2="✖"</formula>
    </cfRule>
  </conditionalFormatting>
  <conditionalFormatting sqref="M16:M20">
    <cfRule type="expression" dxfId="34" priority="35">
      <formula>L16="✖"</formula>
    </cfRule>
  </conditionalFormatting>
  <conditionalFormatting sqref="N16:O20">
    <cfRule type="expression" dxfId="33" priority="34">
      <formula>M16="✖"</formula>
    </cfRule>
  </conditionalFormatting>
  <conditionalFormatting sqref="P2:Q11">
    <cfRule type="expression" dxfId="32" priority="33">
      <formula>O2="✖"</formula>
    </cfRule>
  </conditionalFormatting>
  <conditionalFormatting sqref="P19:Q20 R20:S20">
    <cfRule type="expression" dxfId="31" priority="32">
      <formula>O19="✖"</formula>
    </cfRule>
  </conditionalFormatting>
  <conditionalFormatting sqref="S2:S3">
    <cfRule type="expression" dxfId="30" priority="31">
      <formula>R2="✖"</formula>
    </cfRule>
  </conditionalFormatting>
  <conditionalFormatting sqref="S7:S19">
    <cfRule type="expression" dxfId="29" priority="30">
      <formula>R7="✖"</formula>
    </cfRule>
  </conditionalFormatting>
  <conditionalFormatting sqref="T2:T6">
    <cfRule type="expression" dxfId="28" priority="29">
      <formula>S2="✖"</formula>
    </cfRule>
  </conditionalFormatting>
  <conditionalFormatting sqref="T12:T20">
    <cfRule type="expression" dxfId="27" priority="28">
      <formula>S12="✖"</formula>
    </cfRule>
  </conditionalFormatting>
  <conditionalFormatting sqref="U12:U20">
    <cfRule type="expression" dxfId="26" priority="27">
      <formula>T12="✖"</formula>
    </cfRule>
  </conditionalFormatting>
  <conditionalFormatting sqref="U2:U6">
    <cfRule type="expression" dxfId="25" priority="26">
      <formula>T2="✖"</formula>
    </cfRule>
  </conditionalFormatting>
  <conditionalFormatting sqref="V2:V6">
    <cfRule type="expression" dxfId="24" priority="25">
      <formula>U2="✖"</formula>
    </cfRule>
  </conditionalFormatting>
  <conditionalFormatting sqref="V12:V20">
    <cfRule type="expression" dxfId="23" priority="24">
      <formula>U12="✖"</formula>
    </cfRule>
  </conditionalFormatting>
  <conditionalFormatting sqref="W2:W6">
    <cfRule type="expression" dxfId="22" priority="23">
      <formula>V2="✖"</formula>
    </cfRule>
  </conditionalFormatting>
  <conditionalFormatting sqref="W16:W20 X20">
    <cfRule type="expression" dxfId="21" priority="22">
      <formula>V16="✖"</formula>
    </cfRule>
  </conditionalFormatting>
  <conditionalFormatting sqref="Y2:Y3">
    <cfRule type="expression" dxfId="20" priority="21">
      <formula>X2="✖"</formula>
    </cfRule>
  </conditionalFormatting>
  <conditionalFormatting sqref="Y7:Y20">
    <cfRule type="expression" dxfId="19" priority="20">
      <formula>X7="✖"</formula>
    </cfRule>
  </conditionalFormatting>
  <conditionalFormatting sqref="Z2:Z6">
    <cfRule type="expression" dxfId="18" priority="19">
      <formula>Y2="✖"</formula>
    </cfRule>
  </conditionalFormatting>
  <conditionalFormatting sqref="Z12:Z20">
    <cfRule type="expression" dxfId="17" priority="18">
      <formula>Y12="✖"</formula>
    </cfRule>
  </conditionalFormatting>
  <conditionalFormatting sqref="AA12:AA20">
    <cfRule type="expression" dxfId="16" priority="17">
      <formula>Z12="✖"</formula>
    </cfRule>
  </conditionalFormatting>
  <conditionalFormatting sqref="AA2:AA6">
    <cfRule type="expression" dxfId="15" priority="16">
      <formula>Z2="✖"</formula>
    </cfRule>
  </conditionalFormatting>
  <conditionalFormatting sqref="AB2:AB6">
    <cfRule type="expression" dxfId="14" priority="15">
      <formula>AA2="✖"</formula>
    </cfRule>
  </conditionalFormatting>
  <conditionalFormatting sqref="AB12:AB20">
    <cfRule type="expression" dxfId="13" priority="14">
      <formula>AA12="✖"</formula>
    </cfRule>
  </conditionalFormatting>
  <conditionalFormatting sqref="AC16:AC20">
    <cfRule type="expression" dxfId="12" priority="13">
      <formula>AB16="✖"</formula>
    </cfRule>
  </conditionalFormatting>
  <conditionalFormatting sqref="AC2:AC6">
    <cfRule type="expression" dxfId="11" priority="12">
      <formula>AB2="✖"</formula>
    </cfRule>
  </conditionalFormatting>
  <conditionalFormatting sqref="AD2:AF3">
    <cfRule type="expression" dxfId="10" priority="11">
      <formula>AC2="✖"</formula>
    </cfRule>
  </conditionalFormatting>
  <conditionalFormatting sqref="AD20:AF20">
    <cfRule type="expression" dxfId="9" priority="10">
      <formula>AC20="✖"</formula>
    </cfRule>
  </conditionalFormatting>
  <conditionalFormatting sqref="AH19:AH20 AG20">
    <cfRule type="expression" dxfId="8" priority="9">
      <formula>AF19="✖"</formula>
    </cfRule>
  </conditionalFormatting>
  <conditionalFormatting sqref="AH2:AH6">
    <cfRule type="expression" dxfId="7" priority="8">
      <formula>AG2="✖"</formula>
    </cfRule>
  </conditionalFormatting>
  <conditionalFormatting sqref="AI2:AI4">
    <cfRule type="expression" dxfId="6" priority="7">
      <formula>AH2="✖"</formula>
    </cfRule>
  </conditionalFormatting>
  <conditionalFormatting sqref="AI9:AI20">
    <cfRule type="expression" dxfId="5" priority="6">
      <formula>AH9="✖"</formula>
    </cfRule>
  </conditionalFormatting>
  <conditionalFormatting sqref="AJ2:AJ5">
    <cfRule type="expression" dxfId="4" priority="5">
      <formula>AI2="✖"</formula>
    </cfRule>
  </conditionalFormatting>
  <conditionalFormatting sqref="AJ19:AJ20">
    <cfRule type="expression" dxfId="3" priority="4">
      <formula>AI19="✖"</formula>
    </cfRule>
  </conditionalFormatting>
  <conditionalFormatting sqref="AK16:AK20">
    <cfRule type="expression" dxfId="2" priority="3">
      <formula>AJ16="✖"</formula>
    </cfRule>
  </conditionalFormatting>
  <conditionalFormatting sqref="AK2:AK4">
    <cfRule type="expression" dxfId="1" priority="2">
      <formula>AJ2="✖"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E1533-A87E-4D80-9C7A-96CE50F6C617}">
  <sheetPr>
    <tabColor theme="1" tint="0.249977111117893"/>
  </sheetPr>
  <dimension ref="A1:AK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" sqref="J1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9" width="9.140625" style="15"/>
    <col min="10" max="10" width="10" style="15" bestFit="1" customWidth="1"/>
    <col min="11" max="11" width="9.140625" style="15"/>
    <col min="12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0.28515625" style="15" customWidth="1"/>
    <col min="38" max="16384" width="9.140625" style="15"/>
  </cols>
  <sheetData>
    <row r="1" spans="1:37" s="45" customFormat="1" ht="95.25" customHeight="1" x14ac:dyDescent="0.2">
      <c r="A1" s="43" t="s">
        <v>82</v>
      </c>
      <c r="B1" s="43" t="s">
        <v>81</v>
      </c>
      <c r="C1" s="40" t="s">
        <v>5</v>
      </c>
      <c r="D1" s="40" t="s">
        <v>112</v>
      </c>
      <c r="E1" s="40" t="s">
        <v>193</v>
      </c>
      <c r="F1" s="40" t="s">
        <v>191</v>
      </c>
      <c r="G1" s="40" t="s">
        <v>192</v>
      </c>
      <c r="H1" s="40" t="s">
        <v>19</v>
      </c>
      <c r="I1" s="40" t="s">
        <v>194</v>
      </c>
      <c r="J1" s="40" t="s">
        <v>195</v>
      </c>
      <c r="K1" s="40" t="s">
        <v>196</v>
      </c>
      <c r="L1" s="40" t="s">
        <v>197</v>
      </c>
      <c r="M1" s="41" t="s">
        <v>113</v>
      </c>
      <c r="N1" s="41" t="s">
        <v>114</v>
      </c>
      <c r="O1" s="41" t="s">
        <v>107</v>
      </c>
      <c r="P1" s="44" t="s">
        <v>145</v>
      </c>
      <c r="Q1" s="44" t="s">
        <v>146</v>
      </c>
      <c r="R1" s="42" t="s">
        <v>147</v>
      </c>
      <c r="S1" s="42" t="s">
        <v>158</v>
      </c>
      <c r="T1" s="42" t="s">
        <v>148</v>
      </c>
      <c r="U1" s="42" t="s">
        <v>149</v>
      </c>
      <c r="V1" s="42" t="s">
        <v>150</v>
      </c>
      <c r="W1" s="42" t="s">
        <v>151</v>
      </c>
      <c r="X1" s="42" t="s">
        <v>152</v>
      </c>
      <c r="Y1" s="42" t="s">
        <v>159</v>
      </c>
      <c r="Z1" s="42" t="s">
        <v>153</v>
      </c>
      <c r="AA1" s="42" t="s">
        <v>154</v>
      </c>
      <c r="AB1" s="42" t="s">
        <v>155</v>
      </c>
      <c r="AC1" s="42" t="s">
        <v>156</v>
      </c>
      <c r="AD1" s="42" t="s">
        <v>131</v>
      </c>
      <c r="AE1" s="42" t="s">
        <v>132</v>
      </c>
      <c r="AF1" s="42" t="s">
        <v>133</v>
      </c>
      <c r="AG1" s="42" t="s">
        <v>134</v>
      </c>
      <c r="AH1" s="42" t="s">
        <v>135</v>
      </c>
      <c r="AI1" s="42" t="s">
        <v>137</v>
      </c>
      <c r="AJ1" s="42" t="s">
        <v>138</v>
      </c>
      <c r="AK1" s="42" t="s">
        <v>111</v>
      </c>
    </row>
    <row r="2" spans="1:37" x14ac:dyDescent="0.2">
      <c r="A2" s="46" t="s">
        <v>83</v>
      </c>
      <c r="B2" s="46" t="s">
        <v>48</v>
      </c>
      <c r="C2" s="47">
        <f>'Tabela de Produtos Anual'!C2/4</f>
        <v>0</v>
      </c>
      <c r="D2" s="47">
        <f>'Tabela de Produtos Anual'!D2/4</f>
        <v>0</v>
      </c>
      <c r="E2" s="48">
        <f>'Tabela de Produtos Anual'!E2</f>
        <v>0</v>
      </c>
      <c r="F2" s="47">
        <f>'Tabela de Produtos Anual'!F2</f>
        <v>0</v>
      </c>
      <c r="G2" s="48">
        <f>'Tabela de Produtos Anual'!G2</f>
        <v>0</v>
      </c>
      <c r="H2" s="47">
        <f>'Tabela de Produtos Anual'!H2/4</f>
        <v>0</v>
      </c>
      <c r="I2" s="47">
        <f>'Tabela de Produtos Anual'!I2</f>
        <v>0</v>
      </c>
      <c r="J2" s="47">
        <f>('Tabela de Produtos Anual'!J2/10)*2</f>
        <v>0</v>
      </c>
      <c r="K2" s="47">
        <f>'Tabela de Produtos Anual'!K2</f>
        <v>0</v>
      </c>
      <c r="L2" s="47">
        <f>'Tabela de Produtos Anual'!L2/2</f>
        <v>0</v>
      </c>
      <c r="M2" s="47">
        <f>'Tabela de Produtos Anual'!M2</f>
        <v>0</v>
      </c>
      <c r="N2" s="47">
        <f>'Tabela de Produtos Anual'!N2</f>
        <v>0</v>
      </c>
      <c r="O2" s="47">
        <f>'Tabela de Produtos Anual'!O2</f>
        <v>0</v>
      </c>
      <c r="P2" s="47">
        <f>'Tabela de Produtos Anual'!P2/4</f>
        <v>0</v>
      </c>
      <c r="Q2" s="47">
        <f>'Tabela de Produtos Anual'!Q2/4</f>
        <v>0</v>
      </c>
      <c r="R2" s="47">
        <f>'Tabela de Produtos Anual'!R2/4</f>
        <v>9.5549999999999997</v>
      </c>
      <c r="S2" s="47">
        <f>'Tabela de Produtos Anual'!S2/4</f>
        <v>0</v>
      </c>
      <c r="T2" s="47">
        <f>'Tabela de Produtos Anual'!T2/4</f>
        <v>0</v>
      </c>
      <c r="U2" s="47">
        <f>'Tabela de Produtos Anual'!U2/4</f>
        <v>0</v>
      </c>
      <c r="V2" s="47">
        <f>'Tabela de Produtos Anual'!V2</f>
        <v>0</v>
      </c>
      <c r="W2" s="47">
        <f>'Tabela de Produtos Anual'!W2/4</f>
        <v>0</v>
      </c>
      <c r="X2" s="47">
        <f>'Tabela de Produtos Anual'!X2/4</f>
        <v>6.37</v>
      </c>
      <c r="Y2" s="47">
        <f>'Tabela de Produtos Anual'!Y2/4</f>
        <v>0</v>
      </c>
      <c r="Z2" s="47">
        <f>'Tabela de Produtos Anual'!Z2/4</f>
        <v>0</v>
      </c>
      <c r="AA2" s="47">
        <f>'Tabela de Produtos Anual'!AA2/4</f>
        <v>0</v>
      </c>
      <c r="AB2" s="47">
        <f>'Tabela de Produtos Anual'!AB2</f>
        <v>0</v>
      </c>
      <c r="AC2" s="47">
        <f>'Tabela de Produtos Anual'!AC2/4</f>
        <v>0</v>
      </c>
      <c r="AD2" s="47">
        <f>'Tabela de Produtos Anual'!AD2/4</f>
        <v>0</v>
      </c>
      <c r="AE2" s="47">
        <f>'Tabela de Produtos Anual'!AE2/4</f>
        <v>0</v>
      </c>
      <c r="AF2" s="47">
        <f>'Tabela de Produtos Anual'!AF2/4</f>
        <v>0</v>
      </c>
      <c r="AG2" s="47">
        <f>'Tabela de Produtos Anual'!AG2/4</f>
        <v>6</v>
      </c>
      <c r="AH2" s="47">
        <f>'Tabela de Produtos Anual'!AH2/4</f>
        <v>0</v>
      </c>
      <c r="AI2" s="47">
        <f>'Tabela de Produtos Anual'!AI2</f>
        <v>0</v>
      </c>
      <c r="AJ2" s="47">
        <f>'Tabela de Produtos Anual'!AJ2</f>
        <v>0</v>
      </c>
      <c r="AK2" s="47">
        <f>'Tabela de Produtos Anual'!AK2</f>
        <v>0</v>
      </c>
    </row>
    <row r="3" spans="1:37" x14ac:dyDescent="0.2">
      <c r="A3" s="46" t="s">
        <v>9</v>
      </c>
      <c r="B3" s="46" t="s">
        <v>48</v>
      </c>
      <c r="C3" s="47">
        <f>'Tabela de Produtos Anual'!C3/4</f>
        <v>0</v>
      </c>
      <c r="D3" s="47">
        <f>'Tabela de Produtos Anual'!D3/4</f>
        <v>0</v>
      </c>
      <c r="E3" s="48">
        <f>'Tabela de Produtos Anual'!E3</f>
        <v>0</v>
      </c>
      <c r="F3" s="47">
        <f>'Tabela de Produtos Anual'!F3</f>
        <v>0</v>
      </c>
      <c r="G3" s="48">
        <f>'Tabela de Produtos Anual'!G3</f>
        <v>0</v>
      </c>
      <c r="H3" s="47">
        <f>'Tabela de Produtos Anual'!H3/4</f>
        <v>0</v>
      </c>
      <c r="I3" s="47">
        <f>'Tabela de Produtos Anual'!I3</f>
        <v>0</v>
      </c>
      <c r="J3" s="47">
        <f>('Tabela de Produtos Anual'!J3/10)*2</f>
        <v>0</v>
      </c>
      <c r="K3" s="47">
        <f>'Tabela de Produtos Anual'!K3</f>
        <v>0</v>
      </c>
      <c r="L3" s="47">
        <f>'Tabela de Produtos Anual'!L3/2</f>
        <v>0</v>
      </c>
      <c r="M3" s="47">
        <f>'Tabela de Produtos Anual'!M3</f>
        <v>871.82</v>
      </c>
      <c r="N3" s="47">
        <f>'Tabela de Produtos Anual'!N3</f>
        <v>469.44</v>
      </c>
      <c r="O3" s="47">
        <f>'Tabela de Produtos Anual'!O3</f>
        <v>552.03</v>
      </c>
      <c r="P3" s="47">
        <f>'Tabela de Produtos Anual'!P3/4</f>
        <v>0</v>
      </c>
      <c r="Q3" s="47">
        <f>'Tabela de Produtos Anual'!Q3/4</f>
        <v>0</v>
      </c>
      <c r="R3" s="47">
        <f>'Tabela de Produtos Anual'!R3/4</f>
        <v>9.5549999999999997</v>
      </c>
      <c r="S3" s="47">
        <f>'Tabela de Produtos Anual'!S3/4</f>
        <v>0</v>
      </c>
      <c r="T3" s="47">
        <f>'Tabela de Produtos Anual'!T3/4</f>
        <v>0</v>
      </c>
      <c r="U3" s="47">
        <f>'Tabela de Produtos Anual'!U3/4</f>
        <v>0</v>
      </c>
      <c r="V3" s="47">
        <f>'Tabela de Produtos Anual'!V3</f>
        <v>0</v>
      </c>
      <c r="W3" s="47">
        <f>'Tabela de Produtos Anual'!W3/4</f>
        <v>0</v>
      </c>
      <c r="X3" s="47">
        <f>'Tabela de Produtos Anual'!X3/4</f>
        <v>6.37</v>
      </c>
      <c r="Y3" s="47">
        <f>'Tabela de Produtos Anual'!Y3/4</f>
        <v>0</v>
      </c>
      <c r="Z3" s="47">
        <f>'Tabela de Produtos Anual'!Z3/4</f>
        <v>0</v>
      </c>
      <c r="AA3" s="47">
        <f>'Tabela de Produtos Anual'!AA3/4</f>
        <v>0</v>
      </c>
      <c r="AB3" s="47">
        <f>'Tabela de Produtos Anual'!AB3</f>
        <v>0</v>
      </c>
      <c r="AC3" s="47">
        <f>'Tabela de Produtos Anual'!AC3/4</f>
        <v>0</v>
      </c>
      <c r="AD3" s="47">
        <f>'Tabela de Produtos Anual'!AD3/4</f>
        <v>0</v>
      </c>
      <c r="AE3" s="47">
        <f>'Tabela de Produtos Anual'!AE3/4</f>
        <v>0</v>
      </c>
      <c r="AF3" s="47">
        <f>'Tabela de Produtos Anual'!AF3/4</f>
        <v>0</v>
      </c>
      <c r="AG3" s="47">
        <f>'Tabela de Produtos Anual'!AG3/4</f>
        <v>6</v>
      </c>
      <c r="AH3" s="47">
        <f>'Tabela de Produtos Anual'!AH3/4</f>
        <v>0</v>
      </c>
      <c r="AI3" s="47">
        <f>'Tabela de Produtos Anual'!AI3</f>
        <v>0</v>
      </c>
      <c r="AJ3" s="47">
        <f>'Tabela de Produtos Anual'!AJ3</f>
        <v>0</v>
      </c>
      <c r="AK3" s="47">
        <f>'Tabela de Produtos Anual'!AK3</f>
        <v>0</v>
      </c>
    </row>
    <row r="4" spans="1:37" x14ac:dyDescent="0.2">
      <c r="A4" s="46" t="s">
        <v>11</v>
      </c>
      <c r="B4" s="46" t="s">
        <v>48</v>
      </c>
      <c r="C4" s="47">
        <f>'Tabela de Produtos Anual'!C4/4</f>
        <v>0</v>
      </c>
      <c r="D4" s="47">
        <f>'Tabela de Produtos Anual'!D4/4</f>
        <v>0</v>
      </c>
      <c r="E4" s="48">
        <f>'Tabela de Produtos Anual'!E4</f>
        <v>0</v>
      </c>
      <c r="F4" s="47">
        <f>'Tabela de Produtos Anual'!F4</f>
        <v>0</v>
      </c>
      <c r="G4" s="48">
        <f>'Tabela de Produtos Anual'!G4</f>
        <v>0</v>
      </c>
      <c r="H4" s="47">
        <f>'Tabela de Produtos Anual'!H4/4</f>
        <v>0</v>
      </c>
      <c r="I4" s="47">
        <f>'Tabela de Produtos Anual'!I4</f>
        <v>0</v>
      </c>
      <c r="J4" s="47">
        <f>('Tabela de Produtos Anual'!J4/10)*2</f>
        <v>0</v>
      </c>
      <c r="K4" s="47">
        <f>'Tabela de Produtos Anual'!K4</f>
        <v>0</v>
      </c>
      <c r="L4" s="47">
        <f>'Tabela de Produtos Anual'!L4/2</f>
        <v>0</v>
      </c>
      <c r="M4" s="47">
        <f>'Tabela de Produtos Anual'!M4</f>
        <v>871.82</v>
      </c>
      <c r="N4" s="47">
        <f>'Tabela de Produtos Anual'!N4</f>
        <v>469.44</v>
      </c>
      <c r="O4" s="47">
        <f>'Tabela de Produtos Anual'!O4</f>
        <v>552.03</v>
      </c>
      <c r="P4" s="47">
        <f>'Tabela de Produtos Anual'!P4/4</f>
        <v>0</v>
      </c>
      <c r="Q4" s="47">
        <f>'Tabela de Produtos Anual'!Q4/4</f>
        <v>0</v>
      </c>
      <c r="R4" s="47">
        <f>'Tabela de Produtos Anual'!R4/4</f>
        <v>9.5549999999999997</v>
      </c>
      <c r="S4" s="47">
        <f>'Tabela de Produtos Anual'!S4/4</f>
        <v>57.38</v>
      </c>
      <c r="T4" s="47">
        <f>'Tabela de Produtos Anual'!T4/4</f>
        <v>0</v>
      </c>
      <c r="U4" s="47">
        <f>'Tabela de Produtos Anual'!U4/4</f>
        <v>0</v>
      </c>
      <c r="V4" s="47">
        <f>'Tabela de Produtos Anual'!V4</f>
        <v>0</v>
      </c>
      <c r="W4" s="47">
        <f>'Tabela de Produtos Anual'!W4/4</f>
        <v>0</v>
      </c>
      <c r="X4" s="47">
        <f>'Tabela de Produtos Anual'!X4/4</f>
        <v>6.37</v>
      </c>
      <c r="Y4" s="47">
        <f>'Tabela de Produtos Anual'!Y4/4</f>
        <v>31.8475</v>
      </c>
      <c r="Z4" s="47">
        <f>'Tabela de Produtos Anual'!Z4/4</f>
        <v>0</v>
      </c>
      <c r="AA4" s="47">
        <f>'Tabela de Produtos Anual'!AA4/4</f>
        <v>26.274999999999999</v>
      </c>
      <c r="AB4" s="47">
        <f>'Tabela de Produtos Anual'!AB4</f>
        <v>0</v>
      </c>
      <c r="AC4" s="47">
        <f>'Tabela de Produtos Anual'!AC4/4</f>
        <v>0</v>
      </c>
      <c r="AD4" s="47">
        <f>'Tabela de Produtos Anual'!AD4/4</f>
        <v>30</v>
      </c>
      <c r="AE4" s="47">
        <f>'Tabela de Produtos Anual'!AE4/4</f>
        <v>40</v>
      </c>
      <c r="AF4" s="47">
        <f>'Tabela de Produtos Anual'!AF4/4</f>
        <v>47.5</v>
      </c>
      <c r="AG4" s="47">
        <f>'Tabela de Produtos Anual'!AG4/4</f>
        <v>6</v>
      </c>
      <c r="AH4" s="47">
        <f>'Tabela de Produtos Anual'!AH4/4</f>
        <v>0</v>
      </c>
      <c r="AI4" s="47">
        <f>'Tabela de Produtos Anual'!AI4</f>
        <v>0</v>
      </c>
      <c r="AJ4" s="47">
        <f>'Tabela de Produtos Anual'!AJ4</f>
        <v>0</v>
      </c>
      <c r="AK4" s="47">
        <f>'Tabela de Produtos Anual'!AK4</f>
        <v>0</v>
      </c>
    </row>
    <row r="5" spans="1:37" x14ac:dyDescent="0.2">
      <c r="A5" s="46" t="s">
        <v>13</v>
      </c>
      <c r="B5" s="46" t="s">
        <v>48</v>
      </c>
      <c r="C5" s="47">
        <f>'Tabela de Produtos Anual'!C5/4</f>
        <v>159.535</v>
      </c>
      <c r="D5" s="47">
        <f>'Tabela de Produtos Anual'!D5/4</f>
        <v>0</v>
      </c>
      <c r="E5" s="48">
        <f>'Tabela de Produtos Anual'!E5</f>
        <v>58.39</v>
      </c>
      <c r="F5" s="47">
        <f>'Tabela de Produtos Anual'!F5</f>
        <v>0</v>
      </c>
      <c r="G5" s="48">
        <f>'Tabela de Produtos Anual'!G5</f>
        <v>313.54000000000002</v>
      </c>
      <c r="H5" s="47">
        <f>'Tabela de Produtos Anual'!H5/4</f>
        <v>0</v>
      </c>
      <c r="I5" s="47">
        <f>'Tabela de Produtos Anual'!I5</f>
        <v>0</v>
      </c>
      <c r="J5" s="47">
        <f>('Tabela de Produtos Anual'!J5/10)*2</f>
        <v>0</v>
      </c>
      <c r="K5" s="47">
        <f>'Tabela de Produtos Anual'!K5</f>
        <v>0</v>
      </c>
      <c r="L5" s="47">
        <f>'Tabela de Produtos Anual'!L5/2</f>
        <v>0</v>
      </c>
      <c r="M5" s="47">
        <f>'Tabela de Produtos Anual'!M5</f>
        <v>871.82</v>
      </c>
      <c r="N5" s="47">
        <f>'Tabela de Produtos Anual'!N5</f>
        <v>469.44</v>
      </c>
      <c r="O5" s="47">
        <f>'Tabela de Produtos Anual'!O5</f>
        <v>552.03</v>
      </c>
      <c r="P5" s="47">
        <f>'Tabela de Produtos Anual'!P5/4</f>
        <v>0</v>
      </c>
      <c r="Q5" s="47">
        <f>'Tabela de Produtos Anual'!Q5/4</f>
        <v>0</v>
      </c>
      <c r="R5" s="47">
        <f>'Tabela de Produtos Anual'!R5/4</f>
        <v>9.5549999999999997</v>
      </c>
      <c r="S5" s="47">
        <f>'Tabela de Produtos Anual'!S5/4</f>
        <v>57.38</v>
      </c>
      <c r="T5" s="47">
        <f>'Tabela de Produtos Anual'!T5/4</f>
        <v>0</v>
      </c>
      <c r="U5" s="47">
        <f>'Tabela de Produtos Anual'!U5/4</f>
        <v>0</v>
      </c>
      <c r="V5" s="47">
        <f>'Tabela de Produtos Anual'!V5</f>
        <v>0</v>
      </c>
      <c r="W5" s="47">
        <f>'Tabela de Produtos Anual'!W5/4</f>
        <v>0</v>
      </c>
      <c r="X5" s="47">
        <f>'Tabela de Produtos Anual'!X5/4</f>
        <v>6.37</v>
      </c>
      <c r="Y5" s="47">
        <f>'Tabela de Produtos Anual'!Y5/4</f>
        <v>31.8475</v>
      </c>
      <c r="Z5" s="47">
        <f>'Tabela de Produtos Anual'!Z5/4</f>
        <v>0</v>
      </c>
      <c r="AA5" s="47">
        <f>'Tabela de Produtos Anual'!AA5/4</f>
        <v>26.274999999999999</v>
      </c>
      <c r="AB5" s="47">
        <f>'Tabela de Produtos Anual'!AB5</f>
        <v>0</v>
      </c>
      <c r="AC5" s="47">
        <f>'Tabela de Produtos Anual'!AC5/4</f>
        <v>0</v>
      </c>
      <c r="AD5" s="47">
        <f>'Tabela de Produtos Anual'!AD5/4</f>
        <v>30</v>
      </c>
      <c r="AE5" s="47">
        <f>'Tabela de Produtos Anual'!AE5/4</f>
        <v>40</v>
      </c>
      <c r="AF5" s="47">
        <f>'Tabela de Produtos Anual'!AF5/4</f>
        <v>47.5</v>
      </c>
      <c r="AG5" s="47">
        <f>'Tabela de Produtos Anual'!AG5/4</f>
        <v>6</v>
      </c>
      <c r="AH5" s="47">
        <f>'Tabela de Produtos Anual'!AH5/4</f>
        <v>0</v>
      </c>
      <c r="AI5" s="47">
        <f>'Tabela de Produtos Anual'!AI5</f>
        <v>94</v>
      </c>
      <c r="AJ5" s="47">
        <f>'Tabela de Produtos Anual'!AJ5</f>
        <v>0</v>
      </c>
      <c r="AK5" s="47">
        <f>'Tabela de Produtos Anual'!AK5</f>
        <v>1182.3900000000001</v>
      </c>
    </row>
    <row r="6" spans="1:37" x14ac:dyDescent="0.2">
      <c r="A6" s="46" t="s">
        <v>14</v>
      </c>
      <c r="B6" s="46" t="s">
        <v>48</v>
      </c>
      <c r="C6" s="47">
        <f>'Tabela de Produtos Anual'!C6/4</f>
        <v>159.535</v>
      </c>
      <c r="D6" s="47">
        <f>'Tabela de Produtos Anual'!D6/4</f>
        <v>0</v>
      </c>
      <c r="E6" s="48">
        <f>'Tabela de Produtos Anual'!E6</f>
        <v>58.39</v>
      </c>
      <c r="F6" s="47">
        <f>'Tabela de Produtos Anual'!F6</f>
        <v>95.18</v>
      </c>
      <c r="G6" s="48">
        <f>'Tabela de Produtos Anual'!G6</f>
        <v>313.54000000000002</v>
      </c>
      <c r="H6" s="47">
        <f>'Tabela de Produtos Anual'!H6/4</f>
        <v>0</v>
      </c>
      <c r="I6" s="47">
        <f>'Tabela de Produtos Anual'!I6</f>
        <v>0</v>
      </c>
      <c r="J6" s="47">
        <f>('Tabela de Produtos Anual'!J6/10)*2</f>
        <v>0</v>
      </c>
      <c r="K6" s="47">
        <f>'Tabela de Produtos Anual'!K6</f>
        <v>0</v>
      </c>
      <c r="L6" s="47">
        <f>'Tabela de Produtos Anual'!L6/2</f>
        <v>0</v>
      </c>
      <c r="M6" s="47">
        <f>'Tabela de Produtos Anual'!M6</f>
        <v>871.82</v>
      </c>
      <c r="N6" s="47">
        <f>'Tabela de Produtos Anual'!N6</f>
        <v>469.44</v>
      </c>
      <c r="O6" s="47">
        <f>'Tabela de Produtos Anual'!O6</f>
        <v>552.03</v>
      </c>
      <c r="P6" s="47">
        <f>'Tabela de Produtos Anual'!P6/4</f>
        <v>0</v>
      </c>
      <c r="Q6" s="47">
        <f>'Tabela de Produtos Anual'!Q6/4</f>
        <v>0</v>
      </c>
      <c r="R6" s="47">
        <f>'Tabela de Produtos Anual'!R6/4</f>
        <v>9.5549999999999997</v>
      </c>
      <c r="S6" s="47">
        <f>'Tabela de Produtos Anual'!S6/4</f>
        <v>57.38</v>
      </c>
      <c r="T6" s="47">
        <f>'Tabela de Produtos Anual'!T6/4</f>
        <v>0</v>
      </c>
      <c r="U6" s="47">
        <f>'Tabela de Produtos Anual'!U6/4</f>
        <v>0</v>
      </c>
      <c r="V6" s="47">
        <f>'Tabela de Produtos Anual'!V6</f>
        <v>0</v>
      </c>
      <c r="W6" s="47">
        <f>'Tabela de Produtos Anual'!W6/4</f>
        <v>0</v>
      </c>
      <c r="X6" s="47">
        <f>'Tabela de Produtos Anual'!X6/4</f>
        <v>6.37</v>
      </c>
      <c r="Y6" s="47">
        <f>'Tabela de Produtos Anual'!Y6/4</f>
        <v>31.8475</v>
      </c>
      <c r="Z6" s="47">
        <f>'Tabela de Produtos Anual'!Z6/4</f>
        <v>0</v>
      </c>
      <c r="AA6" s="47">
        <f>'Tabela de Produtos Anual'!AA6/4</f>
        <v>26.274999999999999</v>
      </c>
      <c r="AB6" s="47">
        <f>'Tabela de Produtos Anual'!AB6</f>
        <v>0</v>
      </c>
      <c r="AC6" s="47">
        <f>'Tabela de Produtos Anual'!AC6/4</f>
        <v>0</v>
      </c>
      <c r="AD6" s="47">
        <f>'Tabela de Produtos Anual'!AD6/4</f>
        <v>30</v>
      </c>
      <c r="AE6" s="47">
        <f>'Tabela de Produtos Anual'!AE6/4</f>
        <v>40</v>
      </c>
      <c r="AF6" s="47">
        <f>'Tabela de Produtos Anual'!AF6/4</f>
        <v>47.5</v>
      </c>
      <c r="AG6" s="47">
        <f>'Tabela de Produtos Anual'!AG6/4</f>
        <v>6</v>
      </c>
      <c r="AH6" s="47">
        <f>'Tabela de Produtos Anual'!AH6/4</f>
        <v>0</v>
      </c>
      <c r="AI6" s="47">
        <f>'Tabela de Produtos Anual'!AI6</f>
        <v>94</v>
      </c>
      <c r="AJ6" s="47">
        <f>'Tabela de Produtos Anual'!AJ6</f>
        <v>132</v>
      </c>
      <c r="AK6" s="47">
        <f>'Tabela de Produtos Anual'!AK6</f>
        <v>1199.8</v>
      </c>
    </row>
    <row r="7" spans="1:37" x14ac:dyDescent="0.2">
      <c r="A7" s="46" t="s">
        <v>20</v>
      </c>
      <c r="B7" s="46" t="s">
        <v>143</v>
      </c>
      <c r="C7" s="47">
        <f>'Tabela de Produtos Anual'!C7/4</f>
        <v>221.5925</v>
      </c>
      <c r="D7" s="47">
        <f>'Tabela de Produtos Anual'!D7/4</f>
        <v>0</v>
      </c>
      <c r="E7" s="48">
        <f>'Tabela de Produtos Anual'!E7</f>
        <v>0</v>
      </c>
      <c r="F7" s="47">
        <f>'Tabela de Produtos Anual'!F7</f>
        <v>95.18</v>
      </c>
      <c r="G7" s="48">
        <f>'Tabela de Produtos Anual'!G7</f>
        <v>313.54000000000002</v>
      </c>
      <c r="H7" s="47">
        <f>'Tabela de Produtos Anual'!H7/4</f>
        <v>0</v>
      </c>
      <c r="I7" s="47">
        <f>'Tabela de Produtos Anual'!I7</f>
        <v>0</v>
      </c>
      <c r="J7" s="47">
        <f>('Tabela de Produtos Anual'!J7/10)*2</f>
        <v>0</v>
      </c>
      <c r="K7" s="47">
        <f>'Tabela de Produtos Anual'!K7</f>
        <v>0</v>
      </c>
      <c r="L7" s="47">
        <f>'Tabela de Produtos Anual'!L7/2</f>
        <v>0</v>
      </c>
      <c r="M7" s="47">
        <f>'Tabela de Produtos Anual'!M7</f>
        <v>887.01</v>
      </c>
      <c r="N7" s="47">
        <f>'Tabela de Produtos Anual'!N7</f>
        <v>477.62</v>
      </c>
      <c r="O7" s="47">
        <f>'Tabela de Produtos Anual'!O7</f>
        <v>587.05999999999995</v>
      </c>
      <c r="P7" s="47">
        <f>'Tabela de Produtos Anual'!P7/4</f>
        <v>0</v>
      </c>
      <c r="Q7" s="47">
        <f>'Tabela de Produtos Anual'!Q7/4</f>
        <v>0</v>
      </c>
      <c r="R7" s="47">
        <f>'Tabela de Produtos Anual'!R7/4</f>
        <v>9.5549999999999997</v>
      </c>
      <c r="S7" s="47">
        <f>'Tabela de Produtos Anual'!S7/4</f>
        <v>0</v>
      </c>
      <c r="T7" s="47">
        <f>'Tabela de Produtos Anual'!T7/4</f>
        <v>57.38</v>
      </c>
      <c r="U7" s="47">
        <f>'Tabela de Produtos Anual'!U7/4</f>
        <v>57.38</v>
      </c>
      <c r="V7" s="47">
        <f>'Tabela de Produtos Anual'!V7</f>
        <v>170.96</v>
      </c>
      <c r="W7" s="47">
        <f>'Tabela de Produtos Anual'!W7/4</f>
        <v>60.11</v>
      </c>
      <c r="X7" s="47">
        <f>'Tabela de Produtos Anual'!X7/4</f>
        <v>6.37</v>
      </c>
      <c r="Y7" s="47">
        <f>'Tabela de Produtos Anual'!Y7/4</f>
        <v>0</v>
      </c>
      <c r="Z7" s="47">
        <f>'Tabela de Produtos Anual'!Z7/4</f>
        <v>31.8475</v>
      </c>
      <c r="AA7" s="47">
        <f>'Tabela de Produtos Anual'!AA7/4</f>
        <v>26.274999999999999</v>
      </c>
      <c r="AB7" s="47">
        <f>'Tabela de Produtos Anual'!AB7</f>
        <v>105.1</v>
      </c>
      <c r="AC7" s="47">
        <f>'Tabela de Produtos Anual'!AC7/4</f>
        <v>34.237499999999997</v>
      </c>
      <c r="AD7" s="47">
        <f>'Tabela de Produtos Anual'!AD7/4</f>
        <v>30</v>
      </c>
      <c r="AE7" s="47">
        <f>'Tabela de Produtos Anual'!AE7/4</f>
        <v>40</v>
      </c>
      <c r="AF7" s="47">
        <f>'Tabela de Produtos Anual'!AF7/4</f>
        <v>47.5</v>
      </c>
      <c r="AG7" s="47">
        <f>'Tabela de Produtos Anual'!AG7/4</f>
        <v>6</v>
      </c>
      <c r="AH7" s="47">
        <f>'Tabela de Produtos Anual'!AH7/4</f>
        <v>30</v>
      </c>
      <c r="AI7" s="47">
        <f>'Tabela de Produtos Anual'!AI7</f>
        <v>94</v>
      </c>
      <c r="AJ7" s="47">
        <f>'Tabela de Produtos Anual'!AJ7</f>
        <v>132</v>
      </c>
      <c r="AK7" s="47">
        <f>'Tabela de Produtos Anual'!AK7</f>
        <v>881.56</v>
      </c>
    </row>
    <row r="8" spans="1:37" x14ac:dyDescent="0.2">
      <c r="A8" s="46" t="s">
        <v>21</v>
      </c>
      <c r="B8" s="46" t="s">
        <v>143</v>
      </c>
      <c r="C8" s="47">
        <f>'Tabela de Produtos Anual'!C8/4</f>
        <v>221.5925</v>
      </c>
      <c r="D8" s="47">
        <f>'Tabela de Produtos Anual'!D8/4</f>
        <v>0</v>
      </c>
      <c r="E8" s="48">
        <f>'Tabela de Produtos Anual'!E8</f>
        <v>0</v>
      </c>
      <c r="F8" s="47">
        <f>'Tabela de Produtos Anual'!F8</f>
        <v>0</v>
      </c>
      <c r="G8" s="48">
        <f>'Tabela de Produtos Anual'!G8</f>
        <v>313.54000000000002</v>
      </c>
      <c r="H8" s="47">
        <f>'Tabela de Produtos Anual'!H8/4</f>
        <v>0</v>
      </c>
      <c r="I8" s="47">
        <f>'Tabela de Produtos Anual'!I8</f>
        <v>0</v>
      </c>
      <c r="J8" s="47">
        <f>('Tabela de Produtos Anual'!J8/10)*2</f>
        <v>0</v>
      </c>
      <c r="K8" s="47">
        <f>'Tabela de Produtos Anual'!K8</f>
        <v>0</v>
      </c>
      <c r="L8" s="47">
        <f>'Tabela de Produtos Anual'!L8/2</f>
        <v>0</v>
      </c>
      <c r="M8" s="47">
        <f>'Tabela de Produtos Anual'!M8</f>
        <v>887.01</v>
      </c>
      <c r="N8" s="47">
        <f>'Tabela de Produtos Anual'!N8</f>
        <v>477.62</v>
      </c>
      <c r="O8" s="47">
        <f>'Tabela de Produtos Anual'!O8</f>
        <v>587.05999999999995</v>
      </c>
      <c r="P8" s="47">
        <f>'Tabela de Produtos Anual'!P8/4</f>
        <v>0</v>
      </c>
      <c r="Q8" s="47">
        <f>'Tabela de Produtos Anual'!Q8/4</f>
        <v>0</v>
      </c>
      <c r="R8" s="47">
        <f>'Tabela de Produtos Anual'!R8/4</f>
        <v>9.5549999999999997</v>
      </c>
      <c r="S8" s="47">
        <f>'Tabela de Produtos Anual'!S8/4</f>
        <v>0</v>
      </c>
      <c r="T8" s="47">
        <f>'Tabela de Produtos Anual'!T8/4</f>
        <v>57.38</v>
      </c>
      <c r="U8" s="47">
        <f>'Tabela de Produtos Anual'!U8/4</f>
        <v>57.38</v>
      </c>
      <c r="V8" s="47">
        <f>'Tabela de Produtos Anual'!V8</f>
        <v>170.96</v>
      </c>
      <c r="W8" s="47">
        <f>'Tabela de Produtos Anual'!W8/4</f>
        <v>60.11</v>
      </c>
      <c r="X8" s="47">
        <f>'Tabela de Produtos Anual'!X8/4</f>
        <v>6.37</v>
      </c>
      <c r="Y8" s="47">
        <f>'Tabela de Produtos Anual'!Y8/4</f>
        <v>0</v>
      </c>
      <c r="Z8" s="47">
        <f>'Tabela de Produtos Anual'!Z8/4</f>
        <v>31.8475</v>
      </c>
      <c r="AA8" s="47">
        <f>'Tabela de Produtos Anual'!AA8/4</f>
        <v>26.274999999999999</v>
      </c>
      <c r="AB8" s="47">
        <f>'Tabela de Produtos Anual'!AB8</f>
        <v>105.1</v>
      </c>
      <c r="AC8" s="47">
        <f>'Tabela de Produtos Anual'!AC8/4</f>
        <v>34.237499999999997</v>
      </c>
      <c r="AD8" s="47">
        <f>'Tabela de Produtos Anual'!AD8/4</f>
        <v>30</v>
      </c>
      <c r="AE8" s="47">
        <f>'Tabela de Produtos Anual'!AE8/4</f>
        <v>40</v>
      </c>
      <c r="AF8" s="47">
        <f>'Tabela de Produtos Anual'!AF8/4</f>
        <v>47.5</v>
      </c>
      <c r="AG8" s="47">
        <f>'Tabela de Produtos Anual'!AG8/4</f>
        <v>6</v>
      </c>
      <c r="AH8" s="47">
        <f>'Tabela de Produtos Anual'!AH8/4</f>
        <v>30</v>
      </c>
      <c r="AI8" s="47">
        <f>'Tabela de Produtos Anual'!AI8</f>
        <v>94</v>
      </c>
      <c r="AJ8" s="47">
        <f>'Tabela de Produtos Anual'!AJ8</f>
        <v>132</v>
      </c>
      <c r="AK8" s="47">
        <f>'Tabela de Produtos Anual'!AK8</f>
        <v>758.91</v>
      </c>
    </row>
    <row r="9" spans="1:37" x14ac:dyDescent="0.2">
      <c r="A9" s="46" t="s">
        <v>22</v>
      </c>
      <c r="B9" s="46" t="s">
        <v>143</v>
      </c>
      <c r="C9" s="47">
        <f>'Tabela de Produtos Anual'!C9/4</f>
        <v>221.5925</v>
      </c>
      <c r="D9" s="47">
        <f>'Tabela de Produtos Anual'!D9/4</f>
        <v>0</v>
      </c>
      <c r="E9" s="48">
        <f>'Tabela de Produtos Anual'!E9</f>
        <v>0</v>
      </c>
      <c r="F9" s="47">
        <f>'Tabela de Produtos Anual'!F9</f>
        <v>0</v>
      </c>
      <c r="G9" s="48">
        <f>'Tabela de Produtos Anual'!G9</f>
        <v>313.54000000000002</v>
      </c>
      <c r="H9" s="47">
        <f>'Tabela de Produtos Anual'!H9/4</f>
        <v>0</v>
      </c>
      <c r="I9" s="47">
        <f>'Tabela de Produtos Anual'!I9</f>
        <v>0</v>
      </c>
      <c r="J9" s="47">
        <f>('Tabela de Produtos Anual'!J9/10)*2</f>
        <v>0</v>
      </c>
      <c r="K9" s="47">
        <f>'Tabela de Produtos Anual'!K9</f>
        <v>0</v>
      </c>
      <c r="L9" s="47">
        <f>'Tabela de Produtos Anual'!L9/2</f>
        <v>0</v>
      </c>
      <c r="M9" s="47">
        <f>'Tabela de Produtos Anual'!M9</f>
        <v>887.01</v>
      </c>
      <c r="N9" s="47">
        <f>'Tabela de Produtos Anual'!N9</f>
        <v>477.62</v>
      </c>
      <c r="O9" s="47">
        <f>'Tabela de Produtos Anual'!O9</f>
        <v>587.05999999999995</v>
      </c>
      <c r="P9" s="47">
        <f>'Tabela de Produtos Anual'!P9/4</f>
        <v>0</v>
      </c>
      <c r="Q9" s="47">
        <f>'Tabela de Produtos Anual'!Q9/4</f>
        <v>0</v>
      </c>
      <c r="R9" s="47">
        <f>'Tabela de Produtos Anual'!R9/4</f>
        <v>9.5549999999999997</v>
      </c>
      <c r="S9" s="47">
        <f>'Tabela de Produtos Anual'!S9/4</f>
        <v>0</v>
      </c>
      <c r="T9" s="47">
        <f>'Tabela de Produtos Anual'!T9/4</f>
        <v>57.38</v>
      </c>
      <c r="U9" s="47">
        <f>'Tabela de Produtos Anual'!U9/4</f>
        <v>57.38</v>
      </c>
      <c r="V9" s="47">
        <f>'Tabela de Produtos Anual'!V9</f>
        <v>170.96</v>
      </c>
      <c r="W9" s="47">
        <f>'Tabela de Produtos Anual'!W9/4</f>
        <v>60.11</v>
      </c>
      <c r="X9" s="47">
        <f>'Tabela de Produtos Anual'!X9/4</f>
        <v>6.37</v>
      </c>
      <c r="Y9" s="47">
        <f>'Tabela de Produtos Anual'!Y9/4</f>
        <v>0</v>
      </c>
      <c r="Z9" s="47">
        <f>'Tabela de Produtos Anual'!Z9/4</f>
        <v>31.8475</v>
      </c>
      <c r="AA9" s="47">
        <f>'Tabela de Produtos Anual'!AA9/4</f>
        <v>26.274999999999999</v>
      </c>
      <c r="AB9" s="47">
        <f>'Tabela de Produtos Anual'!AB9</f>
        <v>105.1</v>
      </c>
      <c r="AC9" s="47">
        <f>'Tabela de Produtos Anual'!AC9/4</f>
        <v>34.237499999999997</v>
      </c>
      <c r="AD9" s="47">
        <f>'Tabela de Produtos Anual'!AD9/4</f>
        <v>30</v>
      </c>
      <c r="AE9" s="47">
        <f>'Tabela de Produtos Anual'!AE9/4</f>
        <v>40</v>
      </c>
      <c r="AF9" s="47">
        <f>'Tabela de Produtos Anual'!AF9/4</f>
        <v>47.5</v>
      </c>
      <c r="AG9" s="47">
        <f>'Tabela de Produtos Anual'!AG9/4</f>
        <v>6</v>
      </c>
      <c r="AH9" s="47">
        <f>'Tabela de Produtos Anual'!AH9/4</f>
        <v>30</v>
      </c>
      <c r="AI9" s="47">
        <f>'Tabela de Produtos Anual'!AI9</f>
        <v>0</v>
      </c>
      <c r="AJ9" s="47">
        <f>'Tabela de Produtos Anual'!AJ9</f>
        <v>132</v>
      </c>
      <c r="AK9" s="47">
        <f>'Tabela de Produtos Anual'!AK9</f>
        <v>726.8</v>
      </c>
    </row>
    <row r="10" spans="1:37" x14ac:dyDescent="0.2">
      <c r="A10" s="46" t="s">
        <v>23</v>
      </c>
      <c r="B10" s="46" t="s">
        <v>143</v>
      </c>
      <c r="C10" s="47">
        <f>'Tabela de Produtos Anual'!C10/4</f>
        <v>221.5925</v>
      </c>
      <c r="D10" s="47">
        <f>'Tabela de Produtos Anual'!D10/4</f>
        <v>0</v>
      </c>
      <c r="E10" s="48">
        <f>'Tabela de Produtos Anual'!E10</f>
        <v>0</v>
      </c>
      <c r="F10" s="47">
        <f>'Tabela de Produtos Anual'!F10</f>
        <v>0</v>
      </c>
      <c r="G10" s="48">
        <f>'Tabela de Produtos Anual'!G10</f>
        <v>313.54000000000002</v>
      </c>
      <c r="H10" s="47">
        <f>'Tabela de Produtos Anual'!H10/4</f>
        <v>0</v>
      </c>
      <c r="I10" s="47">
        <f>'Tabela de Produtos Anual'!I10</f>
        <v>0</v>
      </c>
      <c r="J10" s="47">
        <f>('Tabela de Produtos Anual'!J10/10)*2</f>
        <v>0</v>
      </c>
      <c r="K10" s="47">
        <f>'Tabela de Produtos Anual'!K10</f>
        <v>0</v>
      </c>
      <c r="L10" s="47">
        <f>'Tabela de Produtos Anual'!L10/2</f>
        <v>0</v>
      </c>
      <c r="M10" s="47">
        <f>'Tabela de Produtos Anual'!M10</f>
        <v>887.01</v>
      </c>
      <c r="N10" s="47">
        <f>'Tabela de Produtos Anual'!N10</f>
        <v>477.62</v>
      </c>
      <c r="O10" s="47">
        <f>'Tabela de Produtos Anual'!O10</f>
        <v>587.05999999999995</v>
      </c>
      <c r="P10" s="47">
        <f>'Tabela de Produtos Anual'!P10/4</f>
        <v>0</v>
      </c>
      <c r="Q10" s="47">
        <f>'Tabela de Produtos Anual'!Q10/4</f>
        <v>0</v>
      </c>
      <c r="R10" s="47">
        <f>'Tabela de Produtos Anual'!R10/4</f>
        <v>9.5549999999999997</v>
      </c>
      <c r="S10" s="47">
        <f>'Tabela de Produtos Anual'!S10/4</f>
        <v>0</v>
      </c>
      <c r="T10" s="47">
        <f>'Tabela de Produtos Anual'!T10/4</f>
        <v>57.38</v>
      </c>
      <c r="U10" s="47">
        <f>'Tabela de Produtos Anual'!U10/4</f>
        <v>57.38</v>
      </c>
      <c r="V10" s="47">
        <f>'Tabela de Produtos Anual'!V10</f>
        <v>170.96</v>
      </c>
      <c r="W10" s="47">
        <f>'Tabela de Produtos Anual'!W10/4</f>
        <v>60.11</v>
      </c>
      <c r="X10" s="47">
        <f>'Tabela de Produtos Anual'!X10/4</f>
        <v>6.37</v>
      </c>
      <c r="Y10" s="47">
        <f>'Tabela de Produtos Anual'!Y10/4</f>
        <v>0</v>
      </c>
      <c r="Z10" s="47">
        <f>'Tabela de Produtos Anual'!Z10/4</f>
        <v>31.8475</v>
      </c>
      <c r="AA10" s="47">
        <f>'Tabela de Produtos Anual'!AA10/4</f>
        <v>26.274999999999999</v>
      </c>
      <c r="AB10" s="47">
        <f>'Tabela de Produtos Anual'!AB10</f>
        <v>105.1</v>
      </c>
      <c r="AC10" s="47">
        <f>'Tabela de Produtos Anual'!AC10/4</f>
        <v>34.237499999999997</v>
      </c>
      <c r="AD10" s="47">
        <f>'Tabela de Produtos Anual'!AD10/4</f>
        <v>30</v>
      </c>
      <c r="AE10" s="47">
        <f>'Tabela de Produtos Anual'!AE10/4</f>
        <v>40</v>
      </c>
      <c r="AF10" s="47">
        <f>'Tabela de Produtos Anual'!AF10/4</f>
        <v>47.5</v>
      </c>
      <c r="AG10" s="47">
        <f>'Tabela de Produtos Anual'!AG10/4</f>
        <v>6</v>
      </c>
      <c r="AH10" s="47">
        <f>'Tabela de Produtos Anual'!AH10/4</f>
        <v>30</v>
      </c>
      <c r="AI10" s="47">
        <f>'Tabela de Produtos Anual'!AI10</f>
        <v>0</v>
      </c>
      <c r="AJ10" s="47">
        <f>'Tabela de Produtos Anual'!AJ10</f>
        <v>132</v>
      </c>
      <c r="AK10" s="47">
        <f>'Tabela de Produtos Anual'!AK10</f>
        <v>1072.3499999999999</v>
      </c>
    </row>
    <row r="11" spans="1:37" x14ac:dyDescent="0.2">
      <c r="A11" s="46" t="s">
        <v>24</v>
      </c>
      <c r="B11" s="46" t="s">
        <v>143</v>
      </c>
      <c r="C11" s="47">
        <f>'Tabela de Produtos Anual'!C11/4</f>
        <v>221.5925</v>
      </c>
      <c r="D11" s="47">
        <f>'Tabela de Produtos Anual'!D11/4</f>
        <v>0</v>
      </c>
      <c r="E11" s="48">
        <f>'Tabela de Produtos Anual'!E11</f>
        <v>0</v>
      </c>
      <c r="F11" s="47">
        <f>'Tabela de Produtos Anual'!F11</f>
        <v>0</v>
      </c>
      <c r="G11" s="48">
        <f>'Tabela de Produtos Anual'!G11</f>
        <v>313.54000000000002</v>
      </c>
      <c r="H11" s="47">
        <f>'Tabela de Produtos Anual'!H11/4</f>
        <v>41.407499999999999</v>
      </c>
      <c r="I11" s="47">
        <f>'Tabela de Produtos Anual'!I11</f>
        <v>0</v>
      </c>
      <c r="J11" s="47">
        <f>('Tabela de Produtos Anual'!J11/10)*2</f>
        <v>0</v>
      </c>
      <c r="K11" s="47">
        <f>'Tabela de Produtos Anual'!K11</f>
        <v>0</v>
      </c>
      <c r="L11" s="47">
        <f>'Tabela de Produtos Anual'!L11/2</f>
        <v>0</v>
      </c>
      <c r="M11" s="47">
        <f>'Tabela de Produtos Anual'!M11</f>
        <v>887.01</v>
      </c>
      <c r="N11" s="47">
        <f>'Tabela de Produtos Anual'!N11</f>
        <v>477.62</v>
      </c>
      <c r="O11" s="47">
        <f>'Tabela de Produtos Anual'!O11</f>
        <v>587.05999999999995</v>
      </c>
      <c r="P11" s="47">
        <f>'Tabela de Produtos Anual'!P11/4</f>
        <v>0</v>
      </c>
      <c r="Q11" s="47">
        <f>'Tabela de Produtos Anual'!Q11/4</f>
        <v>0</v>
      </c>
      <c r="R11" s="47">
        <f>'Tabela de Produtos Anual'!R11/4</f>
        <v>9.5549999999999997</v>
      </c>
      <c r="S11" s="47">
        <f>'Tabela de Produtos Anual'!S11/4</f>
        <v>0</v>
      </c>
      <c r="T11" s="47">
        <f>'Tabela de Produtos Anual'!T11/4</f>
        <v>57.38</v>
      </c>
      <c r="U11" s="47">
        <f>'Tabela de Produtos Anual'!U11/4</f>
        <v>57.38</v>
      </c>
      <c r="V11" s="47">
        <f>'Tabela de Produtos Anual'!V11</f>
        <v>170.96</v>
      </c>
      <c r="W11" s="47">
        <f>'Tabela de Produtos Anual'!W11/4</f>
        <v>60.11</v>
      </c>
      <c r="X11" s="47">
        <f>'Tabela de Produtos Anual'!X11/4</f>
        <v>6.37</v>
      </c>
      <c r="Y11" s="47">
        <f>'Tabela de Produtos Anual'!Y11/4</f>
        <v>0</v>
      </c>
      <c r="Z11" s="47">
        <f>'Tabela de Produtos Anual'!Z11/4</f>
        <v>31.8475</v>
      </c>
      <c r="AA11" s="47">
        <f>'Tabela de Produtos Anual'!AA11/4</f>
        <v>26.274999999999999</v>
      </c>
      <c r="AB11" s="47">
        <f>'Tabela de Produtos Anual'!AB11</f>
        <v>105.1</v>
      </c>
      <c r="AC11" s="47">
        <f>'Tabela de Produtos Anual'!AC11/4</f>
        <v>34.237499999999997</v>
      </c>
      <c r="AD11" s="47">
        <f>'Tabela de Produtos Anual'!AD11/4</f>
        <v>30</v>
      </c>
      <c r="AE11" s="47">
        <f>'Tabela de Produtos Anual'!AE11/4</f>
        <v>40</v>
      </c>
      <c r="AF11" s="47">
        <f>'Tabela de Produtos Anual'!AF11/4</f>
        <v>47.5</v>
      </c>
      <c r="AG11" s="47">
        <f>'Tabela de Produtos Anual'!AG11/4</f>
        <v>6</v>
      </c>
      <c r="AH11" s="47">
        <f>'Tabela de Produtos Anual'!AH11/4</f>
        <v>30</v>
      </c>
      <c r="AI11" s="47">
        <f>'Tabela de Produtos Anual'!AI11</f>
        <v>0</v>
      </c>
      <c r="AJ11" s="47">
        <f>'Tabela de Produtos Anual'!AJ11</f>
        <v>132</v>
      </c>
      <c r="AK11" s="47">
        <f>'Tabela de Produtos Anual'!AK11</f>
        <v>1071.6300000000001</v>
      </c>
    </row>
    <row r="12" spans="1:37" x14ac:dyDescent="0.2">
      <c r="A12" s="46" t="s">
        <v>27</v>
      </c>
      <c r="B12" s="46" t="s">
        <v>144</v>
      </c>
      <c r="C12" s="47">
        <f>'Tabela de Produtos Anual'!C12/4</f>
        <v>193.8425</v>
      </c>
      <c r="D12" s="47">
        <f>'Tabela de Produtos Anual'!D12/4</f>
        <v>110.96250000000001</v>
      </c>
      <c r="E12" s="48">
        <f>'Tabela de Produtos Anual'!E12</f>
        <v>0</v>
      </c>
      <c r="F12" s="47">
        <f>'Tabela de Produtos Anual'!F12</f>
        <v>0</v>
      </c>
      <c r="G12" s="48">
        <f>'Tabela de Produtos Anual'!G12</f>
        <v>156.07</v>
      </c>
      <c r="H12" s="47">
        <f>'Tabela de Produtos Anual'!H12/4</f>
        <v>41.407499999999999</v>
      </c>
      <c r="I12" s="47">
        <f>'Tabela de Produtos Anual'!I12</f>
        <v>0</v>
      </c>
      <c r="J12" s="47">
        <f>('Tabela de Produtos Anual'!J12/10)*2</f>
        <v>0</v>
      </c>
      <c r="K12" s="47">
        <f>'Tabela de Produtos Anual'!K12</f>
        <v>0</v>
      </c>
      <c r="L12" s="47">
        <f>'Tabela de Produtos Anual'!L12/2</f>
        <v>0</v>
      </c>
      <c r="M12" s="47">
        <f>'Tabela de Produtos Anual'!M12</f>
        <v>887.01</v>
      </c>
      <c r="N12" s="47">
        <f>'Tabela de Produtos Anual'!N12</f>
        <v>477.62</v>
      </c>
      <c r="O12" s="47">
        <f>'Tabela de Produtos Anual'!O12</f>
        <v>587.05999999999995</v>
      </c>
      <c r="P12" s="47">
        <f>'Tabela de Produtos Anual'!P12/4</f>
        <v>101.80249999999999</v>
      </c>
      <c r="Q12" s="47">
        <f>'Tabela de Produtos Anual'!Q12/4</f>
        <v>51.05</v>
      </c>
      <c r="R12" s="47">
        <f>'Tabela de Produtos Anual'!R12/4</f>
        <v>9.5549999999999997</v>
      </c>
      <c r="S12" s="47">
        <f>'Tabela de Produtos Anual'!S12/4</f>
        <v>0</v>
      </c>
      <c r="T12" s="47">
        <f>'Tabela de Produtos Anual'!T12/4</f>
        <v>0</v>
      </c>
      <c r="U12" s="47">
        <f>'Tabela de Produtos Anual'!U12/4</f>
        <v>0</v>
      </c>
      <c r="V12" s="47">
        <f>'Tabela de Produtos Anual'!V12</f>
        <v>0</v>
      </c>
      <c r="W12" s="47">
        <f>'Tabela de Produtos Anual'!W12/4</f>
        <v>60.11</v>
      </c>
      <c r="X12" s="47">
        <f>'Tabela de Produtos Anual'!X12/4</f>
        <v>6.37</v>
      </c>
      <c r="Y12" s="47">
        <f>'Tabela de Produtos Anual'!Y12/4</f>
        <v>0</v>
      </c>
      <c r="Z12" s="47">
        <f>'Tabela de Produtos Anual'!Z12/4</f>
        <v>0</v>
      </c>
      <c r="AA12" s="47">
        <f>'Tabela de Produtos Anual'!AA12/4</f>
        <v>0</v>
      </c>
      <c r="AB12" s="47">
        <f>'Tabela de Produtos Anual'!AB12</f>
        <v>0</v>
      </c>
      <c r="AC12" s="47">
        <f>'Tabela de Produtos Anual'!AC12/4</f>
        <v>34.237499999999997</v>
      </c>
      <c r="AD12" s="47">
        <f>'Tabela de Produtos Anual'!AD12/4</f>
        <v>30</v>
      </c>
      <c r="AE12" s="47">
        <f>'Tabela de Produtos Anual'!AE12/4</f>
        <v>40</v>
      </c>
      <c r="AF12" s="47">
        <f>'Tabela de Produtos Anual'!AF12/4</f>
        <v>47.5</v>
      </c>
      <c r="AG12" s="47">
        <f>'Tabela de Produtos Anual'!AG12/4</f>
        <v>6</v>
      </c>
      <c r="AH12" s="47">
        <f>'Tabela de Produtos Anual'!AH12/4</f>
        <v>30</v>
      </c>
      <c r="AI12" s="47">
        <f>'Tabela de Produtos Anual'!AI12</f>
        <v>0</v>
      </c>
      <c r="AJ12" s="47">
        <f>'Tabela de Produtos Anual'!AJ12</f>
        <v>132</v>
      </c>
      <c r="AK12" s="47">
        <f>'Tabela de Produtos Anual'!AK12</f>
        <v>1102.4000000000001</v>
      </c>
    </row>
    <row r="13" spans="1:37" x14ac:dyDescent="0.2">
      <c r="A13" s="46" t="s">
        <v>28</v>
      </c>
      <c r="B13" s="46" t="s">
        <v>144</v>
      </c>
      <c r="C13" s="47">
        <f>'Tabela de Produtos Anual'!C13/4</f>
        <v>193.8425</v>
      </c>
      <c r="D13" s="47">
        <f>'Tabela de Produtos Anual'!D13/4</f>
        <v>110.96250000000001</v>
      </c>
      <c r="E13" s="48">
        <f>'Tabela de Produtos Anual'!E13</f>
        <v>0</v>
      </c>
      <c r="F13" s="47">
        <f>'Tabela de Produtos Anual'!F13</f>
        <v>0</v>
      </c>
      <c r="G13" s="48">
        <f>'Tabela de Produtos Anual'!G13</f>
        <v>156.07</v>
      </c>
      <c r="H13" s="47">
        <f>'Tabela de Produtos Anual'!H13/4</f>
        <v>41.407499999999999</v>
      </c>
      <c r="I13" s="47">
        <f>'Tabela de Produtos Anual'!I13</f>
        <v>0</v>
      </c>
      <c r="J13" s="47">
        <f>('Tabela de Produtos Anual'!J13/10)*2</f>
        <v>0</v>
      </c>
      <c r="K13" s="47">
        <f>'Tabela de Produtos Anual'!K13</f>
        <v>0</v>
      </c>
      <c r="L13" s="47">
        <f>'Tabela de Produtos Anual'!L13/2</f>
        <v>0</v>
      </c>
      <c r="M13" s="47">
        <f>'Tabela de Produtos Anual'!M13</f>
        <v>887.01</v>
      </c>
      <c r="N13" s="47">
        <f>'Tabela de Produtos Anual'!N13</f>
        <v>477.62</v>
      </c>
      <c r="O13" s="47">
        <f>'Tabela de Produtos Anual'!O13</f>
        <v>587.05999999999995</v>
      </c>
      <c r="P13" s="47">
        <f>'Tabela de Produtos Anual'!P13/4</f>
        <v>101.80249999999999</v>
      </c>
      <c r="Q13" s="47">
        <f>'Tabela de Produtos Anual'!Q13/4</f>
        <v>51.05</v>
      </c>
      <c r="R13" s="47">
        <f>'Tabela de Produtos Anual'!R13/4</f>
        <v>9.5549999999999997</v>
      </c>
      <c r="S13" s="47">
        <f>'Tabela de Produtos Anual'!S13/4</f>
        <v>0</v>
      </c>
      <c r="T13" s="47">
        <f>'Tabela de Produtos Anual'!T13/4</f>
        <v>0</v>
      </c>
      <c r="U13" s="47">
        <f>'Tabela de Produtos Anual'!U13/4</f>
        <v>0</v>
      </c>
      <c r="V13" s="47">
        <f>'Tabela de Produtos Anual'!V13</f>
        <v>0</v>
      </c>
      <c r="W13" s="47">
        <f>'Tabela de Produtos Anual'!W13/4</f>
        <v>60.11</v>
      </c>
      <c r="X13" s="47">
        <f>'Tabela de Produtos Anual'!X13/4</f>
        <v>6.37</v>
      </c>
      <c r="Y13" s="47">
        <f>'Tabela de Produtos Anual'!Y13/4</f>
        <v>0</v>
      </c>
      <c r="Z13" s="47">
        <f>'Tabela de Produtos Anual'!Z13/4</f>
        <v>0</v>
      </c>
      <c r="AA13" s="47">
        <f>'Tabela de Produtos Anual'!AA13/4</f>
        <v>0</v>
      </c>
      <c r="AB13" s="47">
        <f>'Tabela de Produtos Anual'!AB13</f>
        <v>0</v>
      </c>
      <c r="AC13" s="47">
        <f>'Tabela de Produtos Anual'!AC13/4</f>
        <v>34.237499999999997</v>
      </c>
      <c r="AD13" s="47">
        <f>'Tabela de Produtos Anual'!AD13/4</f>
        <v>30</v>
      </c>
      <c r="AE13" s="47">
        <f>'Tabela de Produtos Anual'!AE13/4</f>
        <v>40</v>
      </c>
      <c r="AF13" s="47">
        <f>'Tabela de Produtos Anual'!AF13/4</f>
        <v>47.5</v>
      </c>
      <c r="AG13" s="47">
        <f>'Tabela de Produtos Anual'!AG13/4</f>
        <v>6</v>
      </c>
      <c r="AH13" s="47">
        <f>'Tabela de Produtos Anual'!AH13/4</f>
        <v>30</v>
      </c>
      <c r="AI13" s="47">
        <f>'Tabela de Produtos Anual'!AI13</f>
        <v>0</v>
      </c>
      <c r="AJ13" s="47">
        <f>'Tabela de Produtos Anual'!AJ13</f>
        <v>132</v>
      </c>
      <c r="AK13" s="47">
        <f>'Tabela de Produtos Anual'!AK13</f>
        <v>1090.4000000000001</v>
      </c>
    </row>
    <row r="14" spans="1:37" x14ac:dyDescent="0.2">
      <c r="A14" s="46" t="s">
        <v>29</v>
      </c>
      <c r="B14" s="46" t="s">
        <v>144</v>
      </c>
      <c r="C14" s="47">
        <f>'Tabela de Produtos Anual'!C14/4</f>
        <v>193.8425</v>
      </c>
      <c r="D14" s="47">
        <f>'Tabela de Produtos Anual'!D14/4</f>
        <v>110.96250000000001</v>
      </c>
      <c r="E14" s="48">
        <f>'Tabela de Produtos Anual'!E14</f>
        <v>0</v>
      </c>
      <c r="F14" s="47">
        <f>'Tabela de Produtos Anual'!F14</f>
        <v>0</v>
      </c>
      <c r="G14" s="48">
        <f>'Tabela de Produtos Anual'!G14</f>
        <v>156.07</v>
      </c>
      <c r="H14" s="47">
        <f>'Tabela de Produtos Anual'!H14/4</f>
        <v>41.407499999999999</v>
      </c>
      <c r="I14" s="47">
        <f>'Tabela de Produtos Anual'!I14</f>
        <v>0</v>
      </c>
      <c r="J14" s="47">
        <f>('Tabela de Produtos Anual'!J14/10)*2</f>
        <v>0</v>
      </c>
      <c r="K14" s="47">
        <f>'Tabela de Produtos Anual'!K14</f>
        <v>0</v>
      </c>
      <c r="L14" s="47">
        <f>'Tabela de Produtos Anual'!L14/2</f>
        <v>0</v>
      </c>
      <c r="M14" s="47">
        <f>'Tabela de Produtos Anual'!M14</f>
        <v>887.01</v>
      </c>
      <c r="N14" s="47">
        <f>'Tabela de Produtos Anual'!N14</f>
        <v>477.62</v>
      </c>
      <c r="O14" s="47">
        <f>'Tabela de Produtos Anual'!O14</f>
        <v>587.05999999999995</v>
      </c>
      <c r="P14" s="47">
        <f>'Tabela de Produtos Anual'!P14/4</f>
        <v>101.80249999999999</v>
      </c>
      <c r="Q14" s="47">
        <f>'Tabela de Produtos Anual'!Q14/4</f>
        <v>51.05</v>
      </c>
      <c r="R14" s="47">
        <f>'Tabela de Produtos Anual'!R14/4</f>
        <v>9.5549999999999997</v>
      </c>
      <c r="S14" s="47">
        <f>'Tabela de Produtos Anual'!S14/4</f>
        <v>0</v>
      </c>
      <c r="T14" s="47">
        <f>'Tabela de Produtos Anual'!T14/4</f>
        <v>0</v>
      </c>
      <c r="U14" s="47">
        <f>'Tabela de Produtos Anual'!U14/4</f>
        <v>0</v>
      </c>
      <c r="V14" s="47">
        <f>'Tabela de Produtos Anual'!V14</f>
        <v>0</v>
      </c>
      <c r="W14" s="47">
        <f>'Tabela de Produtos Anual'!W14/4</f>
        <v>60.11</v>
      </c>
      <c r="X14" s="47">
        <f>'Tabela de Produtos Anual'!X14/4</f>
        <v>6.37</v>
      </c>
      <c r="Y14" s="47">
        <f>'Tabela de Produtos Anual'!Y14/4</f>
        <v>0</v>
      </c>
      <c r="Z14" s="47">
        <f>'Tabela de Produtos Anual'!Z14/4</f>
        <v>0</v>
      </c>
      <c r="AA14" s="47">
        <f>'Tabela de Produtos Anual'!AA14/4</f>
        <v>0</v>
      </c>
      <c r="AB14" s="47">
        <f>'Tabela de Produtos Anual'!AB14</f>
        <v>0</v>
      </c>
      <c r="AC14" s="47">
        <f>'Tabela de Produtos Anual'!AC14/4</f>
        <v>34.237499999999997</v>
      </c>
      <c r="AD14" s="47">
        <f>'Tabela de Produtos Anual'!AD14/4</f>
        <v>30</v>
      </c>
      <c r="AE14" s="47">
        <f>'Tabela de Produtos Anual'!AE14/4</f>
        <v>40</v>
      </c>
      <c r="AF14" s="47">
        <f>'Tabela de Produtos Anual'!AF14/4</f>
        <v>47.5</v>
      </c>
      <c r="AG14" s="47">
        <f>'Tabela de Produtos Anual'!AG14/4</f>
        <v>6</v>
      </c>
      <c r="AH14" s="47">
        <f>'Tabela de Produtos Anual'!AH14/4</f>
        <v>30</v>
      </c>
      <c r="AI14" s="47">
        <f>'Tabela de Produtos Anual'!AI14</f>
        <v>0</v>
      </c>
      <c r="AJ14" s="47">
        <f>'Tabela de Produtos Anual'!AJ14</f>
        <v>132</v>
      </c>
      <c r="AK14" s="47">
        <f>'Tabela de Produtos Anual'!AK14</f>
        <v>1117.06</v>
      </c>
    </row>
    <row r="15" spans="1:37" x14ac:dyDescent="0.2">
      <c r="A15" s="46" t="s">
        <v>30</v>
      </c>
      <c r="B15" s="46" t="s">
        <v>144</v>
      </c>
      <c r="C15" s="47">
        <f>'Tabela de Produtos Anual'!C15/4</f>
        <v>193.8425</v>
      </c>
      <c r="D15" s="47">
        <f>'Tabela de Produtos Anual'!D15/4</f>
        <v>110.96250000000001</v>
      </c>
      <c r="E15" s="48">
        <f>'Tabela de Produtos Anual'!E15</f>
        <v>0</v>
      </c>
      <c r="F15" s="47">
        <f>'Tabela de Produtos Anual'!F15</f>
        <v>0</v>
      </c>
      <c r="G15" s="48">
        <f>'Tabela de Produtos Anual'!G15</f>
        <v>156.07</v>
      </c>
      <c r="H15" s="47">
        <f>'Tabela de Produtos Anual'!H15/4</f>
        <v>41.407499999999999</v>
      </c>
      <c r="I15" s="47">
        <f>'Tabela de Produtos Anual'!I15</f>
        <v>0</v>
      </c>
      <c r="J15" s="47">
        <f>('Tabela de Produtos Anual'!J15/10)*2</f>
        <v>0</v>
      </c>
      <c r="K15" s="47">
        <f>'Tabela de Produtos Anual'!K15</f>
        <v>0</v>
      </c>
      <c r="L15" s="47">
        <f>'Tabela de Produtos Anual'!L15/2</f>
        <v>0</v>
      </c>
      <c r="M15" s="47">
        <f>'Tabela de Produtos Anual'!M15</f>
        <v>887.01</v>
      </c>
      <c r="N15" s="47">
        <f>'Tabela de Produtos Anual'!N15</f>
        <v>477.62</v>
      </c>
      <c r="O15" s="47">
        <f>'Tabela de Produtos Anual'!O15</f>
        <v>587.05999999999995</v>
      </c>
      <c r="P15" s="47">
        <f>'Tabela de Produtos Anual'!P15/4</f>
        <v>101.80249999999999</v>
      </c>
      <c r="Q15" s="47">
        <f>'Tabela de Produtos Anual'!Q15/4</f>
        <v>51.05</v>
      </c>
      <c r="R15" s="47">
        <f>'Tabela de Produtos Anual'!R15/4</f>
        <v>9.5549999999999997</v>
      </c>
      <c r="S15" s="47">
        <f>'Tabela de Produtos Anual'!S15/4</f>
        <v>0</v>
      </c>
      <c r="T15" s="47">
        <f>'Tabela de Produtos Anual'!T15/4</f>
        <v>0</v>
      </c>
      <c r="U15" s="47">
        <f>'Tabela de Produtos Anual'!U15/4</f>
        <v>0</v>
      </c>
      <c r="V15" s="47">
        <f>'Tabela de Produtos Anual'!V15</f>
        <v>0</v>
      </c>
      <c r="W15" s="47">
        <f>'Tabela de Produtos Anual'!W15/4</f>
        <v>60.11</v>
      </c>
      <c r="X15" s="47">
        <f>'Tabela de Produtos Anual'!X15/4</f>
        <v>6.37</v>
      </c>
      <c r="Y15" s="47">
        <f>'Tabela de Produtos Anual'!Y15/4</f>
        <v>0</v>
      </c>
      <c r="Z15" s="47">
        <f>'Tabela de Produtos Anual'!Z15/4</f>
        <v>0</v>
      </c>
      <c r="AA15" s="47">
        <f>'Tabela de Produtos Anual'!AA15/4</f>
        <v>0</v>
      </c>
      <c r="AB15" s="47">
        <f>'Tabela de Produtos Anual'!AB15</f>
        <v>0</v>
      </c>
      <c r="AC15" s="47">
        <f>'Tabela de Produtos Anual'!AC15/4</f>
        <v>34.237499999999997</v>
      </c>
      <c r="AD15" s="47">
        <f>'Tabela de Produtos Anual'!AD15/4</f>
        <v>30</v>
      </c>
      <c r="AE15" s="47">
        <f>'Tabela de Produtos Anual'!AE15/4</f>
        <v>40</v>
      </c>
      <c r="AF15" s="47">
        <f>'Tabela de Produtos Anual'!AF15/4</f>
        <v>47.5</v>
      </c>
      <c r="AG15" s="47">
        <f>'Tabela de Produtos Anual'!AG15/4</f>
        <v>6</v>
      </c>
      <c r="AH15" s="47">
        <f>'Tabela de Produtos Anual'!AH15/4</f>
        <v>30</v>
      </c>
      <c r="AI15" s="47">
        <f>'Tabela de Produtos Anual'!AI15</f>
        <v>0</v>
      </c>
      <c r="AJ15" s="47">
        <f>'Tabela de Produtos Anual'!AJ15</f>
        <v>132</v>
      </c>
      <c r="AK15" s="47">
        <f>'Tabela de Produtos Anual'!AK15</f>
        <v>1347.06</v>
      </c>
    </row>
    <row r="16" spans="1:37" x14ac:dyDescent="0.2">
      <c r="A16" s="46" t="s">
        <v>32</v>
      </c>
      <c r="B16" s="46" t="s">
        <v>85</v>
      </c>
      <c r="C16" s="47">
        <f>'Tabela de Produtos Anual'!C16/4</f>
        <v>210.68</v>
      </c>
      <c r="D16" s="47">
        <f>'Tabela de Produtos Anual'!D16/4</f>
        <v>170.47499999999999</v>
      </c>
      <c r="E16" s="48">
        <f>'Tabela de Produtos Anual'!E16</f>
        <v>0</v>
      </c>
      <c r="F16" s="47">
        <f>'Tabela de Produtos Anual'!F16</f>
        <v>0</v>
      </c>
      <c r="G16" s="48">
        <f>'Tabela de Produtos Anual'!G16</f>
        <v>0</v>
      </c>
      <c r="H16" s="47">
        <f>'Tabela de Produtos Anual'!H16/4</f>
        <v>41.407499999999999</v>
      </c>
      <c r="I16" s="47">
        <f>'Tabela de Produtos Anual'!I16</f>
        <v>54.92</v>
      </c>
      <c r="J16" s="47">
        <f>('Tabela de Produtos Anual'!J16/10)*2</f>
        <v>0</v>
      </c>
      <c r="K16" s="47">
        <f>'Tabela de Produtos Anual'!K16</f>
        <v>0</v>
      </c>
      <c r="L16" s="47">
        <f>'Tabela de Produtos Anual'!L16/2</f>
        <v>233.86500000000001</v>
      </c>
      <c r="M16" s="47">
        <f>'Tabela de Produtos Anual'!M16</f>
        <v>0</v>
      </c>
      <c r="N16" s="47">
        <f>'Tabela de Produtos Anual'!N16</f>
        <v>0</v>
      </c>
      <c r="O16" s="47">
        <f>'Tabela de Produtos Anual'!O16</f>
        <v>0</v>
      </c>
      <c r="P16" s="47">
        <f>'Tabela de Produtos Anual'!P16/4</f>
        <v>101.80249999999999</v>
      </c>
      <c r="Q16" s="47">
        <f>'Tabela de Produtos Anual'!Q16/4</f>
        <v>51.05</v>
      </c>
      <c r="R16" s="47">
        <f>'Tabela de Produtos Anual'!R16/4</f>
        <v>9.5549999999999997</v>
      </c>
      <c r="S16" s="47">
        <f>'Tabela de Produtos Anual'!S16/4</f>
        <v>0</v>
      </c>
      <c r="T16" s="47">
        <f>'Tabela de Produtos Anual'!T16/4</f>
        <v>0</v>
      </c>
      <c r="U16" s="47">
        <f>'Tabela de Produtos Anual'!U16/4</f>
        <v>0</v>
      </c>
      <c r="V16" s="47">
        <f>'Tabela de Produtos Anual'!V16</f>
        <v>0</v>
      </c>
      <c r="W16" s="47">
        <f>'Tabela de Produtos Anual'!W16/4</f>
        <v>0</v>
      </c>
      <c r="X16" s="47">
        <f>'Tabela de Produtos Anual'!X16/4</f>
        <v>6.37</v>
      </c>
      <c r="Y16" s="47">
        <f>'Tabela de Produtos Anual'!Y16/4</f>
        <v>0</v>
      </c>
      <c r="Z16" s="47">
        <f>'Tabela de Produtos Anual'!Z16/4</f>
        <v>0</v>
      </c>
      <c r="AA16" s="47">
        <f>'Tabela de Produtos Anual'!AA16/4</f>
        <v>0</v>
      </c>
      <c r="AB16" s="47">
        <f>'Tabela de Produtos Anual'!AB16</f>
        <v>0</v>
      </c>
      <c r="AC16" s="47">
        <f>'Tabela de Produtos Anual'!AC16/4</f>
        <v>0</v>
      </c>
      <c r="AD16" s="47">
        <f>'Tabela de Produtos Anual'!AD16/4</f>
        <v>30</v>
      </c>
      <c r="AE16" s="47">
        <f>'Tabela de Produtos Anual'!AE16/4</f>
        <v>40</v>
      </c>
      <c r="AF16" s="47">
        <f>'Tabela de Produtos Anual'!AF16/4</f>
        <v>47.5</v>
      </c>
      <c r="AG16" s="47">
        <f>'Tabela de Produtos Anual'!AG16/4</f>
        <v>6</v>
      </c>
      <c r="AH16" s="47">
        <f>'Tabela de Produtos Anual'!AH16/4</f>
        <v>30</v>
      </c>
      <c r="AI16" s="47">
        <f>'Tabela de Produtos Anual'!AI16</f>
        <v>0</v>
      </c>
      <c r="AJ16" s="47">
        <f>'Tabela de Produtos Anual'!AJ16</f>
        <v>132</v>
      </c>
      <c r="AK16" s="47">
        <f>'Tabela de Produtos Anual'!AK16</f>
        <v>1651.29</v>
      </c>
    </row>
    <row r="17" spans="1:37" x14ac:dyDescent="0.2">
      <c r="A17" s="46" t="s">
        <v>33</v>
      </c>
      <c r="B17" s="46" t="s">
        <v>85</v>
      </c>
      <c r="C17" s="47">
        <f>'Tabela de Produtos Anual'!C17/4</f>
        <v>210.68</v>
      </c>
      <c r="D17" s="47">
        <f>'Tabela de Produtos Anual'!D17/4</f>
        <v>170.47499999999999</v>
      </c>
      <c r="E17" s="48">
        <f>'Tabela de Produtos Anual'!E17</f>
        <v>0</v>
      </c>
      <c r="F17" s="47">
        <f>'Tabela de Produtos Anual'!F17</f>
        <v>0</v>
      </c>
      <c r="G17" s="48">
        <f>'Tabela de Produtos Anual'!G17</f>
        <v>0</v>
      </c>
      <c r="H17" s="47">
        <f>'Tabela de Produtos Anual'!H17/4</f>
        <v>41.407499999999999</v>
      </c>
      <c r="I17" s="47">
        <f>'Tabela de Produtos Anual'!I17</f>
        <v>54.92</v>
      </c>
      <c r="J17" s="47">
        <f>('Tabela de Produtos Anual'!J17/10)*2</f>
        <v>0</v>
      </c>
      <c r="K17" s="47">
        <f>'Tabela de Produtos Anual'!K17</f>
        <v>0</v>
      </c>
      <c r="L17" s="47">
        <f>'Tabela de Produtos Anual'!L17/2</f>
        <v>233.86500000000001</v>
      </c>
      <c r="M17" s="47">
        <f>'Tabela de Produtos Anual'!M17</f>
        <v>0</v>
      </c>
      <c r="N17" s="47">
        <f>'Tabela de Produtos Anual'!N17</f>
        <v>0</v>
      </c>
      <c r="O17" s="47">
        <f>'Tabela de Produtos Anual'!O17</f>
        <v>0</v>
      </c>
      <c r="P17" s="47">
        <f>'Tabela de Produtos Anual'!P17/4</f>
        <v>101.80249999999999</v>
      </c>
      <c r="Q17" s="47">
        <f>'Tabela de Produtos Anual'!Q17/4</f>
        <v>51.05</v>
      </c>
      <c r="R17" s="47">
        <f>'Tabela de Produtos Anual'!R17/4</f>
        <v>9.5549999999999997</v>
      </c>
      <c r="S17" s="47">
        <f>'Tabela de Produtos Anual'!S17/4</f>
        <v>0</v>
      </c>
      <c r="T17" s="47">
        <f>'Tabela de Produtos Anual'!T17/4</f>
        <v>0</v>
      </c>
      <c r="U17" s="47">
        <f>'Tabela de Produtos Anual'!U17/4</f>
        <v>0</v>
      </c>
      <c r="V17" s="47">
        <f>'Tabela de Produtos Anual'!V17</f>
        <v>0</v>
      </c>
      <c r="W17" s="47">
        <f>'Tabela de Produtos Anual'!W17/4</f>
        <v>0</v>
      </c>
      <c r="X17" s="47">
        <f>'Tabela de Produtos Anual'!X17/4</f>
        <v>6.37</v>
      </c>
      <c r="Y17" s="47">
        <f>'Tabela de Produtos Anual'!Y17/4</f>
        <v>0</v>
      </c>
      <c r="Z17" s="47">
        <f>'Tabela de Produtos Anual'!Z17/4</f>
        <v>0</v>
      </c>
      <c r="AA17" s="47">
        <f>'Tabela de Produtos Anual'!AA17/4</f>
        <v>0</v>
      </c>
      <c r="AB17" s="47">
        <f>'Tabela de Produtos Anual'!AB17</f>
        <v>0</v>
      </c>
      <c r="AC17" s="47">
        <f>'Tabela de Produtos Anual'!AC17/4</f>
        <v>0</v>
      </c>
      <c r="AD17" s="47">
        <f>'Tabela de Produtos Anual'!AD17/4</f>
        <v>30</v>
      </c>
      <c r="AE17" s="47">
        <f>'Tabela de Produtos Anual'!AE17/4</f>
        <v>40</v>
      </c>
      <c r="AF17" s="47">
        <f>'Tabela de Produtos Anual'!AF17/4</f>
        <v>47.5</v>
      </c>
      <c r="AG17" s="47">
        <f>'Tabela de Produtos Anual'!AG17/4</f>
        <v>6</v>
      </c>
      <c r="AH17" s="47">
        <f>'Tabela de Produtos Anual'!AH17/4</f>
        <v>30</v>
      </c>
      <c r="AI17" s="47">
        <f>'Tabela de Produtos Anual'!AI17</f>
        <v>0</v>
      </c>
      <c r="AJ17" s="47">
        <f>'Tabela de Produtos Anual'!AJ17</f>
        <v>132</v>
      </c>
      <c r="AK17" s="47">
        <f>'Tabela de Produtos Anual'!AK17</f>
        <v>1697.62</v>
      </c>
    </row>
    <row r="18" spans="1:37" x14ac:dyDescent="0.2">
      <c r="A18" s="46" t="s">
        <v>37</v>
      </c>
      <c r="B18" s="46" t="s">
        <v>85</v>
      </c>
      <c r="C18" s="47">
        <f>'Tabela de Produtos Anual'!C18/4</f>
        <v>210.68</v>
      </c>
      <c r="D18" s="47">
        <f>'Tabela de Produtos Anual'!D18/4</f>
        <v>271.63749999999999</v>
      </c>
      <c r="E18" s="48">
        <f>'Tabela de Produtos Anual'!E18</f>
        <v>0</v>
      </c>
      <c r="F18" s="47">
        <f>'Tabela de Produtos Anual'!F18</f>
        <v>0</v>
      </c>
      <c r="G18" s="48">
        <f>'Tabela de Produtos Anual'!G18</f>
        <v>0</v>
      </c>
      <c r="H18" s="47">
        <f>'Tabela de Produtos Anual'!H18/4</f>
        <v>41.407499999999999</v>
      </c>
      <c r="I18" s="47">
        <f>'Tabela de Produtos Anual'!I18</f>
        <v>0</v>
      </c>
      <c r="J18" s="47">
        <f>('Tabela de Produtos Anual'!J18/10)*2</f>
        <v>54.911999999999999</v>
      </c>
      <c r="K18" s="47">
        <f>'Tabela de Produtos Anual'!K18</f>
        <v>27.12</v>
      </c>
      <c r="L18" s="47">
        <f>'Tabela de Produtos Anual'!L18/2</f>
        <v>233.86500000000001</v>
      </c>
      <c r="M18" s="47">
        <f>'Tabela de Produtos Anual'!M18</f>
        <v>0</v>
      </c>
      <c r="N18" s="47">
        <f>'Tabela de Produtos Anual'!N18</f>
        <v>0</v>
      </c>
      <c r="O18" s="47">
        <f>'Tabela de Produtos Anual'!O18</f>
        <v>0</v>
      </c>
      <c r="P18" s="47">
        <f>'Tabela de Produtos Anual'!P18/4</f>
        <v>101.80249999999999</v>
      </c>
      <c r="Q18" s="47">
        <f>'Tabela de Produtos Anual'!Q18/4</f>
        <v>51.05</v>
      </c>
      <c r="R18" s="47">
        <f>'Tabela de Produtos Anual'!R18/4</f>
        <v>9.5549999999999997</v>
      </c>
      <c r="S18" s="47">
        <f>'Tabela de Produtos Anual'!S18/4</f>
        <v>0</v>
      </c>
      <c r="T18" s="47">
        <f>'Tabela de Produtos Anual'!T18/4</f>
        <v>0</v>
      </c>
      <c r="U18" s="47">
        <f>'Tabela de Produtos Anual'!U18/4</f>
        <v>0</v>
      </c>
      <c r="V18" s="47">
        <f>'Tabela de Produtos Anual'!V18</f>
        <v>0</v>
      </c>
      <c r="W18" s="47">
        <f>'Tabela de Produtos Anual'!W18/4</f>
        <v>0</v>
      </c>
      <c r="X18" s="47">
        <f>'Tabela de Produtos Anual'!X18/4</f>
        <v>6.37</v>
      </c>
      <c r="Y18" s="47">
        <f>'Tabela de Produtos Anual'!Y18/4</f>
        <v>0</v>
      </c>
      <c r="Z18" s="47">
        <f>'Tabela de Produtos Anual'!Z18/4</f>
        <v>0</v>
      </c>
      <c r="AA18" s="47">
        <f>'Tabela de Produtos Anual'!AA18/4</f>
        <v>0</v>
      </c>
      <c r="AB18" s="47">
        <f>'Tabela de Produtos Anual'!AB18</f>
        <v>0</v>
      </c>
      <c r="AC18" s="47">
        <f>'Tabela de Produtos Anual'!AC18/4</f>
        <v>0</v>
      </c>
      <c r="AD18" s="47">
        <f>'Tabela de Produtos Anual'!AD18/4</f>
        <v>30</v>
      </c>
      <c r="AE18" s="47">
        <f>'Tabela de Produtos Anual'!AE18/4</f>
        <v>40</v>
      </c>
      <c r="AF18" s="47">
        <f>'Tabela de Produtos Anual'!AF18/4</f>
        <v>47.5</v>
      </c>
      <c r="AG18" s="47">
        <f>'Tabela de Produtos Anual'!AG18/4</f>
        <v>6</v>
      </c>
      <c r="AH18" s="47">
        <f>'Tabela de Produtos Anual'!AH18/4</f>
        <v>30</v>
      </c>
      <c r="AI18" s="47">
        <f>'Tabela de Produtos Anual'!AI18</f>
        <v>0</v>
      </c>
      <c r="AJ18" s="47">
        <f>'Tabela de Produtos Anual'!AJ18</f>
        <v>132</v>
      </c>
      <c r="AK18" s="47">
        <f>'Tabela de Produtos Anual'!AK18</f>
        <v>2730.62</v>
      </c>
    </row>
    <row r="19" spans="1:37" x14ac:dyDescent="0.2">
      <c r="A19" s="46" t="s">
        <v>39</v>
      </c>
      <c r="B19" s="46" t="s">
        <v>38</v>
      </c>
      <c r="C19" s="47">
        <f>'Tabela de Produtos Anual'!C19/4</f>
        <v>210.68</v>
      </c>
      <c r="D19" s="47">
        <f>'Tabela de Produtos Anual'!D19/4</f>
        <v>271.63749999999999</v>
      </c>
      <c r="E19" s="48">
        <f>'Tabela de Produtos Anual'!E19</f>
        <v>0</v>
      </c>
      <c r="F19" s="47">
        <f>'Tabela de Produtos Anual'!F19</f>
        <v>0</v>
      </c>
      <c r="G19" s="48">
        <f>'Tabela de Produtos Anual'!G19</f>
        <v>0</v>
      </c>
      <c r="H19" s="47">
        <f>'Tabela de Produtos Anual'!H19/4</f>
        <v>41.407499999999999</v>
      </c>
      <c r="I19" s="47">
        <f>'Tabela de Produtos Anual'!I19</f>
        <v>0</v>
      </c>
      <c r="J19" s="47">
        <f>('Tabela de Produtos Anual'!J19/10)*2</f>
        <v>54.911999999999999</v>
      </c>
      <c r="K19" s="47">
        <f>'Tabela de Produtos Anual'!K19</f>
        <v>27.12</v>
      </c>
      <c r="L19" s="47">
        <f>'Tabela de Produtos Anual'!L19/2</f>
        <v>0</v>
      </c>
      <c r="M19" s="47">
        <f>'Tabela de Produtos Anual'!M19</f>
        <v>0</v>
      </c>
      <c r="N19" s="47">
        <f>'Tabela de Produtos Anual'!N19</f>
        <v>0</v>
      </c>
      <c r="O19" s="47">
        <f>'Tabela de Produtos Anual'!O19</f>
        <v>0</v>
      </c>
      <c r="P19" s="47">
        <f>'Tabela de Produtos Anual'!P19/4</f>
        <v>0</v>
      </c>
      <c r="Q19" s="47">
        <f>'Tabela de Produtos Anual'!Q19/4</f>
        <v>0</v>
      </c>
      <c r="R19" s="47">
        <f>'Tabela de Produtos Anual'!R19/4</f>
        <v>9.5549999999999997</v>
      </c>
      <c r="S19" s="47">
        <f>'Tabela de Produtos Anual'!S19/4</f>
        <v>0</v>
      </c>
      <c r="T19" s="47">
        <f>'Tabela de Produtos Anual'!T19/4</f>
        <v>0</v>
      </c>
      <c r="U19" s="47">
        <f>'Tabela de Produtos Anual'!U19/4</f>
        <v>0</v>
      </c>
      <c r="V19" s="47">
        <f>'Tabela de Produtos Anual'!V19</f>
        <v>0</v>
      </c>
      <c r="W19" s="47">
        <f>'Tabela de Produtos Anual'!W19/4</f>
        <v>0</v>
      </c>
      <c r="X19" s="47">
        <f>'Tabela de Produtos Anual'!X19/4</f>
        <v>6.37</v>
      </c>
      <c r="Y19" s="47">
        <f>'Tabela de Produtos Anual'!Y19/4</f>
        <v>0</v>
      </c>
      <c r="Z19" s="47">
        <f>'Tabela de Produtos Anual'!Z19/4</f>
        <v>0</v>
      </c>
      <c r="AA19" s="47">
        <f>'Tabela de Produtos Anual'!AA19/4</f>
        <v>0</v>
      </c>
      <c r="AB19" s="47">
        <f>'Tabela de Produtos Anual'!AB19</f>
        <v>0</v>
      </c>
      <c r="AC19" s="47">
        <f>'Tabela de Produtos Anual'!AC19/4</f>
        <v>0</v>
      </c>
      <c r="AD19" s="47">
        <f>'Tabela de Produtos Anual'!AD19/4</f>
        <v>30</v>
      </c>
      <c r="AE19" s="47">
        <f>'Tabela de Produtos Anual'!AE19/4</f>
        <v>40</v>
      </c>
      <c r="AF19" s="47">
        <f>'Tabela de Produtos Anual'!AF19/4</f>
        <v>47.5</v>
      </c>
      <c r="AG19" s="47">
        <f>'Tabela de Produtos Anual'!AG19/4</f>
        <v>6</v>
      </c>
      <c r="AH19" s="47">
        <f>'Tabela de Produtos Anual'!AH19/4</f>
        <v>0</v>
      </c>
      <c r="AI19" s="47">
        <f>'Tabela de Produtos Anual'!AI19</f>
        <v>0</v>
      </c>
      <c r="AJ19" s="47">
        <f>'Tabela de Produtos Anual'!AJ19</f>
        <v>0</v>
      </c>
      <c r="AK19" s="47">
        <f>'Tabela de Produtos Anual'!AK19</f>
        <v>0</v>
      </c>
    </row>
    <row r="20" spans="1:37" x14ac:dyDescent="0.2">
      <c r="A20" s="46" t="s">
        <v>40</v>
      </c>
      <c r="B20" s="46" t="s">
        <v>38</v>
      </c>
      <c r="C20" s="47">
        <f>'Tabela de Produtos Anual'!C20/4</f>
        <v>105.34</v>
      </c>
      <c r="D20" s="47">
        <f>'Tabela de Produtos Anual'!D20/4</f>
        <v>0</v>
      </c>
      <c r="E20" s="48">
        <f>'Tabela de Produtos Anual'!E20</f>
        <v>0</v>
      </c>
      <c r="F20" s="47">
        <f>'Tabela de Produtos Anual'!F20</f>
        <v>0</v>
      </c>
      <c r="G20" s="48">
        <f>'Tabela de Produtos Anual'!G20</f>
        <v>0</v>
      </c>
      <c r="H20" s="47">
        <f>'Tabela de Produtos Anual'!H20/4</f>
        <v>0</v>
      </c>
      <c r="I20" s="47">
        <f>'Tabela de Produtos Anual'!I20</f>
        <v>0</v>
      </c>
      <c r="J20" s="47">
        <f>('Tabela de Produtos Anual'!J20/10)*2</f>
        <v>54.911999999999999</v>
      </c>
      <c r="K20" s="47">
        <f>'Tabela de Produtos Anual'!K20</f>
        <v>0</v>
      </c>
      <c r="L20" s="47">
        <f>'Tabela de Produtos Anual'!L20/2</f>
        <v>0</v>
      </c>
      <c r="M20" s="47">
        <f>'Tabela de Produtos Anual'!M20</f>
        <v>0</v>
      </c>
      <c r="N20" s="47">
        <f>'Tabela de Produtos Anual'!N20</f>
        <v>0</v>
      </c>
      <c r="O20" s="47">
        <f>'Tabela de Produtos Anual'!O20</f>
        <v>0</v>
      </c>
      <c r="P20" s="47">
        <f>'Tabela de Produtos Anual'!P20/4</f>
        <v>0</v>
      </c>
      <c r="Q20" s="47">
        <f>'Tabela de Produtos Anual'!Q20/4</f>
        <v>0</v>
      </c>
      <c r="R20" s="47">
        <f>'Tabela de Produtos Anual'!R20/4</f>
        <v>0</v>
      </c>
      <c r="S20" s="47">
        <f>'Tabela de Produtos Anual'!S20/4</f>
        <v>0</v>
      </c>
      <c r="T20" s="47">
        <f>'Tabela de Produtos Anual'!T20/4</f>
        <v>0</v>
      </c>
      <c r="U20" s="47">
        <f>'Tabela de Produtos Anual'!U20/4</f>
        <v>0</v>
      </c>
      <c r="V20" s="47">
        <f>'Tabela de Produtos Anual'!V20</f>
        <v>0</v>
      </c>
      <c r="W20" s="47">
        <f>'Tabela de Produtos Anual'!W20/4</f>
        <v>0</v>
      </c>
      <c r="X20" s="47">
        <f>'Tabela de Produtos Anual'!X20/4</f>
        <v>0</v>
      </c>
      <c r="Y20" s="47">
        <f>'Tabela de Produtos Anual'!Y20/4</f>
        <v>0</v>
      </c>
      <c r="Z20" s="47">
        <f>'Tabela de Produtos Anual'!Z20/4</f>
        <v>0</v>
      </c>
      <c r="AA20" s="47">
        <f>'Tabela de Produtos Anual'!AA20/4</f>
        <v>0</v>
      </c>
      <c r="AB20" s="47">
        <f>'Tabela de Produtos Anual'!AB20</f>
        <v>0</v>
      </c>
      <c r="AC20" s="47">
        <f>'Tabela de Produtos Anual'!AC20/4</f>
        <v>0</v>
      </c>
      <c r="AD20" s="47">
        <f>'Tabela de Produtos Anual'!AD20/4</f>
        <v>0</v>
      </c>
      <c r="AE20" s="47">
        <f>'Tabela de Produtos Anual'!AE20/4</f>
        <v>0</v>
      </c>
      <c r="AF20" s="47">
        <f>'Tabela de Produtos Anual'!AF20/4</f>
        <v>0</v>
      </c>
      <c r="AG20" s="47">
        <f>'Tabela de Produtos Anual'!AG20/4</f>
        <v>0</v>
      </c>
      <c r="AH20" s="47">
        <f>'Tabela de Produtos Anual'!AH20/4</f>
        <v>0</v>
      </c>
      <c r="AI20" s="47">
        <f>'Tabela de Produtos Anual'!AI20</f>
        <v>0</v>
      </c>
      <c r="AJ20" s="47">
        <f>'Tabela de Produtos Anual'!AJ20</f>
        <v>0</v>
      </c>
      <c r="AK20" s="47">
        <f>'Tabela de Produtos Anual'!AK20</f>
        <v>0</v>
      </c>
    </row>
  </sheetData>
  <sheetProtection algorithmName="SHA-512" hashValue="oe6XSHa+izqPByJz2YuJa/TQygNthC6J24EQtRMMFd7/R80WsuAMtCgKqh+odGAz/bzmCGUEIKzatW8Qy1+6XA==" saltValue="cYMh/ZfVQQqlHlg/Gd9PeA==" spinCount="100000" sheet="1" objects="1" scenarios="1"/>
  <pageMargins left="0.511811024" right="0.511811024" top="0.78740157499999996" bottom="0.78740157499999996" header="0.31496062000000002" footer="0.31496062000000002"/>
  <ignoredErrors>
    <ignoredError sqref="C3:D20 C2:D2 P2:U2 P3:U20 M2:O20 W2:AA2 W3:AA20 V2:V20 AC2:AH2 AC3:AH20 AB2:AB20 AK2:AK20 AI2:AJ20 J2:J20 H2 H3:H20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49A8F-2579-43FF-98B4-C35CD076A130}">
  <sheetPr codeName="Planilha16">
    <tabColor theme="1"/>
  </sheetPr>
  <dimension ref="B1:L26"/>
  <sheetViews>
    <sheetView showGridLines="0" zoomScaleNormal="100" workbookViewId="0">
      <selection activeCell="P21" sqref="P21"/>
    </sheetView>
  </sheetViews>
  <sheetFormatPr defaultColWidth="9.140625" defaultRowHeight="12.75" outlineLevelCol="1" x14ac:dyDescent="0.25"/>
  <cols>
    <col min="1" max="1" width="9.140625" style="1"/>
    <col min="2" max="2" width="9" style="1" customWidth="1" outlineLevel="1"/>
    <col min="3" max="3" width="8.42578125" style="1" customWidth="1" outlineLevel="1"/>
    <col min="4" max="4" width="10.5703125" style="72" bestFit="1" customWidth="1" outlineLevel="1"/>
    <col min="5" max="6" width="15" style="1" bestFit="1" customWidth="1" outlineLevel="1"/>
    <col min="7" max="9" width="12.42578125" style="1" customWidth="1" outlineLevel="1"/>
    <col min="10" max="10" width="15" style="1" bestFit="1" customWidth="1" outlineLevel="1"/>
    <col min="11" max="11" width="12.42578125" style="1" customWidth="1" outlineLevel="1"/>
    <col min="12" max="12" width="11.42578125" style="1" bestFit="1" customWidth="1"/>
    <col min="13" max="16384" width="9.140625" style="1"/>
  </cols>
  <sheetData>
    <row r="1" spans="2:12" ht="5.0999999999999996" customHeight="1" x14ac:dyDescent="0.25"/>
    <row r="2" spans="2:12" hidden="1" x14ac:dyDescent="0.25"/>
    <row r="3" spans="2:12" hidden="1" x14ac:dyDescent="0.25"/>
    <row r="5" spans="2:12" ht="38.450000000000003" customHeight="1" x14ac:dyDescent="0.25">
      <c r="B5" s="34" t="s">
        <v>81</v>
      </c>
      <c r="C5" s="34" t="s">
        <v>82</v>
      </c>
      <c r="D5" s="70" t="s">
        <v>94</v>
      </c>
      <c r="E5" s="34" t="s">
        <v>122</v>
      </c>
      <c r="F5" s="34" t="s">
        <v>123</v>
      </c>
      <c r="G5" s="34" t="s">
        <v>124</v>
      </c>
      <c r="H5" s="34" t="s">
        <v>125</v>
      </c>
      <c r="I5" s="34" t="s">
        <v>126</v>
      </c>
      <c r="J5" s="34" t="s">
        <v>127</v>
      </c>
      <c r="K5" s="34" t="s">
        <v>128</v>
      </c>
      <c r="L5" s="34" t="s">
        <v>199</v>
      </c>
    </row>
    <row r="6" spans="2:12" x14ac:dyDescent="0.25">
      <c r="B6" s="17" t="s">
        <v>79</v>
      </c>
      <c r="C6" s="16" t="s">
        <v>83</v>
      </c>
      <c r="D6" s="73">
        <f>'cálculos Anual'!AR2</f>
        <v>0</v>
      </c>
      <c r="E6" s="19">
        <f>'Formulário Anual 2024'!$J27*$D6</f>
        <v>0</v>
      </c>
      <c r="F6" s="19">
        <f>E6</f>
        <v>0</v>
      </c>
      <c r="G6" s="19">
        <v>0</v>
      </c>
      <c r="H6" s="19">
        <v>0</v>
      </c>
      <c r="I6" s="19">
        <v>0</v>
      </c>
      <c r="J6" s="37">
        <f>SUM(F6:I6)</f>
        <v>0</v>
      </c>
      <c r="K6" s="37">
        <f>E6-J6</f>
        <v>0</v>
      </c>
      <c r="L6" s="37">
        <f>IF(D6=0,0,E6/D6)</f>
        <v>0</v>
      </c>
    </row>
    <row r="7" spans="2:12" ht="12.95" customHeight="1" x14ac:dyDescent="0.25">
      <c r="B7" s="17" t="s">
        <v>79</v>
      </c>
      <c r="C7" s="16" t="s">
        <v>9</v>
      </c>
      <c r="D7" s="73">
        <f>'cálculos Anual'!AR3</f>
        <v>0</v>
      </c>
      <c r="E7" s="19">
        <f>'Formulário Anual 2024'!$J28*$D7</f>
        <v>0</v>
      </c>
      <c r="F7" s="19">
        <f t="shared" ref="F7:F25" si="0">E7</f>
        <v>0</v>
      </c>
      <c r="G7" s="19">
        <v>0</v>
      </c>
      <c r="H7" s="19">
        <v>0</v>
      </c>
      <c r="I7" s="19">
        <v>0</v>
      </c>
      <c r="J7" s="37">
        <f>SUM(F7:I7)</f>
        <v>0</v>
      </c>
      <c r="K7" s="37">
        <f>E7-J7</f>
        <v>0</v>
      </c>
      <c r="L7" s="37">
        <f t="shared" ref="L7:L25" si="1">IF(D7=0,0,E7/D7)</f>
        <v>0</v>
      </c>
    </row>
    <row r="8" spans="2:12" x14ac:dyDescent="0.25">
      <c r="B8" s="17" t="s">
        <v>79</v>
      </c>
      <c r="C8" s="16" t="s">
        <v>11</v>
      </c>
      <c r="D8" s="73">
        <f>'cálculos Anual'!AR4</f>
        <v>0</v>
      </c>
      <c r="E8" s="19">
        <f>'Formulário Anual 2024'!$J29*$D8</f>
        <v>0</v>
      </c>
      <c r="F8" s="19">
        <f t="shared" si="0"/>
        <v>0</v>
      </c>
      <c r="G8" s="19">
        <v>0</v>
      </c>
      <c r="H8" s="19">
        <v>0</v>
      </c>
      <c r="I8" s="19">
        <v>0</v>
      </c>
      <c r="J8" s="37">
        <f t="shared" ref="J8:J25" si="2">SUM(F8:I8)</f>
        <v>0</v>
      </c>
      <c r="K8" s="37">
        <f t="shared" ref="K8:K24" si="3">E8-J8</f>
        <v>0</v>
      </c>
      <c r="L8" s="37">
        <f t="shared" si="1"/>
        <v>0</v>
      </c>
    </row>
    <row r="9" spans="2:12" x14ac:dyDescent="0.25">
      <c r="B9" s="17" t="s">
        <v>79</v>
      </c>
      <c r="C9" s="16" t="s">
        <v>13</v>
      </c>
      <c r="D9" s="73">
        <f>'cálculos Anual'!AR5</f>
        <v>77</v>
      </c>
      <c r="E9" s="19">
        <f>'Formulário Anual 2024'!$J30*$D9</f>
        <v>101352.02</v>
      </c>
      <c r="F9" s="19">
        <f t="shared" si="0"/>
        <v>101352.02</v>
      </c>
      <c r="G9" s="19">
        <v>0</v>
      </c>
      <c r="H9" s="19">
        <v>0</v>
      </c>
      <c r="I9" s="19">
        <v>0</v>
      </c>
      <c r="J9" s="37">
        <f t="shared" si="2"/>
        <v>101352.02</v>
      </c>
      <c r="K9" s="37">
        <f t="shared" si="3"/>
        <v>0</v>
      </c>
      <c r="L9" s="37">
        <f t="shared" si="1"/>
        <v>1316.26</v>
      </c>
    </row>
    <row r="10" spans="2:12" x14ac:dyDescent="0.25">
      <c r="B10" s="17" t="s">
        <v>79</v>
      </c>
      <c r="C10" s="16" t="s">
        <v>14</v>
      </c>
      <c r="D10" s="73">
        <f>'cálculos Anual'!AR6</f>
        <v>89</v>
      </c>
      <c r="E10" s="19">
        <f>'Formulário Anual 2024'!$J31*$D10</f>
        <v>118696.62999999999</v>
      </c>
      <c r="F10" s="19">
        <f t="shared" si="0"/>
        <v>118696.62999999999</v>
      </c>
      <c r="G10" s="19">
        <v>0</v>
      </c>
      <c r="H10" s="19">
        <v>0</v>
      </c>
      <c r="I10" s="19">
        <v>0</v>
      </c>
      <c r="J10" s="37">
        <f t="shared" si="2"/>
        <v>118696.62999999999</v>
      </c>
      <c r="K10" s="37">
        <f t="shared" si="3"/>
        <v>0</v>
      </c>
      <c r="L10" s="37">
        <f t="shared" si="1"/>
        <v>1333.6699999999998</v>
      </c>
    </row>
    <row r="11" spans="2:12" ht="14.25" customHeight="1" x14ac:dyDescent="0.25">
      <c r="B11" s="17" t="s">
        <v>88</v>
      </c>
      <c r="C11" s="16" t="s">
        <v>20</v>
      </c>
      <c r="D11" s="73">
        <f>'cálculos Anual'!AR7</f>
        <v>92</v>
      </c>
      <c r="E11" s="19">
        <f>'Formulário Anual 2024'!$J49*$D11</f>
        <v>93419.56</v>
      </c>
      <c r="F11" s="19">
        <f t="shared" si="0"/>
        <v>93419.56</v>
      </c>
      <c r="G11" s="19">
        <v>0</v>
      </c>
      <c r="H11" s="19">
        <v>0</v>
      </c>
      <c r="I11" s="19">
        <v>0</v>
      </c>
      <c r="J11" s="37">
        <f>SUM(F11:I11)</f>
        <v>93419.56</v>
      </c>
      <c r="K11" s="37">
        <f t="shared" si="3"/>
        <v>0</v>
      </c>
      <c r="L11" s="37">
        <f t="shared" si="1"/>
        <v>1015.43</v>
      </c>
    </row>
    <row r="12" spans="2:12" ht="14.25" customHeight="1" x14ac:dyDescent="0.25">
      <c r="B12" s="17" t="s">
        <v>88</v>
      </c>
      <c r="C12" s="16" t="s">
        <v>21</v>
      </c>
      <c r="D12" s="73">
        <f>'cálculos Anual'!AR8</f>
        <v>120</v>
      </c>
      <c r="E12" s="19">
        <f>'Formulário Anual 2024'!$J50*$D12</f>
        <v>121560</v>
      </c>
      <c r="F12" s="19">
        <f t="shared" si="0"/>
        <v>121560</v>
      </c>
      <c r="G12" s="19">
        <v>0</v>
      </c>
      <c r="H12" s="19">
        <v>0</v>
      </c>
      <c r="I12" s="19">
        <v>0</v>
      </c>
      <c r="J12" s="37">
        <f t="shared" si="2"/>
        <v>121560</v>
      </c>
      <c r="K12" s="37">
        <f t="shared" si="3"/>
        <v>0</v>
      </c>
      <c r="L12" s="37">
        <f t="shared" si="1"/>
        <v>1013</v>
      </c>
    </row>
    <row r="13" spans="2:12" ht="14.25" customHeight="1" x14ac:dyDescent="0.25">
      <c r="B13" s="17" t="s">
        <v>88</v>
      </c>
      <c r="C13" s="16" t="s">
        <v>22</v>
      </c>
      <c r="D13" s="73">
        <f>'cálculos Anual'!AR9</f>
        <v>155</v>
      </c>
      <c r="E13" s="19">
        <f>'Formulário Anual 2024'!$J51*$D13</f>
        <v>152037.95000000001</v>
      </c>
      <c r="F13" s="19">
        <f t="shared" si="0"/>
        <v>152037.95000000001</v>
      </c>
      <c r="G13" s="19">
        <v>0</v>
      </c>
      <c r="H13" s="19">
        <v>0</v>
      </c>
      <c r="I13" s="19">
        <v>0</v>
      </c>
      <c r="J13" s="37">
        <f t="shared" si="2"/>
        <v>152037.95000000001</v>
      </c>
      <c r="K13" s="37">
        <f t="shared" si="3"/>
        <v>0</v>
      </c>
      <c r="L13" s="37">
        <f t="shared" si="1"/>
        <v>980.8900000000001</v>
      </c>
    </row>
    <row r="14" spans="2:12" ht="14.25" customHeight="1" x14ac:dyDescent="0.25">
      <c r="B14" s="17" t="s">
        <v>88</v>
      </c>
      <c r="C14" s="16" t="s">
        <v>23</v>
      </c>
      <c r="D14" s="73">
        <f>'cálculos Anual'!AR10</f>
        <v>130</v>
      </c>
      <c r="E14" s="19">
        <f>'Formulário Anual 2024'!$J52*$D14</f>
        <v>172437.19999999998</v>
      </c>
      <c r="F14" s="19">
        <f t="shared" si="0"/>
        <v>172437.19999999998</v>
      </c>
      <c r="G14" s="19">
        <v>0</v>
      </c>
      <c r="H14" s="19">
        <v>0</v>
      </c>
      <c r="I14" s="19">
        <v>0</v>
      </c>
      <c r="J14" s="37">
        <f t="shared" si="2"/>
        <v>172437.19999999998</v>
      </c>
      <c r="K14" s="37">
        <f t="shared" si="3"/>
        <v>0</v>
      </c>
      <c r="L14" s="37">
        <f t="shared" si="1"/>
        <v>1326.4399999999998</v>
      </c>
    </row>
    <row r="15" spans="2:12" ht="14.25" customHeight="1" x14ac:dyDescent="0.25">
      <c r="B15" s="17" t="s">
        <v>88</v>
      </c>
      <c r="C15" s="16" t="s">
        <v>24</v>
      </c>
      <c r="D15" s="73">
        <f>'cálculos Anual'!AR11</f>
        <v>155</v>
      </c>
      <c r="E15" s="19">
        <f>'Formulário Anual 2024'!$J53*$D15</f>
        <v>205486.6</v>
      </c>
      <c r="F15" s="19">
        <f t="shared" si="0"/>
        <v>205486.6</v>
      </c>
      <c r="G15" s="19">
        <v>0</v>
      </c>
      <c r="H15" s="19">
        <v>0</v>
      </c>
      <c r="I15" s="19">
        <v>0</v>
      </c>
      <c r="J15" s="37">
        <f t="shared" si="2"/>
        <v>205486.6</v>
      </c>
      <c r="K15" s="37">
        <f t="shared" si="3"/>
        <v>0</v>
      </c>
      <c r="L15" s="37">
        <f t="shared" si="1"/>
        <v>1325.72</v>
      </c>
    </row>
    <row r="16" spans="2:12" ht="14.25" customHeight="1" x14ac:dyDescent="0.25">
      <c r="B16" s="17" t="s">
        <v>87</v>
      </c>
      <c r="C16" s="16" t="s">
        <v>27</v>
      </c>
      <c r="D16" s="73">
        <f>'cálculos Anual'!AR12</f>
        <v>116</v>
      </c>
      <c r="E16" s="19">
        <f>'Formulário Anual 2024'!$J69*$D16</f>
        <v>144040.68</v>
      </c>
      <c r="F16" s="19">
        <f t="shared" si="0"/>
        <v>144040.68</v>
      </c>
      <c r="G16" s="19">
        <v>0</v>
      </c>
      <c r="H16" s="19">
        <v>0</v>
      </c>
      <c r="I16" s="19">
        <v>0</v>
      </c>
      <c r="J16" s="37">
        <f t="shared" si="2"/>
        <v>144040.68</v>
      </c>
      <c r="K16" s="37">
        <f t="shared" si="3"/>
        <v>0</v>
      </c>
      <c r="L16" s="37">
        <f t="shared" si="1"/>
        <v>1241.73</v>
      </c>
    </row>
    <row r="17" spans="2:12" x14ac:dyDescent="0.25">
      <c r="B17" s="17" t="s">
        <v>87</v>
      </c>
      <c r="C17" s="16" t="s">
        <v>28</v>
      </c>
      <c r="D17" s="73">
        <f>'cálculos Anual'!AR13</f>
        <v>135</v>
      </c>
      <c r="E17" s="19">
        <f>'Formulário Anual 2024'!$J70*$D17</f>
        <v>166013.54999999999</v>
      </c>
      <c r="F17" s="19">
        <f t="shared" si="0"/>
        <v>166013.54999999999</v>
      </c>
      <c r="G17" s="19">
        <v>0</v>
      </c>
      <c r="H17" s="19">
        <v>0</v>
      </c>
      <c r="I17" s="19">
        <v>0</v>
      </c>
      <c r="J17" s="37">
        <f t="shared" si="2"/>
        <v>166013.54999999999</v>
      </c>
      <c r="K17" s="37">
        <f t="shared" si="3"/>
        <v>0</v>
      </c>
      <c r="L17" s="37">
        <f t="shared" si="1"/>
        <v>1229.73</v>
      </c>
    </row>
    <row r="18" spans="2:12" x14ac:dyDescent="0.25">
      <c r="B18" s="17" t="s">
        <v>87</v>
      </c>
      <c r="C18" s="16" t="s">
        <v>29</v>
      </c>
      <c r="D18" s="73">
        <f>'cálculos Anual'!AR14</f>
        <v>108</v>
      </c>
      <c r="E18" s="19">
        <f>'Formulário Anual 2024'!$J71*$D18</f>
        <v>122706.35999999999</v>
      </c>
      <c r="F18" s="19">
        <f t="shared" si="0"/>
        <v>122706.35999999999</v>
      </c>
      <c r="G18" s="19">
        <v>0</v>
      </c>
      <c r="H18" s="19">
        <v>0</v>
      </c>
      <c r="I18" s="19">
        <v>0</v>
      </c>
      <c r="J18" s="37">
        <f t="shared" si="2"/>
        <v>122706.35999999999</v>
      </c>
      <c r="K18" s="37">
        <f t="shared" si="3"/>
        <v>0</v>
      </c>
      <c r="L18" s="37">
        <f t="shared" si="1"/>
        <v>1136.1699999999998</v>
      </c>
    </row>
    <row r="19" spans="2:12" x14ac:dyDescent="0.25">
      <c r="B19" s="17" t="s">
        <v>87</v>
      </c>
      <c r="C19" s="16" t="s">
        <v>30</v>
      </c>
      <c r="D19" s="73">
        <f>'cálculos Anual'!AR15</f>
        <v>92</v>
      </c>
      <c r="E19" s="19">
        <f>'Formulário Anual 2024'!$J72*$D19</f>
        <v>125687.63999999998</v>
      </c>
      <c r="F19" s="19">
        <f t="shared" si="0"/>
        <v>125687.63999999998</v>
      </c>
      <c r="G19" s="19">
        <v>0</v>
      </c>
      <c r="H19" s="19">
        <v>0</v>
      </c>
      <c r="I19" s="19">
        <v>0</v>
      </c>
      <c r="J19" s="37">
        <f t="shared" si="2"/>
        <v>125687.63999999998</v>
      </c>
      <c r="K19" s="37">
        <f t="shared" si="3"/>
        <v>0</v>
      </c>
      <c r="L19" s="37">
        <f t="shared" si="1"/>
        <v>1366.1699999999998</v>
      </c>
    </row>
    <row r="20" spans="2:12" x14ac:dyDescent="0.25">
      <c r="B20" s="17" t="s">
        <v>80</v>
      </c>
      <c r="C20" s="16" t="s">
        <v>32</v>
      </c>
      <c r="D20" s="73">
        <f>'cálculos Anual'!AR16</f>
        <v>108</v>
      </c>
      <c r="E20" s="19">
        <f>'Formulário Anual 2024'!$J86*$D20</f>
        <v>94199.22</v>
      </c>
      <c r="F20" s="19">
        <f t="shared" si="0"/>
        <v>94199.22</v>
      </c>
      <c r="G20" s="19">
        <v>0</v>
      </c>
      <c r="H20" s="19">
        <v>0</v>
      </c>
      <c r="I20" s="19">
        <v>0</v>
      </c>
      <c r="J20" s="37">
        <f>SUM(F20:I20)</f>
        <v>94199.22</v>
      </c>
      <c r="K20" s="37">
        <f t="shared" si="3"/>
        <v>0</v>
      </c>
      <c r="L20" s="37">
        <f t="shared" si="1"/>
        <v>872.21500000000003</v>
      </c>
    </row>
    <row r="21" spans="2:12" ht="20.45" customHeight="1" x14ac:dyDescent="0.25">
      <c r="B21" s="17" t="s">
        <v>80</v>
      </c>
      <c r="C21" s="16" t="s">
        <v>33</v>
      </c>
      <c r="D21" s="73">
        <f>'cálculos Anual'!AR17</f>
        <v>71</v>
      </c>
      <c r="E21" s="19">
        <f>'Formulário Anual 2024'!$J87*$D21</f>
        <v>63571.98</v>
      </c>
      <c r="F21" s="19">
        <f t="shared" si="0"/>
        <v>63571.98</v>
      </c>
      <c r="G21" s="19">
        <v>0</v>
      </c>
      <c r="H21" s="19">
        <v>0</v>
      </c>
      <c r="I21" s="19">
        <v>0</v>
      </c>
      <c r="J21" s="37">
        <f t="shared" si="2"/>
        <v>63571.98</v>
      </c>
      <c r="K21" s="37">
        <f t="shared" si="3"/>
        <v>0</v>
      </c>
      <c r="L21" s="37">
        <f t="shared" si="1"/>
        <v>895.38</v>
      </c>
    </row>
    <row r="22" spans="2:12" x14ac:dyDescent="0.25">
      <c r="B22" s="17" t="s">
        <v>80</v>
      </c>
      <c r="C22" s="16" t="s">
        <v>37</v>
      </c>
      <c r="D22" s="73">
        <f>'cálculos Anual'!AR18</f>
        <v>37</v>
      </c>
      <c r="E22" s="19">
        <f>'Formulário Anual 2024'!$J100*$D22</f>
        <v>56302.899999999994</v>
      </c>
      <c r="F22" s="19">
        <f t="shared" si="0"/>
        <v>56302.899999999994</v>
      </c>
      <c r="G22" s="19">
        <v>0</v>
      </c>
      <c r="H22" s="19">
        <v>0</v>
      </c>
      <c r="I22" s="19">
        <v>0</v>
      </c>
      <c r="J22" s="37">
        <f t="shared" si="2"/>
        <v>56302.899999999994</v>
      </c>
      <c r="K22" s="37">
        <f t="shared" si="3"/>
        <v>0</v>
      </c>
      <c r="L22" s="37">
        <f t="shared" si="1"/>
        <v>1521.6999999999998</v>
      </c>
    </row>
    <row r="23" spans="2:12" x14ac:dyDescent="0.25">
      <c r="B23" s="17" t="s">
        <v>38</v>
      </c>
      <c r="C23" s="16" t="s">
        <v>39</v>
      </c>
      <c r="D23" s="73">
        <f>'cálculos Anual'!AR19</f>
        <v>0</v>
      </c>
      <c r="E23" s="19">
        <f>'Formulário Anual 2024'!$J114*$D23</f>
        <v>0</v>
      </c>
      <c r="F23" s="19">
        <f t="shared" si="0"/>
        <v>0</v>
      </c>
      <c r="G23" s="19">
        <v>0</v>
      </c>
      <c r="H23" s="19">
        <v>0</v>
      </c>
      <c r="I23" s="19">
        <v>0</v>
      </c>
      <c r="J23" s="37">
        <f t="shared" si="2"/>
        <v>0</v>
      </c>
      <c r="K23" s="37">
        <f t="shared" si="3"/>
        <v>0</v>
      </c>
      <c r="L23" s="37">
        <f t="shared" si="1"/>
        <v>0</v>
      </c>
    </row>
    <row r="24" spans="2:12" x14ac:dyDescent="0.25">
      <c r="B24" s="17" t="s">
        <v>38</v>
      </c>
      <c r="C24" s="16" t="s">
        <v>40</v>
      </c>
      <c r="D24" s="73">
        <f>'cálculos Anual'!AR20</f>
        <v>0</v>
      </c>
      <c r="E24" s="19">
        <f>'Formulário Anual 2024'!$J115*$D24</f>
        <v>0</v>
      </c>
      <c r="F24" s="19">
        <f t="shared" si="0"/>
        <v>0</v>
      </c>
      <c r="G24" s="19">
        <v>0</v>
      </c>
      <c r="H24" s="19">
        <v>0</v>
      </c>
      <c r="I24" s="19">
        <v>0</v>
      </c>
      <c r="J24" s="37">
        <f t="shared" si="2"/>
        <v>0</v>
      </c>
      <c r="K24" s="37">
        <f t="shared" si="3"/>
        <v>0</v>
      </c>
      <c r="L24" s="37">
        <f t="shared" si="1"/>
        <v>0</v>
      </c>
    </row>
    <row r="25" spans="2:12" x14ac:dyDescent="0.25">
      <c r="B25" s="17" t="s">
        <v>188</v>
      </c>
      <c r="C25" s="16" t="s">
        <v>189</v>
      </c>
      <c r="D25" s="73"/>
      <c r="E25" s="19">
        <f>'Formulário Anual 2024'!$C152</f>
        <v>0</v>
      </c>
      <c r="F25" s="19">
        <f t="shared" si="0"/>
        <v>0</v>
      </c>
      <c r="G25" s="19">
        <v>0</v>
      </c>
      <c r="H25" s="19">
        <v>0</v>
      </c>
      <c r="I25" s="19">
        <v>0</v>
      </c>
      <c r="J25" s="37">
        <f t="shared" si="2"/>
        <v>0</v>
      </c>
      <c r="K25" s="37"/>
      <c r="L25" s="37">
        <f t="shared" si="1"/>
        <v>0</v>
      </c>
    </row>
    <row r="26" spans="2:12" ht="41.1" customHeight="1" x14ac:dyDescent="0.25">
      <c r="B26" s="170" t="s">
        <v>190</v>
      </c>
      <c r="C26" s="171"/>
      <c r="D26" s="71"/>
      <c r="E26" s="19">
        <f>SUM(E6:E25)</f>
        <v>1737512.2899999996</v>
      </c>
      <c r="F26" s="19">
        <f t="shared" ref="F26:K26" si="4">SUM(F6:F25)</f>
        <v>1737512.2899999996</v>
      </c>
      <c r="G26" s="19">
        <f t="shared" si="4"/>
        <v>0</v>
      </c>
      <c r="H26" s="19">
        <f t="shared" si="4"/>
        <v>0</v>
      </c>
      <c r="I26" s="19">
        <f t="shared" si="4"/>
        <v>0</v>
      </c>
      <c r="J26" s="19">
        <f t="shared" si="4"/>
        <v>1737512.2899999996</v>
      </c>
      <c r="K26" s="19">
        <f t="shared" si="4"/>
        <v>0</v>
      </c>
      <c r="L26" s="19"/>
    </row>
  </sheetData>
  <mergeCells count="1">
    <mergeCell ref="B26:C26"/>
  </mergeCells>
  <conditionalFormatting sqref="K6:K25">
    <cfRule type="cellIs" dxfId="0" priority="34" operator="greaterThan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CF4E4-EF12-4585-9B37-39FF9D9E79AA}">
  <sheetPr>
    <tabColor theme="1" tint="0.249977111117893"/>
  </sheetPr>
  <dimension ref="A1:AK20"/>
  <sheetViews>
    <sheetView zoomScale="120" zoomScaleNormal="12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2" sqref="I22"/>
    </sheetView>
  </sheetViews>
  <sheetFormatPr defaultRowHeight="12.75" x14ac:dyDescent="0.2"/>
  <cols>
    <col min="1" max="1" width="9.140625" style="15"/>
    <col min="2" max="2" width="16.140625" style="15" bestFit="1" customWidth="1"/>
    <col min="3" max="3" width="12.140625" style="15" customWidth="1"/>
    <col min="4" max="4" width="11.28515625" style="15" customWidth="1"/>
    <col min="5" max="5" width="11.5703125" style="15" customWidth="1"/>
    <col min="6" max="6" width="9.140625" style="15"/>
    <col min="7" max="7" width="10" style="15" bestFit="1" customWidth="1"/>
    <col min="8" max="8" width="11.28515625" style="15" customWidth="1"/>
    <col min="9" max="9" width="9.140625" style="15"/>
    <col min="10" max="10" width="10" style="15" bestFit="1" customWidth="1"/>
    <col min="11" max="11" width="9.140625" style="15"/>
    <col min="12" max="12" width="10" style="15" bestFit="1" customWidth="1"/>
    <col min="13" max="14" width="13.42578125" style="15" customWidth="1"/>
    <col min="15" max="15" width="14.28515625" style="15" customWidth="1"/>
    <col min="16" max="23" width="10.5703125" style="15" customWidth="1"/>
    <col min="24" max="24" width="10.140625" style="15" customWidth="1"/>
    <col min="25" max="26" width="10.5703125" style="15" customWidth="1"/>
    <col min="27" max="28" width="13.7109375" style="15" customWidth="1"/>
    <col min="29" max="29" width="10" style="15" bestFit="1" customWidth="1"/>
    <col min="30" max="32" width="10.85546875" style="15" customWidth="1"/>
    <col min="33" max="33" width="9.140625" style="15"/>
    <col min="34" max="34" width="10" style="15" bestFit="1" customWidth="1"/>
    <col min="35" max="35" width="12.85546875" style="15" customWidth="1"/>
    <col min="36" max="36" width="11.5703125" style="15" customWidth="1"/>
    <col min="37" max="37" width="11.42578125" style="15" bestFit="1" customWidth="1"/>
    <col min="38" max="16384" width="9.140625" style="15"/>
  </cols>
  <sheetData>
    <row r="1" spans="1:37" s="45" customFormat="1" ht="95.25" customHeight="1" x14ac:dyDescent="0.2">
      <c r="A1" s="43" t="s">
        <v>82</v>
      </c>
      <c r="B1" s="43" t="s">
        <v>81</v>
      </c>
      <c r="C1" s="77" t="s">
        <v>200</v>
      </c>
      <c r="D1" s="77" t="s">
        <v>112</v>
      </c>
      <c r="E1" s="77" t="s">
        <v>110</v>
      </c>
      <c r="F1" s="77" t="s">
        <v>6</v>
      </c>
      <c r="G1" s="77" t="s">
        <v>136</v>
      </c>
      <c r="H1" s="76" t="s">
        <v>204</v>
      </c>
      <c r="I1" s="40" t="s">
        <v>84</v>
      </c>
      <c r="J1" s="40" t="s">
        <v>157</v>
      </c>
      <c r="K1" s="40" t="s">
        <v>36</v>
      </c>
      <c r="L1" s="40" t="s">
        <v>86</v>
      </c>
      <c r="M1" s="77" t="s">
        <v>113</v>
      </c>
      <c r="N1" s="77" t="s">
        <v>114</v>
      </c>
      <c r="O1" s="77" t="s">
        <v>107</v>
      </c>
      <c r="P1" s="44" t="s">
        <v>145</v>
      </c>
      <c r="Q1" s="44" t="s">
        <v>146</v>
      </c>
      <c r="R1" s="42" t="s">
        <v>147</v>
      </c>
      <c r="S1" s="42" t="s">
        <v>158</v>
      </c>
      <c r="T1" s="42" t="s">
        <v>148</v>
      </c>
      <c r="U1" s="42" t="s">
        <v>202</v>
      </c>
      <c r="V1" s="42" t="s">
        <v>150</v>
      </c>
      <c r="W1" s="42" t="s">
        <v>151</v>
      </c>
      <c r="X1" s="42" t="s">
        <v>152</v>
      </c>
      <c r="Y1" s="42" t="s">
        <v>159</v>
      </c>
      <c r="Z1" s="42" t="s">
        <v>153</v>
      </c>
      <c r="AA1" s="42" t="s">
        <v>154</v>
      </c>
      <c r="AB1" s="42" t="s">
        <v>155</v>
      </c>
      <c r="AC1" s="42" t="s">
        <v>156</v>
      </c>
      <c r="AD1" s="42" t="s">
        <v>131</v>
      </c>
      <c r="AE1" s="42" t="s">
        <v>132</v>
      </c>
      <c r="AF1" s="42" t="s">
        <v>133</v>
      </c>
      <c r="AG1" s="42" t="s">
        <v>134</v>
      </c>
      <c r="AH1" s="42" t="s">
        <v>135</v>
      </c>
      <c r="AI1" s="42" t="s">
        <v>137</v>
      </c>
      <c r="AJ1" s="42" t="s">
        <v>138</v>
      </c>
      <c r="AK1" s="42" t="s">
        <v>203</v>
      </c>
    </row>
    <row r="2" spans="1:37" x14ac:dyDescent="0.2">
      <c r="A2" s="46" t="s">
        <v>83</v>
      </c>
      <c r="B2" s="46" t="s">
        <v>48</v>
      </c>
      <c r="C2" s="47">
        <v>0</v>
      </c>
      <c r="D2" s="47">
        <v>0</v>
      </c>
      <c r="E2" s="48">
        <v>0</v>
      </c>
      <c r="F2" s="47">
        <v>0</v>
      </c>
      <c r="G2" s="48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7">
        <v>0</v>
      </c>
      <c r="Q2" s="47">
        <v>0</v>
      </c>
      <c r="R2" s="47">
        <v>38.22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25.48</v>
      </c>
      <c r="Y2" s="47">
        <v>0</v>
      </c>
      <c r="Z2" s="47">
        <v>0</v>
      </c>
      <c r="AA2" s="47">
        <v>0</v>
      </c>
      <c r="AB2" s="47">
        <v>0</v>
      </c>
      <c r="AC2" s="47">
        <v>0</v>
      </c>
      <c r="AD2" s="47">
        <v>0</v>
      </c>
      <c r="AE2" s="47">
        <v>0</v>
      </c>
      <c r="AF2" s="47">
        <v>0</v>
      </c>
      <c r="AG2" s="47">
        <v>24</v>
      </c>
      <c r="AH2" s="47">
        <v>0</v>
      </c>
      <c r="AI2" s="47">
        <v>0</v>
      </c>
      <c r="AJ2" s="47">
        <v>0</v>
      </c>
      <c r="AK2" s="47">
        <v>0</v>
      </c>
    </row>
    <row r="3" spans="1:37" x14ac:dyDescent="0.2">
      <c r="A3" s="46" t="s">
        <v>9</v>
      </c>
      <c r="B3" s="46" t="s">
        <v>48</v>
      </c>
      <c r="C3" s="47">
        <v>0</v>
      </c>
      <c r="D3" s="47">
        <v>0</v>
      </c>
      <c r="E3" s="48">
        <v>0</v>
      </c>
      <c r="F3" s="47">
        <v>0</v>
      </c>
      <c r="G3" s="48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871.82</v>
      </c>
      <c r="N3" s="47">
        <v>469.44</v>
      </c>
      <c r="O3" s="47">
        <v>552.03</v>
      </c>
      <c r="P3" s="47">
        <v>0</v>
      </c>
      <c r="Q3" s="47">
        <v>0</v>
      </c>
      <c r="R3" s="47">
        <v>38.22</v>
      </c>
      <c r="S3" s="47">
        <v>0</v>
      </c>
      <c r="T3" s="47">
        <v>0</v>
      </c>
      <c r="U3" s="47">
        <v>0</v>
      </c>
      <c r="V3" s="47">
        <v>0</v>
      </c>
      <c r="W3" s="47">
        <v>0</v>
      </c>
      <c r="X3" s="47">
        <v>25.48</v>
      </c>
      <c r="Y3" s="47">
        <v>0</v>
      </c>
      <c r="Z3" s="47">
        <v>0</v>
      </c>
      <c r="AA3" s="47">
        <v>0</v>
      </c>
      <c r="AB3" s="47">
        <v>0</v>
      </c>
      <c r="AC3" s="47">
        <v>0</v>
      </c>
      <c r="AD3" s="47">
        <v>0</v>
      </c>
      <c r="AE3" s="47">
        <v>0</v>
      </c>
      <c r="AF3" s="47">
        <v>0</v>
      </c>
      <c r="AG3" s="47">
        <v>24</v>
      </c>
      <c r="AH3" s="47">
        <v>0</v>
      </c>
      <c r="AI3" s="47">
        <v>0</v>
      </c>
      <c r="AJ3" s="47">
        <v>0</v>
      </c>
      <c r="AK3" s="47">
        <v>0</v>
      </c>
    </row>
    <row r="4" spans="1:37" x14ac:dyDescent="0.2">
      <c r="A4" s="46" t="s">
        <v>11</v>
      </c>
      <c r="B4" s="46" t="s">
        <v>48</v>
      </c>
      <c r="C4" s="47">
        <v>0</v>
      </c>
      <c r="D4" s="47">
        <v>0</v>
      </c>
      <c r="E4" s="48">
        <v>0</v>
      </c>
      <c r="F4" s="47">
        <v>0</v>
      </c>
      <c r="G4" s="48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871.82</v>
      </c>
      <c r="N4" s="47">
        <v>469.44</v>
      </c>
      <c r="O4" s="47">
        <v>552.03</v>
      </c>
      <c r="P4" s="47">
        <v>0</v>
      </c>
      <c r="Q4" s="47">
        <v>0</v>
      </c>
      <c r="R4" s="47">
        <v>38.22</v>
      </c>
      <c r="S4" s="47">
        <v>229.52</v>
      </c>
      <c r="T4" s="47">
        <v>0</v>
      </c>
      <c r="U4" s="47">
        <v>0</v>
      </c>
      <c r="V4" s="47">
        <v>0</v>
      </c>
      <c r="W4" s="47">
        <v>0</v>
      </c>
      <c r="X4" s="47">
        <v>25.48</v>
      </c>
      <c r="Y4" s="47">
        <v>127.39</v>
      </c>
      <c r="Z4" s="47">
        <v>0</v>
      </c>
      <c r="AA4" s="47">
        <v>105.1</v>
      </c>
      <c r="AB4" s="47">
        <v>0</v>
      </c>
      <c r="AC4" s="47">
        <v>0</v>
      </c>
      <c r="AD4" s="47">
        <v>120</v>
      </c>
      <c r="AE4" s="47">
        <v>160</v>
      </c>
      <c r="AF4" s="47">
        <v>190</v>
      </c>
      <c r="AG4" s="47">
        <v>24</v>
      </c>
      <c r="AH4" s="47">
        <v>0</v>
      </c>
      <c r="AI4" s="47">
        <v>0</v>
      </c>
      <c r="AJ4" s="47">
        <v>0</v>
      </c>
      <c r="AK4" s="47">
        <v>0</v>
      </c>
    </row>
    <row r="5" spans="1:37" x14ac:dyDescent="0.2">
      <c r="A5" s="46" t="s">
        <v>13</v>
      </c>
      <c r="B5" s="46" t="s">
        <v>48</v>
      </c>
      <c r="C5" s="47">
        <v>638.14</v>
      </c>
      <c r="D5" s="47">
        <v>0</v>
      </c>
      <c r="E5" s="48">
        <v>58.39</v>
      </c>
      <c r="F5" s="47">
        <v>0</v>
      </c>
      <c r="G5" s="48">
        <v>313.54000000000002</v>
      </c>
      <c r="H5" s="47">
        <v>0</v>
      </c>
      <c r="I5" s="47">
        <v>0</v>
      </c>
      <c r="J5" s="47">
        <v>0</v>
      </c>
      <c r="K5" s="47">
        <v>0</v>
      </c>
      <c r="L5" s="47">
        <v>0</v>
      </c>
      <c r="M5" s="47">
        <v>871.82</v>
      </c>
      <c r="N5" s="47">
        <v>469.44</v>
      </c>
      <c r="O5" s="47">
        <v>552.03</v>
      </c>
      <c r="P5" s="47">
        <v>0</v>
      </c>
      <c r="Q5" s="47">
        <v>0</v>
      </c>
      <c r="R5" s="47">
        <v>38.22</v>
      </c>
      <c r="S5" s="47">
        <v>229.52</v>
      </c>
      <c r="T5" s="47">
        <v>0</v>
      </c>
      <c r="U5" s="47">
        <v>0</v>
      </c>
      <c r="V5" s="47">
        <v>0</v>
      </c>
      <c r="W5" s="47">
        <v>0</v>
      </c>
      <c r="X5" s="47">
        <v>25.48</v>
      </c>
      <c r="Y5" s="47">
        <v>127.39</v>
      </c>
      <c r="Z5" s="47">
        <v>0</v>
      </c>
      <c r="AA5" s="47">
        <v>105.1</v>
      </c>
      <c r="AB5" s="47">
        <v>0</v>
      </c>
      <c r="AC5" s="47">
        <v>0</v>
      </c>
      <c r="AD5" s="47">
        <v>120</v>
      </c>
      <c r="AE5" s="47">
        <v>160</v>
      </c>
      <c r="AF5" s="47">
        <v>190</v>
      </c>
      <c r="AG5" s="47">
        <v>24</v>
      </c>
      <c r="AH5" s="47">
        <v>0</v>
      </c>
      <c r="AI5" s="47">
        <v>94</v>
      </c>
      <c r="AJ5" s="47">
        <v>0</v>
      </c>
      <c r="AK5" s="47">
        <v>1182.3900000000001</v>
      </c>
    </row>
    <row r="6" spans="1:37" x14ac:dyDescent="0.2">
      <c r="A6" s="46" t="s">
        <v>14</v>
      </c>
      <c r="B6" s="46" t="s">
        <v>48</v>
      </c>
      <c r="C6" s="47">
        <v>638.14</v>
      </c>
      <c r="D6" s="47">
        <v>0</v>
      </c>
      <c r="E6" s="48">
        <v>58.39</v>
      </c>
      <c r="F6" s="47">
        <v>95.18</v>
      </c>
      <c r="G6" s="48">
        <v>313.54000000000002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871.82</v>
      </c>
      <c r="N6" s="47">
        <v>469.44</v>
      </c>
      <c r="O6" s="47">
        <v>552.03</v>
      </c>
      <c r="P6" s="47">
        <v>0</v>
      </c>
      <c r="Q6" s="47">
        <v>0</v>
      </c>
      <c r="R6" s="47">
        <v>38.22</v>
      </c>
      <c r="S6" s="47">
        <v>229.52</v>
      </c>
      <c r="T6" s="47">
        <v>0</v>
      </c>
      <c r="U6" s="47">
        <v>0</v>
      </c>
      <c r="V6" s="47">
        <v>0</v>
      </c>
      <c r="W6" s="47">
        <v>0</v>
      </c>
      <c r="X6" s="47">
        <v>25.48</v>
      </c>
      <c r="Y6" s="47">
        <v>127.39</v>
      </c>
      <c r="Z6" s="47">
        <v>0</v>
      </c>
      <c r="AA6" s="47">
        <v>105.1</v>
      </c>
      <c r="AB6" s="47">
        <v>0</v>
      </c>
      <c r="AC6" s="47">
        <v>0</v>
      </c>
      <c r="AD6" s="47">
        <v>120</v>
      </c>
      <c r="AE6" s="47">
        <v>160</v>
      </c>
      <c r="AF6" s="47">
        <v>190</v>
      </c>
      <c r="AG6" s="47">
        <v>24</v>
      </c>
      <c r="AH6" s="47">
        <v>0</v>
      </c>
      <c r="AI6" s="47">
        <v>94</v>
      </c>
      <c r="AJ6" s="47">
        <v>132</v>
      </c>
      <c r="AK6" s="47">
        <v>1199.8</v>
      </c>
    </row>
    <row r="7" spans="1:37" x14ac:dyDescent="0.2">
      <c r="A7" s="46" t="s">
        <v>20</v>
      </c>
      <c r="B7" s="46" t="s">
        <v>143</v>
      </c>
      <c r="C7" s="47">
        <v>886.37</v>
      </c>
      <c r="D7" s="47">
        <v>0</v>
      </c>
      <c r="E7" s="48">
        <v>0</v>
      </c>
      <c r="F7" s="47">
        <v>95.18</v>
      </c>
      <c r="G7" s="48">
        <v>313.54000000000002</v>
      </c>
      <c r="H7" s="47">
        <v>0</v>
      </c>
      <c r="I7" s="47">
        <v>0</v>
      </c>
      <c r="J7" s="47">
        <v>0</v>
      </c>
      <c r="K7" s="47">
        <v>0</v>
      </c>
      <c r="L7" s="47">
        <v>0</v>
      </c>
      <c r="M7" s="47">
        <v>887.01</v>
      </c>
      <c r="N7" s="47">
        <v>477.62</v>
      </c>
      <c r="O7" s="47">
        <v>587.05999999999995</v>
      </c>
      <c r="P7" s="47">
        <v>0</v>
      </c>
      <c r="Q7" s="47">
        <v>0</v>
      </c>
      <c r="R7" s="47">
        <v>38.22</v>
      </c>
      <c r="S7" s="47">
        <v>0</v>
      </c>
      <c r="T7" s="47">
        <v>229.52</v>
      </c>
      <c r="U7" s="47">
        <v>229.52</v>
      </c>
      <c r="V7" s="47">
        <v>170.96</v>
      </c>
      <c r="W7" s="47">
        <v>240.44</v>
      </c>
      <c r="X7" s="47">
        <v>25.48</v>
      </c>
      <c r="Y7" s="47">
        <v>0</v>
      </c>
      <c r="Z7" s="47">
        <v>127.39</v>
      </c>
      <c r="AA7" s="47">
        <v>105.1</v>
      </c>
      <c r="AB7" s="47">
        <v>105.1</v>
      </c>
      <c r="AC7" s="47">
        <v>136.94999999999999</v>
      </c>
      <c r="AD7" s="47">
        <v>120</v>
      </c>
      <c r="AE7" s="47">
        <v>160</v>
      </c>
      <c r="AF7" s="47">
        <v>190</v>
      </c>
      <c r="AG7" s="47">
        <v>24</v>
      </c>
      <c r="AH7" s="47">
        <v>120</v>
      </c>
      <c r="AI7" s="47">
        <v>94</v>
      </c>
      <c r="AJ7" s="47">
        <v>132</v>
      </c>
      <c r="AK7" s="47">
        <v>881.56</v>
      </c>
    </row>
    <row r="8" spans="1:37" x14ac:dyDescent="0.2">
      <c r="A8" s="46" t="s">
        <v>21</v>
      </c>
      <c r="B8" s="46" t="s">
        <v>143</v>
      </c>
      <c r="C8" s="47">
        <v>886.37</v>
      </c>
      <c r="D8" s="47">
        <v>0</v>
      </c>
      <c r="E8" s="48">
        <v>0</v>
      </c>
      <c r="F8" s="47">
        <v>0</v>
      </c>
      <c r="G8" s="48">
        <v>313.54000000000002</v>
      </c>
      <c r="H8" s="47">
        <v>0</v>
      </c>
      <c r="I8" s="47">
        <v>0</v>
      </c>
      <c r="J8" s="47">
        <v>0</v>
      </c>
      <c r="K8" s="47">
        <v>0</v>
      </c>
      <c r="L8" s="47">
        <v>0</v>
      </c>
      <c r="M8" s="47">
        <v>887.01</v>
      </c>
      <c r="N8" s="47">
        <v>477.62</v>
      </c>
      <c r="O8" s="47">
        <v>587.05999999999995</v>
      </c>
      <c r="P8" s="47">
        <v>0</v>
      </c>
      <c r="Q8" s="47">
        <v>0</v>
      </c>
      <c r="R8" s="47">
        <v>38.22</v>
      </c>
      <c r="S8" s="47">
        <v>0</v>
      </c>
      <c r="T8" s="47">
        <v>229.52</v>
      </c>
      <c r="U8" s="47">
        <v>229.52</v>
      </c>
      <c r="V8" s="47">
        <v>170.96</v>
      </c>
      <c r="W8" s="47">
        <v>240.44</v>
      </c>
      <c r="X8" s="47">
        <v>25.48</v>
      </c>
      <c r="Y8" s="47">
        <v>0</v>
      </c>
      <c r="Z8" s="47">
        <v>127.39</v>
      </c>
      <c r="AA8" s="47">
        <v>105.1</v>
      </c>
      <c r="AB8" s="47">
        <v>105.1</v>
      </c>
      <c r="AC8" s="47">
        <v>136.94999999999999</v>
      </c>
      <c r="AD8" s="47">
        <v>120</v>
      </c>
      <c r="AE8" s="47">
        <v>160</v>
      </c>
      <c r="AF8" s="47">
        <v>190</v>
      </c>
      <c r="AG8" s="47">
        <v>24</v>
      </c>
      <c r="AH8" s="47">
        <v>120</v>
      </c>
      <c r="AI8" s="47">
        <v>94</v>
      </c>
      <c r="AJ8" s="47">
        <v>132</v>
      </c>
      <c r="AK8" s="47">
        <v>758.91</v>
      </c>
    </row>
    <row r="9" spans="1:37" x14ac:dyDescent="0.2">
      <c r="A9" s="46" t="s">
        <v>22</v>
      </c>
      <c r="B9" s="46" t="s">
        <v>143</v>
      </c>
      <c r="C9" s="47">
        <v>886.37</v>
      </c>
      <c r="D9" s="47">
        <v>0</v>
      </c>
      <c r="E9" s="48">
        <v>0</v>
      </c>
      <c r="F9" s="47">
        <v>0</v>
      </c>
      <c r="G9" s="48">
        <v>313.54000000000002</v>
      </c>
      <c r="H9" s="47">
        <v>0</v>
      </c>
      <c r="I9" s="47">
        <v>0</v>
      </c>
      <c r="J9" s="47">
        <v>0</v>
      </c>
      <c r="K9" s="47">
        <v>0</v>
      </c>
      <c r="L9" s="47">
        <v>0</v>
      </c>
      <c r="M9" s="47">
        <v>887.01</v>
      </c>
      <c r="N9" s="47">
        <v>477.62</v>
      </c>
      <c r="O9" s="47">
        <v>587.05999999999995</v>
      </c>
      <c r="P9" s="47">
        <v>0</v>
      </c>
      <c r="Q9" s="47">
        <v>0</v>
      </c>
      <c r="R9" s="47">
        <v>38.22</v>
      </c>
      <c r="S9" s="47">
        <v>0</v>
      </c>
      <c r="T9" s="47">
        <v>229.52</v>
      </c>
      <c r="U9" s="47">
        <v>229.52</v>
      </c>
      <c r="V9" s="47">
        <v>170.96</v>
      </c>
      <c r="W9" s="47">
        <v>240.44</v>
      </c>
      <c r="X9" s="47">
        <v>25.48</v>
      </c>
      <c r="Y9" s="47">
        <v>0</v>
      </c>
      <c r="Z9" s="47">
        <v>127.39</v>
      </c>
      <c r="AA9" s="47">
        <v>105.1</v>
      </c>
      <c r="AB9" s="47">
        <v>105.1</v>
      </c>
      <c r="AC9" s="47">
        <v>136.94999999999999</v>
      </c>
      <c r="AD9" s="47">
        <v>120</v>
      </c>
      <c r="AE9" s="47">
        <v>160</v>
      </c>
      <c r="AF9" s="47">
        <v>190</v>
      </c>
      <c r="AG9" s="47">
        <v>24</v>
      </c>
      <c r="AH9" s="47">
        <v>120</v>
      </c>
      <c r="AI9" s="47">
        <v>0</v>
      </c>
      <c r="AJ9" s="47">
        <v>132</v>
      </c>
      <c r="AK9" s="47">
        <v>726.8</v>
      </c>
    </row>
    <row r="10" spans="1:37" x14ac:dyDescent="0.2">
      <c r="A10" s="46" t="s">
        <v>23</v>
      </c>
      <c r="B10" s="46" t="s">
        <v>143</v>
      </c>
      <c r="C10" s="47">
        <v>886.37</v>
      </c>
      <c r="D10" s="47">
        <v>0</v>
      </c>
      <c r="E10" s="48">
        <v>0</v>
      </c>
      <c r="F10" s="47">
        <v>0</v>
      </c>
      <c r="G10" s="48">
        <v>313.54000000000002</v>
      </c>
      <c r="H10" s="47">
        <v>0</v>
      </c>
      <c r="I10" s="47">
        <v>0</v>
      </c>
      <c r="J10" s="47">
        <v>0</v>
      </c>
      <c r="K10" s="47">
        <v>0</v>
      </c>
      <c r="L10" s="47">
        <v>0</v>
      </c>
      <c r="M10" s="47">
        <v>887.01</v>
      </c>
      <c r="N10" s="47">
        <v>477.62</v>
      </c>
      <c r="O10" s="47">
        <v>587.05999999999995</v>
      </c>
      <c r="P10" s="47">
        <v>0</v>
      </c>
      <c r="Q10" s="47">
        <v>0</v>
      </c>
      <c r="R10" s="47">
        <v>38.22</v>
      </c>
      <c r="S10" s="47">
        <v>0</v>
      </c>
      <c r="T10" s="47">
        <v>229.52</v>
      </c>
      <c r="U10" s="47">
        <v>229.52</v>
      </c>
      <c r="V10" s="47">
        <v>170.96</v>
      </c>
      <c r="W10" s="47">
        <v>240.44</v>
      </c>
      <c r="X10" s="47">
        <v>25.48</v>
      </c>
      <c r="Y10" s="47">
        <v>0</v>
      </c>
      <c r="Z10" s="47">
        <v>127.39</v>
      </c>
      <c r="AA10" s="47">
        <v>105.1</v>
      </c>
      <c r="AB10" s="47">
        <v>105.1</v>
      </c>
      <c r="AC10" s="47">
        <v>136.94999999999999</v>
      </c>
      <c r="AD10" s="47">
        <v>120</v>
      </c>
      <c r="AE10" s="47">
        <v>160</v>
      </c>
      <c r="AF10" s="47">
        <v>190</v>
      </c>
      <c r="AG10" s="47">
        <v>24</v>
      </c>
      <c r="AH10" s="47">
        <v>120</v>
      </c>
      <c r="AI10" s="47">
        <v>0</v>
      </c>
      <c r="AJ10" s="47">
        <v>132</v>
      </c>
      <c r="AK10" s="47">
        <v>1072.3499999999999</v>
      </c>
    </row>
    <row r="11" spans="1:37" x14ac:dyDescent="0.2">
      <c r="A11" s="46" t="s">
        <v>24</v>
      </c>
      <c r="B11" s="46" t="s">
        <v>143</v>
      </c>
      <c r="C11" s="47">
        <v>886.37</v>
      </c>
      <c r="D11" s="47">
        <v>0</v>
      </c>
      <c r="E11" s="48">
        <v>0</v>
      </c>
      <c r="F11" s="47">
        <v>0</v>
      </c>
      <c r="G11" s="48">
        <v>313.54000000000002</v>
      </c>
      <c r="H11" s="47">
        <v>165.63</v>
      </c>
      <c r="I11" s="47">
        <v>0</v>
      </c>
      <c r="J11" s="47">
        <v>0</v>
      </c>
      <c r="K11" s="47">
        <v>0</v>
      </c>
      <c r="L11" s="47">
        <v>0</v>
      </c>
      <c r="M11" s="47">
        <v>887.01</v>
      </c>
      <c r="N11" s="47">
        <v>477.62</v>
      </c>
      <c r="O11" s="47">
        <v>587.05999999999995</v>
      </c>
      <c r="P11" s="47">
        <v>0</v>
      </c>
      <c r="Q11" s="47">
        <v>0</v>
      </c>
      <c r="R11" s="47">
        <v>38.22</v>
      </c>
      <c r="S11" s="47">
        <v>0</v>
      </c>
      <c r="T11" s="47">
        <v>229.52</v>
      </c>
      <c r="U11" s="47">
        <v>229.52</v>
      </c>
      <c r="V11" s="47">
        <v>170.96</v>
      </c>
      <c r="W11" s="47">
        <v>240.44</v>
      </c>
      <c r="X11" s="47">
        <v>25.48</v>
      </c>
      <c r="Y11" s="47">
        <v>0</v>
      </c>
      <c r="Z11" s="47">
        <v>127.39</v>
      </c>
      <c r="AA11" s="47">
        <v>105.1</v>
      </c>
      <c r="AB11" s="47">
        <v>105.1</v>
      </c>
      <c r="AC11" s="47">
        <v>136.94999999999999</v>
      </c>
      <c r="AD11" s="47">
        <v>120</v>
      </c>
      <c r="AE11" s="47">
        <v>160</v>
      </c>
      <c r="AF11" s="47">
        <v>190</v>
      </c>
      <c r="AG11" s="47">
        <v>24</v>
      </c>
      <c r="AH11" s="47">
        <v>120</v>
      </c>
      <c r="AI11" s="47">
        <v>0</v>
      </c>
      <c r="AJ11" s="47">
        <v>132</v>
      </c>
      <c r="AK11" s="47">
        <v>1071.6300000000001</v>
      </c>
    </row>
    <row r="12" spans="1:37" x14ac:dyDescent="0.2">
      <c r="A12" s="46" t="s">
        <v>27</v>
      </c>
      <c r="B12" s="46" t="s">
        <v>144</v>
      </c>
      <c r="C12" s="47">
        <v>775.37</v>
      </c>
      <c r="D12" s="47">
        <v>443.85</v>
      </c>
      <c r="E12" s="48">
        <v>0</v>
      </c>
      <c r="F12" s="47">
        <v>0</v>
      </c>
      <c r="G12" s="48">
        <v>156.07</v>
      </c>
      <c r="H12" s="47">
        <v>165.63</v>
      </c>
      <c r="I12" s="47">
        <v>0</v>
      </c>
      <c r="J12" s="47">
        <v>0</v>
      </c>
      <c r="K12" s="47">
        <v>0</v>
      </c>
      <c r="L12" s="47">
        <v>0</v>
      </c>
      <c r="M12" s="47">
        <v>887.01</v>
      </c>
      <c r="N12" s="47">
        <v>477.62</v>
      </c>
      <c r="O12" s="47">
        <v>587.05999999999995</v>
      </c>
      <c r="P12" s="47">
        <v>407.21</v>
      </c>
      <c r="Q12" s="47">
        <v>204.2</v>
      </c>
      <c r="R12" s="47">
        <v>38.22</v>
      </c>
      <c r="S12" s="47">
        <v>0</v>
      </c>
      <c r="T12" s="47">
        <v>0</v>
      </c>
      <c r="U12" s="47">
        <v>0</v>
      </c>
      <c r="V12" s="47">
        <v>0</v>
      </c>
      <c r="W12" s="47">
        <v>240.44</v>
      </c>
      <c r="X12" s="47">
        <v>25.48</v>
      </c>
      <c r="Y12" s="47">
        <v>0</v>
      </c>
      <c r="Z12" s="47">
        <v>0</v>
      </c>
      <c r="AA12" s="47">
        <v>0</v>
      </c>
      <c r="AB12" s="47">
        <v>0</v>
      </c>
      <c r="AC12" s="47">
        <v>136.94999999999999</v>
      </c>
      <c r="AD12" s="47">
        <v>120</v>
      </c>
      <c r="AE12" s="47">
        <v>160</v>
      </c>
      <c r="AF12" s="47">
        <v>190</v>
      </c>
      <c r="AG12" s="47">
        <v>24</v>
      </c>
      <c r="AH12" s="47">
        <v>120</v>
      </c>
      <c r="AI12" s="47">
        <v>0</v>
      </c>
      <c r="AJ12" s="47">
        <v>132</v>
      </c>
      <c r="AK12" s="47">
        <v>1102.4000000000001</v>
      </c>
    </row>
    <row r="13" spans="1:37" x14ac:dyDescent="0.2">
      <c r="A13" s="46" t="s">
        <v>28</v>
      </c>
      <c r="B13" s="46" t="s">
        <v>144</v>
      </c>
      <c r="C13" s="47">
        <v>775.37</v>
      </c>
      <c r="D13" s="47">
        <v>443.85</v>
      </c>
      <c r="E13" s="48">
        <v>0</v>
      </c>
      <c r="F13" s="47">
        <v>0</v>
      </c>
      <c r="G13" s="48">
        <v>156.07</v>
      </c>
      <c r="H13" s="47">
        <v>165.63</v>
      </c>
      <c r="I13" s="47">
        <v>0</v>
      </c>
      <c r="J13" s="47">
        <v>0</v>
      </c>
      <c r="K13" s="47">
        <v>0</v>
      </c>
      <c r="L13" s="47">
        <v>0</v>
      </c>
      <c r="M13" s="47">
        <v>887.01</v>
      </c>
      <c r="N13" s="47">
        <v>477.62</v>
      </c>
      <c r="O13" s="47">
        <v>587.05999999999995</v>
      </c>
      <c r="P13" s="47">
        <v>407.21</v>
      </c>
      <c r="Q13" s="47">
        <v>204.2</v>
      </c>
      <c r="R13" s="47">
        <v>38.22</v>
      </c>
      <c r="S13" s="47">
        <v>0</v>
      </c>
      <c r="T13" s="47">
        <v>0</v>
      </c>
      <c r="U13" s="47">
        <v>0</v>
      </c>
      <c r="V13" s="47">
        <v>0</v>
      </c>
      <c r="W13" s="47">
        <v>240.44</v>
      </c>
      <c r="X13" s="47">
        <v>25.48</v>
      </c>
      <c r="Y13" s="47">
        <v>0</v>
      </c>
      <c r="Z13" s="47">
        <v>0</v>
      </c>
      <c r="AA13" s="47">
        <v>0</v>
      </c>
      <c r="AB13" s="47">
        <v>0</v>
      </c>
      <c r="AC13" s="47">
        <v>136.94999999999999</v>
      </c>
      <c r="AD13" s="47">
        <v>120</v>
      </c>
      <c r="AE13" s="47">
        <v>160</v>
      </c>
      <c r="AF13" s="47">
        <v>190</v>
      </c>
      <c r="AG13" s="47">
        <v>24</v>
      </c>
      <c r="AH13" s="47">
        <v>120</v>
      </c>
      <c r="AI13" s="47">
        <v>0</v>
      </c>
      <c r="AJ13" s="47">
        <v>132</v>
      </c>
      <c r="AK13" s="47">
        <v>1090.4000000000001</v>
      </c>
    </row>
    <row r="14" spans="1:37" x14ac:dyDescent="0.2">
      <c r="A14" s="46" t="s">
        <v>29</v>
      </c>
      <c r="B14" s="46" t="s">
        <v>144</v>
      </c>
      <c r="C14" s="47">
        <v>775.37</v>
      </c>
      <c r="D14" s="47">
        <v>443.85</v>
      </c>
      <c r="E14" s="48">
        <v>0</v>
      </c>
      <c r="F14" s="47">
        <v>0</v>
      </c>
      <c r="G14" s="48">
        <v>156.07</v>
      </c>
      <c r="H14" s="47">
        <v>165.63</v>
      </c>
      <c r="I14" s="47">
        <v>0</v>
      </c>
      <c r="J14" s="47">
        <v>0</v>
      </c>
      <c r="K14" s="47">
        <v>0</v>
      </c>
      <c r="L14" s="47">
        <v>0</v>
      </c>
      <c r="M14" s="47">
        <v>887.01</v>
      </c>
      <c r="N14" s="47">
        <v>477.62</v>
      </c>
      <c r="O14" s="47">
        <v>587.05999999999995</v>
      </c>
      <c r="P14" s="47">
        <v>407.21</v>
      </c>
      <c r="Q14" s="47">
        <v>204.2</v>
      </c>
      <c r="R14" s="47">
        <v>38.22</v>
      </c>
      <c r="S14" s="47">
        <v>0</v>
      </c>
      <c r="T14" s="47">
        <v>0</v>
      </c>
      <c r="U14" s="47">
        <v>0</v>
      </c>
      <c r="V14" s="47">
        <v>0</v>
      </c>
      <c r="W14" s="47">
        <v>240.44</v>
      </c>
      <c r="X14" s="47">
        <v>25.48</v>
      </c>
      <c r="Y14" s="47">
        <v>0</v>
      </c>
      <c r="Z14" s="47">
        <v>0</v>
      </c>
      <c r="AA14" s="47">
        <v>0</v>
      </c>
      <c r="AB14" s="47">
        <v>0</v>
      </c>
      <c r="AC14" s="47">
        <v>136.94999999999999</v>
      </c>
      <c r="AD14" s="47">
        <v>120</v>
      </c>
      <c r="AE14" s="47">
        <v>160</v>
      </c>
      <c r="AF14" s="47">
        <v>190</v>
      </c>
      <c r="AG14" s="47">
        <v>24</v>
      </c>
      <c r="AH14" s="47">
        <v>120</v>
      </c>
      <c r="AI14" s="47">
        <v>0</v>
      </c>
      <c r="AJ14" s="47">
        <v>132</v>
      </c>
      <c r="AK14" s="47">
        <v>1117.06</v>
      </c>
    </row>
    <row r="15" spans="1:37" x14ac:dyDescent="0.2">
      <c r="A15" s="46" t="s">
        <v>30</v>
      </c>
      <c r="B15" s="46" t="s">
        <v>144</v>
      </c>
      <c r="C15" s="47">
        <v>775.37</v>
      </c>
      <c r="D15" s="47">
        <v>443.85</v>
      </c>
      <c r="E15" s="48">
        <v>0</v>
      </c>
      <c r="F15" s="47">
        <v>0</v>
      </c>
      <c r="G15" s="48">
        <v>156.07</v>
      </c>
      <c r="H15" s="47">
        <v>165.63</v>
      </c>
      <c r="I15" s="47">
        <v>0</v>
      </c>
      <c r="J15" s="47">
        <v>0</v>
      </c>
      <c r="K15" s="47">
        <v>0</v>
      </c>
      <c r="L15" s="47">
        <v>0</v>
      </c>
      <c r="M15" s="47">
        <v>887.01</v>
      </c>
      <c r="N15" s="47">
        <v>477.62</v>
      </c>
      <c r="O15" s="47">
        <v>587.05999999999995</v>
      </c>
      <c r="P15" s="47">
        <v>407.21</v>
      </c>
      <c r="Q15" s="47">
        <v>204.2</v>
      </c>
      <c r="R15" s="47">
        <v>38.22</v>
      </c>
      <c r="S15" s="47">
        <v>0</v>
      </c>
      <c r="T15" s="47">
        <v>0</v>
      </c>
      <c r="U15" s="47">
        <v>0</v>
      </c>
      <c r="V15" s="47">
        <v>0</v>
      </c>
      <c r="W15" s="47">
        <v>240.44</v>
      </c>
      <c r="X15" s="47">
        <v>25.48</v>
      </c>
      <c r="Y15" s="47">
        <v>0</v>
      </c>
      <c r="Z15" s="47">
        <v>0</v>
      </c>
      <c r="AA15" s="47">
        <v>0</v>
      </c>
      <c r="AB15" s="47">
        <v>0</v>
      </c>
      <c r="AC15" s="47">
        <v>136.94999999999999</v>
      </c>
      <c r="AD15" s="47">
        <v>120</v>
      </c>
      <c r="AE15" s="47">
        <v>160</v>
      </c>
      <c r="AF15" s="47">
        <v>190</v>
      </c>
      <c r="AG15" s="47">
        <v>24</v>
      </c>
      <c r="AH15" s="47">
        <v>120</v>
      </c>
      <c r="AI15" s="47">
        <v>0</v>
      </c>
      <c r="AJ15" s="47">
        <v>132</v>
      </c>
      <c r="AK15" s="47">
        <v>1347.06</v>
      </c>
    </row>
    <row r="16" spans="1:37" x14ac:dyDescent="0.2">
      <c r="A16" s="46" t="s">
        <v>32</v>
      </c>
      <c r="B16" s="46" t="s">
        <v>85</v>
      </c>
      <c r="C16" s="47">
        <v>842.72</v>
      </c>
      <c r="D16" s="47">
        <v>681.9</v>
      </c>
      <c r="E16" s="48">
        <v>0</v>
      </c>
      <c r="F16" s="47">
        <v>0</v>
      </c>
      <c r="G16" s="48">
        <v>0</v>
      </c>
      <c r="H16" s="47">
        <v>165.63</v>
      </c>
      <c r="I16" s="47">
        <v>54.92</v>
      </c>
      <c r="J16" s="47">
        <v>0</v>
      </c>
      <c r="K16" s="47">
        <v>0</v>
      </c>
      <c r="L16" s="47">
        <v>467.73</v>
      </c>
      <c r="M16" s="47">
        <v>0</v>
      </c>
      <c r="N16" s="47">
        <v>0</v>
      </c>
      <c r="O16" s="47">
        <v>0</v>
      </c>
      <c r="P16" s="47">
        <v>407.21</v>
      </c>
      <c r="Q16" s="47">
        <v>204.2</v>
      </c>
      <c r="R16" s="47">
        <v>38.22</v>
      </c>
      <c r="S16" s="47">
        <v>0</v>
      </c>
      <c r="T16" s="47">
        <v>0</v>
      </c>
      <c r="U16" s="47">
        <v>0</v>
      </c>
      <c r="V16" s="47">
        <v>0</v>
      </c>
      <c r="W16" s="47">
        <v>0</v>
      </c>
      <c r="X16" s="47">
        <v>25.48</v>
      </c>
      <c r="Y16" s="47">
        <v>0</v>
      </c>
      <c r="Z16" s="47">
        <v>0</v>
      </c>
      <c r="AA16" s="47">
        <v>0</v>
      </c>
      <c r="AB16" s="47">
        <v>0</v>
      </c>
      <c r="AC16" s="47">
        <v>0</v>
      </c>
      <c r="AD16" s="47">
        <v>120</v>
      </c>
      <c r="AE16" s="47">
        <v>160</v>
      </c>
      <c r="AF16" s="47">
        <v>190</v>
      </c>
      <c r="AG16" s="47">
        <v>24</v>
      </c>
      <c r="AH16" s="47">
        <v>120</v>
      </c>
      <c r="AI16" s="47">
        <v>0</v>
      </c>
      <c r="AJ16" s="47">
        <v>132</v>
      </c>
      <c r="AK16" s="47">
        <v>1651.29</v>
      </c>
    </row>
    <row r="17" spans="1:37" x14ac:dyDescent="0.2">
      <c r="A17" s="46" t="s">
        <v>33</v>
      </c>
      <c r="B17" s="46" t="s">
        <v>85</v>
      </c>
      <c r="C17" s="47">
        <v>842.72</v>
      </c>
      <c r="D17" s="47">
        <v>681.9</v>
      </c>
      <c r="E17" s="48">
        <v>0</v>
      </c>
      <c r="F17" s="47">
        <v>0</v>
      </c>
      <c r="G17" s="48">
        <v>0</v>
      </c>
      <c r="H17" s="47">
        <v>165.63</v>
      </c>
      <c r="I17" s="47">
        <v>54.92</v>
      </c>
      <c r="J17" s="47">
        <v>0</v>
      </c>
      <c r="K17" s="47">
        <v>0</v>
      </c>
      <c r="L17" s="47">
        <v>467.73</v>
      </c>
      <c r="M17" s="47">
        <v>0</v>
      </c>
      <c r="N17" s="47">
        <v>0</v>
      </c>
      <c r="O17" s="47">
        <v>0</v>
      </c>
      <c r="P17" s="47">
        <v>407.21</v>
      </c>
      <c r="Q17" s="47">
        <v>204.2</v>
      </c>
      <c r="R17" s="47">
        <v>38.22</v>
      </c>
      <c r="S17" s="47">
        <v>0</v>
      </c>
      <c r="T17" s="47">
        <v>0</v>
      </c>
      <c r="U17" s="47">
        <v>0</v>
      </c>
      <c r="V17" s="47">
        <v>0</v>
      </c>
      <c r="W17" s="47">
        <v>0</v>
      </c>
      <c r="X17" s="47">
        <v>25.48</v>
      </c>
      <c r="Y17" s="47">
        <v>0</v>
      </c>
      <c r="Z17" s="47">
        <v>0</v>
      </c>
      <c r="AA17" s="47">
        <v>0</v>
      </c>
      <c r="AB17" s="47">
        <v>0</v>
      </c>
      <c r="AC17" s="47">
        <v>0</v>
      </c>
      <c r="AD17" s="47">
        <v>120</v>
      </c>
      <c r="AE17" s="47">
        <v>160</v>
      </c>
      <c r="AF17" s="47">
        <v>190</v>
      </c>
      <c r="AG17" s="47">
        <v>24</v>
      </c>
      <c r="AH17" s="47">
        <v>120</v>
      </c>
      <c r="AI17" s="47">
        <v>0</v>
      </c>
      <c r="AJ17" s="47">
        <v>132</v>
      </c>
      <c r="AK17" s="47">
        <v>1697.62</v>
      </c>
    </row>
    <row r="18" spans="1:37" x14ac:dyDescent="0.2">
      <c r="A18" s="46" t="s">
        <v>37</v>
      </c>
      <c r="B18" s="46" t="s">
        <v>85</v>
      </c>
      <c r="C18" s="47">
        <v>842.72</v>
      </c>
      <c r="D18" s="47">
        <v>1086.55</v>
      </c>
      <c r="E18" s="48">
        <v>0</v>
      </c>
      <c r="F18" s="47">
        <v>0</v>
      </c>
      <c r="G18" s="48">
        <v>0</v>
      </c>
      <c r="H18" s="47">
        <v>165.63</v>
      </c>
      <c r="I18" s="47">
        <v>0</v>
      </c>
      <c r="J18" s="47">
        <v>274.56</v>
      </c>
      <c r="K18" s="47">
        <v>27.12</v>
      </c>
      <c r="L18" s="47">
        <v>467.73</v>
      </c>
      <c r="M18" s="47">
        <v>0</v>
      </c>
      <c r="N18" s="47">
        <v>0</v>
      </c>
      <c r="O18" s="47">
        <v>0</v>
      </c>
      <c r="P18" s="47">
        <v>407.21</v>
      </c>
      <c r="Q18" s="47">
        <v>204.2</v>
      </c>
      <c r="R18" s="47">
        <v>38.22</v>
      </c>
      <c r="S18" s="47">
        <v>0</v>
      </c>
      <c r="T18" s="47">
        <v>0</v>
      </c>
      <c r="U18" s="47">
        <v>0</v>
      </c>
      <c r="V18" s="47">
        <v>0</v>
      </c>
      <c r="W18" s="47">
        <v>0</v>
      </c>
      <c r="X18" s="47">
        <v>25.48</v>
      </c>
      <c r="Y18" s="47">
        <v>0</v>
      </c>
      <c r="Z18" s="47">
        <v>0</v>
      </c>
      <c r="AA18" s="47">
        <v>0</v>
      </c>
      <c r="AB18" s="47">
        <v>0</v>
      </c>
      <c r="AC18" s="47">
        <v>0</v>
      </c>
      <c r="AD18" s="47">
        <v>120</v>
      </c>
      <c r="AE18" s="47">
        <v>160</v>
      </c>
      <c r="AF18" s="47">
        <v>190</v>
      </c>
      <c r="AG18" s="47">
        <v>24</v>
      </c>
      <c r="AH18" s="47">
        <v>120</v>
      </c>
      <c r="AI18" s="47">
        <v>0</v>
      </c>
      <c r="AJ18" s="47">
        <v>132</v>
      </c>
      <c r="AK18" s="47">
        <v>2730.62</v>
      </c>
    </row>
    <row r="19" spans="1:37" x14ac:dyDescent="0.2">
      <c r="A19" s="46" t="s">
        <v>39</v>
      </c>
      <c r="B19" s="46" t="s">
        <v>38</v>
      </c>
      <c r="C19" s="47">
        <v>842.72</v>
      </c>
      <c r="D19" s="47">
        <v>1086.55</v>
      </c>
      <c r="E19" s="48">
        <v>0</v>
      </c>
      <c r="F19" s="47">
        <v>0</v>
      </c>
      <c r="G19" s="48">
        <v>0</v>
      </c>
      <c r="H19" s="47">
        <v>165.63</v>
      </c>
      <c r="I19" s="47">
        <v>0</v>
      </c>
      <c r="J19" s="47">
        <v>274.56</v>
      </c>
      <c r="K19" s="47">
        <v>27.12</v>
      </c>
      <c r="L19" s="47">
        <v>0</v>
      </c>
      <c r="M19" s="47">
        <v>0</v>
      </c>
      <c r="N19" s="47">
        <v>0</v>
      </c>
      <c r="O19" s="47">
        <v>0</v>
      </c>
      <c r="P19" s="47">
        <v>0</v>
      </c>
      <c r="Q19" s="47">
        <v>0</v>
      </c>
      <c r="R19" s="47">
        <v>38.22</v>
      </c>
      <c r="S19" s="47">
        <v>0</v>
      </c>
      <c r="T19" s="47">
        <v>0</v>
      </c>
      <c r="U19" s="47">
        <v>0</v>
      </c>
      <c r="V19" s="47">
        <v>0</v>
      </c>
      <c r="W19" s="47">
        <v>0</v>
      </c>
      <c r="X19" s="47">
        <v>25.48</v>
      </c>
      <c r="Y19" s="47">
        <v>0</v>
      </c>
      <c r="Z19" s="47">
        <v>0</v>
      </c>
      <c r="AA19" s="47">
        <v>0</v>
      </c>
      <c r="AB19" s="47">
        <v>0</v>
      </c>
      <c r="AC19" s="47">
        <v>0</v>
      </c>
      <c r="AD19" s="47">
        <v>120</v>
      </c>
      <c r="AE19" s="47">
        <v>160</v>
      </c>
      <c r="AF19" s="47">
        <v>190</v>
      </c>
      <c r="AG19" s="47">
        <v>24</v>
      </c>
      <c r="AH19" s="47">
        <v>0</v>
      </c>
      <c r="AI19" s="47">
        <v>0</v>
      </c>
      <c r="AJ19" s="47">
        <v>0</v>
      </c>
      <c r="AK19" s="47">
        <v>0</v>
      </c>
    </row>
    <row r="20" spans="1:37" x14ac:dyDescent="0.2">
      <c r="A20" s="46" t="s">
        <v>40</v>
      </c>
      <c r="B20" s="46" t="s">
        <v>38</v>
      </c>
      <c r="C20" s="47">
        <v>421.36</v>
      </c>
      <c r="D20" s="47">
        <v>0</v>
      </c>
      <c r="E20" s="48">
        <v>0</v>
      </c>
      <c r="F20" s="47">
        <v>0</v>
      </c>
      <c r="G20" s="48">
        <v>0</v>
      </c>
      <c r="H20" s="47">
        <v>0</v>
      </c>
      <c r="I20" s="47">
        <v>0</v>
      </c>
      <c r="J20" s="47">
        <v>274.56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7">
        <v>0</v>
      </c>
      <c r="Q20" s="47">
        <v>0</v>
      </c>
      <c r="R20" s="47">
        <v>0</v>
      </c>
      <c r="S20" s="47">
        <v>0</v>
      </c>
      <c r="T20" s="47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7">
        <v>0</v>
      </c>
      <c r="AB20" s="47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7">
        <v>0</v>
      </c>
      <c r="AJ20" s="47">
        <v>0</v>
      </c>
      <c r="AK20" s="47">
        <v>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9f8a556-1a88-49b7-beda-7ba366442ab8" xsi:nil="true"/>
    <lcf76f155ced4ddcb4097134ff3c332f xmlns="90f5cc84-be9b-4192-8b5a-17af7058d8c2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224C6DBDD05F4D88DA1EB1AB851678" ma:contentTypeVersion="14" ma:contentTypeDescription="Crie um novo documento." ma:contentTypeScope="" ma:versionID="92544739256fb60a3774bd8b49cceeb1">
  <xsd:schema xmlns:xsd="http://www.w3.org/2001/XMLSchema" xmlns:xs="http://www.w3.org/2001/XMLSchema" xmlns:p="http://schemas.microsoft.com/office/2006/metadata/properties" xmlns:ns2="90f5cc84-be9b-4192-8b5a-17af7058d8c2" xmlns:ns3="a9f8a556-1a88-49b7-beda-7ba366442ab8" targetNamespace="http://schemas.microsoft.com/office/2006/metadata/properties" ma:root="true" ma:fieldsID="9da5ba3d32a17a5463b81173b0926d41" ns2:_="" ns3:_="">
    <xsd:import namespace="90f5cc84-be9b-4192-8b5a-17af7058d8c2"/>
    <xsd:import namespace="a9f8a556-1a88-49b7-beda-7ba366442a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f5cc84-be9b-4192-8b5a-17af7058d8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f0d793a1-673a-4e0f-8110-edcf5ec008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f8a556-1a88-49b7-beda-7ba366442ab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9b6ed31d-f703-4a52-8b94-895f03339473}" ma:internalName="TaxCatchAll" ma:showField="CatchAllData" ma:web="a9f8a556-1a88-49b7-beda-7ba366442a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45886A-9115-4087-9D60-BD4821CE7904}">
  <ds:schemaRefs>
    <ds:schemaRef ds:uri="http://schemas.microsoft.com/office/2006/metadata/properties"/>
    <ds:schemaRef ds:uri="http://schemas.microsoft.com/office/infopath/2007/PartnerControls"/>
    <ds:schemaRef ds:uri="a9f8a556-1a88-49b7-beda-7ba366442ab8"/>
    <ds:schemaRef ds:uri="90f5cc84-be9b-4192-8b5a-17af7058d8c2"/>
  </ds:schemaRefs>
</ds:datastoreItem>
</file>

<file path=customXml/itemProps2.xml><?xml version="1.0" encoding="utf-8"?>
<ds:datastoreItem xmlns:ds="http://schemas.openxmlformats.org/officeDocument/2006/customXml" ds:itemID="{6819318E-BF78-464F-8CB3-27F378EFFF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3DD582-84D3-4F35-8E76-414DA9EAA3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f5cc84-be9b-4192-8b5a-17af7058d8c2"/>
    <ds:schemaRef ds:uri="a9f8a556-1a88-49b7-beda-7ba366442a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e041442-f3b6-4be1-8509-eca9c817528f}" enabled="0" method="" siteId="{be041442-f3b6-4be1-8509-eca9c817528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Formulário Anual 2024</vt:lpstr>
      <vt:lpstr>cálculos Anual</vt:lpstr>
      <vt:lpstr>Tabela de Produtos Bimestral</vt:lpstr>
      <vt:lpstr>Check Anual x Bimestral</vt:lpstr>
      <vt:lpstr>Tabela de Produtos Anual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Monise Cristina Macedo</dc:creator>
  <cp:keywords/>
  <dc:description/>
  <cp:lastModifiedBy>Andre Henrique Rodrigues da Silva</cp:lastModifiedBy>
  <cp:revision/>
  <cp:lastPrinted>2023-08-11T12:20:47Z</cp:lastPrinted>
  <dcterms:created xsi:type="dcterms:W3CDTF">2020-07-23T14:33:14Z</dcterms:created>
  <dcterms:modified xsi:type="dcterms:W3CDTF">2023-09-06T22:55:24Z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0x010100B6224C6DBDD05F4D88DA1EB1AB851678</vt:lpwstr>
  </property>
  <property fmtid="{D5CDD505-2E9C-101B-9397-08002B2CF9AE}" pid="3" name="Order">
    <vt:r8>2900</vt:r8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</Properties>
</file>