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A0CA205-719F-4F64-BC12-9688677D5B26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ate Excel" sheetId="1" r:id="rId1"/>
    <sheet name="Functii logice" sheetId="7" r:id="rId2"/>
    <sheet name="Pivot Table" sheetId="5" r:id="rId3"/>
    <sheet name="Scenariu" sheetId="9" r:id="rId4"/>
    <sheet name="Scenario Summary" sheetId="11" r:id="rId5"/>
    <sheet name="Subtotal" sheetId="6" r:id="rId6"/>
    <sheet name="PV" sheetId="2" r:id="rId7"/>
    <sheet name="FV" sheetId="3" r:id="rId8"/>
    <sheet name="NPV" sheetId="4" r:id="rId9"/>
  </sheets>
  <definedNames>
    <definedName name="_xlnm._FilterDatabase" localSheetId="0" hidden="1">'Date Excel'!$A$1:$J$1</definedName>
  </definedNames>
  <calcPr calcId="191029"/>
  <pivotCaches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E2" i="7"/>
  <c r="F3" i="7"/>
  <c r="F4" i="7"/>
  <c r="F5" i="7"/>
  <c r="F6" i="7"/>
  <c r="F7" i="7"/>
  <c r="F8" i="7"/>
  <c r="F9" i="7"/>
  <c r="F10" i="7"/>
  <c r="F11" i="7"/>
  <c r="F12" i="7"/>
  <c r="F2" i="7"/>
  <c r="E3" i="7"/>
  <c r="E4" i="7"/>
  <c r="E5" i="7"/>
  <c r="E6" i="7"/>
  <c r="E7" i="7"/>
  <c r="E8" i="7"/>
  <c r="E9" i="7"/>
  <c r="E10" i="7"/>
  <c r="E11" i="7"/>
  <c r="E12" i="7"/>
  <c r="D18" i="6"/>
  <c r="C18" i="6"/>
  <c r="D15" i="6"/>
  <c r="C15" i="6"/>
  <c r="D12" i="6"/>
  <c r="C12" i="6"/>
  <c r="D8" i="6"/>
  <c r="C8" i="6"/>
  <c r="D6" i="6"/>
  <c r="C6" i="6"/>
  <c r="D4" i="6"/>
  <c r="D19" i="6" s="1"/>
  <c r="C4" i="6"/>
  <c r="C19" i="6" s="1"/>
  <c r="K14" i="6"/>
  <c r="K11" i="6"/>
  <c r="K5" i="6"/>
  <c r="K10" i="6"/>
  <c r="K17" i="6"/>
  <c r="K16" i="6"/>
  <c r="K3" i="6"/>
  <c r="K7" i="6"/>
  <c r="K9" i="6"/>
  <c r="K13" i="6"/>
  <c r="K2" i="6"/>
  <c r="N7" i="1"/>
  <c r="N6" i="1"/>
  <c r="N5" i="1"/>
  <c r="N4" i="1"/>
  <c r="N3" i="1"/>
  <c r="B9" i="4" l="1"/>
  <c r="B6" i="3"/>
  <c r="B5" i="2"/>
  <c r="C13" i="1" l="1"/>
  <c r="J9" i="1"/>
  <c r="J5" i="1"/>
  <c r="J2" i="1"/>
  <c r="J6" i="1"/>
  <c r="J10" i="1"/>
  <c r="J7" i="1"/>
  <c r="J8" i="1"/>
  <c r="J12" i="1"/>
  <c r="J3" i="1"/>
  <c r="J4" i="1"/>
  <c r="J11" i="1"/>
  <c r="J13" i="1" l="1"/>
</calcChain>
</file>

<file path=xl/sharedStrings.xml><?xml version="1.0" encoding="utf-8"?>
<sst xmlns="http://schemas.openxmlformats.org/spreadsheetml/2006/main" count="195" uniqueCount="87">
  <si>
    <t>Coduri</t>
  </si>
  <si>
    <t xml:space="preserve">Denumire </t>
  </si>
  <si>
    <t>Pret</t>
  </si>
  <si>
    <t xml:space="preserve">Client </t>
  </si>
  <si>
    <t>May</t>
  </si>
  <si>
    <t>Jun</t>
  </si>
  <si>
    <t>Jul</t>
  </si>
  <si>
    <t>Aug</t>
  </si>
  <si>
    <t>Sep</t>
  </si>
  <si>
    <t>Average</t>
  </si>
  <si>
    <t>Pasta de dinti Colgate Max White Expert Complete Mild Mint 75ml</t>
  </si>
  <si>
    <t xml:space="preserve">Mega Image </t>
  </si>
  <si>
    <t>Pasta de dinti Colgate Total Fresh Stripe 100ml</t>
  </si>
  <si>
    <t>Periuta de dinti Colgate 360 Advanced</t>
  </si>
  <si>
    <t xml:space="preserve">Periuta de dinti Colgate Smiles 3-5 ani </t>
  </si>
  <si>
    <t>Sapun solid Protex Fresh 90g</t>
  </si>
  <si>
    <t>Sapun lichid Protex Fresh 300ml</t>
  </si>
  <si>
    <t xml:space="preserve">Gel de dus Palmolive Aroma Sensations Luminous 500ml </t>
  </si>
  <si>
    <t>Deodorant gel Mennen Speed Stick 24/7 Cool Night 85g</t>
  </si>
  <si>
    <t>Deodorant solid Mennen Speed Stick Avalanche 60g</t>
  </si>
  <si>
    <t>Lichid suprafete Ajax FF Lilac 1000ml</t>
  </si>
  <si>
    <t>Pasta vase Axion Lemon 400g</t>
  </si>
  <si>
    <t>Pret mediu -&gt;</t>
  </si>
  <si>
    <t>Vânzări medii-&gt;</t>
  </si>
  <si>
    <t>Plata</t>
  </si>
  <si>
    <t>Rata Dobânzii</t>
  </si>
  <si>
    <t>Perioada în ani</t>
  </si>
  <si>
    <t>Val împrumut</t>
  </si>
  <si>
    <t>lei</t>
  </si>
  <si>
    <t>Rata dobânzii</t>
  </si>
  <si>
    <t>Durata depunerii</t>
  </si>
  <si>
    <t>Suma disponibilă după 13 ani</t>
  </si>
  <si>
    <t>Suma depusă</t>
  </si>
  <si>
    <t>an</t>
  </si>
  <si>
    <t>Depunerea lunară</t>
  </si>
  <si>
    <t>Investiția inițială</t>
  </si>
  <si>
    <t>Venit an 1</t>
  </si>
  <si>
    <t>Venit an 2</t>
  </si>
  <si>
    <t>Venit an 3</t>
  </si>
  <si>
    <t>Venit an 4</t>
  </si>
  <si>
    <t>Venit an 5</t>
  </si>
  <si>
    <t>Rata anuală a inflației</t>
  </si>
  <si>
    <t>Val. Prez. Netă a INV</t>
  </si>
  <si>
    <t>Sum of Pret</t>
  </si>
  <si>
    <t>Row Labels</t>
  </si>
  <si>
    <t>Grand Total</t>
  </si>
  <si>
    <t>Sum of May</t>
  </si>
  <si>
    <t>Sum of Jun</t>
  </si>
  <si>
    <t>Sum of Jul</t>
  </si>
  <si>
    <t>Sum of Aug</t>
  </si>
  <si>
    <t>Total vănzari pe luni</t>
  </si>
  <si>
    <t>Produs</t>
  </si>
  <si>
    <t>Deodorant</t>
  </si>
  <si>
    <t>Periuta</t>
  </si>
  <si>
    <t>Pasta</t>
  </si>
  <si>
    <t>Sapun</t>
  </si>
  <si>
    <t>Lichid suprafete</t>
  </si>
  <si>
    <t>Gel de dus</t>
  </si>
  <si>
    <t>Deodorant Total</t>
  </si>
  <si>
    <t>Gel de dus Total</t>
  </si>
  <si>
    <t>Lichid suprafete Total</t>
  </si>
  <si>
    <t>Pasta Total</t>
  </si>
  <si>
    <t>Periuta Total</t>
  </si>
  <si>
    <t>Sapun Total</t>
  </si>
  <si>
    <t>Pret fără TVA</t>
  </si>
  <si>
    <t>Preturi actualizate</t>
  </si>
  <si>
    <t>$C$1</t>
  </si>
  <si>
    <t>$C$2</t>
  </si>
  <si>
    <t>$C$3</t>
  </si>
  <si>
    <t>$C$4</t>
  </si>
  <si>
    <t>$C$5</t>
  </si>
  <si>
    <t>$C$6</t>
  </si>
  <si>
    <t>$C$7</t>
  </si>
  <si>
    <t>$C$8</t>
  </si>
  <si>
    <t>$C$9</t>
  </si>
  <si>
    <t>$C$10</t>
  </si>
  <si>
    <t>$C$11</t>
  </si>
  <si>
    <t>$C$12</t>
  </si>
  <si>
    <t>TVA</t>
  </si>
  <si>
    <t>Created by Andrei on 5/23/2019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</si>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</sst>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 applyAlignment="1">
      <alignment horizontal="right"/>
    </xf>
    <xf numFmtId="0" fontId="0" fillId="4" borderId="3" xfId="0" applyFill="1" applyBorder="1"/>
    <xf numFmtId="2" fontId="0" fillId="4" borderId="3" xfId="0" applyNumberFormat="1" applyFill="1" applyBorder="1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9" fontId="0" fillId="0" borderId="1" xfId="0" applyNumberFormat="1" applyBorder="1"/>
    <xf numFmtId="0" fontId="1" fillId="0" borderId="1" xfId="0" applyFont="1" applyBorder="1"/>
    <xf numFmtId="40" fontId="1" fillId="0" borderId="1" xfId="0" applyNumberFormat="1" applyFont="1" applyBorder="1"/>
    <xf numFmtId="8" fontId="1" fillId="0" borderId="1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3" borderId="4" xfId="0" applyFill="1" applyBorder="1"/>
    <xf numFmtId="0" fontId="0" fillId="5" borderId="0" xfId="0" applyFill="1" applyBorder="1"/>
    <xf numFmtId="0" fontId="0" fillId="0" borderId="5" xfId="0" applyBorder="1"/>
    <xf numFmtId="0" fontId="0" fillId="5" borderId="6" xfId="0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9" xfId="0" applyFill="1" applyBorder="1" applyAlignment="1"/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0" fillId="0" borderId="10" xfId="0" applyFill="1" applyBorder="1" applyAlignment="1"/>
    <xf numFmtId="0" fontId="4" fillId="7" borderId="0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right"/>
    </xf>
    <xf numFmtId="0" fontId="6" fillId="6" borderId="7" xfId="0" applyFont="1" applyFill="1" applyBorder="1" applyAlignment="1">
      <alignment horizontal="right"/>
    </xf>
    <xf numFmtId="9" fontId="0" fillId="8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Totalul vânzărilor</a:t>
            </a:r>
            <a:r>
              <a:rPr lang="ro-RO" baseline="0"/>
              <a:t> pe luni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'Date Excel'!$M$3:$M$7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'Date Excel'!$N$3:$N$7</c:f>
              <c:numCache>
                <c:formatCode>General</c:formatCode>
                <c:ptCount val="5"/>
                <c:pt idx="0">
                  <c:v>54470.579999999958</c:v>
                </c:pt>
                <c:pt idx="1">
                  <c:v>112245.06999999977</c:v>
                </c:pt>
                <c:pt idx="2">
                  <c:v>99442.079999999885</c:v>
                </c:pt>
                <c:pt idx="3">
                  <c:v>194768.12999999971</c:v>
                </c:pt>
                <c:pt idx="4">
                  <c:v>10422.400000000001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C-4370-B470-5D1182416C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23222045803945E-2"/>
          <c:y val="0.22944006999125111"/>
          <c:w val="0.72911297610432446"/>
          <c:h val="0.46824365704286963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May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10376 Sapun solid Protex Fresh 90g</c:v>
              </c:pt>
              <c:pt idx="1">
                <c:v>11130 Lichid suprafete Ajax FF Lilac 1000ml</c:v>
              </c:pt>
              <c:pt idx="2">
                <c:v>15754 Periuta de dinti Colgate 360 Advanced</c:v>
              </c:pt>
              <c:pt idx="3">
                <c:v>19601 Deodorant gel Mennen Speed Stick 24/7 Cool Night 85g</c:v>
              </c:pt>
              <c:pt idx="4">
                <c:v>23412 Pasta vase Axion Lemon 400g</c:v>
              </c:pt>
              <c:pt idx="5">
                <c:v>25186 Pasta de dinti Colgate Max White Expert Complete Mild Mint 75ml</c:v>
              </c:pt>
              <c:pt idx="6">
                <c:v>28603 Deodorant solid Mennen Speed Stick Avalanche 60g</c:v>
              </c:pt>
              <c:pt idx="7">
                <c:v>35476 Pasta de dinti Colgate Total Fresh Stripe 100ml</c:v>
              </c:pt>
              <c:pt idx="8">
                <c:v>47137 Periuta de dinti Colgate Smiles 3-5 ani </c:v>
              </c:pt>
              <c:pt idx="9">
                <c:v>49188 Gel de dus Palmolive Aroma Sensations Luminous 500ml </c:v>
              </c:pt>
              <c:pt idx="10">
                <c:v>94302 Sapun lichid Protex Fresh 300ml</c:v>
              </c:pt>
            </c:strLit>
          </c:cat>
          <c:val>
            <c:numLit>
              <c:formatCode>General</c:formatCode>
              <c:ptCount val="11"/>
              <c:pt idx="0">
                <c:v>4572.47</c:v>
              </c:pt>
              <c:pt idx="1">
                <c:v>-736.42999999999904</c:v>
              </c:pt>
              <c:pt idx="2">
                <c:v>306.56999999999903</c:v>
              </c:pt>
              <c:pt idx="3">
                <c:v>1188.1199999999899</c:v>
              </c:pt>
              <c:pt idx="4">
                <c:v>4187.8199999999897</c:v>
              </c:pt>
              <c:pt idx="5">
                <c:v>12032.78</c:v>
              </c:pt>
              <c:pt idx="6">
                <c:v>2091.63</c:v>
              </c:pt>
              <c:pt idx="7">
                <c:v>1114.0799999999899</c:v>
              </c:pt>
              <c:pt idx="8">
                <c:v>17713.72</c:v>
              </c:pt>
              <c:pt idx="9">
                <c:v>9961.3099999999904</c:v>
              </c:pt>
              <c:pt idx="10">
                <c:v>2038.51</c:v>
              </c:pt>
            </c:numLit>
          </c:val>
          <c:extLst>
            <c:ext xmlns:c16="http://schemas.microsoft.com/office/drawing/2014/chart" uri="{C3380CC4-5D6E-409C-BE32-E72D297353CC}">
              <c16:uniqueId val="{00000000-099B-465F-BF57-2A41E225A1C3}"/>
            </c:ext>
          </c:extLst>
        </c:ser>
        <c:ser>
          <c:idx val="1"/>
          <c:order val="1"/>
          <c:tx>
            <c:v>Sum of 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10376 Sapun solid Protex Fresh 90g</c:v>
              </c:pt>
              <c:pt idx="1">
                <c:v>11130 Lichid suprafete Ajax FF Lilac 1000ml</c:v>
              </c:pt>
              <c:pt idx="2">
                <c:v>15754 Periuta de dinti Colgate 360 Advanced</c:v>
              </c:pt>
              <c:pt idx="3">
                <c:v>19601 Deodorant gel Mennen Speed Stick 24/7 Cool Night 85g</c:v>
              </c:pt>
              <c:pt idx="4">
                <c:v>23412 Pasta vase Axion Lemon 400g</c:v>
              </c:pt>
              <c:pt idx="5">
                <c:v>25186 Pasta de dinti Colgate Max White Expert Complete Mild Mint 75ml</c:v>
              </c:pt>
              <c:pt idx="6">
                <c:v>28603 Deodorant solid Mennen Speed Stick Avalanche 60g</c:v>
              </c:pt>
              <c:pt idx="7">
                <c:v>35476 Pasta de dinti Colgate Total Fresh Stripe 100ml</c:v>
              </c:pt>
              <c:pt idx="8">
                <c:v>47137 Periuta de dinti Colgate Smiles 3-5 ani </c:v>
              </c:pt>
              <c:pt idx="9">
                <c:v>49188 Gel de dus Palmolive Aroma Sensations Luminous 500ml </c:v>
              </c:pt>
              <c:pt idx="10">
                <c:v>94302 Sapun lichid Protex Fresh 300ml</c:v>
              </c:pt>
            </c:strLit>
          </c:cat>
          <c:val>
            <c:numLit>
              <c:formatCode>General</c:formatCode>
              <c:ptCount val="11"/>
              <c:pt idx="0">
                <c:v>9535.36</c:v>
              </c:pt>
              <c:pt idx="1">
                <c:v>3869.21</c:v>
              </c:pt>
              <c:pt idx="2">
                <c:v>2437.13</c:v>
              </c:pt>
              <c:pt idx="3">
                <c:v>3892.8699999999899</c:v>
              </c:pt>
              <c:pt idx="4">
                <c:v>10055.15</c:v>
              </c:pt>
              <c:pt idx="5">
                <c:v>15337.29</c:v>
              </c:pt>
              <c:pt idx="6">
                <c:v>1719.0899999999899</c:v>
              </c:pt>
              <c:pt idx="7">
                <c:v>3388.9099999999899</c:v>
              </c:pt>
              <c:pt idx="8">
                <c:v>39503.339999999902</c:v>
              </c:pt>
              <c:pt idx="9">
                <c:v>15151.639999999899</c:v>
              </c:pt>
              <c:pt idx="10">
                <c:v>7355.0799999999899</c:v>
              </c:pt>
            </c:numLit>
          </c:val>
          <c:extLst>
            <c:ext xmlns:c16="http://schemas.microsoft.com/office/drawing/2014/chart" uri="{C3380CC4-5D6E-409C-BE32-E72D297353CC}">
              <c16:uniqueId val="{00000001-099B-465F-BF57-2A41E225A1C3}"/>
            </c:ext>
          </c:extLst>
        </c:ser>
        <c:ser>
          <c:idx val="2"/>
          <c:order val="2"/>
          <c:tx>
            <c:v>Sum of Jul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10376 Sapun solid Protex Fresh 90g</c:v>
              </c:pt>
              <c:pt idx="1">
                <c:v>11130 Lichid suprafete Ajax FF Lilac 1000ml</c:v>
              </c:pt>
              <c:pt idx="2">
                <c:v>15754 Periuta de dinti Colgate 360 Advanced</c:v>
              </c:pt>
              <c:pt idx="3">
                <c:v>19601 Deodorant gel Mennen Speed Stick 24/7 Cool Night 85g</c:v>
              </c:pt>
              <c:pt idx="4">
                <c:v>23412 Pasta vase Axion Lemon 400g</c:v>
              </c:pt>
              <c:pt idx="5">
                <c:v>25186 Pasta de dinti Colgate Max White Expert Complete Mild Mint 75ml</c:v>
              </c:pt>
              <c:pt idx="6">
                <c:v>28603 Deodorant solid Mennen Speed Stick Avalanche 60g</c:v>
              </c:pt>
              <c:pt idx="7">
                <c:v>35476 Pasta de dinti Colgate Total Fresh Stripe 100ml</c:v>
              </c:pt>
              <c:pt idx="8">
                <c:v>47137 Periuta de dinti Colgate Smiles 3-5 ani </c:v>
              </c:pt>
              <c:pt idx="9">
                <c:v>49188 Gel de dus Palmolive Aroma Sensations Luminous 500ml </c:v>
              </c:pt>
              <c:pt idx="10">
                <c:v>94302 Sapun lichid Protex Fresh 300ml</c:v>
              </c:pt>
            </c:strLit>
          </c:cat>
          <c:val>
            <c:numLit>
              <c:formatCode>General</c:formatCode>
              <c:ptCount val="11"/>
              <c:pt idx="0">
                <c:v>-1210.6300000000001</c:v>
              </c:pt>
              <c:pt idx="1">
                <c:v>2063.13</c:v>
              </c:pt>
              <c:pt idx="2">
                <c:v>1225.05</c:v>
              </c:pt>
              <c:pt idx="3">
                <c:v>5108.4499999999898</c:v>
              </c:pt>
              <c:pt idx="4">
                <c:v>7091.9399999999896</c:v>
              </c:pt>
              <c:pt idx="5">
                <c:v>20203.68</c:v>
              </c:pt>
              <c:pt idx="6">
                <c:v>2089.5599999999899</c:v>
              </c:pt>
              <c:pt idx="7">
                <c:v>7239.5</c:v>
              </c:pt>
              <c:pt idx="8">
                <c:v>19226.990000000002</c:v>
              </c:pt>
              <c:pt idx="9">
                <c:v>23657.709999999901</c:v>
              </c:pt>
              <c:pt idx="10">
                <c:v>12746.7</c:v>
              </c:pt>
            </c:numLit>
          </c:val>
          <c:extLst>
            <c:ext xmlns:c16="http://schemas.microsoft.com/office/drawing/2014/chart" uri="{C3380CC4-5D6E-409C-BE32-E72D297353CC}">
              <c16:uniqueId val="{00000002-099B-465F-BF57-2A41E225A1C3}"/>
            </c:ext>
          </c:extLst>
        </c:ser>
        <c:ser>
          <c:idx val="3"/>
          <c:order val="3"/>
          <c:tx>
            <c:v>Sum of Aug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10376 Sapun solid Protex Fresh 90g</c:v>
              </c:pt>
              <c:pt idx="1">
                <c:v>11130 Lichid suprafete Ajax FF Lilac 1000ml</c:v>
              </c:pt>
              <c:pt idx="2">
                <c:v>15754 Periuta de dinti Colgate 360 Advanced</c:v>
              </c:pt>
              <c:pt idx="3">
                <c:v>19601 Deodorant gel Mennen Speed Stick 24/7 Cool Night 85g</c:v>
              </c:pt>
              <c:pt idx="4">
                <c:v>23412 Pasta vase Axion Lemon 400g</c:v>
              </c:pt>
              <c:pt idx="5">
                <c:v>25186 Pasta de dinti Colgate Max White Expert Complete Mild Mint 75ml</c:v>
              </c:pt>
              <c:pt idx="6">
                <c:v>28603 Deodorant solid Mennen Speed Stick Avalanche 60g</c:v>
              </c:pt>
              <c:pt idx="7">
                <c:v>35476 Pasta de dinti Colgate Total Fresh Stripe 100ml</c:v>
              </c:pt>
              <c:pt idx="8">
                <c:v>47137 Periuta de dinti Colgate Smiles 3-5 ani </c:v>
              </c:pt>
              <c:pt idx="9">
                <c:v>49188 Gel de dus Palmolive Aroma Sensations Luminous 500ml </c:v>
              </c:pt>
              <c:pt idx="10">
                <c:v>94302 Sapun lichid Protex Fresh 300ml</c:v>
              </c:pt>
            </c:strLit>
          </c:cat>
          <c:val>
            <c:numLit>
              <c:formatCode>General</c:formatCode>
              <c:ptCount val="11"/>
              <c:pt idx="0">
                <c:v>9019.36</c:v>
              </c:pt>
              <c:pt idx="1">
                <c:v>3529.1799999999898</c:v>
              </c:pt>
              <c:pt idx="2">
                <c:v>3593.7399999999898</c:v>
              </c:pt>
              <c:pt idx="3">
                <c:v>7710.42</c:v>
              </c:pt>
              <c:pt idx="4">
                <c:v>24169.3499999999</c:v>
              </c:pt>
              <c:pt idx="5">
                <c:v>31451.57</c:v>
              </c:pt>
              <c:pt idx="6">
                <c:v>2057.5500000000002</c:v>
              </c:pt>
              <c:pt idx="7">
                <c:v>12233.889999999899</c:v>
              </c:pt>
              <c:pt idx="8">
                <c:v>60357.379999999903</c:v>
              </c:pt>
              <c:pt idx="9">
                <c:v>32251.91</c:v>
              </c:pt>
              <c:pt idx="10">
                <c:v>8393.7800000000007</c:v>
              </c:pt>
            </c:numLit>
          </c:val>
          <c:extLst>
            <c:ext xmlns:c16="http://schemas.microsoft.com/office/drawing/2014/chart" uri="{C3380CC4-5D6E-409C-BE32-E72D297353CC}">
              <c16:uniqueId val="{00000003-099B-465F-BF57-2A41E225A1C3}"/>
            </c:ext>
          </c:extLst>
        </c:ser>
        <c:ser>
          <c:idx val="4"/>
          <c:order val="4"/>
          <c:tx>
            <c:v>Sum of Sep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10376 Sapun solid Protex Fresh 90g</c:v>
              </c:pt>
              <c:pt idx="1">
                <c:v>11130 Lichid suprafete Ajax FF Lilac 1000ml</c:v>
              </c:pt>
              <c:pt idx="2">
                <c:v>15754 Periuta de dinti Colgate 360 Advanced</c:v>
              </c:pt>
              <c:pt idx="3">
                <c:v>19601 Deodorant gel Mennen Speed Stick 24/7 Cool Night 85g</c:v>
              </c:pt>
              <c:pt idx="4">
                <c:v>23412 Pasta vase Axion Lemon 400g</c:v>
              </c:pt>
              <c:pt idx="5">
                <c:v>25186 Pasta de dinti Colgate Max White Expert Complete Mild Mint 75ml</c:v>
              </c:pt>
              <c:pt idx="6">
                <c:v>28603 Deodorant solid Mennen Speed Stick Avalanche 60g</c:v>
              </c:pt>
              <c:pt idx="7">
                <c:v>35476 Pasta de dinti Colgate Total Fresh Stripe 100ml</c:v>
              </c:pt>
              <c:pt idx="8">
                <c:v>47137 Periuta de dinti Colgate Smiles 3-5 ani </c:v>
              </c:pt>
              <c:pt idx="9">
                <c:v>49188 Gel de dus Palmolive Aroma Sensations Luminous 500ml </c:v>
              </c:pt>
              <c:pt idx="10">
                <c:v>94302 Sapun lichid Protex Fresh 300ml</c:v>
              </c:pt>
            </c:strLit>
          </c:cat>
          <c:val>
            <c:numLit>
              <c:formatCode>General</c:formatCode>
              <c:ptCount val="11"/>
              <c:pt idx="0">
                <c:v>4766.7799999999897</c:v>
              </c:pt>
              <c:pt idx="1">
                <c:v>-5230.75</c:v>
              </c:pt>
              <c:pt idx="2">
                <c:v>1203.22</c:v>
              </c:pt>
              <c:pt idx="3">
                <c:v>3728.55</c:v>
              </c:pt>
              <c:pt idx="4">
                <c:v>-3026.3099999999899</c:v>
              </c:pt>
              <c:pt idx="5">
                <c:v>-11905.09</c:v>
              </c:pt>
              <c:pt idx="6">
                <c:v>3289.19</c:v>
              </c:pt>
              <c:pt idx="7">
                <c:v>1747.19</c:v>
              </c:pt>
              <c:pt idx="8">
                <c:v>5946.76</c:v>
              </c:pt>
              <c:pt idx="9">
                <c:v>9149.3700000000008</c:v>
              </c:pt>
              <c:pt idx="10">
                <c:v>753.49</c:v>
              </c:pt>
            </c:numLit>
          </c:val>
          <c:extLst>
            <c:ext xmlns:c16="http://schemas.microsoft.com/office/drawing/2014/chart" uri="{C3380CC4-5D6E-409C-BE32-E72D297353CC}">
              <c16:uniqueId val="{00000004-099B-465F-BF57-2A41E225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506448"/>
        <c:axId val="1161506032"/>
      </c:barChart>
      <c:catAx>
        <c:axId val="11615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06032"/>
        <c:crosses val="autoZero"/>
        <c:auto val="1"/>
        <c:lblAlgn val="ctr"/>
        <c:lblOffset val="100"/>
        <c:noMultiLvlLbl val="0"/>
      </c:catAx>
      <c:valAx>
        <c:axId val="11615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</xdr:row>
      <xdr:rowOff>33337</xdr:rowOff>
    </xdr:from>
    <xdr:to>
      <xdr:col>21</xdr:col>
      <xdr:colOff>400050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C5055-84AB-4C11-A8E3-6EF7FB17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2</xdr:row>
      <xdr:rowOff>161925</xdr:rowOff>
    </xdr:from>
    <xdr:to>
      <xdr:col>20</xdr:col>
      <xdr:colOff>238126</xdr:colOff>
      <xdr:row>31</xdr:row>
      <xdr:rowOff>109838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AC6C4-CABC-44FF-A295-BDB9CBF7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8.502952314811" createdVersion="6" refreshedVersion="6" minRefreshableVersion="3" recordCount="12" xr:uid="{1190F2F4-8797-48F1-9D15-B679A5650FE0}">
  <cacheSource type="worksheet">
    <worksheetSource ref="A1:J13" sheet="Date Excel"/>
  </cacheSource>
  <cacheFields count="10">
    <cacheField name="Coduri" numFmtId="0">
      <sharedItems containsString="0" containsBlank="1" containsNumber="1" containsInteger="1" minValue="10376" maxValue="94302" count="12">
        <n v="25186"/>
        <n v="35476"/>
        <n v="15754"/>
        <n v="47137"/>
        <n v="10376"/>
        <n v="94302"/>
        <n v="49188"/>
        <n v="19601"/>
        <n v="28603"/>
        <n v="11130"/>
        <n v="23412"/>
        <m/>
      </sharedItems>
    </cacheField>
    <cacheField name="Denumire " numFmtId="0">
      <sharedItems count="12">
        <s v="Pasta de dinti Colgate Max White Expert Complete Mild Mint 75ml"/>
        <s v="Pasta de dinti Colgate Total Fresh Stripe 100ml"/>
        <s v="Periuta de dinti Colgate 360 Advanced"/>
        <s v="Periuta de dinti Colgate Smiles 3-5 ani "/>
        <s v="Sapun solid Protex Fresh 90g"/>
        <s v="Sapun lichid Protex Fresh 300ml"/>
        <s v="Gel de dus Palmolive Aroma Sensations Luminous 500ml "/>
        <s v="Deodorant gel Mennen Speed Stick 24/7 Cool Night 85g"/>
        <s v="Deodorant solid Mennen Speed Stick Avalanche 60g"/>
        <s v="Lichid suprafete Ajax FF Lilac 1000ml"/>
        <s v="Pasta vase Axion Lemon 400g"/>
        <s v="Pret mediu -&gt;"/>
      </sharedItems>
    </cacheField>
    <cacheField name="Pret" numFmtId="0">
      <sharedItems containsSemiMixedTypes="0" containsString="0" containsNumber="1" minValue="2.2200000000000002" maxValue="17.7" count="12">
        <n v="17.7"/>
        <n v="9.35"/>
        <n v="15.1"/>
        <n v="5.66"/>
        <n v="2.2200000000000002"/>
        <n v="10.59"/>
        <n v="11.73"/>
        <n v="9.8699999999999992"/>
        <n v="8.5500000000000007"/>
        <n v="8.09"/>
        <n v="5.37"/>
        <n v="9.4754545454545465"/>
      </sharedItems>
    </cacheField>
    <cacheField name="Client " numFmtId="0">
      <sharedItems containsBlank="1" count="2">
        <s v="Mega Image "/>
        <m/>
      </sharedItems>
    </cacheField>
    <cacheField name="May" numFmtId="0">
      <sharedItems containsString="0" containsBlank="1" containsNumber="1" minValue="-736.42999999999904" maxValue="17713.72"/>
    </cacheField>
    <cacheField name="Jun" numFmtId="0">
      <sharedItems containsString="0" containsBlank="1" containsNumber="1" minValue="1719.0899999999899" maxValue="39503.339999999902"/>
    </cacheField>
    <cacheField name="Jul" numFmtId="0">
      <sharedItems containsString="0" containsBlank="1" containsNumber="1" minValue="-1210.6300000000001" maxValue="23657.709999999901"/>
    </cacheField>
    <cacheField name="Aug" numFmtId="0">
      <sharedItems containsString="0" containsBlank="1" containsNumber="1" minValue="2057.5500000000002" maxValue="60357.379999999903"/>
    </cacheField>
    <cacheField name="Sep" numFmtId="0">
      <sharedItems containsMixedTypes="1" containsNumber="1" minValue="-11905.09" maxValue="9149.3700000000008" count="12">
        <n v="-11905.09"/>
        <n v="1747.19"/>
        <n v="1203.22"/>
        <n v="5946.76"/>
        <n v="4766.7799999999897"/>
        <n v="753.49"/>
        <n v="9149.3700000000008"/>
        <n v="3728.55"/>
        <n v="3289.19"/>
        <n v="-5230.75"/>
        <n v="-3026.3099999999899"/>
        <s v="Vânzări medii-&gt;"/>
      </sharedItems>
    </cacheField>
    <cacheField name="Average" numFmtId="0">
      <sharedItems containsSemiMixedTypes="0" containsString="0" containsNumber="1" minValue="698.86799999999823" maxValue="28549.637999999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12032.78"/>
    <n v="15337.29"/>
    <n v="20203.68"/>
    <n v="31451.57"/>
    <x v="0"/>
    <n v="13424.046000000002"/>
  </r>
  <r>
    <x v="1"/>
    <x v="1"/>
    <x v="1"/>
    <x v="0"/>
    <n v="1114.0799999999899"/>
    <n v="3388.9099999999899"/>
    <n v="7239.5"/>
    <n v="12233.889999999899"/>
    <x v="1"/>
    <n v="5144.7139999999763"/>
  </r>
  <r>
    <x v="2"/>
    <x v="2"/>
    <x v="2"/>
    <x v="0"/>
    <n v="306.56999999999903"/>
    <n v="2437.13"/>
    <n v="1225.05"/>
    <n v="3593.7399999999898"/>
    <x v="2"/>
    <n v="1753.1419999999976"/>
  </r>
  <r>
    <x v="3"/>
    <x v="3"/>
    <x v="3"/>
    <x v="0"/>
    <n v="17713.72"/>
    <n v="39503.339999999902"/>
    <n v="19226.990000000002"/>
    <n v="60357.379999999903"/>
    <x v="3"/>
    <n v="28549.637999999966"/>
  </r>
  <r>
    <x v="4"/>
    <x v="4"/>
    <x v="4"/>
    <x v="0"/>
    <n v="4572.47"/>
    <n v="9535.36"/>
    <n v="-1210.6300000000001"/>
    <n v="9019.36"/>
    <x v="4"/>
    <n v="5336.6679999999978"/>
  </r>
  <r>
    <x v="5"/>
    <x v="5"/>
    <x v="5"/>
    <x v="0"/>
    <n v="2038.51"/>
    <n v="7355.0799999999899"/>
    <n v="12746.7"/>
    <n v="8393.7800000000007"/>
    <x v="5"/>
    <n v="6257.5119999999988"/>
  </r>
  <r>
    <x v="6"/>
    <x v="6"/>
    <x v="6"/>
    <x v="0"/>
    <n v="9961.3099999999904"/>
    <n v="15151.639999999899"/>
    <n v="23657.709999999901"/>
    <n v="32251.91"/>
    <x v="6"/>
    <n v="18034.387999999955"/>
  </r>
  <r>
    <x v="7"/>
    <x v="7"/>
    <x v="7"/>
    <x v="0"/>
    <n v="1188.1199999999899"/>
    <n v="3892.8699999999899"/>
    <n v="5108.4499999999898"/>
    <n v="7710.42"/>
    <x v="7"/>
    <n v="4325.6819999999943"/>
  </r>
  <r>
    <x v="8"/>
    <x v="8"/>
    <x v="8"/>
    <x v="0"/>
    <n v="2091.63"/>
    <n v="1719.0899999999899"/>
    <n v="2089.5599999999899"/>
    <n v="2057.5500000000002"/>
    <x v="8"/>
    <n v="2249.4039999999959"/>
  </r>
  <r>
    <x v="9"/>
    <x v="9"/>
    <x v="9"/>
    <x v="0"/>
    <n v="-736.42999999999904"/>
    <n v="3869.21"/>
    <n v="2063.13"/>
    <n v="3529.1799999999898"/>
    <x v="9"/>
    <n v="698.86799999999823"/>
  </r>
  <r>
    <x v="10"/>
    <x v="10"/>
    <x v="10"/>
    <x v="0"/>
    <n v="4187.8199999999897"/>
    <n v="10055.15"/>
    <n v="7091.9399999999896"/>
    <n v="24169.3499999999"/>
    <x v="10"/>
    <n v="8495.5899999999783"/>
  </r>
  <r>
    <x v="11"/>
    <x v="11"/>
    <x v="11"/>
    <x v="1"/>
    <m/>
    <m/>
    <m/>
    <m/>
    <x v="11"/>
    <n v="8569.9683636363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174C3-40D1-4AEA-B174-70AA6522BD4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7" firstHeaderRow="0" firstDataRow="1" firstDataCol="1" rowPageCount="1" colPageCount="1"/>
  <pivotFields count="10">
    <pivotField axis="axisRow" showAll="0">
      <items count="13">
        <item x="4"/>
        <item x="9"/>
        <item x="2"/>
        <item x="7"/>
        <item x="10"/>
        <item x="0"/>
        <item x="8"/>
        <item x="1"/>
        <item x="3"/>
        <item x="6"/>
        <item x="5"/>
        <item x="11"/>
        <item t="default"/>
      </items>
    </pivotField>
    <pivotField axis="axisRow" showAll="0">
      <items count="13">
        <item x="7"/>
        <item x="8"/>
        <item x="6"/>
        <item x="9"/>
        <item x="0"/>
        <item x="1"/>
        <item x="10"/>
        <item x="2"/>
        <item x="3"/>
        <item x="11"/>
        <item x="5"/>
        <item x="4"/>
        <item t="default"/>
      </items>
    </pivotField>
    <pivotField dataField="1" showAll="0">
      <items count="13">
        <item x="4"/>
        <item x="10"/>
        <item x="3"/>
        <item x="9"/>
        <item x="8"/>
        <item x="1"/>
        <item x="11"/>
        <item x="7"/>
        <item x="5"/>
        <item x="6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3">
        <item x="0"/>
        <item x="9"/>
        <item x="10"/>
        <item x="5"/>
        <item x="2"/>
        <item x="1"/>
        <item x="8"/>
        <item x="7"/>
        <item x="4"/>
        <item x="3"/>
        <item x="6"/>
        <item x="11"/>
        <item t="default"/>
      </items>
    </pivotField>
    <pivotField showAll="0"/>
  </pivotFields>
  <rowFields count="2">
    <field x="1"/>
    <field x="0"/>
  </rowFields>
  <rowItems count="23">
    <i>
      <x/>
    </i>
    <i r="1">
      <x v="3"/>
    </i>
    <i>
      <x v="1"/>
    </i>
    <i r="1">
      <x v="6"/>
    </i>
    <i>
      <x v="2"/>
    </i>
    <i r="1">
      <x v="9"/>
    </i>
    <i>
      <x v="3"/>
    </i>
    <i r="1">
      <x v="1"/>
    </i>
    <i>
      <x v="4"/>
    </i>
    <i r="1">
      <x v="5"/>
    </i>
    <i>
      <x v="5"/>
    </i>
    <i r="1">
      <x v="7"/>
    </i>
    <i>
      <x v="6"/>
    </i>
    <i r="1">
      <x v="4"/>
    </i>
    <i>
      <x v="7"/>
    </i>
    <i r="1">
      <x v="2"/>
    </i>
    <i>
      <x v="8"/>
    </i>
    <i r="1">
      <x v="8"/>
    </i>
    <i>
      <x v="10"/>
    </i>
    <i r="1">
      <x v="10"/>
    </i>
    <i>
      <x v="11"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0" hier="-1"/>
  </pageFields>
  <dataFields count="5">
    <dataField name="Sum of May" fld="4" baseField="0" baseItem="0"/>
    <dataField name="Sum of Jun" fld="5" baseField="0" baseItem="0"/>
    <dataField name="Sum of Jul" fld="6" baseField="0" baseItem="0"/>
    <dataField name="Sum of Aug" fld="7" baseField="0" baseItem="0"/>
    <dataField name="Sum of Pre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L19" sqref="L19"/>
    </sheetView>
  </sheetViews>
  <sheetFormatPr defaultRowHeight="15" x14ac:dyDescent="0.25"/>
  <cols>
    <col min="2" max="2" width="60.85546875" bestFit="1" customWidth="1"/>
    <col min="4" max="4" width="12.140625" bestFit="1" customWidth="1"/>
    <col min="9" max="9" width="1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4" x14ac:dyDescent="0.25">
      <c r="A2" s="3">
        <v>28603</v>
      </c>
      <c r="B2" s="3" t="s">
        <v>19</v>
      </c>
      <c r="C2" s="3">
        <v>8.5500000000000007</v>
      </c>
      <c r="D2" s="3" t="s">
        <v>11</v>
      </c>
      <c r="E2" s="3">
        <v>2091.63</v>
      </c>
      <c r="F2" s="3">
        <v>1719.0899999999899</v>
      </c>
      <c r="G2" s="3">
        <v>2089.5599999999899</v>
      </c>
      <c r="H2" s="3">
        <v>2057.5500000000002</v>
      </c>
      <c r="I2" s="3">
        <v>3289.19</v>
      </c>
      <c r="J2" s="4">
        <f>AVERAGE(E2:I2)</f>
        <v>2249.4039999999959</v>
      </c>
      <c r="M2" t="s">
        <v>50</v>
      </c>
    </row>
    <row r="3" spans="1:14" x14ac:dyDescent="0.25">
      <c r="A3" s="3">
        <v>15754</v>
      </c>
      <c r="B3" s="3" t="s">
        <v>13</v>
      </c>
      <c r="C3" s="3">
        <v>15.1</v>
      </c>
      <c r="D3" s="3" t="s">
        <v>11</v>
      </c>
      <c r="E3" s="3">
        <v>306.56999999999903</v>
      </c>
      <c r="F3" s="3">
        <v>2437.13</v>
      </c>
      <c r="G3" s="3">
        <v>1225.05</v>
      </c>
      <c r="H3" s="3">
        <v>3593.7399999999898</v>
      </c>
      <c r="I3" s="3">
        <v>1203.22</v>
      </c>
      <c r="J3" s="4">
        <f>AVERAGE(E3:I3)</f>
        <v>1753.1419999999976</v>
      </c>
      <c r="M3" t="s">
        <v>4</v>
      </c>
      <c r="N3">
        <f>SUM(E2:E12)</f>
        <v>54470.579999999958</v>
      </c>
    </row>
    <row r="4" spans="1:14" x14ac:dyDescent="0.25">
      <c r="A4" s="3">
        <v>35476</v>
      </c>
      <c r="B4" s="3" t="s">
        <v>12</v>
      </c>
      <c r="C4" s="3">
        <v>9.35</v>
      </c>
      <c r="D4" s="3" t="s">
        <v>11</v>
      </c>
      <c r="E4" s="3">
        <v>1114.0799999999899</v>
      </c>
      <c r="F4" s="3">
        <v>3388.9099999999899</v>
      </c>
      <c r="G4" s="3">
        <v>7239.5</v>
      </c>
      <c r="H4" s="3">
        <v>12233.889999999899</v>
      </c>
      <c r="I4" s="3">
        <v>1747.19</v>
      </c>
      <c r="J4" s="4">
        <f>AVERAGE(E4:I4)</f>
        <v>5144.7139999999763</v>
      </c>
      <c r="M4" t="s">
        <v>5</v>
      </c>
      <c r="N4">
        <f>SUM(F2:F12)</f>
        <v>112245.06999999977</v>
      </c>
    </row>
    <row r="5" spans="1:14" x14ac:dyDescent="0.25">
      <c r="A5" s="3">
        <v>11130</v>
      </c>
      <c r="B5" s="3" t="s">
        <v>20</v>
      </c>
      <c r="C5" s="3">
        <v>8.09</v>
      </c>
      <c r="D5" s="3" t="s">
        <v>11</v>
      </c>
      <c r="E5" s="3">
        <v>-736.42999999999904</v>
      </c>
      <c r="F5" s="3">
        <v>3869.21</v>
      </c>
      <c r="G5" s="3">
        <v>2063.13</v>
      </c>
      <c r="H5" s="3">
        <v>3529.1799999999898</v>
      </c>
      <c r="I5" s="3">
        <v>-5230.75</v>
      </c>
      <c r="J5" s="4">
        <f>AVERAGE(E5:I5)</f>
        <v>698.86799999999823</v>
      </c>
      <c r="M5" t="s">
        <v>6</v>
      </c>
      <c r="N5">
        <f>SUM(G2:G12)</f>
        <v>99442.079999999885</v>
      </c>
    </row>
    <row r="6" spans="1:14" x14ac:dyDescent="0.25">
      <c r="A6" s="3">
        <v>19601</v>
      </c>
      <c r="B6" s="3" t="s">
        <v>18</v>
      </c>
      <c r="C6" s="3">
        <v>9.8699999999999992</v>
      </c>
      <c r="D6" s="3" t="s">
        <v>11</v>
      </c>
      <c r="E6" s="3">
        <v>1188.1199999999899</v>
      </c>
      <c r="F6" s="3">
        <v>3892.8699999999899</v>
      </c>
      <c r="G6" s="3">
        <v>5108.4499999999898</v>
      </c>
      <c r="H6" s="3">
        <v>7710.42</v>
      </c>
      <c r="I6" s="3">
        <v>3728.55</v>
      </c>
      <c r="J6" s="4">
        <f>AVERAGE(E6:I6)</f>
        <v>4325.6819999999943</v>
      </c>
      <c r="M6" t="s">
        <v>7</v>
      </c>
      <c r="N6">
        <f>SUM(H2:H12)</f>
        <v>194768.12999999971</v>
      </c>
    </row>
    <row r="7" spans="1:14" x14ac:dyDescent="0.25">
      <c r="A7" s="3">
        <v>94302</v>
      </c>
      <c r="B7" s="3" t="s">
        <v>16</v>
      </c>
      <c r="C7" s="3">
        <v>10.59</v>
      </c>
      <c r="D7" s="3" t="s">
        <v>11</v>
      </c>
      <c r="E7" s="3">
        <v>2038.51</v>
      </c>
      <c r="F7" s="3">
        <v>7355.0799999999899</v>
      </c>
      <c r="G7" s="3">
        <v>12746.7</v>
      </c>
      <c r="H7" s="3">
        <v>8393.7800000000007</v>
      </c>
      <c r="I7" s="3">
        <v>753.49</v>
      </c>
      <c r="J7" s="4">
        <f>AVERAGE(E7:I7)</f>
        <v>6257.5119999999988</v>
      </c>
      <c r="M7" t="s">
        <v>8</v>
      </c>
      <c r="N7">
        <f>SUM(I2:I12)</f>
        <v>10422.400000000001</v>
      </c>
    </row>
    <row r="8" spans="1:14" x14ac:dyDescent="0.25">
      <c r="A8" s="3">
        <v>10376</v>
      </c>
      <c r="B8" s="3" t="s">
        <v>15</v>
      </c>
      <c r="C8" s="3">
        <v>2.2200000000000002</v>
      </c>
      <c r="D8" s="3" t="s">
        <v>11</v>
      </c>
      <c r="E8" s="3">
        <v>4572.47</v>
      </c>
      <c r="F8" s="3">
        <v>9535.36</v>
      </c>
      <c r="G8" s="3">
        <v>-1210.6300000000001</v>
      </c>
      <c r="H8" s="3">
        <v>9019.36</v>
      </c>
      <c r="I8" s="3">
        <v>4766.7799999999897</v>
      </c>
      <c r="J8" s="4">
        <f>AVERAGE(E8:I8)</f>
        <v>5336.6679999999978</v>
      </c>
    </row>
    <row r="9" spans="1:14" x14ac:dyDescent="0.25">
      <c r="A9" s="3">
        <v>23412</v>
      </c>
      <c r="B9" s="3" t="s">
        <v>21</v>
      </c>
      <c r="C9" s="3">
        <v>5.37</v>
      </c>
      <c r="D9" s="3" t="s">
        <v>11</v>
      </c>
      <c r="E9" s="3">
        <v>4187.8199999999897</v>
      </c>
      <c r="F9" s="3">
        <v>10055.15</v>
      </c>
      <c r="G9" s="3">
        <v>7091.9399999999896</v>
      </c>
      <c r="H9" s="3">
        <v>24169.3499999999</v>
      </c>
      <c r="I9" s="3">
        <v>-3026.3099999999899</v>
      </c>
      <c r="J9" s="4">
        <f>AVERAGE(E9:I9)</f>
        <v>8495.5899999999783</v>
      </c>
    </row>
    <row r="10" spans="1:14" x14ac:dyDescent="0.25">
      <c r="A10" s="3">
        <v>49188</v>
      </c>
      <c r="B10" s="3" t="s">
        <v>17</v>
      </c>
      <c r="C10" s="3">
        <v>11.73</v>
      </c>
      <c r="D10" s="3" t="s">
        <v>11</v>
      </c>
      <c r="E10" s="3">
        <v>9961.3099999999904</v>
      </c>
      <c r="F10" s="3">
        <v>15151.639999999899</v>
      </c>
      <c r="G10" s="3">
        <v>23657.709999999901</v>
      </c>
      <c r="H10" s="3">
        <v>32251.91</v>
      </c>
      <c r="I10" s="3">
        <v>9149.3700000000008</v>
      </c>
      <c r="J10" s="4">
        <f>AVERAGE(E10:I10)</f>
        <v>18034.387999999955</v>
      </c>
    </row>
    <row r="11" spans="1:14" x14ac:dyDescent="0.25">
      <c r="A11" s="3">
        <v>25186</v>
      </c>
      <c r="B11" s="3" t="s">
        <v>10</v>
      </c>
      <c r="C11" s="3">
        <v>17.7</v>
      </c>
      <c r="D11" s="3" t="s">
        <v>11</v>
      </c>
      <c r="E11" s="3">
        <v>12032.78</v>
      </c>
      <c r="F11" s="3">
        <v>15337.29</v>
      </c>
      <c r="G11" s="3">
        <v>20203.68</v>
      </c>
      <c r="H11" s="3">
        <v>31451.57</v>
      </c>
      <c r="I11" s="3">
        <v>-11905.09</v>
      </c>
      <c r="J11" s="4">
        <f>AVERAGE(E11:I11)</f>
        <v>13424.046000000002</v>
      </c>
    </row>
    <row r="12" spans="1:14" x14ac:dyDescent="0.25">
      <c r="A12" s="3">
        <v>47137</v>
      </c>
      <c r="B12" s="3" t="s">
        <v>14</v>
      </c>
      <c r="C12" s="3">
        <v>5.66</v>
      </c>
      <c r="D12" s="3" t="s">
        <v>11</v>
      </c>
      <c r="E12" s="3">
        <v>17713.72</v>
      </c>
      <c r="F12" s="3">
        <v>39503.339999999902</v>
      </c>
      <c r="G12" s="3">
        <v>19226.990000000002</v>
      </c>
      <c r="H12" s="3">
        <v>60357.379999999903</v>
      </c>
      <c r="I12" s="3">
        <v>5946.76</v>
      </c>
      <c r="J12" s="4">
        <f>AVERAGE(E12:I12)</f>
        <v>28549.637999999966</v>
      </c>
    </row>
    <row r="13" spans="1:14" x14ac:dyDescent="0.25">
      <c r="B13" s="5" t="s">
        <v>22</v>
      </c>
      <c r="C13" s="6">
        <f>AVERAGE(C2:C12)</f>
        <v>9.4754545454545465</v>
      </c>
      <c r="I13" t="s">
        <v>23</v>
      </c>
      <c r="J13" s="7">
        <f>AVERAGE(J2:J12)</f>
        <v>8569.9683636363497</v>
      </c>
    </row>
  </sheetData>
  <autoFilter ref="A1:J1" xr:uid="{415234AF-0815-4F21-8997-65DBF7EA5592}"/>
  <sortState ref="A2:J12">
    <sortCondition ref="F2:F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7303-4E0A-4389-82BD-034777654123}">
  <dimension ref="A1:J12"/>
  <sheetViews>
    <sheetView workbookViewId="0">
      <selection activeCell="E2" sqref="E2:E12"/>
    </sheetView>
  </sheetViews>
  <sheetFormatPr defaultRowHeight="15" x14ac:dyDescent="0.25"/>
  <cols>
    <col min="2" max="2" width="60.85546875" bestFit="1" customWidth="1"/>
    <col min="4" max="4" width="12.140625" bestFit="1" customWidth="1"/>
    <col min="5" max="5" width="12.5703125" bestFit="1" customWidth="1"/>
    <col min="6" max="6" width="17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64</v>
      </c>
      <c r="F1" s="23" t="s">
        <v>65</v>
      </c>
      <c r="G1" s="26"/>
      <c r="H1" s="24"/>
      <c r="I1" s="24"/>
      <c r="J1" s="24"/>
    </row>
    <row r="2" spans="1:10" x14ac:dyDescent="0.25">
      <c r="A2" s="3">
        <v>28603</v>
      </c>
      <c r="B2" s="3" t="s">
        <v>19</v>
      </c>
      <c r="C2" s="3">
        <v>8.5500000000000007</v>
      </c>
      <c r="D2" s="3" t="s">
        <v>11</v>
      </c>
      <c r="E2" s="3">
        <f>C2-(C2*0.19)</f>
        <v>6.9255000000000004</v>
      </c>
      <c r="F2" s="3">
        <f>IF(C2&gt;8.5,C2*0.9,C2)</f>
        <v>7.6950000000000012</v>
      </c>
      <c r="G2" s="20"/>
      <c r="H2" s="20"/>
      <c r="I2" s="20"/>
      <c r="J2" s="22"/>
    </row>
    <row r="3" spans="1:10" x14ac:dyDescent="0.25">
      <c r="A3" s="3">
        <v>15754</v>
      </c>
      <c r="B3" s="3" t="s">
        <v>13</v>
      </c>
      <c r="C3" s="3">
        <v>15.1</v>
      </c>
      <c r="D3" s="3" t="s">
        <v>11</v>
      </c>
      <c r="E3" s="3">
        <f t="shared" ref="E3:E12" si="0">C3-(C3*0.19)</f>
        <v>12.231</v>
      </c>
      <c r="F3" s="3">
        <f t="shared" ref="F3:F12" si="1">IF(C3&gt;8.5,C3*0.9,C3)</f>
        <v>13.59</v>
      </c>
      <c r="G3" s="25"/>
      <c r="H3" s="20"/>
      <c r="I3" s="20"/>
      <c r="J3" s="22"/>
    </row>
    <row r="4" spans="1:10" x14ac:dyDescent="0.25">
      <c r="A4" s="3">
        <v>35476</v>
      </c>
      <c r="B4" s="3" t="s">
        <v>12</v>
      </c>
      <c r="C4" s="3">
        <v>9.35</v>
      </c>
      <c r="D4" s="3" t="s">
        <v>11</v>
      </c>
      <c r="E4" s="3">
        <f t="shared" si="0"/>
        <v>7.5734999999999992</v>
      </c>
      <c r="F4" s="3">
        <f t="shared" si="1"/>
        <v>8.4149999999999991</v>
      </c>
      <c r="G4" s="25"/>
      <c r="H4" s="20"/>
      <c r="I4" s="20"/>
      <c r="J4" s="22"/>
    </row>
    <row r="5" spans="1:10" x14ac:dyDescent="0.25">
      <c r="A5" s="3">
        <v>11130</v>
      </c>
      <c r="B5" s="3" t="s">
        <v>20</v>
      </c>
      <c r="C5" s="3">
        <v>8.09</v>
      </c>
      <c r="D5" s="3" t="s">
        <v>11</v>
      </c>
      <c r="E5" s="3">
        <f t="shared" si="0"/>
        <v>6.5529000000000002</v>
      </c>
      <c r="F5" s="3">
        <f t="shared" si="1"/>
        <v>8.09</v>
      </c>
      <c r="G5" s="25"/>
      <c r="H5" s="20"/>
      <c r="I5" s="20"/>
      <c r="J5" s="22"/>
    </row>
    <row r="6" spans="1:10" x14ac:dyDescent="0.25">
      <c r="A6" s="3">
        <v>19601</v>
      </c>
      <c r="B6" s="3" t="s">
        <v>18</v>
      </c>
      <c r="C6" s="3">
        <v>9.8699999999999992</v>
      </c>
      <c r="D6" s="3" t="s">
        <v>11</v>
      </c>
      <c r="E6" s="3">
        <f t="shared" si="0"/>
        <v>7.994699999999999</v>
      </c>
      <c r="F6" s="3">
        <f t="shared" si="1"/>
        <v>8.8829999999999991</v>
      </c>
      <c r="G6" s="25"/>
      <c r="H6" s="20"/>
      <c r="I6" s="20"/>
      <c r="J6" s="22"/>
    </row>
    <row r="7" spans="1:10" x14ac:dyDescent="0.25">
      <c r="A7" s="3">
        <v>94302</v>
      </c>
      <c r="B7" s="3" t="s">
        <v>16</v>
      </c>
      <c r="C7" s="3">
        <v>10.59</v>
      </c>
      <c r="D7" s="3" t="s">
        <v>11</v>
      </c>
      <c r="E7" s="3">
        <f t="shared" si="0"/>
        <v>8.5778999999999996</v>
      </c>
      <c r="F7" s="3">
        <f t="shared" si="1"/>
        <v>9.5310000000000006</v>
      </c>
      <c r="G7" s="25"/>
      <c r="H7" s="20"/>
      <c r="I7" s="20"/>
      <c r="J7" s="22"/>
    </row>
    <row r="8" spans="1:10" x14ac:dyDescent="0.25">
      <c r="A8" s="3">
        <v>10376</v>
      </c>
      <c r="B8" s="3" t="s">
        <v>15</v>
      </c>
      <c r="C8" s="3">
        <v>2.2200000000000002</v>
      </c>
      <c r="D8" s="3" t="s">
        <v>11</v>
      </c>
      <c r="E8" s="3">
        <f t="shared" si="0"/>
        <v>1.7982</v>
      </c>
      <c r="F8" s="3">
        <f t="shared" si="1"/>
        <v>2.2200000000000002</v>
      </c>
      <c r="G8" s="25"/>
      <c r="H8" s="20"/>
      <c r="I8" s="20"/>
      <c r="J8" s="22"/>
    </row>
    <row r="9" spans="1:10" x14ac:dyDescent="0.25">
      <c r="A9" s="3">
        <v>23412</v>
      </c>
      <c r="B9" s="3" t="s">
        <v>21</v>
      </c>
      <c r="C9" s="3">
        <v>5.37</v>
      </c>
      <c r="D9" s="3" t="s">
        <v>11</v>
      </c>
      <c r="E9" s="3">
        <f t="shared" si="0"/>
        <v>4.3497000000000003</v>
      </c>
      <c r="F9" s="3">
        <f t="shared" si="1"/>
        <v>5.37</v>
      </c>
      <c r="G9" s="25"/>
      <c r="H9" s="20"/>
      <c r="I9" s="20"/>
      <c r="J9" s="22"/>
    </row>
    <row r="10" spans="1:10" x14ac:dyDescent="0.25">
      <c r="A10" s="3">
        <v>49188</v>
      </c>
      <c r="B10" s="3" t="s">
        <v>17</v>
      </c>
      <c r="C10" s="3">
        <v>11.73</v>
      </c>
      <c r="D10" s="3" t="s">
        <v>11</v>
      </c>
      <c r="E10" s="3">
        <f t="shared" si="0"/>
        <v>9.5013000000000005</v>
      </c>
      <c r="F10" s="3">
        <f t="shared" si="1"/>
        <v>10.557</v>
      </c>
      <c r="G10" s="25"/>
      <c r="H10" s="20"/>
      <c r="I10" s="20"/>
      <c r="J10" s="22"/>
    </row>
    <row r="11" spans="1:10" x14ac:dyDescent="0.25">
      <c r="A11" s="3">
        <v>25186</v>
      </c>
      <c r="B11" s="3" t="s">
        <v>10</v>
      </c>
      <c r="C11" s="3">
        <v>17.7</v>
      </c>
      <c r="D11" s="3" t="s">
        <v>11</v>
      </c>
      <c r="E11" s="3">
        <f t="shared" si="0"/>
        <v>14.337</v>
      </c>
      <c r="F11" s="3">
        <f t="shared" si="1"/>
        <v>15.93</v>
      </c>
      <c r="G11" s="25"/>
      <c r="H11" s="20"/>
      <c r="I11" s="20"/>
      <c r="J11" s="22"/>
    </row>
    <row r="12" spans="1:10" x14ac:dyDescent="0.25">
      <c r="A12" s="3">
        <v>47137</v>
      </c>
      <c r="B12" s="3" t="s">
        <v>14</v>
      </c>
      <c r="C12" s="3">
        <v>5.66</v>
      </c>
      <c r="D12" s="3" t="s">
        <v>11</v>
      </c>
      <c r="E12" s="3">
        <f t="shared" si="0"/>
        <v>4.5846</v>
      </c>
      <c r="F12" s="3">
        <f t="shared" si="1"/>
        <v>5.66</v>
      </c>
      <c r="G12" s="25"/>
      <c r="H12" s="20"/>
      <c r="I12" s="20"/>
      <c r="J1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F679-0942-48A3-8EDA-20EC919CD2A2}">
  <dimension ref="A2:F27"/>
  <sheetViews>
    <sheetView workbookViewId="0">
      <selection activeCell="A4" sqref="A4"/>
    </sheetView>
  </sheetViews>
  <sheetFormatPr defaultRowHeight="15" x14ac:dyDescent="0.25"/>
  <cols>
    <col min="1" max="1" width="63.28515625" bestFit="1" customWidth="1"/>
    <col min="2" max="2" width="14.42578125" bestFit="1" customWidth="1"/>
    <col min="3" max="3" width="10.5703125" bestFit="1" customWidth="1"/>
    <col min="4" max="4" width="10" bestFit="1" customWidth="1"/>
    <col min="5" max="5" width="11" bestFit="1" customWidth="1"/>
    <col min="6" max="6" width="11.28515625" bestFit="1" customWidth="1"/>
    <col min="7" max="10" width="8" bestFit="1" customWidth="1"/>
    <col min="11" max="11" width="7" bestFit="1" customWidth="1"/>
    <col min="12" max="12" width="9" bestFit="1" customWidth="1"/>
    <col min="13" max="13" width="10.5703125" bestFit="1" customWidth="1"/>
    <col min="14" max="15" width="9" bestFit="1" customWidth="1"/>
    <col min="16" max="20" width="8" bestFit="1" customWidth="1"/>
    <col min="21" max="21" width="9" bestFit="1" customWidth="1"/>
    <col min="22" max="22" width="8" bestFit="1" customWidth="1"/>
    <col min="23" max="23" width="9" bestFit="1" customWidth="1"/>
    <col min="24" max="24" width="10" bestFit="1" customWidth="1"/>
    <col min="25" max="25" width="8" bestFit="1" customWidth="1"/>
    <col min="26" max="26" width="9" bestFit="1" customWidth="1"/>
    <col min="27" max="28" width="8" bestFit="1" customWidth="1"/>
    <col min="29" max="29" width="7" bestFit="1" customWidth="1"/>
    <col min="30" max="31" width="8" bestFit="1" customWidth="1"/>
    <col min="32" max="32" width="9" bestFit="1" customWidth="1"/>
    <col min="33" max="33" width="8" bestFit="1" customWidth="1"/>
    <col min="34" max="34" width="9" bestFit="1" customWidth="1"/>
    <col min="35" max="35" width="11" bestFit="1" customWidth="1"/>
    <col min="36" max="37" width="9" bestFit="1" customWidth="1"/>
    <col min="38" max="39" width="8" bestFit="1" customWidth="1"/>
    <col min="40" max="40" width="9" bestFit="1" customWidth="1"/>
    <col min="41" max="42" width="8" bestFit="1" customWidth="1"/>
    <col min="43" max="43" width="9" bestFit="1" customWidth="1"/>
    <col min="44" max="44" width="8" bestFit="1" customWidth="1"/>
    <col min="45" max="45" width="9" bestFit="1" customWidth="1"/>
    <col min="46" max="46" width="16.42578125" bestFit="1" customWidth="1"/>
    <col min="47" max="47" width="15.5703125" bestFit="1" customWidth="1"/>
    <col min="48" max="48" width="15" bestFit="1" customWidth="1"/>
    <col min="49" max="49" width="16" bestFit="1" customWidth="1"/>
  </cols>
  <sheetData>
    <row r="2" spans="1:6" x14ac:dyDescent="0.25">
      <c r="A2" s="16" t="s">
        <v>3</v>
      </c>
      <c r="B2" t="s">
        <v>11</v>
      </c>
    </row>
    <row r="4" spans="1:6" x14ac:dyDescent="0.25">
      <c r="A4" s="16" t="s">
        <v>44</v>
      </c>
      <c r="B4" t="s">
        <v>46</v>
      </c>
      <c r="C4" t="s">
        <v>47</v>
      </c>
      <c r="D4" t="s">
        <v>48</v>
      </c>
      <c r="E4" t="s">
        <v>49</v>
      </c>
      <c r="F4" t="s">
        <v>43</v>
      </c>
    </row>
    <row r="5" spans="1:6" x14ac:dyDescent="0.25">
      <c r="A5" s="17" t="s">
        <v>18</v>
      </c>
      <c r="B5" s="15">
        <v>1188.1199999999899</v>
      </c>
      <c r="C5" s="15">
        <v>3892.8699999999899</v>
      </c>
      <c r="D5" s="15">
        <v>5108.4499999999898</v>
      </c>
      <c r="E5" s="15">
        <v>7710.42</v>
      </c>
      <c r="F5" s="15">
        <v>9.8699999999999992</v>
      </c>
    </row>
    <row r="6" spans="1:6" x14ac:dyDescent="0.25">
      <c r="A6" s="18">
        <v>19601</v>
      </c>
      <c r="B6" s="15">
        <v>1188.1199999999899</v>
      </c>
      <c r="C6" s="15">
        <v>3892.8699999999899</v>
      </c>
      <c r="D6" s="15">
        <v>5108.4499999999898</v>
      </c>
      <c r="E6" s="15">
        <v>7710.42</v>
      </c>
      <c r="F6" s="15">
        <v>9.8699999999999992</v>
      </c>
    </row>
    <row r="7" spans="1:6" x14ac:dyDescent="0.25">
      <c r="A7" s="17" t="s">
        <v>19</v>
      </c>
      <c r="B7" s="15">
        <v>2091.63</v>
      </c>
      <c r="C7" s="15">
        <v>1719.0899999999899</v>
      </c>
      <c r="D7" s="15">
        <v>2089.5599999999899</v>
      </c>
      <c r="E7" s="15">
        <v>2057.5500000000002</v>
      </c>
      <c r="F7" s="15">
        <v>8.5500000000000007</v>
      </c>
    </row>
    <row r="8" spans="1:6" x14ac:dyDescent="0.25">
      <c r="A8" s="18">
        <v>28603</v>
      </c>
      <c r="B8" s="15">
        <v>2091.63</v>
      </c>
      <c r="C8" s="15">
        <v>1719.0899999999899</v>
      </c>
      <c r="D8" s="15">
        <v>2089.5599999999899</v>
      </c>
      <c r="E8" s="15">
        <v>2057.5500000000002</v>
      </c>
      <c r="F8" s="15">
        <v>8.5500000000000007</v>
      </c>
    </row>
    <row r="9" spans="1:6" x14ac:dyDescent="0.25">
      <c r="A9" s="17" t="s">
        <v>17</v>
      </c>
      <c r="B9" s="15">
        <v>9961.3099999999904</v>
      </c>
      <c r="C9" s="15">
        <v>15151.639999999899</v>
      </c>
      <c r="D9" s="15">
        <v>23657.709999999901</v>
      </c>
      <c r="E9" s="15">
        <v>32251.91</v>
      </c>
      <c r="F9" s="15">
        <v>11.73</v>
      </c>
    </row>
    <row r="10" spans="1:6" x14ac:dyDescent="0.25">
      <c r="A10" s="18">
        <v>49188</v>
      </c>
      <c r="B10" s="15">
        <v>9961.3099999999904</v>
      </c>
      <c r="C10" s="15">
        <v>15151.639999999899</v>
      </c>
      <c r="D10" s="15">
        <v>23657.709999999901</v>
      </c>
      <c r="E10" s="15">
        <v>32251.91</v>
      </c>
      <c r="F10" s="15">
        <v>11.73</v>
      </c>
    </row>
    <row r="11" spans="1:6" x14ac:dyDescent="0.25">
      <c r="A11" s="17" t="s">
        <v>20</v>
      </c>
      <c r="B11" s="15">
        <v>-736.42999999999904</v>
      </c>
      <c r="C11" s="15">
        <v>3869.21</v>
      </c>
      <c r="D11" s="15">
        <v>2063.13</v>
      </c>
      <c r="E11" s="15">
        <v>3529.1799999999898</v>
      </c>
      <c r="F11" s="15">
        <v>8.09</v>
      </c>
    </row>
    <row r="12" spans="1:6" x14ac:dyDescent="0.25">
      <c r="A12" s="18">
        <v>11130</v>
      </c>
      <c r="B12" s="15">
        <v>-736.42999999999904</v>
      </c>
      <c r="C12" s="15">
        <v>3869.21</v>
      </c>
      <c r="D12" s="15">
        <v>2063.13</v>
      </c>
      <c r="E12" s="15">
        <v>3529.1799999999898</v>
      </c>
      <c r="F12" s="15">
        <v>8.09</v>
      </c>
    </row>
    <row r="13" spans="1:6" x14ac:dyDescent="0.25">
      <c r="A13" s="17" t="s">
        <v>10</v>
      </c>
      <c r="B13" s="15">
        <v>12032.78</v>
      </c>
      <c r="C13" s="15">
        <v>15337.29</v>
      </c>
      <c r="D13" s="15">
        <v>20203.68</v>
      </c>
      <c r="E13" s="15">
        <v>31451.57</v>
      </c>
      <c r="F13" s="15">
        <v>17.7</v>
      </c>
    </row>
    <row r="14" spans="1:6" x14ac:dyDescent="0.25">
      <c r="A14" s="18">
        <v>25186</v>
      </c>
      <c r="B14" s="15">
        <v>12032.78</v>
      </c>
      <c r="C14" s="15">
        <v>15337.29</v>
      </c>
      <c r="D14" s="15">
        <v>20203.68</v>
      </c>
      <c r="E14" s="15">
        <v>31451.57</v>
      </c>
      <c r="F14" s="15">
        <v>17.7</v>
      </c>
    </row>
    <row r="15" spans="1:6" x14ac:dyDescent="0.25">
      <c r="A15" s="17" t="s">
        <v>12</v>
      </c>
      <c r="B15" s="15">
        <v>1114.0799999999899</v>
      </c>
      <c r="C15" s="15">
        <v>3388.9099999999899</v>
      </c>
      <c r="D15" s="15">
        <v>7239.5</v>
      </c>
      <c r="E15" s="15">
        <v>12233.889999999899</v>
      </c>
      <c r="F15" s="15">
        <v>9.35</v>
      </c>
    </row>
    <row r="16" spans="1:6" x14ac:dyDescent="0.25">
      <c r="A16" s="18">
        <v>35476</v>
      </c>
      <c r="B16" s="15">
        <v>1114.0799999999899</v>
      </c>
      <c r="C16" s="15">
        <v>3388.9099999999899</v>
      </c>
      <c r="D16" s="15">
        <v>7239.5</v>
      </c>
      <c r="E16" s="15">
        <v>12233.889999999899</v>
      </c>
      <c r="F16" s="15">
        <v>9.35</v>
      </c>
    </row>
    <row r="17" spans="1:6" x14ac:dyDescent="0.25">
      <c r="A17" s="17" t="s">
        <v>21</v>
      </c>
      <c r="B17" s="15">
        <v>4187.8199999999897</v>
      </c>
      <c r="C17" s="15">
        <v>10055.15</v>
      </c>
      <c r="D17" s="15">
        <v>7091.9399999999896</v>
      </c>
      <c r="E17" s="15">
        <v>24169.3499999999</v>
      </c>
      <c r="F17" s="15">
        <v>5.37</v>
      </c>
    </row>
    <row r="18" spans="1:6" x14ac:dyDescent="0.25">
      <c r="A18" s="18">
        <v>23412</v>
      </c>
      <c r="B18" s="15">
        <v>4187.8199999999897</v>
      </c>
      <c r="C18" s="15">
        <v>10055.15</v>
      </c>
      <c r="D18" s="15">
        <v>7091.9399999999896</v>
      </c>
      <c r="E18" s="15">
        <v>24169.3499999999</v>
      </c>
      <c r="F18" s="15">
        <v>5.37</v>
      </c>
    </row>
    <row r="19" spans="1:6" x14ac:dyDescent="0.25">
      <c r="A19" s="17" t="s">
        <v>13</v>
      </c>
      <c r="B19" s="15">
        <v>306.56999999999903</v>
      </c>
      <c r="C19" s="15">
        <v>2437.13</v>
      </c>
      <c r="D19" s="15">
        <v>1225.05</v>
      </c>
      <c r="E19" s="15">
        <v>3593.7399999999898</v>
      </c>
      <c r="F19" s="15">
        <v>15.1</v>
      </c>
    </row>
    <row r="20" spans="1:6" x14ac:dyDescent="0.25">
      <c r="A20" s="18">
        <v>15754</v>
      </c>
      <c r="B20" s="15">
        <v>306.56999999999903</v>
      </c>
      <c r="C20" s="15">
        <v>2437.13</v>
      </c>
      <c r="D20" s="15">
        <v>1225.05</v>
      </c>
      <c r="E20" s="15">
        <v>3593.7399999999898</v>
      </c>
      <c r="F20" s="15">
        <v>15.1</v>
      </c>
    </row>
    <row r="21" spans="1:6" x14ac:dyDescent="0.25">
      <c r="A21" s="17" t="s">
        <v>14</v>
      </c>
      <c r="B21" s="15">
        <v>17713.72</v>
      </c>
      <c r="C21" s="15">
        <v>39503.339999999902</v>
      </c>
      <c r="D21" s="15">
        <v>19226.990000000002</v>
      </c>
      <c r="E21" s="15">
        <v>60357.379999999903</v>
      </c>
      <c r="F21" s="15">
        <v>5.66</v>
      </c>
    </row>
    <row r="22" spans="1:6" x14ac:dyDescent="0.25">
      <c r="A22" s="18">
        <v>47137</v>
      </c>
      <c r="B22" s="15">
        <v>17713.72</v>
      </c>
      <c r="C22" s="15">
        <v>39503.339999999902</v>
      </c>
      <c r="D22" s="15">
        <v>19226.990000000002</v>
      </c>
      <c r="E22" s="15">
        <v>60357.379999999903</v>
      </c>
      <c r="F22" s="15">
        <v>5.66</v>
      </c>
    </row>
    <row r="23" spans="1:6" x14ac:dyDescent="0.25">
      <c r="A23" s="17" t="s">
        <v>16</v>
      </c>
      <c r="B23" s="15">
        <v>2038.51</v>
      </c>
      <c r="C23" s="15">
        <v>7355.0799999999899</v>
      </c>
      <c r="D23" s="15">
        <v>12746.7</v>
      </c>
      <c r="E23" s="15">
        <v>8393.7800000000007</v>
      </c>
      <c r="F23" s="15">
        <v>10.59</v>
      </c>
    </row>
    <row r="24" spans="1:6" x14ac:dyDescent="0.25">
      <c r="A24" s="18">
        <v>94302</v>
      </c>
      <c r="B24" s="15">
        <v>2038.51</v>
      </c>
      <c r="C24" s="15">
        <v>7355.0799999999899</v>
      </c>
      <c r="D24" s="15">
        <v>12746.7</v>
      </c>
      <c r="E24" s="15">
        <v>8393.7800000000007</v>
      </c>
      <c r="F24" s="15">
        <v>10.59</v>
      </c>
    </row>
    <row r="25" spans="1:6" x14ac:dyDescent="0.25">
      <c r="A25" s="17" t="s">
        <v>15</v>
      </c>
      <c r="B25" s="15">
        <v>4572.47</v>
      </c>
      <c r="C25" s="15">
        <v>9535.36</v>
      </c>
      <c r="D25" s="15">
        <v>-1210.6300000000001</v>
      </c>
      <c r="E25" s="15">
        <v>9019.36</v>
      </c>
      <c r="F25" s="15">
        <v>2.2200000000000002</v>
      </c>
    </row>
    <row r="26" spans="1:6" x14ac:dyDescent="0.25">
      <c r="A26" s="18">
        <v>10376</v>
      </c>
      <c r="B26" s="15">
        <v>4572.47</v>
      </c>
      <c r="C26" s="15">
        <v>9535.36</v>
      </c>
      <c r="D26" s="15">
        <v>-1210.6300000000001</v>
      </c>
      <c r="E26" s="15">
        <v>9019.36</v>
      </c>
      <c r="F26" s="15">
        <v>2.2200000000000002</v>
      </c>
    </row>
    <row r="27" spans="1:6" x14ac:dyDescent="0.25">
      <c r="A27" s="17" t="s">
        <v>45</v>
      </c>
      <c r="B27" s="15">
        <v>54470.579999999965</v>
      </c>
      <c r="C27" s="15">
        <v>112245.06999999976</v>
      </c>
      <c r="D27" s="15">
        <v>99442.079999999871</v>
      </c>
      <c r="E27" s="15">
        <v>194768.12999999971</v>
      </c>
      <c r="F27" s="15">
        <v>104.22999999999999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C034-5A31-44BB-88F6-9DB7606DCCA6}">
  <dimension ref="A1:C12"/>
  <sheetViews>
    <sheetView workbookViewId="0">
      <selection activeCell="C1" sqref="C1"/>
    </sheetView>
  </sheetViews>
  <sheetFormatPr defaultRowHeight="15" x14ac:dyDescent="0.25"/>
  <cols>
    <col min="1" max="1" width="60.85546875" bestFit="1" customWidth="1"/>
  </cols>
  <sheetData>
    <row r="1" spans="1:3" x14ac:dyDescent="0.25">
      <c r="A1" s="1" t="s">
        <v>1</v>
      </c>
      <c r="B1" s="1" t="s">
        <v>2</v>
      </c>
      <c r="C1" s="8">
        <v>0.19</v>
      </c>
    </row>
    <row r="2" spans="1:3" x14ac:dyDescent="0.25">
      <c r="A2" s="3" t="s">
        <v>19</v>
      </c>
      <c r="B2" s="3">
        <v>8.5500000000000007</v>
      </c>
      <c r="C2" s="3">
        <f>B2*$C$1</f>
        <v>1.6245000000000001</v>
      </c>
    </row>
    <row r="3" spans="1:3" x14ac:dyDescent="0.25">
      <c r="A3" s="3" t="s">
        <v>13</v>
      </c>
      <c r="B3" s="3">
        <v>15.1</v>
      </c>
      <c r="C3" s="3">
        <f t="shared" ref="C3:C12" si="0">B3*$C$1</f>
        <v>2.8689999999999998</v>
      </c>
    </row>
    <row r="4" spans="1:3" x14ac:dyDescent="0.25">
      <c r="A4" s="3" t="s">
        <v>12</v>
      </c>
      <c r="B4" s="3">
        <v>9.35</v>
      </c>
      <c r="C4" s="3">
        <f t="shared" si="0"/>
        <v>1.7765</v>
      </c>
    </row>
    <row r="5" spans="1:3" x14ac:dyDescent="0.25">
      <c r="A5" s="3" t="s">
        <v>20</v>
      </c>
      <c r="B5" s="3">
        <v>8.09</v>
      </c>
      <c r="C5" s="3">
        <f t="shared" si="0"/>
        <v>1.5370999999999999</v>
      </c>
    </row>
    <row r="6" spans="1:3" x14ac:dyDescent="0.25">
      <c r="A6" s="3" t="s">
        <v>18</v>
      </c>
      <c r="B6" s="3">
        <v>9.8699999999999992</v>
      </c>
      <c r="C6" s="3">
        <f t="shared" si="0"/>
        <v>1.8753</v>
      </c>
    </row>
    <row r="7" spans="1:3" x14ac:dyDescent="0.25">
      <c r="A7" s="3" t="s">
        <v>16</v>
      </c>
      <c r="B7" s="3">
        <v>10.59</v>
      </c>
      <c r="C7" s="3">
        <f t="shared" si="0"/>
        <v>2.0120999999999998</v>
      </c>
    </row>
    <row r="8" spans="1:3" x14ac:dyDescent="0.25">
      <c r="A8" s="3" t="s">
        <v>15</v>
      </c>
      <c r="B8" s="3">
        <v>2.2200000000000002</v>
      </c>
      <c r="C8" s="3">
        <f t="shared" si="0"/>
        <v>0.42180000000000006</v>
      </c>
    </row>
    <row r="9" spans="1:3" x14ac:dyDescent="0.25">
      <c r="A9" s="3" t="s">
        <v>21</v>
      </c>
      <c r="B9" s="3">
        <v>5.37</v>
      </c>
      <c r="C9" s="3">
        <f t="shared" si="0"/>
        <v>1.0203</v>
      </c>
    </row>
    <row r="10" spans="1:3" x14ac:dyDescent="0.25">
      <c r="A10" s="3" t="s">
        <v>17</v>
      </c>
      <c r="B10" s="3">
        <v>11.73</v>
      </c>
      <c r="C10" s="3">
        <f t="shared" si="0"/>
        <v>2.2286999999999999</v>
      </c>
    </row>
    <row r="11" spans="1:3" x14ac:dyDescent="0.25">
      <c r="A11" s="3" t="s">
        <v>10</v>
      </c>
      <c r="B11" s="3">
        <v>17.7</v>
      </c>
      <c r="C11" s="3">
        <f t="shared" si="0"/>
        <v>3.363</v>
      </c>
    </row>
    <row r="12" spans="1:3" x14ac:dyDescent="0.25">
      <c r="A12" s="3" t="s">
        <v>14</v>
      </c>
      <c r="B12" s="3">
        <v>5.66</v>
      </c>
      <c r="C12" s="3">
        <f t="shared" si="0"/>
        <v>1.0754000000000001</v>
      </c>
    </row>
  </sheetData>
  <scenarios current="0" show="0" sqref="C2 C3 C4 C5 C6 C7 C8 C9 C10 C11 C12">
    <scenario name="TVA" locked="1" count="1" user="Author" comment="Created by Author on 5/23/2019">
      <inputCells r="C1" val="0.21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9B30-C758-4DFA-B7B2-54150D332C35}">
  <sheetPr>
    <outlinePr summaryBelow="0"/>
  </sheetPr>
  <dimension ref="B1:E21"/>
  <sheetViews>
    <sheetView showGridLines="0" tabSelected="1" workbookViewId="0">
      <selection activeCell="L14" sqref="L14"/>
    </sheetView>
  </sheetViews>
  <sheetFormatPr defaultRowHeight="15" outlineLevelRow="1" outlineLevelCol="1" x14ac:dyDescent="0.25"/>
  <cols>
    <col min="3" max="3" width="6.140625" bestFit="1" customWidth="1"/>
    <col min="4" max="5" width="13.140625" bestFit="1" customWidth="1" outlineLevel="1"/>
  </cols>
  <sheetData>
    <row r="1" spans="2:5" ht="15.75" thickBot="1" x14ac:dyDescent="0.3"/>
    <row r="2" spans="2:5" ht="15.75" x14ac:dyDescent="0.25">
      <c r="B2" s="31" t="s">
        <v>80</v>
      </c>
      <c r="C2" s="31"/>
      <c r="D2" s="36"/>
      <c r="E2" s="36"/>
    </row>
    <row r="3" spans="2:5" ht="15.75" collapsed="1" x14ac:dyDescent="0.25">
      <c r="B3" s="30"/>
      <c r="C3" s="30"/>
      <c r="D3" s="37" t="s">
        <v>82</v>
      </c>
      <c r="E3" s="37" t="s">
        <v>78</v>
      </c>
    </row>
    <row r="4" spans="2:5" ht="22.5" hidden="1" outlineLevel="1" x14ac:dyDescent="0.25">
      <c r="B4" s="33"/>
      <c r="C4" s="33"/>
      <c r="D4" s="27"/>
      <c r="E4" s="39" t="s">
        <v>79</v>
      </c>
    </row>
    <row r="5" spans="2:5" x14ac:dyDescent="0.25">
      <c r="B5" s="34" t="s">
        <v>81</v>
      </c>
      <c r="C5" s="34"/>
      <c r="D5" s="32"/>
      <c r="E5" s="32"/>
    </row>
    <row r="6" spans="2:5" outlineLevel="1" x14ac:dyDescent="0.25">
      <c r="B6" s="33"/>
      <c r="C6" s="33" t="s">
        <v>66</v>
      </c>
      <c r="D6" s="28">
        <v>0.19</v>
      </c>
      <c r="E6" s="38">
        <v>0.21</v>
      </c>
    </row>
    <row r="7" spans="2:5" x14ac:dyDescent="0.25">
      <c r="B7" s="34" t="s">
        <v>83</v>
      </c>
      <c r="C7" s="34"/>
      <c r="D7" s="32"/>
      <c r="E7" s="32"/>
    </row>
    <row r="8" spans="2:5" outlineLevel="1" x14ac:dyDescent="0.25">
      <c r="B8" s="33"/>
      <c r="C8" s="33" t="s">
        <v>67</v>
      </c>
      <c r="D8" s="27">
        <v>1.6245000000000001</v>
      </c>
      <c r="E8" s="27">
        <v>1.7955000000000001</v>
      </c>
    </row>
    <row r="9" spans="2:5" outlineLevel="1" x14ac:dyDescent="0.25">
      <c r="B9" s="33"/>
      <c r="C9" s="33" t="s">
        <v>68</v>
      </c>
      <c r="D9" s="27">
        <v>2.8690000000000002</v>
      </c>
      <c r="E9" s="27">
        <v>3.1709999999999998</v>
      </c>
    </row>
    <row r="10" spans="2:5" outlineLevel="1" x14ac:dyDescent="0.25">
      <c r="B10" s="33"/>
      <c r="C10" s="33" t="s">
        <v>69</v>
      </c>
      <c r="D10" s="27">
        <v>1.7765</v>
      </c>
      <c r="E10" s="27">
        <v>1.9635</v>
      </c>
    </row>
    <row r="11" spans="2:5" outlineLevel="1" x14ac:dyDescent="0.25">
      <c r="B11" s="33"/>
      <c r="C11" s="33" t="s">
        <v>70</v>
      </c>
      <c r="D11" s="27">
        <v>1.5370999999999999</v>
      </c>
      <c r="E11" s="27">
        <v>1.6989000000000001</v>
      </c>
    </row>
    <row r="12" spans="2:5" outlineLevel="1" x14ac:dyDescent="0.25">
      <c r="B12" s="33"/>
      <c r="C12" s="33" t="s">
        <v>71</v>
      </c>
      <c r="D12" s="27">
        <v>1.8753</v>
      </c>
      <c r="E12" s="27">
        <v>2.0727000000000002</v>
      </c>
    </row>
    <row r="13" spans="2:5" outlineLevel="1" x14ac:dyDescent="0.25">
      <c r="B13" s="33"/>
      <c r="C13" s="33" t="s">
        <v>72</v>
      </c>
      <c r="D13" s="27">
        <v>2.0121000000000002</v>
      </c>
      <c r="E13" s="27">
        <v>2.2239</v>
      </c>
    </row>
    <row r="14" spans="2:5" outlineLevel="1" x14ac:dyDescent="0.25">
      <c r="B14" s="33"/>
      <c r="C14" s="33" t="s">
        <v>73</v>
      </c>
      <c r="D14" s="27">
        <v>0.42180000000000001</v>
      </c>
      <c r="E14" s="27">
        <v>0.4662</v>
      </c>
    </row>
    <row r="15" spans="2:5" outlineLevel="1" x14ac:dyDescent="0.25">
      <c r="B15" s="33"/>
      <c r="C15" s="33" t="s">
        <v>74</v>
      </c>
      <c r="D15" s="27">
        <v>1.0203</v>
      </c>
      <c r="E15" s="27">
        <v>1.1276999999999999</v>
      </c>
    </row>
    <row r="16" spans="2:5" outlineLevel="1" x14ac:dyDescent="0.25">
      <c r="B16" s="33"/>
      <c r="C16" s="33" t="s">
        <v>75</v>
      </c>
      <c r="D16" s="27">
        <v>2.2286999999999999</v>
      </c>
      <c r="E16" s="27">
        <v>2.4632999999999998</v>
      </c>
    </row>
    <row r="17" spans="2:5" outlineLevel="1" x14ac:dyDescent="0.25">
      <c r="B17" s="33"/>
      <c r="C17" s="33" t="s">
        <v>76</v>
      </c>
      <c r="D17" s="27">
        <v>3.363</v>
      </c>
      <c r="E17" s="27">
        <v>3.7170000000000001</v>
      </c>
    </row>
    <row r="18" spans="2:5" ht="15.75" outlineLevel="1" thickBot="1" x14ac:dyDescent="0.3">
      <c r="B18" s="35"/>
      <c r="C18" s="35" t="s">
        <v>77</v>
      </c>
      <c r="D18" s="29">
        <v>1.0753999999999999</v>
      </c>
      <c r="E18" s="29">
        <v>1.1886000000000001</v>
      </c>
    </row>
    <row r="19" spans="2:5" x14ac:dyDescent="0.25">
      <c r="B19" t="s">
        <v>84</v>
      </c>
    </row>
    <row r="20" spans="2:5" x14ac:dyDescent="0.25">
      <c r="B20" t="s">
        <v>85</v>
      </c>
    </row>
    <row r="21" spans="2:5" x14ac:dyDescent="0.25">
      <c r="B21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BCAB-DACC-48CD-B80A-041A3185C301}">
  <dimension ref="A1:K19"/>
  <sheetViews>
    <sheetView workbookViewId="0">
      <selection activeCell="C5" sqref="C5"/>
    </sheetView>
  </sheetViews>
  <sheetFormatPr defaultRowHeight="15" outlineLevelRow="2" x14ac:dyDescent="0.25"/>
  <cols>
    <col min="1" max="1" width="6.85546875" bestFit="1" customWidth="1"/>
    <col min="2" max="2" width="6.85546875" customWidth="1"/>
    <col min="3" max="3" width="60.85546875" bestFit="1" customWidth="1"/>
  </cols>
  <sheetData>
    <row r="1" spans="1:11" x14ac:dyDescent="0.25">
      <c r="A1" s="1" t="s">
        <v>0</v>
      </c>
      <c r="B1" s="1" t="s">
        <v>51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  <row r="2" spans="1:11" outlineLevel="2" x14ac:dyDescent="0.25">
      <c r="A2" s="3">
        <v>28603</v>
      </c>
      <c r="B2" s="3" t="s">
        <v>52</v>
      </c>
      <c r="C2" s="3" t="s">
        <v>19</v>
      </c>
      <c r="D2" s="3">
        <v>8.5500000000000007</v>
      </c>
      <c r="E2" s="3" t="s">
        <v>11</v>
      </c>
      <c r="F2" s="3">
        <v>2091.63</v>
      </c>
      <c r="G2" s="3">
        <v>1719.0899999999899</v>
      </c>
      <c r="H2" s="3">
        <v>2089.5599999999899</v>
      </c>
      <c r="I2" s="3">
        <v>2057.5500000000002</v>
      </c>
      <c r="J2" s="3">
        <v>3289.19</v>
      </c>
      <c r="K2" s="4">
        <f>AVERAGE(F2:J2)</f>
        <v>2249.4039999999959</v>
      </c>
    </row>
    <row r="3" spans="1:11" outlineLevel="2" x14ac:dyDescent="0.25">
      <c r="A3" s="3">
        <v>19601</v>
      </c>
      <c r="B3" s="3" t="s">
        <v>52</v>
      </c>
      <c r="C3" s="3" t="s">
        <v>18</v>
      </c>
      <c r="D3" s="3">
        <v>9.8699999999999992</v>
      </c>
      <c r="E3" s="3" t="s">
        <v>11</v>
      </c>
      <c r="F3" s="3">
        <v>1188.1199999999899</v>
      </c>
      <c r="G3" s="3">
        <v>3892.8699999999899</v>
      </c>
      <c r="H3" s="3">
        <v>5108.4499999999898</v>
      </c>
      <c r="I3" s="3">
        <v>7710.42</v>
      </c>
      <c r="J3" s="3">
        <v>3728.55</v>
      </c>
      <c r="K3" s="4">
        <f>AVERAGE(F3:J3)</f>
        <v>4325.6819999999943</v>
      </c>
    </row>
    <row r="4" spans="1:11" outlineLevel="1" x14ac:dyDescent="0.25">
      <c r="A4" s="3"/>
      <c r="B4" s="19" t="s">
        <v>58</v>
      </c>
      <c r="C4" s="3">
        <f>SUBTOTAL(9,C2:C3)</f>
        <v>0</v>
      </c>
      <c r="D4" s="3">
        <f>SUBTOTAL(9,D2:D3)</f>
        <v>18.420000000000002</v>
      </c>
      <c r="E4" s="3"/>
      <c r="F4" s="3"/>
      <c r="G4" s="3"/>
      <c r="H4" s="3"/>
      <c r="I4" s="3"/>
      <c r="J4" s="3"/>
      <c r="K4" s="4"/>
    </row>
    <row r="5" spans="1:11" outlineLevel="2" x14ac:dyDescent="0.25">
      <c r="A5" s="3">
        <v>49188</v>
      </c>
      <c r="B5" s="3" t="s">
        <v>57</v>
      </c>
      <c r="C5" s="3" t="s">
        <v>17</v>
      </c>
      <c r="D5" s="3">
        <v>11.73</v>
      </c>
      <c r="E5" s="3" t="s">
        <v>11</v>
      </c>
      <c r="F5" s="3">
        <v>9961.3099999999904</v>
      </c>
      <c r="G5" s="3">
        <v>15151.639999999899</v>
      </c>
      <c r="H5" s="3">
        <v>23657.709999999901</v>
      </c>
      <c r="I5" s="3">
        <v>32251.91</v>
      </c>
      <c r="J5" s="3">
        <v>9149.3700000000008</v>
      </c>
      <c r="K5" s="4">
        <f>AVERAGE(F5:J5)</f>
        <v>18034.387999999955</v>
      </c>
    </row>
    <row r="6" spans="1:11" outlineLevel="1" x14ac:dyDescent="0.25">
      <c r="A6" s="3"/>
      <c r="B6" s="19" t="s">
        <v>59</v>
      </c>
      <c r="C6" s="3">
        <f>SUBTOTAL(9,C5:C5)</f>
        <v>0</v>
      </c>
      <c r="D6" s="3">
        <f>SUBTOTAL(9,D5:D5)</f>
        <v>11.73</v>
      </c>
      <c r="E6" s="3"/>
      <c r="F6" s="3"/>
      <c r="G6" s="3"/>
      <c r="H6" s="3"/>
      <c r="I6" s="3"/>
      <c r="J6" s="3"/>
      <c r="K6" s="4"/>
    </row>
    <row r="7" spans="1:11" outlineLevel="2" x14ac:dyDescent="0.25">
      <c r="A7" s="3">
        <v>11130</v>
      </c>
      <c r="B7" s="3" t="s">
        <v>56</v>
      </c>
      <c r="C7" s="3" t="s">
        <v>20</v>
      </c>
      <c r="D7" s="3">
        <v>8.09</v>
      </c>
      <c r="E7" s="3" t="s">
        <v>11</v>
      </c>
      <c r="F7" s="3">
        <v>-736.42999999999904</v>
      </c>
      <c r="G7" s="3">
        <v>3869.21</v>
      </c>
      <c r="H7" s="3">
        <v>2063.13</v>
      </c>
      <c r="I7" s="3">
        <v>3529.1799999999898</v>
      </c>
      <c r="J7" s="3">
        <v>-5230.75</v>
      </c>
      <c r="K7" s="4">
        <f>AVERAGE(F7:J7)</f>
        <v>698.86799999999823</v>
      </c>
    </row>
    <row r="8" spans="1:11" outlineLevel="1" x14ac:dyDescent="0.25">
      <c r="A8" s="3"/>
      <c r="B8" s="19" t="s">
        <v>60</v>
      </c>
      <c r="C8" s="3">
        <f>SUBTOTAL(9,C7:C7)</f>
        <v>0</v>
      </c>
      <c r="D8" s="3">
        <f>SUBTOTAL(9,D7:D7)</f>
        <v>8.09</v>
      </c>
      <c r="E8" s="3"/>
      <c r="F8" s="3"/>
      <c r="G8" s="3"/>
      <c r="H8" s="3"/>
      <c r="I8" s="3"/>
      <c r="J8" s="3"/>
      <c r="K8" s="4"/>
    </row>
    <row r="9" spans="1:11" outlineLevel="2" x14ac:dyDescent="0.25">
      <c r="A9" s="3">
        <v>35476</v>
      </c>
      <c r="B9" s="3" t="s">
        <v>54</v>
      </c>
      <c r="C9" s="3" t="s">
        <v>12</v>
      </c>
      <c r="D9" s="3">
        <v>9.35</v>
      </c>
      <c r="E9" s="3" t="s">
        <v>11</v>
      </c>
      <c r="F9" s="3">
        <v>1114.0799999999899</v>
      </c>
      <c r="G9" s="3">
        <v>3388.9099999999899</v>
      </c>
      <c r="H9" s="3">
        <v>7239.5</v>
      </c>
      <c r="I9" s="3">
        <v>12233.889999999899</v>
      </c>
      <c r="J9" s="3">
        <v>1747.19</v>
      </c>
      <c r="K9" s="4">
        <f>AVERAGE(F9:J9)</f>
        <v>5144.7139999999763</v>
      </c>
    </row>
    <row r="10" spans="1:11" outlineLevel="2" x14ac:dyDescent="0.25">
      <c r="A10" s="3">
        <v>23412</v>
      </c>
      <c r="B10" s="3" t="s">
        <v>54</v>
      </c>
      <c r="C10" s="3" t="s">
        <v>21</v>
      </c>
      <c r="D10" s="3">
        <v>5.37</v>
      </c>
      <c r="E10" s="3" t="s">
        <v>11</v>
      </c>
      <c r="F10" s="3">
        <v>4187.8199999999897</v>
      </c>
      <c r="G10" s="3">
        <v>10055.15</v>
      </c>
      <c r="H10" s="3">
        <v>7091.9399999999896</v>
      </c>
      <c r="I10" s="3">
        <v>24169.3499999999</v>
      </c>
      <c r="J10" s="3">
        <v>-3026.3099999999899</v>
      </c>
      <c r="K10" s="4">
        <f>AVERAGE(F10:J10)</f>
        <v>8495.5899999999783</v>
      </c>
    </row>
    <row r="11" spans="1:11" outlineLevel="2" x14ac:dyDescent="0.25">
      <c r="A11" s="3">
        <v>25186</v>
      </c>
      <c r="B11" s="3" t="s">
        <v>54</v>
      </c>
      <c r="C11" s="3" t="s">
        <v>10</v>
      </c>
      <c r="D11" s="3">
        <v>17.7</v>
      </c>
      <c r="E11" s="3" t="s">
        <v>11</v>
      </c>
      <c r="F11" s="3">
        <v>12032.78</v>
      </c>
      <c r="G11" s="3">
        <v>15337.29</v>
      </c>
      <c r="H11" s="3">
        <v>20203.68</v>
      </c>
      <c r="I11" s="3">
        <v>31451.57</v>
      </c>
      <c r="J11" s="3">
        <v>-11905.09</v>
      </c>
      <c r="K11" s="4">
        <f>AVERAGE(F11:J11)</f>
        <v>13424.046000000002</v>
      </c>
    </row>
    <row r="12" spans="1:11" outlineLevel="1" x14ac:dyDescent="0.25">
      <c r="A12" s="3"/>
      <c r="B12" s="19" t="s">
        <v>61</v>
      </c>
      <c r="C12" s="3">
        <f>SUBTOTAL(9,C9:C11)</f>
        <v>0</v>
      </c>
      <c r="D12" s="3">
        <f>SUBTOTAL(9,D9:D11)</f>
        <v>32.42</v>
      </c>
      <c r="E12" s="3"/>
      <c r="F12" s="3"/>
      <c r="G12" s="3"/>
      <c r="H12" s="3"/>
      <c r="I12" s="3"/>
      <c r="J12" s="3"/>
      <c r="K12" s="4"/>
    </row>
    <row r="13" spans="1:11" outlineLevel="2" x14ac:dyDescent="0.25">
      <c r="A13" s="3">
        <v>15754</v>
      </c>
      <c r="B13" s="3" t="s">
        <v>53</v>
      </c>
      <c r="C13" s="3" t="s">
        <v>13</v>
      </c>
      <c r="D13" s="3">
        <v>15.1</v>
      </c>
      <c r="E13" s="3" t="s">
        <v>11</v>
      </c>
      <c r="F13" s="3">
        <v>306.56999999999903</v>
      </c>
      <c r="G13" s="3">
        <v>2437.13</v>
      </c>
      <c r="H13" s="3">
        <v>1225.05</v>
      </c>
      <c r="I13" s="3">
        <v>3593.7399999999898</v>
      </c>
      <c r="J13" s="3">
        <v>1203.22</v>
      </c>
      <c r="K13" s="4">
        <f>AVERAGE(F13:J13)</f>
        <v>1753.1419999999976</v>
      </c>
    </row>
    <row r="14" spans="1:11" outlineLevel="2" x14ac:dyDescent="0.25">
      <c r="A14" s="3">
        <v>47137</v>
      </c>
      <c r="B14" s="3" t="s">
        <v>53</v>
      </c>
      <c r="C14" s="3" t="s">
        <v>14</v>
      </c>
      <c r="D14" s="3">
        <v>5.66</v>
      </c>
      <c r="E14" s="3" t="s">
        <v>11</v>
      </c>
      <c r="F14" s="3">
        <v>17713.72</v>
      </c>
      <c r="G14" s="3">
        <v>39503.339999999902</v>
      </c>
      <c r="H14" s="3">
        <v>19226.990000000002</v>
      </c>
      <c r="I14" s="3">
        <v>60357.379999999903</v>
      </c>
      <c r="J14" s="3">
        <v>5946.76</v>
      </c>
      <c r="K14" s="4">
        <f>AVERAGE(F14:J14)</f>
        <v>28549.637999999966</v>
      </c>
    </row>
    <row r="15" spans="1:11" outlineLevel="1" x14ac:dyDescent="0.25">
      <c r="A15" s="3"/>
      <c r="B15" s="19" t="s">
        <v>62</v>
      </c>
      <c r="C15" s="3">
        <f>SUBTOTAL(9,C13:C14)</f>
        <v>0</v>
      </c>
      <c r="D15" s="3">
        <f>SUBTOTAL(9,D13:D14)</f>
        <v>20.759999999999998</v>
      </c>
      <c r="E15" s="3"/>
      <c r="F15" s="3"/>
      <c r="G15" s="3"/>
      <c r="H15" s="3"/>
      <c r="I15" s="3"/>
      <c r="J15" s="3"/>
      <c r="K15" s="4"/>
    </row>
    <row r="16" spans="1:11" outlineLevel="2" x14ac:dyDescent="0.25">
      <c r="A16" s="3">
        <v>94302</v>
      </c>
      <c r="B16" s="3" t="s">
        <v>55</v>
      </c>
      <c r="C16" s="3" t="s">
        <v>16</v>
      </c>
      <c r="D16" s="3">
        <v>10.59</v>
      </c>
      <c r="E16" s="3" t="s">
        <v>11</v>
      </c>
      <c r="F16" s="3">
        <v>2038.51</v>
      </c>
      <c r="G16" s="3">
        <v>7355.0799999999899</v>
      </c>
      <c r="H16" s="3">
        <v>12746.7</v>
      </c>
      <c r="I16" s="3">
        <v>8393.7800000000007</v>
      </c>
      <c r="J16" s="3">
        <v>753.49</v>
      </c>
      <c r="K16" s="4">
        <f>AVERAGE(F16:J16)</f>
        <v>6257.5119999999988</v>
      </c>
    </row>
    <row r="17" spans="1:11" outlineLevel="2" x14ac:dyDescent="0.25">
      <c r="A17" s="3">
        <v>10376</v>
      </c>
      <c r="B17" s="3" t="s">
        <v>55</v>
      </c>
      <c r="C17" s="3" t="s">
        <v>15</v>
      </c>
      <c r="D17" s="3">
        <v>2.2200000000000002</v>
      </c>
      <c r="E17" s="3" t="s">
        <v>11</v>
      </c>
      <c r="F17" s="3">
        <v>4572.47</v>
      </c>
      <c r="G17" s="3">
        <v>9535.36</v>
      </c>
      <c r="H17" s="3">
        <v>-1210.6300000000001</v>
      </c>
      <c r="I17" s="3">
        <v>9019.36</v>
      </c>
      <c r="J17" s="3">
        <v>4766.7799999999897</v>
      </c>
      <c r="K17" s="4">
        <f>AVERAGE(F17:J17)</f>
        <v>5336.6679999999978</v>
      </c>
    </row>
    <row r="18" spans="1:11" outlineLevel="1" x14ac:dyDescent="0.25">
      <c r="A18" s="20"/>
      <c r="B18" s="21" t="s">
        <v>63</v>
      </c>
      <c r="C18" s="20">
        <f>SUBTOTAL(9,C16:C17)</f>
        <v>0</v>
      </c>
      <c r="D18" s="20">
        <f>SUBTOTAL(9,D16:D17)</f>
        <v>12.81</v>
      </c>
      <c r="E18" s="20"/>
      <c r="F18" s="20"/>
      <c r="G18" s="20"/>
      <c r="H18" s="20"/>
      <c r="I18" s="20"/>
      <c r="J18" s="20"/>
      <c r="K18" s="22"/>
    </row>
    <row r="19" spans="1:11" x14ac:dyDescent="0.25">
      <c r="A19" s="20"/>
      <c r="B19" s="21" t="s">
        <v>45</v>
      </c>
      <c r="C19" s="20">
        <f>SUBTOTAL(9,C2:C17)</f>
        <v>0</v>
      </c>
      <c r="D19" s="20">
        <f>SUBTOTAL(9,D2:D17)</f>
        <v>104.22999999999999</v>
      </c>
      <c r="E19" s="20"/>
      <c r="F19" s="20"/>
      <c r="G19" s="20"/>
      <c r="H19" s="20"/>
      <c r="I19" s="20"/>
      <c r="J19" s="20"/>
      <c r="K19" s="22"/>
    </row>
  </sheetData>
  <sortState ref="A2:K17">
    <sortCondition ref="B2:B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007F-C277-44EC-BA6B-891154296BCF}">
  <dimension ref="A1:C5"/>
  <sheetViews>
    <sheetView workbookViewId="0">
      <selection activeCell="D6" sqref="D6"/>
    </sheetView>
  </sheetViews>
  <sheetFormatPr defaultRowHeight="15" x14ac:dyDescent="0.25"/>
  <cols>
    <col min="1" max="1" width="14.140625" bestFit="1" customWidth="1"/>
    <col min="2" max="2" width="10.85546875" bestFit="1" customWidth="1"/>
  </cols>
  <sheetData>
    <row r="1" spans="1:3" x14ac:dyDescent="0.25">
      <c r="A1" s="3" t="s">
        <v>24</v>
      </c>
      <c r="B1" s="3">
        <v>1000</v>
      </c>
    </row>
    <row r="2" spans="1:3" x14ac:dyDescent="0.25">
      <c r="A2" s="3" t="s">
        <v>25</v>
      </c>
      <c r="B2" s="11">
        <v>0.09</v>
      </c>
    </row>
    <row r="3" spans="1:3" x14ac:dyDescent="0.25">
      <c r="A3" s="3" t="s">
        <v>26</v>
      </c>
      <c r="B3" s="3">
        <v>3</v>
      </c>
    </row>
    <row r="4" spans="1:3" x14ac:dyDescent="0.25">
      <c r="A4" s="3"/>
      <c r="B4" s="3"/>
    </row>
    <row r="5" spans="1:3" x14ac:dyDescent="0.25">
      <c r="A5" s="12" t="s">
        <v>27</v>
      </c>
      <c r="B5" s="13">
        <f>PV(B2/12,B3*12,-B1)</f>
        <v>31446.805251282727</v>
      </c>
      <c r="C5" s="10" t="s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716C-428C-4ABA-9684-217E7ECFCF64}">
  <dimension ref="A1:F6"/>
  <sheetViews>
    <sheetView workbookViewId="0">
      <selection activeCell="J14" sqref="J14"/>
    </sheetView>
  </sheetViews>
  <sheetFormatPr defaultRowHeight="15" x14ac:dyDescent="0.25"/>
  <cols>
    <col min="1" max="1" width="27.140625" bestFit="1" customWidth="1"/>
    <col min="2" max="2" width="15.28515625" bestFit="1" customWidth="1"/>
    <col min="6" max="6" width="13.5703125" bestFit="1" customWidth="1"/>
  </cols>
  <sheetData>
    <row r="1" spans="1:6" x14ac:dyDescent="0.25">
      <c r="A1" s="3" t="s">
        <v>32</v>
      </c>
      <c r="B1" s="3">
        <v>850000</v>
      </c>
      <c r="C1" s="3" t="s">
        <v>28</v>
      </c>
    </row>
    <row r="2" spans="1:6" x14ac:dyDescent="0.25">
      <c r="A2" s="3" t="s">
        <v>29</v>
      </c>
      <c r="B2" s="11">
        <v>0.06</v>
      </c>
      <c r="C2" s="3"/>
      <c r="F2" s="8"/>
    </row>
    <row r="3" spans="1:6" x14ac:dyDescent="0.25">
      <c r="A3" s="3" t="s">
        <v>30</v>
      </c>
      <c r="B3" s="3">
        <v>1</v>
      </c>
      <c r="C3" s="3" t="s">
        <v>33</v>
      </c>
    </row>
    <row r="4" spans="1:6" x14ac:dyDescent="0.25">
      <c r="A4" s="3" t="s">
        <v>34</v>
      </c>
      <c r="B4" s="3">
        <v>75000</v>
      </c>
      <c r="C4" s="3" t="s">
        <v>28</v>
      </c>
    </row>
    <row r="5" spans="1:6" x14ac:dyDescent="0.25">
      <c r="A5" s="3"/>
      <c r="B5" s="3"/>
      <c r="C5" s="3"/>
    </row>
    <row r="6" spans="1:6" x14ac:dyDescent="0.25">
      <c r="A6" s="12" t="s">
        <v>31</v>
      </c>
      <c r="B6" s="13">
        <f>FV(B2/12,B3*12,-B4,-B1,1)</f>
        <v>1832219.1539421245</v>
      </c>
      <c r="C6" s="12" t="s">
        <v>28</v>
      </c>
      <c r="F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81A-7116-4643-A70B-113E1A6DB061}">
  <dimension ref="A1:B9"/>
  <sheetViews>
    <sheetView workbookViewId="0">
      <selection activeCell="L19" sqref="L19"/>
    </sheetView>
  </sheetViews>
  <sheetFormatPr defaultRowHeight="15" x14ac:dyDescent="0.25"/>
  <cols>
    <col min="1" max="1" width="20.28515625" bestFit="1" customWidth="1"/>
    <col min="2" max="2" width="11.5703125" bestFit="1" customWidth="1"/>
  </cols>
  <sheetData>
    <row r="1" spans="1:2" x14ac:dyDescent="0.25">
      <c r="A1" s="3" t="s">
        <v>35</v>
      </c>
      <c r="B1" s="3">
        <v>-24000</v>
      </c>
    </row>
    <row r="2" spans="1:2" x14ac:dyDescent="0.25">
      <c r="A2" s="3" t="s">
        <v>36</v>
      </c>
      <c r="B2" s="3">
        <v>1700</v>
      </c>
    </row>
    <row r="3" spans="1:2" x14ac:dyDescent="0.25">
      <c r="A3" s="3" t="s">
        <v>37</v>
      </c>
      <c r="B3" s="3">
        <v>2900</v>
      </c>
    </row>
    <row r="4" spans="1:2" x14ac:dyDescent="0.25">
      <c r="A4" s="3" t="s">
        <v>38</v>
      </c>
      <c r="B4" s="3">
        <v>3100</v>
      </c>
    </row>
    <row r="5" spans="1:2" x14ac:dyDescent="0.25">
      <c r="A5" s="3" t="s">
        <v>39</v>
      </c>
      <c r="B5" s="3">
        <v>1200</v>
      </c>
    </row>
    <row r="6" spans="1:2" x14ac:dyDescent="0.25">
      <c r="A6" s="3" t="s">
        <v>40</v>
      </c>
      <c r="B6" s="3">
        <v>2000</v>
      </c>
    </row>
    <row r="7" spans="1:2" x14ac:dyDescent="0.25">
      <c r="A7" s="3" t="s">
        <v>41</v>
      </c>
      <c r="B7" s="11">
        <v>0.08</v>
      </c>
    </row>
    <row r="8" spans="1:2" x14ac:dyDescent="0.25">
      <c r="A8" s="3"/>
      <c r="B8" s="3"/>
    </row>
    <row r="9" spans="1:2" x14ac:dyDescent="0.25">
      <c r="A9" s="12" t="s">
        <v>42</v>
      </c>
      <c r="B9" s="14">
        <f>NPV(B7,B1,B2,B3,B4,B5,B6)</f>
        <v>-14107.001094874979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 Excel</vt:lpstr>
      <vt:lpstr>Functii logice</vt:lpstr>
      <vt:lpstr>Pivot Table</vt:lpstr>
      <vt:lpstr>Scenariu</vt:lpstr>
      <vt:lpstr>Scenario Summary</vt:lpstr>
      <vt:lpstr>Subtotal</vt:lpstr>
      <vt:lpstr>PV</vt:lpstr>
      <vt:lpstr>FV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2019-05-23T21:03:23Z</dcterms:modified>
</cp:coreProperties>
</file>