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lata.com\user\profiles\a.zudov\Desktop\отчеты\2022\недельный разбор\10 к 9\"/>
    </mc:Choice>
  </mc:AlternateContent>
  <bookViews>
    <workbookView xWindow="240" yWindow="15" windowWidth="16095" windowHeight="9660"/>
  </bookViews>
  <sheets>
    <sheet name="Слата" sheetId="1" r:id="rId1"/>
    <sheet name="ХС" sheetId="2" r:id="rId2"/>
  </sheets>
  <externalReferences>
    <externalReference r:id="rId3"/>
  </externalReferences>
  <definedNames>
    <definedName name="_xlnm._FilterDatabase" localSheetId="0" hidden="1">Слата!$A$1:$P$1</definedName>
  </definedNames>
  <calcPr calcId="162913"/>
</workbook>
</file>

<file path=xl/calcChain.xml><?xml version="1.0" encoding="utf-8"?>
<calcChain xmlns="http://schemas.openxmlformats.org/spreadsheetml/2006/main">
  <c r="E9" i="1" l="1"/>
  <c r="E21" i="1"/>
  <c r="E17" i="1"/>
  <c r="E31" i="1"/>
  <c r="E25" i="1"/>
  <c r="E39" i="1"/>
  <c r="E7" i="1"/>
  <c r="E23" i="1"/>
  <c r="E34" i="1"/>
  <c r="E8" i="1"/>
  <c r="E4" i="1"/>
  <c r="E18" i="1"/>
  <c r="E12" i="1"/>
  <c r="E3" i="1"/>
  <c r="E42" i="1"/>
  <c r="E6" i="1"/>
  <c r="E28" i="1"/>
  <c r="E35" i="1"/>
  <c r="E27" i="1"/>
  <c r="E13" i="1"/>
  <c r="E15" i="1"/>
  <c r="E5" i="1"/>
  <c r="E29" i="1"/>
  <c r="E10" i="1"/>
  <c r="E2" i="1"/>
  <c r="E11" i="1"/>
  <c r="E37" i="1"/>
  <c r="E20" i="1"/>
  <c r="E14" i="1"/>
  <c r="E40" i="1"/>
  <c r="E30" i="1"/>
  <c r="E36" i="1"/>
  <c r="E19" i="1"/>
  <c r="E24" i="1"/>
  <c r="E41" i="1"/>
  <c r="E38" i="1"/>
  <c r="E22" i="1"/>
  <c r="E33" i="1"/>
  <c r="E26" i="1"/>
  <c r="E32" i="1"/>
  <c r="E16" i="1"/>
  <c r="C43" i="1"/>
  <c r="D21" i="1" s="1"/>
  <c r="B43" i="1"/>
  <c r="E43" i="1" l="1"/>
  <c r="D16" i="1"/>
  <c r="D2" i="1"/>
  <c r="D34" i="1"/>
  <c r="D14" i="1"/>
  <c r="D22" i="1"/>
  <c r="D15" i="1"/>
  <c r="D25" i="1"/>
  <c r="D12" i="1"/>
  <c r="D19" i="1"/>
  <c r="D28" i="1"/>
  <c r="D9" i="1"/>
  <c r="D32" i="1"/>
  <c r="D36" i="1"/>
  <c r="D10" i="1"/>
  <c r="D6" i="1"/>
  <c r="D23" i="1"/>
  <c r="D31" i="1"/>
  <c r="F43" i="1"/>
  <c r="D26" i="1"/>
  <c r="D41" i="1"/>
  <c r="D30" i="1"/>
  <c r="D37" i="1"/>
  <c r="D29" i="1"/>
  <c r="D27" i="1"/>
  <c r="D42" i="1"/>
  <c r="D4" i="1"/>
  <c r="D7" i="1"/>
  <c r="D17" i="1"/>
  <c r="D38" i="1"/>
  <c r="D20" i="1"/>
  <c r="D13" i="1"/>
  <c r="D18" i="1"/>
  <c r="D33" i="1"/>
  <c r="D24" i="1"/>
  <c r="D40" i="1"/>
  <c r="D11" i="1"/>
  <c r="D5" i="1"/>
  <c r="D35" i="1"/>
  <c r="D3" i="1"/>
  <c r="D8" i="1"/>
  <c r="D39" i="1"/>
  <c r="H21" i="1"/>
  <c r="L21" i="1" s="1"/>
  <c r="K21" i="1"/>
  <c r="N21" i="1" s="1"/>
  <c r="H17" i="1"/>
  <c r="K17" i="1"/>
  <c r="N17" i="1" s="1"/>
  <c r="H31" i="1"/>
  <c r="L31" i="1" s="1"/>
  <c r="K31" i="1"/>
  <c r="N31" i="1" s="1"/>
  <c r="H25" i="1"/>
  <c r="K25" i="1"/>
  <c r="N25" i="1" s="1"/>
  <c r="H39" i="1"/>
  <c r="L39" i="1" s="1"/>
  <c r="K39" i="1"/>
  <c r="N39" i="1" s="1"/>
  <c r="H7" i="1"/>
  <c r="K7" i="1"/>
  <c r="N7" i="1" s="1"/>
  <c r="H23" i="1"/>
  <c r="L23" i="1" s="1"/>
  <c r="K23" i="1"/>
  <c r="N23" i="1" s="1"/>
  <c r="H34" i="1"/>
  <c r="K34" i="1"/>
  <c r="N34" i="1" s="1"/>
  <c r="H8" i="1"/>
  <c r="L8" i="1" s="1"/>
  <c r="K8" i="1"/>
  <c r="N8" i="1" s="1"/>
  <c r="H4" i="1"/>
  <c r="K4" i="1"/>
  <c r="N4" i="1" s="1"/>
  <c r="H18" i="1"/>
  <c r="L18" i="1" s="1"/>
  <c r="K18" i="1"/>
  <c r="N18" i="1" s="1"/>
  <c r="H12" i="1"/>
  <c r="K12" i="1"/>
  <c r="N12" i="1" s="1"/>
  <c r="H3" i="1"/>
  <c r="L3" i="1" s="1"/>
  <c r="K3" i="1"/>
  <c r="N3" i="1" s="1"/>
  <c r="H42" i="1"/>
  <c r="K42" i="1"/>
  <c r="N42" i="1" s="1"/>
  <c r="H6" i="1"/>
  <c r="L6" i="1" s="1"/>
  <c r="K6" i="1"/>
  <c r="N6" i="1" s="1"/>
  <c r="H28" i="1"/>
  <c r="K28" i="1"/>
  <c r="N28" i="1" s="1"/>
  <c r="H35" i="1"/>
  <c r="L35" i="1" s="1"/>
  <c r="K35" i="1"/>
  <c r="N35" i="1" s="1"/>
  <c r="H27" i="1"/>
  <c r="K27" i="1"/>
  <c r="N27" i="1" s="1"/>
  <c r="H13" i="1"/>
  <c r="L13" i="1" s="1"/>
  <c r="K13" i="1"/>
  <c r="N13" i="1" s="1"/>
  <c r="H15" i="1"/>
  <c r="K15" i="1"/>
  <c r="N15" i="1" s="1"/>
  <c r="H5" i="1"/>
  <c r="L5" i="1" s="1"/>
  <c r="K5" i="1"/>
  <c r="N5" i="1" s="1"/>
  <c r="H29" i="1"/>
  <c r="K29" i="1"/>
  <c r="N29" i="1" s="1"/>
  <c r="H10" i="1"/>
  <c r="L10" i="1" s="1"/>
  <c r="K10" i="1"/>
  <c r="N10" i="1" s="1"/>
  <c r="H2" i="1"/>
  <c r="K2" i="1"/>
  <c r="N2" i="1" s="1"/>
  <c r="H11" i="1"/>
  <c r="L11" i="1" s="1"/>
  <c r="K11" i="1"/>
  <c r="N11" i="1" s="1"/>
  <c r="H37" i="1"/>
  <c r="K37" i="1"/>
  <c r="N37" i="1" s="1"/>
  <c r="H20" i="1"/>
  <c r="L20" i="1" s="1"/>
  <c r="K20" i="1"/>
  <c r="N20" i="1" s="1"/>
  <c r="H14" i="1"/>
  <c r="K14" i="1"/>
  <c r="N14" i="1" s="1"/>
  <c r="H40" i="1"/>
  <c r="L40" i="1" s="1"/>
  <c r="K40" i="1"/>
  <c r="N40" i="1" s="1"/>
  <c r="H30" i="1"/>
  <c r="K30" i="1"/>
  <c r="N30" i="1" s="1"/>
  <c r="H36" i="1"/>
  <c r="L36" i="1" s="1"/>
  <c r="K36" i="1"/>
  <c r="N36" i="1" s="1"/>
  <c r="H19" i="1"/>
  <c r="K19" i="1"/>
  <c r="N19" i="1" s="1"/>
  <c r="H24" i="1"/>
  <c r="L24" i="1" s="1"/>
  <c r="K24" i="1"/>
  <c r="N24" i="1" s="1"/>
  <c r="H41" i="1"/>
  <c r="K41" i="1"/>
  <c r="N41" i="1" s="1"/>
  <c r="H38" i="1"/>
  <c r="L38" i="1" s="1"/>
  <c r="K38" i="1"/>
  <c r="N38" i="1" s="1"/>
  <c r="H22" i="1"/>
  <c r="K22" i="1"/>
  <c r="N22" i="1" s="1"/>
  <c r="H33" i="1"/>
  <c r="L33" i="1" s="1"/>
  <c r="K33" i="1"/>
  <c r="N33" i="1" s="1"/>
  <c r="H26" i="1"/>
  <c r="K26" i="1"/>
  <c r="N26" i="1" s="1"/>
  <c r="H32" i="1"/>
  <c r="L32" i="1" s="1"/>
  <c r="K32" i="1"/>
  <c r="N32" i="1" s="1"/>
  <c r="H16" i="1"/>
  <c r="K16" i="1"/>
  <c r="N16" i="1" s="1"/>
  <c r="K9" i="1"/>
  <c r="N9" i="1" s="1"/>
  <c r="H9" i="1"/>
  <c r="G21" i="1"/>
  <c r="G17" i="1"/>
  <c r="G31" i="1"/>
  <c r="G25" i="1"/>
  <c r="G39" i="1"/>
  <c r="G7" i="1"/>
  <c r="G23" i="1"/>
  <c r="G34" i="1"/>
  <c r="G8" i="1"/>
  <c r="G4" i="1"/>
  <c r="G18" i="1"/>
  <c r="G12" i="1"/>
  <c r="G3" i="1"/>
  <c r="G42" i="1"/>
  <c r="G6" i="1"/>
  <c r="G28" i="1"/>
  <c r="G35" i="1"/>
  <c r="G27" i="1"/>
  <c r="G13" i="1"/>
  <c r="G15" i="1"/>
  <c r="G5" i="1"/>
  <c r="G29" i="1"/>
  <c r="G10" i="1"/>
  <c r="G2" i="1"/>
  <c r="G11" i="1"/>
  <c r="G37" i="1"/>
  <c r="G20" i="1"/>
  <c r="G14" i="1"/>
  <c r="G40" i="1"/>
  <c r="G30" i="1"/>
  <c r="G36" i="1"/>
  <c r="G19" i="1"/>
  <c r="G24" i="1"/>
  <c r="G41" i="1"/>
  <c r="G38" i="1"/>
  <c r="G22" i="1"/>
  <c r="G33" i="1"/>
  <c r="G26" i="1"/>
  <c r="G32" i="1"/>
  <c r="G16" i="1"/>
  <c r="G9" i="1"/>
  <c r="J16" i="1" l="1"/>
  <c r="M16" i="1" s="1"/>
  <c r="L16" i="1"/>
  <c r="J26" i="1"/>
  <c r="M26" i="1" s="1"/>
  <c r="L26" i="1"/>
  <c r="J22" i="1"/>
  <c r="M22" i="1" s="1"/>
  <c r="L22" i="1"/>
  <c r="J41" i="1"/>
  <c r="M41" i="1" s="1"/>
  <c r="L41" i="1"/>
  <c r="J19" i="1"/>
  <c r="M19" i="1" s="1"/>
  <c r="L19" i="1"/>
  <c r="J30" i="1"/>
  <c r="M30" i="1" s="1"/>
  <c r="L30" i="1"/>
  <c r="J14" i="1"/>
  <c r="M14" i="1" s="1"/>
  <c r="L14" i="1"/>
  <c r="J37" i="1"/>
  <c r="M37" i="1" s="1"/>
  <c r="L37" i="1"/>
  <c r="J2" i="1"/>
  <c r="M2" i="1" s="1"/>
  <c r="L2" i="1"/>
  <c r="J29" i="1"/>
  <c r="M29" i="1" s="1"/>
  <c r="L29" i="1"/>
  <c r="J15" i="1"/>
  <c r="M15" i="1" s="1"/>
  <c r="L15" i="1"/>
  <c r="J27" i="1"/>
  <c r="M27" i="1" s="1"/>
  <c r="L27" i="1"/>
  <c r="J28" i="1"/>
  <c r="M28" i="1" s="1"/>
  <c r="L28" i="1"/>
  <c r="J42" i="1"/>
  <c r="M42" i="1" s="1"/>
  <c r="L42" i="1"/>
  <c r="J12" i="1"/>
  <c r="M12" i="1" s="1"/>
  <c r="L12" i="1"/>
  <c r="J4" i="1"/>
  <c r="M4" i="1" s="1"/>
  <c r="L4" i="1"/>
  <c r="J34" i="1"/>
  <c r="M34" i="1" s="1"/>
  <c r="L34" i="1"/>
  <c r="J7" i="1"/>
  <c r="M7" i="1" s="1"/>
  <c r="L7" i="1"/>
  <c r="J25" i="1"/>
  <c r="M25" i="1" s="1"/>
  <c r="L25" i="1"/>
  <c r="J17" i="1"/>
  <c r="M17" i="1" s="1"/>
  <c r="L17" i="1"/>
  <c r="J9" i="1"/>
  <c r="M9" i="1" s="1"/>
  <c r="L9" i="1"/>
  <c r="J32" i="1"/>
  <c r="M32" i="1" s="1"/>
  <c r="J33" i="1"/>
  <c r="M33" i="1" s="1"/>
  <c r="J38" i="1"/>
  <c r="M38" i="1" s="1"/>
  <c r="J24" i="1"/>
  <c r="M24" i="1" s="1"/>
  <c r="J36" i="1"/>
  <c r="M36" i="1" s="1"/>
  <c r="J40" i="1"/>
  <c r="M40" i="1" s="1"/>
  <c r="J20" i="1"/>
  <c r="M20" i="1" s="1"/>
  <c r="J11" i="1"/>
  <c r="M11" i="1" s="1"/>
  <c r="J10" i="1"/>
  <c r="M10" i="1" s="1"/>
  <c r="J5" i="1"/>
  <c r="M5" i="1" s="1"/>
  <c r="J13" i="1"/>
  <c r="M13" i="1" s="1"/>
  <c r="J35" i="1"/>
  <c r="M35" i="1" s="1"/>
  <c r="J6" i="1"/>
  <c r="M6" i="1" s="1"/>
  <c r="J3" i="1"/>
  <c r="M3" i="1" s="1"/>
  <c r="J18" i="1"/>
  <c r="M18" i="1" s="1"/>
  <c r="J8" i="1"/>
  <c r="M8" i="1" s="1"/>
  <c r="J23" i="1"/>
  <c r="M23" i="1" s="1"/>
  <c r="J39" i="1"/>
  <c r="M39" i="1" s="1"/>
  <c r="J31" i="1"/>
  <c r="M31" i="1" s="1"/>
  <c r="J21" i="1"/>
  <c r="D43" i="1"/>
  <c r="G43" i="1"/>
  <c r="K43" i="1" s="1"/>
  <c r="H43" i="1"/>
  <c r="I36" i="1" s="1"/>
  <c r="I31" i="1" l="1"/>
  <c r="O31" i="1" s="1"/>
  <c r="P31" i="1" s="1"/>
  <c r="O36" i="1"/>
  <c r="P36" i="1" s="1"/>
  <c r="J43" i="1"/>
  <c r="D51" i="1" s="1"/>
  <c r="M21" i="1"/>
  <c r="I5" i="1"/>
  <c r="O5" i="1" s="1"/>
  <c r="P5" i="1" s="1"/>
  <c r="I10" i="1"/>
  <c r="O10" i="1" s="1"/>
  <c r="P10" i="1" s="1"/>
  <c r="D48" i="1"/>
  <c r="I42" i="1"/>
  <c r="O42" i="1" s="1"/>
  <c r="P42" i="1" s="1"/>
  <c r="I30" i="1"/>
  <c r="O30" i="1" s="1"/>
  <c r="P30" i="1" s="1"/>
  <c r="I25" i="1"/>
  <c r="O25" i="1" s="1"/>
  <c r="P25" i="1" s="1"/>
  <c r="I15" i="1"/>
  <c r="O15" i="1" s="1"/>
  <c r="P15" i="1" s="1"/>
  <c r="I22" i="1"/>
  <c r="O22" i="1" s="1"/>
  <c r="P22" i="1" s="1"/>
  <c r="I32" i="1"/>
  <c r="O32" i="1" s="1"/>
  <c r="P32" i="1" s="1"/>
  <c r="I9" i="1"/>
  <c r="O9" i="1" s="1"/>
  <c r="P9" i="1" s="1"/>
  <c r="I8" i="1"/>
  <c r="O8" i="1" s="1"/>
  <c r="P8" i="1" s="1"/>
  <c r="I7" i="1"/>
  <c r="O7" i="1" s="1"/>
  <c r="P7" i="1" s="1"/>
  <c r="I29" i="1"/>
  <c r="O29" i="1" s="1"/>
  <c r="P29" i="1" s="1"/>
  <c r="I26" i="1"/>
  <c r="O26" i="1" s="1"/>
  <c r="P26" i="1" s="1"/>
  <c r="I35" i="1"/>
  <c r="O35" i="1" s="1"/>
  <c r="P35" i="1" s="1"/>
  <c r="I11" i="1"/>
  <c r="O11" i="1" s="1"/>
  <c r="P11" i="1" s="1"/>
  <c r="I12" i="1"/>
  <c r="O12" i="1" s="1"/>
  <c r="P12" i="1" s="1"/>
  <c r="I14" i="1"/>
  <c r="O14" i="1" s="1"/>
  <c r="P14" i="1" s="1"/>
  <c r="I6" i="1"/>
  <c r="O6" i="1" s="1"/>
  <c r="P6" i="1" s="1"/>
  <c r="I21" i="1"/>
  <c r="O21" i="1" s="1"/>
  <c r="P21" i="1" s="1"/>
  <c r="D49" i="1"/>
  <c r="I3" i="1"/>
  <c r="O3" i="1" s="1"/>
  <c r="P3" i="1" s="1"/>
  <c r="I33" i="1"/>
  <c r="O33" i="1" s="1"/>
  <c r="P33" i="1" s="1"/>
  <c r="I34" i="1"/>
  <c r="O34" i="1" s="1"/>
  <c r="P34" i="1" s="1"/>
  <c r="I28" i="1"/>
  <c r="O28" i="1" s="1"/>
  <c r="P28" i="1" s="1"/>
  <c r="I2" i="1"/>
  <c r="O2" i="1" s="1"/>
  <c r="P2" i="1" s="1"/>
  <c r="I19" i="1"/>
  <c r="O19" i="1" s="1"/>
  <c r="P19" i="1" s="1"/>
  <c r="I16" i="1"/>
  <c r="O16" i="1" s="1"/>
  <c r="P16" i="1" s="1"/>
  <c r="I20" i="1"/>
  <c r="O20" i="1" s="1"/>
  <c r="P20" i="1" s="1"/>
  <c r="I39" i="1"/>
  <c r="O39" i="1" s="1"/>
  <c r="P39" i="1" s="1"/>
  <c r="I40" i="1"/>
  <c r="O40" i="1" s="1"/>
  <c r="P40" i="1" s="1"/>
  <c r="I13" i="1"/>
  <c r="O13" i="1" s="1"/>
  <c r="P13" i="1" s="1"/>
  <c r="I17" i="1"/>
  <c r="O17" i="1" s="1"/>
  <c r="P17" i="1" s="1"/>
  <c r="I4" i="1"/>
  <c r="O4" i="1" s="1"/>
  <c r="P4" i="1" s="1"/>
  <c r="I27" i="1"/>
  <c r="O27" i="1" s="1"/>
  <c r="P27" i="1" s="1"/>
  <c r="I37" i="1"/>
  <c r="O37" i="1" s="1"/>
  <c r="P37" i="1" s="1"/>
  <c r="I41" i="1"/>
  <c r="O41" i="1" s="1"/>
  <c r="P41" i="1" s="1"/>
  <c r="I23" i="1"/>
  <c r="O23" i="1" s="1"/>
  <c r="P23" i="1" s="1"/>
  <c r="I24" i="1"/>
  <c r="O24" i="1" s="1"/>
  <c r="P24" i="1" s="1"/>
  <c r="I18" i="1"/>
  <c r="O18" i="1" s="1"/>
  <c r="P18" i="1" s="1"/>
  <c r="I38" i="1"/>
  <c r="O38" i="1" s="1"/>
  <c r="P38" i="1" s="1"/>
  <c r="P44" i="1" l="1"/>
  <c r="I43" i="1"/>
</calcChain>
</file>

<file path=xl/sharedStrings.xml><?xml version="1.0" encoding="utf-8"?>
<sst xmlns="http://schemas.openxmlformats.org/spreadsheetml/2006/main" count="55" uniqueCount="50">
  <si>
    <t>Уровень5</t>
  </si>
  <si>
    <t>ТО в закуп. ценах (без НДС), руб.</t>
  </si>
  <si>
    <t>ТО в розн. ценах (без НДС), руб.</t>
  </si>
  <si>
    <t>Маржа в розн. ТО, %</t>
  </si>
  <si>
    <t>01050209 Огурцы</t>
  </si>
  <si>
    <t>01050211 Помидоры</t>
  </si>
  <si>
    <t>01050302 Апельсины</t>
  </si>
  <si>
    <t>01050308 Киви</t>
  </si>
  <si>
    <t>01050309 Лимоны</t>
  </si>
  <si>
    <t>01050101 Лук зеленый</t>
  </si>
  <si>
    <t>01050102 Петрушка</t>
  </si>
  <si>
    <t>01050103 Салат</t>
  </si>
  <si>
    <t>01050104 Укроп</t>
  </si>
  <si>
    <t>01050105 Пряные травы</t>
  </si>
  <si>
    <t>01050106 Наборы зелени и овощей/зерно пророщенное</t>
  </si>
  <si>
    <t>01050201 Грибы</t>
  </si>
  <si>
    <t>01050203 Имбирь</t>
  </si>
  <si>
    <t>01050204 Кабачки, тыква, патиссоны</t>
  </si>
  <si>
    <t>01050205 Капуста</t>
  </si>
  <si>
    <t>01050206 Картофель</t>
  </si>
  <si>
    <t>01050207 Кукуруза</t>
  </si>
  <si>
    <t>01050208 Лук репчатый</t>
  </si>
  <si>
    <t>01050210 Перец</t>
  </si>
  <si>
    <t>01050212 Редис</t>
  </si>
  <si>
    <t>01050213 Редька</t>
  </si>
  <si>
    <t>01050214 Свекла</t>
  </si>
  <si>
    <t>01050215 Чеснок</t>
  </si>
  <si>
    <t>01050217 Разносолы</t>
  </si>
  <si>
    <t>01050219 Морковь</t>
  </si>
  <si>
    <t>01050301 Ананас</t>
  </si>
  <si>
    <t>01050303 Бананы</t>
  </si>
  <si>
    <t>01050304 Виноград</t>
  </si>
  <si>
    <t>01050305 Гранат</t>
  </si>
  <si>
    <t>01050306 Грейпфрут</t>
  </si>
  <si>
    <t>01050307 Груши</t>
  </si>
  <si>
    <t>01050310 Мандарины</t>
  </si>
  <si>
    <t>01050312 Помело</t>
  </si>
  <si>
    <t>01050313 Хурма</t>
  </si>
  <si>
    <t>01050314 Яблоки, айва</t>
  </si>
  <si>
    <t>01050315 Фрукты экзотика</t>
  </si>
  <si>
    <t>01050501 Орехи</t>
  </si>
  <si>
    <t>01050502 Сухофрукты</t>
  </si>
  <si>
    <t>01050602 Дыни</t>
  </si>
  <si>
    <t>01050803 Нектарины</t>
  </si>
  <si>
    <t>01050804 Слива, алыча</t>
  </si>
  <si>
    <t>Доля в ТО</t>
  </si>
  <si>
    <t>маржа</t>
  </si>
  <si>
    <t>ТО</t>
  </si>
  <si>
    <t>Итого</t>
  </si>
  <si>
    <t>Маржа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</si>
</sst>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₽&quot;_-;\-* #,##0.00\ &quot;₽&quot;_-;_-* &quot;-&quot;??\ &quot;₽&quot;_-;_-@_-"/>
  </numFmts>
  <fonts count="4" x14ac:knownFonts="1">
    <font>
      <sz val="11"/>
      <color theme="1"/>
      <name val="Calibri"/>
      <family val="2"/>
      <scheme val="minor"/>
    </font>
    <font>
      <b/>
      <sz val="8"/>
      <color rgb="FF363636"/>
      <name val="Tahoma"/>
      <family val="2"/>
    </font>
    <font>
      <sz val="8"/>
      <color rgb="FF363636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DCDCDC"/>
      </left>
      <right style="medium">
        <color rgb="FFDCDCDC"/>
      </right>
      <top style="medium">
        <color rgb="FFDCDCDC"/>
      </top>
      <bottom style="thin">
        <color rgb="FFDCDCDC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DCDCDC"/>
      </left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/>
    </xf>
    <xf numFmtId="4" fontId="0" fillId="0" borderId="0" xfId="0" applyNumberFormat="1"/>
    <xf numFmtId="10" fontId="2" fillId="3" borderId="2" xfId="1" applyNumberFormat="1" applyFont="1" applyFill="1" applyBorder="1" applyAlignment="1">
      <alignment horizontal="center" vertical="center" wrapText="1"/>
    </xf>
    <xf numFmtId="10" fontId="0" fillId="0" borderId="0" xfId="1" applyNumberFormat="1" applyFont="1"/>
    <xf numFmtId="0" fontId="2" fillId="3" borderId="3" xfId="0" applyFont="1" applyFill="1" applyBorder="1" applyAlignment="1">
      <alignment horizontal="center" vertical="center" wrapText="1"/>
    </xf>
    <xf numFmtId="44" fontId="0" fillId="0" borderId="0" xfId="2" applyFont="1"/>
    <xf numFmtId="44" fontId="2" fillId="3" borderId="2" xfId="2" applyFont="1" applyFill="1" applyBorder="1" applyAlignment="1">
      <alignment horizontal="center" vertical="center" wrapText="1"/>
    </xf>
    <xf numFmtId="44" fontId="0" fillId="0" borderId="0" xfId="1" applyNumberFormat="1" applyFont="1"/>
    <xf numFmtId="10" fontId="2" fillId="3" borderId="3" xfId="1" applyNumberFormat="1" applyFont="1" applyFill="1" applyBorder="1" applyAlignment="1">
      <alignment horizontal="center" vertical="center" wrapText="1"/>
    </xf>
    <xf numFmtId="10" fontId="0" fillId="0" borderId="0" xfId="0" applyNumberFormat="1"/>
    <xf numFmtId="44" fontId="2" fillId="3" borderId="0" xfId="2" applyNumberFormat="1" applyFont="1" applyFill="1" applyBorder="1" applyAlignment="1">
      <alignment horizontal="center" vertical="center" wrapText="1"/>
    </xf>
    <xf numFmtId="44" fontId="0" fillId="0" borderId="0" xfId="2" applyNumberFormat="1" applyFont="1"/>
    <xf numFmtId="44" fontId="0" fillId="0" borderId="0" xfId="0" applyNumberFormat="1"/>
  </cellXfs>
  <cellStyles count="3">
    <cellStyle name="Денежный" xfId="2" builtinId="4"/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B2AB~1.ZUD\AppData\Local\Temp\TO_woTotals_20220314_1117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ХС"/>
    </sheetNames>
    <sheetDataSet>
      <sheetData sheetId="0">
        <row r="1">
          <cell r="B1" t="str">
            <v>Уровень5</v>
          </cell>
          <cell r="C1" t="str">
            <v>ТО в закуп. ценах (без НДС), руб.</v>
          </cell>
          <cell r="D1" t="str">
            <v>ТО в розн. ценах (без НДС), руб.</v>
          </cell>
          <cell r="E1" t="str">
            <v>Маржа в розн. ТО, %</v>
          </cell>
        </row>
        <row r="2">
          <cell r="B2" t="str">
            <v>01050101 Лук зеленый</v>
          </cell>
          <cell r="C2">
            <v>172064.74</v>
          </cell>
          <cell r="D2">
            <v>311515.14924399997</v>
          </cell>
          <cell r="E2">
            <v>0.44765209519480842</v>
          </cell>
        </row>
        <row r="3">
          <cell r="B3" t="str">
            <v>01050102 Петрушка</v>
          </cell>
          <cell r="C3">
            <v>24598.520000000011</v>
          </cell>
          <cell r="D3">
            <v>36871.189864</v>
          </cell>
          <cell r="E3">
            <v>0.33285255803427949</v>
          </cell>
        </row>
        <row r="4">
          <cell r="B4" t="str">
            <v>01050103 Салат</v>
          </cell>
          <cell r="C4">
            <v>387495.09999999992</v>
          </cell>
          <cell r="D4">
            <v>512113.08947200008</v>
          </cell>
          <cell r="E4">
            <v>0.24334076209706709</v>
          </cell>
        </row>
        <row r="5">
          <cell r="B5" t="str">
            <v>01050104 Укроп</v>
          </cell>
          <cell r="C5">
            <v>266096.18000000011</v>
          </cell>
          <cell r="D5">
            <v>362936.52940899972</v>
          </cell>
          <cell r="E5">
            <v>0.26682447635318862</v>
          </cell>
        </row>
        <row r="6">
          <cell r="B6" t="str">
            <v>01050105 Пряные травы</v>
          </cell>
          <cell r="C6">
            <v>39203.280000000013</v>
          </cell>
          <cell r="D6">
            <v>56628.979958000004</v>
          </cell>
          <cell r="E6">
            <v>0.30771700233562599</v>
          </cell>
        </row>
        <row r="7">
          <cell r="B7" t="str">
            <v>01050106 Наборы зелени и овощей/зерно пророщенное</v>
          </cell>
          <cell r="C7">
            <v>173748.67</v>
          </cell>
          <cell r="D7">
            <v>259554.21983900011</v>
          </cell>
          <cell r="E7">
            <v>0.33058815184058532</v>
          </cell>
        </row>
        <row r="8">
          <cell r="B8" t="str">
            <v>01050201 Грибы</v>
          </cell>
          <cell r="C8">
            <v>377856.54</v>
          </cell>
          <cell r="D8">
            <v>475677.67990100011</v>
          </cell>
          <cell r="E8">
            <v>0.2056458480905787</v>
          </cell>
        </row>
        <row r="9">
          <cell r="B9" t="str">
            <v>01050202 Баклажаны</v>
          </cell>
          <cell r="C9">
            <v>108.82</v>
          </cell>
          <cell r="D9">
            <v>152.34</v>
          </cell>
          <cell r="E9">
            <v>0.28567677563345162</v>
          </cell>
        </row>
        <row r="10">
          <cell r="B10" t="str">
            <v>01050203 Имбирь</v>
          </cell>
          <cell r="C10">
            <v>15754.920000000009</v>
          </cell>
          <cell r="D10">
            <v>28766.119997999991</v>
          </cell>
          <cell r="E10">
            <v>0.45230987004519968</v>
          </cell>
        </row>
        <row r="11">
          <cell r="B11" t="str">
            <v>01050204 Кабачки, тыква, патиссоны</v>
          </cell>
          <cell r="C11">
            <v>289991.02000000008</v>
          </cell>
          <cell r="D11">
            <v>316505.90939499979</v>
          </cell>
          <cell r="E11">
            <v>8.3773757797075993E-2</v>
          </cell>
        </row>
        <row r="12">
          <cell r="B12" t="str">
            <v>01050205 Капуста</v>
          </cell>
          <cell r="C12">
            <v>1004597.92</v>
          </cell>
          <cell r="D12">
            <v>1121045.2120310001</v>
          </cell>
          <cell r="E12">
            <v>0.1038738587715229</v>
          </cell>
        </row>
        <row r="13">
          <cell r="B13" t="str">
            <v>01050206 Картофель</v>
          </cell>
          <cell r="C13">
            <v>2018904.94</v>
          </cell>
          <cell r="D13">
            <v>2376074.9929360002</v>
          </cell>
          <cell r="E13">
            <v>0.15031935187140799</v>
          </cell>
        </row>
        <row r="14">
          <cell r="B14" t="str">
            <v>01050207 Кукуруза</v>
          </cell>
          <cell r="C14">
            <v>50383.19</v>
          </cell>
          <cell r="D14">
            <v>81419.359968000004</v>
          </cell>
          <cell r="E14">
            <v>0.38118906830264998</v>
          </cell>
        </row>
        <row r="15">
          <cell r="B15" t="str">
            <v>01050208 Лук репчатый</v>
          </cell>
          <cell r="C15">
            <v>580812.25999999989</v>
          </cell>
          <cell r="D15">
            <v>720581.8292190003</v>
          </cell>
          <cell r="E15">
            <v>0.1939676571784896</v>
          </cell>
        </row>
        <row r="16">
          <cell r="B16" t="str">
            <v>01050209 Огурцы</v>
          </cell>
          <cell r="C16">
            <v>2410023.9100000011</v>
          </cell>
          <cell r="D16">
            <v>3165321.5528119989</v>
          </cell>
          <cell r="E16">
            <v>0.2386164028551889</v>
          </cell>
        </row>
        <row r="17">
          <cell r="B17" t="str">
            <v>01050210 Перец</v>
          </cell>
          <cell r="C17">
            <v>562859.7699999999</v>
          </cell>
          <cell r="D17">
            <v>608479.96921200003</v>
          </cell>
          <cell r="E17">
            <v>7.497403615616062E-2</v>
          </cell>
        </row>
        <row r="18">
          <cell r="B18" t="str">
            <v>01050211 Помидоры</v>
          </cell>
          <cell r="C18">
            <v>2630522.35</v>
          </cell>
          <cell r="D18">
            <v>3019937.0452640001</v>
          </cell>
          <cell r="E18">
            <v>0.12894795137358819</v>
          </cell>
        </row>
        <row r="19">
          <cell r="B19" t="str">
            <v>01050212 Редис</v>
          </cell>
          <cell r="C19">
            <v>21079.62999999999</v>
          </cell>
          <cell r="D19">
            <v>30497.369992</v>
          </cell>
          <cell r="E19">
            <v>0.30880498857673438</v>
          </cell>
        </row>
        <row r="20">
          <cell r="B20" t="str">
            <v>01050213 Редька</v>
          </cell>
          <cell r="C20">
            <v>17173.95</v>
          </cell>
          <cell r="D20">
            <v>24509.699915000001</v>
          </cell>
          <cell r="E20">
            <v>0.29929986660140628</v>
          </cell>
        </row>
        <row r="21">
          <cell r="B21" t="str">
            <v>01050214 Свекла</v>
          </cell>
          <cell r="C21">
            <v>173924.65</v>
          </cell>
          <cell r="D21">
            <v>182134.20818099999</v>
          </cell>
          <cell r="E21">
            <v>4.507422445783258E-2</v>
          </cell>
        </row>
        <row r="22">
          <cell r="B22" t="str">
            <v>01050215 Чеснок</v>
          </cell>
          <cell r="C22">
            <v>148505.8299999999</v>
          </cell>
          <cell r="D22">
            <v>260576.97980299999</v>
          </cell>
          <cell r="E22">
            <v>0.43008845174169819</v>
          </cell>
        </row>
        <row r="23">
          <cell r="B23" t="str">
            <v>01050217 Разносолы</v>
          </cell>
          <cell r="C23">
            <v>239915.1</v>
          </cell>
          <cell r="D23">
            <v>326848.49990099989</v>
          </cell>
          <cell r="E23">
            <v>0.26597460269002771</v>
          </cell>
        </row>
        <row r="24">
          <cell r="B24" t="str">
            <v>01050218 Наборы овощные</v>
          </cell>
          <cell r="C24">
            <v>35250.959999999977</v>
          </cell>
          <cell r="D24">
            <v>36137.609996000007</v>
          </cell>
          <cell r="E24">
            <v>2.4535380067971901E-2</v>
          </cell>
        </row>
        <row r="25">
          <cell r="B25" t="str">
            <v>01050219 Морковь</v>
          </cell>
          <cell r="C25">
            <v>495343.00999999978</v>
          </cell>
          <cell r="D25">
            <v>579170.41519600013</v>
          </cell>
          <cell r="E25">
            <v>0.14473702902734001</v>
          </cell>
        </row>
        <row r="26">
          <cell r="B26" t="str">
            <v>01050301 Ананас</v>
          </cell>
          <cell r="C26">
            <v>68734.3</v>
          </cell>
          <cell r="D26">
            <v>87365.009862000021</v>
          </cell>
          <cell r="E26">
            <v>0.21325139081914701</v>
          </cell>
        </row>
        <row r="27">
          <cell r="B27" t="str">
            <v>01050302 Апельсины</v>
          </cell>
          <cell r="C27">
            <v>838019.29</v>
          </cell>
          <cell r="D27">
            <v>1046509.006226</v>
          </cell>
          <cell r="E27">
            <v>0.19922400570432869</v>
          </cell>
        </row>
        <row r="28">
          <cell r="B28" t="str">
            <v>01050303 Бананы</v>
          </cell>
          <cell r="C28">
            <v>6302179.0000000019</v>
          </cell>
          <cell r="D28">
            <v>6489736.5779299987</v>
          </cell>
          <cell r="E28">
            <v>2.8900645762393099E-2</v>
          </cell>
        </row>
        <row r="29">
          <cell r="B29" t="str">
            <v>01050304 Виноград</v>
          </cell>
          <cell r="C29">
            <v>673840.09000000008</v>
          </cell>
          <cell r="D29">
            <v>827956.28862600005</v>
          </cell>
          <cell r="E29">
            <v>0.1861405013080546</v>
          </cell>
        </row>
        <row r="30">
          <cell r="B30" t="str">
            <v>01050305 Гранат</v>
          </cell>
          <cell r="C30">
            <v>81045.410000000018</v>
          </cell>
          <cell r="D30">
            <v>99752.469876999996</v>
          </cell>
          <cell r="E30">
            <v>0.18753480390076341</v>
          </cell>
        </row>
        <row r="31">
          <cell r="B31" t="str">
            <v>01050306 Грейпфрут</v>
          </cell>
          <cell r="C31">
            <v>40596.249999999993</v>
          </cell>
          <cell r="D31">
            <v>71745.139868999991</v>
          </cell>
          <cell r="E31">
            <v>0.43416027797666862</v>
          </cell>
        </row>
        <row r="32">
          <cell r="B32" t="str">
            <v>01050307 Груши</v>
          </cell>
          <cell r="C32">
            <v>132515.74</v>
          </cell>
          <cell r="D32">
            <v>186798.059736</v>
          </cell>
          <cell r="E32">
            <v>0.29059359509791871</v>
          </cell>
        </row>
        <row r="33">
          <cell r="B33" t="str">
            <v>01050308 Киви</v>
          </cell>
          <cell r="C33">
            <v>81380.39999999998</v>
          </cell>
          <cell r="D33">
            <v>115592.999828</v>
          </cell>
          <cell r="E33">
            <v>0.29597466869886269</v>
          </cell>
        </row>
        <row r="34">
          <cell r="B34" t="str">
            <v>01050309 Лимоны</v>
          </cell>
          <cell r="C34">
            <v>272455.56999999989</v>
          </cell>
          <cell r="D34">
            <v>324515.47905900021</v>
          </cell>
          <cell r="E34">
            <v>0.16042350032102781</v>
          </cell>
        </row>
        <row r="35">
          <cell r="B35" t="str">
            <v>01050310 Мандарины</v>
          </cell>
          <cell r="C35">
            <v>1766495.7</v>
          </cell>
          <cell r="D35">
            <v>2774996.062216999</v>
          </cell>
          <cell r="E35">
            <v>0.36342406965842289</v>
          </cell>
        </row>
        <row r="36">
          <cell r="B36" t="str">
            <v>01050312 Помело</v>
          </cell>
          <cell r="C36">
            <v>252842.93999999989</v>
          </cell>
          <cell r="D36">
            <v>288476.45942899992</v>
          </cell>
          <cell r="E36">
            <v>0.1235231446598164</v>
          </cell>
        </row>
        <row r="37">
          <cell r="B37" t="str">
            <v>01050313 Хурма</v>
          </cell>
          <cell r="C37">
            <v>51.52</v>
          </cell>
          <cell r="D37">
            <v>194.37</v>
          </cell>
          <cell r="E37">
            <v>0.73493851931882492</v>
          </cell>
        </row>
        <row r="38">
          <cell r="B38" t="str">
            <v>01050314 Яблоки, айва</v>
          </cell>
          <cell r="C38">
            <v>2480554.37</v>
          </cell>
          <cell r="D38">
            <v>3791394.1863489999</v>
          </cell>
          <cell r="E38">
            <v>0.34574084147428091</v>
          </cell>
        </row>
        <row r="39">
          <cell r="B39" t="str">
            <v>01050315 Фрукты экзотика</v>
          </cell>
          <cell r="C39">
            <v>255401.3000000001</v>
          </cell>
          <cell r="D39">
            <v>370422.05934100022</v>
          </cell>
          <cell r="E39">
            <v>0.31051271499766459</v>
          </cell>
        </row>
        <row r="40">
          <cell r="B40" t="str">
            <v>01050401 Срезка</v>
          </cell>
          <cell r="C40">
            <v>13645261.359999999</v>
          </cell>
          <cell r="D40">
            <v>15161090.406129001</v>
          </cell>
          <cell r="E40">
            <v>9.998153203520331E-2</v>
          </cell>
        </row>
        <row r="41">
          <cell r="B41" t="str">
            <v>01050501 Орехи</v>
          </cell>
          <cell r="C41">
            <v>256885.56</v>
          </cell>
          <cell r="D41">
            <v>363506.29994099989</v>
          </cell>
          <cell r="E41">
            <v>0.29331194523535192</v>
          </cell>
        </row>
        <row r="42">
          <cell r="B42" t="str">
            <v>01050502 Сухофрукты</v>
          </cell>
          <cell r="C42">
            <v>369696.82000000012</v>
          </cell>
          <cell r="D42">
            <v>573787.03988899977</v>
          </cell>
          <cell r="E42">
            <v>0.35568983908817747</v>
          </cell>
        </row>
        <row r="43">
          <cell r="B43" t="str">
            <v>01050602 Дыни</v>
          </cell>
          <cell r="C43">
            <v>28123.08</v>
          </cell>
          <cell r="D43">
            <v>38459.569870999992</v>
          </cell>
          <cell r="E43">
            <v>0.26876249281181153</v>
          </cell>
        </row>
        <row r="44">
          <cell r="B44" t="str">
            <v>01050802 Персики</v>
          </cell>
          <cell r="C44">
            <v>122.04</v>
          </cell>
          <cell r="D44">
            <v>161.91</v>
          </cell>
          <cell r="E44">
            <v>0.24624791550861591</v>
          </cell>
        </row>
        <row r="45">
          <cell r="B45" t="str">
            <v>01050803 Нектарины</v>
          </cell>
          <cell r="C45">
            <v>115932.06</v>
          </cell>
          <cell r="D45">
            <v>130063.239843</v>
          </cell>
          <cell r="E45">
            <v>0.10864853020774989</v>
          </cell>
        </row>
        <row r="46">
          <cell r="B46" t="str">
            <v>01050804 Слива, алыча</v>
          </cell>
          <cell r="C46">
            <v>173171.41</v>
          </cell>
          <cell r="D46">
            <v>192914.219801</v>
          </cell>
          <cell r="E46">
            <v>0.10233983695637169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topLeftCell="B1" workbookViewId="0">
      <selection activeCell="J52" sqref="J52"/>
    </sheetView>
  </sheetViews>
  <sheetFormatPr defaultRowHeight="15" x14ac:dyDescent="0.25"/>
  <cols>
    <col min="1" max="1" width="42.42578125" customWidth="1"/>
    <col min="2" max="2" width="14.28515625" bestFit="1" customWidth="1"/>
    <col min="3" max="3" width="13.42578125" bestFit="1" customWidth="1"/>
    <col min="4" max="4" width="14.5703125" style="6" bestFit="1" customWidth="1"/>
    <col min="5" max="5" width="14.5703125" style="8" customWidth="1"/>
    <col min="7" max="7" width="14.28515625" bestFit="1" customWidth="1"/>
    <col min="8" max="8" width="13.42578125" bestFit="1" customWidth="1"/>
    <col min="9" max="9" width="9.140625" style="6"/>
    <col min="10" max="10" width="14.5703125" style="8" bestFit="1" customWidth="1"/>
    <col min="11" max="11" width="9.140625" style="6"/>
    <col min="12" max="12" width="15.5703125" style="14" bestFit="1" customWidth="1"/>
    <col min="13" max="13" width="13.140625" bestFit="1" customWidth="1"/>
    <col min="14" max="14" width="12" style="6" bestFit="1" customWidth="1"/>
    <col min="15" max="15" width="9.140625" style="6"/>
  </cols>
  <sheetData>
    <row r="1" spans="1:16" ht="27.4" customHeight="1" x14ac:dyDescent="0.25">
      <c r="A1" s="1" t="s">
        <v>0</v>
      </c>
      <c r="B1" s="2" t="s">
        <v>1</v>
      </c>
      <c r="C1" s="2" t="s">
        <v>2</v>
      </c>
      <c r="D1" s="5" t="s">
        <v>45</v>
      </c>
      <c r="E1" s="9"/>
      <c r="F1" s="5" t="s">
        <v>3</v>
      </c>
      <c r="G1" s="2" t="s">
        <v>1</v>
      </c>
      <c r="H1" s="2" t="s">
        <v>2</v>
      </c>
      <c r="I1" s="5" t="s">
        <v>45</v>
      </c>
      <c r="J1" s="9"/>
      <c r="K1" s="5" t="s">
        <v>3</v>
      </c>
      <c r="L1" s="13"/>
      <c r="N1" s="11" t="s">
        <v>46</v>
      </c>
      <c r="O1" s="11" t="s">
        <v>47</v>
      </c>
      <c r="P1" s="7" t="s">
        <v>48</v>
      </c>
    </row>
    <row r="2" spans="1:16" ht="13.7" customHeight="1" x14ac:dyDescent="0.25">
      <c r="A2" s="3" t="s">
        <v>30</v>
      </c>
      <c r="B2" s="4">
        <v>6121531.8799999999</v>
      </c>
      <c r="C2" s="4">
        <v>5858480.3495209999</v>
      </c>
      <c r="D2" s="6">
        <f>C2/$C$43</f>
        <v>0.19605357072252966</v>
      </c>
      <c r="E2" s="8">
        <f>C2*F2</f>
        <v>-263051.53047900047</v>
      </c>
      <c r="F2" s="6">
        <v>-4.4900983665586258E-2</v>
      </c>
      <c r="G2">
        <f>VLOOKUP(A:A,[1]Sheet1!$B:$E,2,0)</f>
        <v>6302179.0000000019</v>
      </c>
      <c r="H2">
        <f>VLOOKUP(A:A,[1]Sheet1!$B:$E,3,0)</f>
        <v>6489736.5779299987</v>
      </c>
      <c r="I2" s="6">
        <f>H2/$H$43</f>
        <v>0.19888041624673466</v>
      </c>
      <c r="J2" s="8">
        <f>H2*K2</f>
        <v>187557.57793000012</v>
      </c>
      <c r="K2" s="6">
        <f>VLOOKUP(A:A,[1]Sheet1!$B:$E,4,0)</f>
        <v>2.8900645762393099E-2</v>
      </c>
      <c r="L2" s="14">
        <f>H2-C2</f>
        <v>631256.22840899881</v>
      </c>
      <c r="M2" s="15">
        <f>J2-E2</f>
        <v>450609.10840900056</v>
      </c>
      <c r="N2" s="6">
        <f>(K2-F2)*D2</f>
        <v>1.4469072974496277E-2</v>
      </c>
      <c r="O2" s="6">
        <f>(I2-D2)*(K2-$K$43)</f>
        <v>-4.6758465913566787E-4</v>
      </c>
      <c r="P2" s="12">
        <f>N2+O2</f>
        <v>1.4001488315360609E-2</v>
      </c>
    </row>
    <row r="3" spans="1:16" ht="13.7" customHeight="1" x14ac:dyDescent="0.25">
      <c r="A3" s="3" t="s">
        <v>4</v>
      </c>
      <c r="B3" s="4">
        <v>2343975.0699999998</v>
      </c>
      <c r="C3" s="4">
        <v>2861305.9235350005</v>
      </c>
      <c r="D3" s="6">
        <f>C3/$C$43</f>
        <v>9.5753371142471802E-2</v>
      </c>
      <c r="E3" s="8">
        <f>C3*F3</f>
        <v>517330.85353500058</v>
      </c>
      <c r="F3" s="6">
        <v>0.18080235646241705</v>
      </c>
      <c r="G3">
        <f>VLOOKUP(A:A,[1]Sheet1!$B:$E,2,0)</f>
        <v>2410023.9100000011</v>
      </c>
      <c r="H3">
        <f>VLOOKUP(A:A,[1]Sheet1!$B:$E,3,0)</f>
        <v>3165321.5528119989</v>
      </c>
      <c r="I3" s="6">
        <f>H3/$H$43</f>
        <v>9.7002468500625355E-2</v>
      </c>
      <c r="J3" s="8">
        <f>H3*K3</f>
        <v>755297.64281200001</v>
      </c>
      <c r="K3" s="6">
        <f>VLOOKUP(A:A,[1]Sheet1!$B:$E,4,0)</f>
        <v>0.2386164028551889</v>
      </c>
      <c r="L3" s="14">
        <f>H3-C3</f>
        <v>304015.62927699834</v>
      </c>
      <c r="M3" s="15">
        <f>J3-E3</f>
        <v>237966.78927699942</v>
      </c>
      <c r="N3" s="6">
        <f>(K3-F3)*D3</f>
        <v>5.5358898414951665E-3</v>
      </c>
      <c r="O3" s="6">
        <f>(I3-D3)*(K3-$K$43)</f>
        <v>5.5343909320941077E-5</v>
      </c>
      <c r="P3" s="12">
        <f>N3+O3</f>
        <v>5.5912337508161073E-3</v>
      </c>
    </row>
    <row r="4" spans="1:16" ht="13.7" customHeight="1" x14ac:dyDescent="0.25">
      <c r="A4" s="3" t="s">
        <v>19</v>
      </c>
      <c r="B4" s="4">
        <v>1795096.31</v>
      </c>
      <c r="C4" s="4">
        <v>2054595.4841700001</v>
      </c>
      <c r="D4" s="6">
        <f>C4/$C$43</f>
        <v>6.8756871582721563E-2</v>
      </c>
      <c r="E4" s="8">
        <f>C4*F4</f>
        <v>259499.1741699999</v>
      </c>
      <c r="F4" s="6">
        <v>0.12630183224355251</v>
      </c>
      <c r="G4">
        <f>VLOOKUP(A:A,[1]Sheet1!$B:$E,2,0)</f>
        <v>2018904.94</v>
      </c>
      <c r="H4">
        <f>VLOOKUP(A:A,[1]Sheet1!$B:$E,3,0)</f>
        <v>2376074.9929360002</v>
      </c>
      <c r="I4" s="6">
        <f>H4/$H$43</f>
        <v>7.2815711077643994E-2</v>
      </c>
      <c r="J4" s="8">
        <f>H4*K4</f>
        <v>357170.05293599988</v>
      </c>
      <c r="K4" s="6">
        <f>VLOOKUP(A:A,[1]Sheet1!$B:$E,4,0)</f>
        <v>0.15031935187140799</v>
      </c>
      <c r="L4" s="14">
        <f>H4-C4</f>
        <v>321479.50876600016</v>
      </c>
      <c r="M4" s="15">
        <f>J4-E4</f>
        <v>97670.87876599998</v>
      </c>
      <c r="N4" s="6">
        <f>(K4-F4)*D4</f>
        <v>1.6513695127879536E-3</v>
      </c>
      <c r="O4" s="6">
        <f>(I4-D4)*(K4-$K$43)</f>
        <v>-1.7854806021746759E-4</v>
      </c>
      <c r="P4" s="12">
        <f>N4+O4</f>
        <v>1.4728214525704859E-3</v>
      </c>
    </row>
    <row r="5" spans="1:16" ht="13.7" customHeight="1" x14ac:dyDescent="0.25">
      <c r="A5" s="3" t="s">
        <v>28</v>
      </c>
      <c r="B5" s="4">
        <v>419532.05000000005</v>
      </c>
      <c r="C5" s="4">
        <v>451451.60711999988</v>
      </c>
      <c r="D5" s="6">
        <f>C5/$C$43</f>
        <v>1.5107791492641466E-2</v>
      </c>
      <c r="E5" s="8">
        <f>C5*F5</f>
        <v>31919.557119999838</v>
      </c>
      <c r="F5" s="6">
        <v>7.0704271768192717E-2</v>
      </c>
      <c r="G5">
        <f>VLOOKUP(A:A,[1]Sheet1!$B:$E,2,0)</f>
        <v>495343.00999999978</v>
      </c>
      <c r="H5">
        <f>VLOOKUP(A:A,[1]Sheet1!$B:$E,3,0)</f>
        <v>579170.41519600013</v>
      </c>
      <c r="I5" s="6">
        <f>H5/$H$43</f>
        <v>1.7748895023519565E-2</v>
      </c>
      <c r="J5" s="8">
        <f>H5*K5</f>
        <v>83827.405196000036</v>
      </c>
      <c r="K5" s="6">
        <f>VLOOKUP(A:A,[1]Sheet1!$B:$E,4,0)</f>
        <v>0.14473702902734001</v>
      </c>
      <c r="L5" s="14">
        <f>H5-C5</f>
        <v>127718.80807600025</v>
      </c>
      <c r="M5" s="15">
        <f>J5-E5</f>
        <v>51907.848076000198</v>
      </c>
      <c r="N5" s="6">
        <f>(K5-F5)*D5</f>
        <v>1.1184714602965361E-3</v>
      </c>
      <c r="O5" s="6">
        <f>(I5-D5)*(K5-$K$43)</f>
        <v>-1.3092544873698377E-4</v>
      </c>
      <c r="P5" s="12">
        <f>N5+O5</f>
        <v>9.8754601155955231E-4</v>
      </c>
    </row>
    <row r="6" spans="1:16" ht="13.7" customHeight="1" x14ac:dyDescent="0.25">
      <c r="A6" s="3" t="s">
        <v>5</v>
      </c>
      <c r="B6" s="4">
        <v>1186854.2500000002</v>
      </c>
      <c r="C6" s="4">
        <v>1526540.557642</v>
      </c>
      <c r="D6" s="6">
        <f>C6/$C$43</f>
        <v>5.1085556206217485E-2</v>
      </c>
      <c r="E6" s="8">
        <f>C6*F6</f>
        <v>339686.30764199985</v>
      </c>
      <c r="F6" s="6">
        <v>0.22252032934303612</v>
      </c>
      <c r="G6">
        <f>VLOOKUP(A:A,[1]Sheet1!$B:$E,2,0)</f>
        <v>2630522.35</v>
      </c>
      <c r="H6">
        <f>VLOOKUP(A:A,[1]Sheet1!$B:$E,3,0)</f>
        <v>3019937.0452640001</v>
      </c>
      <c r="I6" s="6">
        <f>H6/$H$43</f>
        <v>9.2547105631922422E-2</v>
      </c>
      <c r="J6" s="8">
        <f>H6*K6</f>
        <v>389414.69526399986</v>
      </c>
      <c r="K6" s="6">
        <f>VLOOKUP(A:A,[1]Sheet1!$B:$E,4,0)</f>
        <v>0.12894795137358819</v>
      </c>
      <c r="L6" s="14">
        <f>H6-C6</f>
        <v>1493396.487622</v>
      </c>
      <c r="M6" s="15">
        <f>J6-E6</f>
        <v>49728.387622000009</v>
      </c>
      <c r="N6" s="6">
        <f>(K6-F6)*D6</f>
        <v>-4.7801969741076587E-3</v>
      </c>
      <c r="O6" s="6">
        <f>(I6-D6)*(K6-$K$43)</f>
        <v>-2.7099819834257473E-3</v>
      </c>
      <c r="P6" s="12">
        <f>N6+O6</f>
        <v>-7.490178957533406E-3</v>
      </c>
    </row>
    <row r="7" spans="1:16" ht="13.7" customHeight="1" x14ac:dyDescent="0.25">
      <c r="A7" s="3" t="s">
        <v>15</v>
      </c>
      <c r="B7" s="4">
        <v>254051.99</v>
      </c>
      <c r="C7" s="4">
        <v>319420.4999670001</v>
      </c>
      <c r="D7" s="6">
        <f>C7/$C$43</f>
        <v>1.068938117811153E-2</v>
      </c>
      <c r="E7" s="8">
        <f>C7*F7</f>
        <v>65368.509967000115</v>
      </c>
      <c r="F7" s="6">
        <v>0.20464719695120837</v>
      </c>
      <c r="G7">
        <f>VLOOKUP(A:A,[1]Sheet1!$B:$E,2,0)</f>
        <v>377856.54</v>
      </c>
      <c r="H7">
        <f>VLOOKUP(A:A,[1]Sheet1!$B:$E,3,0)</f>
        <v>475677.67990100011</v>
      </c>
      <c r="I7" s="6">
        <f>H7/$H$43</f>
        <v>1.457732125826392E-2</v>
      </c>
      <c r="J7" s="8">
        <f>H7*K7</f>
        <v>97821.139900999988</v>
      </c>
      <c r="K7" s="6">
        <f>VLOOKUP(A:A,[1]Sheet1!$B:$E,4,0)</f>
        <v>0.2056458480905787</v>
      </c>
      <c r="L7" s="14">
        <f>H7-C7</f>
        <v>156257.17993400001</v>
      </c>
      <c r="M7" s="15">
        <f>J7-E7</f>
        <v>32452.629933999873</v>
      </c>
      <c r="N7" s="6">
        <f>(K7-F7)*D7</f>
        <v>1.0674962692684924E-5</v>
      </c>
      <c r="O7" s="6">
        <f>(I7-D7)*(K7-$K$43)</f>
        <v>4.407589500778168E-5</v>
      </c>
      <c r="P7" s="12">
        <f>N7+O7</f>
        <v>5.4750857700466601E-5</v>
      </c>
    </row>
    <row r="8" spans="1:16" ht="13.7" customHeight="1" x14ac:dyDescent="0.25">
      <c r="A8" s="3" t="s">
        <v>18</v>
      </c>
      <c r="B8" s="4">
        <v>1066059.96</v>
      </c>
      <c r="C8" s="4">
        <v>1152632.2824020002</v>
      </c>
      <c r="D8" s="6">
        <f>C8/$C$43</f>
        <v>3.8572746038731301E-2</v>
      </c>
      <c r="E8" s="8">
        <f>C8*F8</f>
        <v>86572.322402000151</v>
      </c>
      <c r="F8" s="6">
        <v>7.510836172451274E-2</v>
      </c>
      <c r="G8">
        <f>VLOOKUP(A:A,[1]Sheet1!$B:$E,2,0)</f>
        <v>1004597.92</v>
      </c>
      <c r="H8">
        <f>VLOOKUP(A:A,[1]Sheet1!$B:$E,3,0)</f>
        <v>1121045.2120310001</v>
      </c>
      <c r="I8" s="6">
        <f>H8/$H$43</f>
        <v>3.4354851806827701E-2</v>
      </c>
      <c r="J8" s="8">
        <f>H8*K8</f>
        <v>116447.29203100005</v>
      </c>
      <c r="K8" s="6">
        <f>VLOOKUP(A:A,[1]Sheet1!$B:$E,4,0)</f>
        <v>0.1038738587715229</v>
      </c>
      <c r="L8" s="14">
        <f>H8-C8</f>
        <v>-31587.070371000096</v>
      </c>
      <c r="M8" s="15">
        <f>J8-E8</f>
        <v>29874.969628999897</v>
      </c>
      <c r="N8" s="6">
        <f>(K8-F8)*D8</f>
        <v>1.109564212272198E-3</v>
      </c>
      <c r="O8" s="6">
        <f>(I8-D8)*(K8-$K$43)</f>
        <v>3.8144704420964591E-4</v>
      </c>
      <c r="P8" s="12">
        <f>N8+O8</f>
        <v>1.491011256481844E-3</v>
      </c>
    </row>
    <row r="9" spans="1:16" ht="13.7" customHeight="1" x14ac:dyDescent="0.25">
      <c r="A9" s="3" t="s">
        <v>9</v>
      </c>
      <c r="B9" s="4">
        <v>137450.31</v>
      </c>
      <c r="C9" s="4">
        <v>247857.33941199997</v>
      </c>
      <c r="D9" s="6">
        <f>C9/$C$43</f>
        <v>8.2945258023237461E-3</v>
      </c>
      <c r="E9" s="8">
        <f>C9*F9</f>
        <v>110407.02941199996</v>
      </c>
      <c r="F9" s="6">
        <v>0.44544587492919174</v>
      </c>
      <c r="G9">
        <f>VLOOKUP(A:A,[1]Sheet1!$B:$E,2,0)</f>
        <v>172064.74</v>
      </c>
      <c r="H9">
        <f>VLOOKUP(A:A,[1]Sheet1!$B:$E,3,0)</f>
        <v>311515.14924399997</v>
      </c>
      <c r="I9" s="6">
        <f>H9/$H$43</f>
        <v>9.546498814682499E-3</v>
      </c>
      <c r="J9" s="8">
        <f>H9*K9</f>
        <v>139450.40924400004</v>
      </c>
      <c r="K9" s="6">
        <f>VLOOKUP(A:A,[1]Sheet1!$B:$E,4,0)</f>
        <v>0.44765209519480842</v>
      </c>
      <c r="L9" s="14">
        <f>H9-C9</f>
        <v>63657.809831999999</v>
      </c>
      <c r="M9" s="15">
        <f>J9-E9</f>
        <v>29043.379832000079</v>
      </c>
      <c r="N9" s="6">
        <f>(K9-F9)*D9</f>
        <v>1.829955091876707E-5</v>
      </c>
      <c r="O9" s="6">
        <f>(I9-D9)*(K9-$K$43)</f>
        <v>3.1717836671222395E-4</v>
      </c>
      <c r="P9" s="12">
        <f>N9+O9</f>
        <v>3.3547791763099104E-4</v>
      </c>
    </row>
    <row r="10" spans="1:16" ht="13.7" customHeight="1" x14ac:dyDescent="0.25">
      <c r="A10" s="3" t="s">
        <v>6</v>
      </c>
      <c r="B10" s="4">
        <v>991674.58</v>
      </c>
      <c r="C10" s="4">
        <v>1174879.3558910002</v>
      </c>
      <c r="D10" s="6">
        <f>C10/$C$43</f>
        <v>3.9317242552405124E-2</v>
      </c>
      <c r="E10" s="8">
        <f>C10*F10</f>
        <v>183204.77589100032</v>
      </c>
      <c r="F10" s="6">
        <v>0.15593496895863168</v>
      </c>
      <c r="G10">
        <f>VLOOKUP(A:A,[1]Sheet1!$B:$E,2,0)</f>
        <v>838019.29</v>
      </c>
      <c r="H10">
        <f>VLOOKUP(A:A,[1]Sheet1!$B:$E,3,0)</f>
        <v>1046509.006226</v>
      </c>
      <c r="I10" s="6">
        <f>H10/$H$43</f>
        <v>3.2070661769536699E-2</v>
      </c>
      <c r="J10" s="8">
        <f>H10*K10</f>
        <v>208489.71622599999</v>
      </c>
      <c r="K10" s="6">
        <f>VLOOKUP(A:A,[1]Sheet1!$B:$E,4,0)</f>
        <v>0.19922400570432869</v>
      </c>
      <c r="L10" s="14">
        <f>H10-C10</f>
        <v>-128370.34966500022</v>
      </c>
      <c r="M10" s="15">
        <f>J10-E10</f>
        <v>25284.940334999672</v>
      </c>
      <c r="N10" s="6">
        <f>(K10-F10)*D10</f>
        <v>1.7020055575905474E-3</v>
      </c>
      <c r="O10" s="6">
        <f>(I10-D10)*(K10-$K$43)</f>
        <v>-3.5614952288726968E-5</v>
      </c>
      <c r="P10" s="12">
        <f>N10+O10</f>
        <v>1.6663906053018204E-3</v>
      </c>
    </row>
    <row r="11" spans="1:16" ht="13.7" customHeight="1" x14ac:dyDescent="0.25">
      <c r="A11" s="3" t="s">
        <v>31</v>
      </c>
      <c r="B11" s="4">
        <v>606580.23999999987</v>
      </c>
      <c r="C11" s="4">
        <v>738608.13896499993</v>
      </c>
      <c r="D11" s="6">
        <f>C11/$C$43</f>
        <v>2.4717461588934116E-2</v>
      </c>
      <c r="E11" s="8">
        <f>C11*F11</f>
        <v>132027.89896500006</v>
      </c>
      <c r="F11" s="6">
        <v>0.17875229367226941</v>
      </c>
      <c r="G11">
        <f>VLOOKUP(A:A,[1]Sheet1!$B:$E,2,0)</f>
        <v>673840.09000000008</v>
      </c>
      <c r="H11">
        <f>VLOOKUP(A:A,[1]Sheet1!$B:$E,3,0)</f>
        <v>827956.28862600005</v>
      </c>
      <c r="I11" s="6">
        <f>H11/$H$43</f>
        <v>2.5373031607480546E-2</v>
      </c>
      <c r="J11" s="8">
        <f>H11*K11</f>
        <v>154116.198626</v>
      </c>
      <c r="K11" s="6">
        <f>VLOOKUP(A:A,[1]Sheet1!$B:$E,4,0)</f>
        <v>0.1861405013080546</v>
      </c>
      <c r="L11" s="14">
        <f>H11-C11</f>
        <v>89348.14966100012</v>
      </c>
      <c r="M11" s="15">
        <f>J11-E11</f>
        <v>22088.299660999939</v>
      </c>
      <c r="N11" s="6">
        <f>(K11-F11)*D11</f>
        <v>1.8261773844858997E-4</v>
      </c>
      <c r="O11" s="6">
        <f>(I11-D11)*(K11-$K$43)</f>
        <v>-5.3552068105024785E-6</v>
      </c>
      <c r="P11" s="12">
        <f>N11+O11</f>
        <v>1.772625316380875E-4</v>
      </c>
    </row>
    <row r="12" spans="1:16" ht="13.7" customHeight="1" x14ac:dyDescent="0.25">
      <c r="A12" s="3" t="s">
        <v>21</v>
      </c>
      <c r="B12" s="4">
        <v>534631.21</v>
      </c>
      <c r="C12" s="4">
        <v>653651.68915900018</v>
      </c>
      <c r="D12" s="6">
        <f>C12/$C$43</f>
        <v>2.1874400872388837E-2</v>
      </c>
      <c r="E12" s="8">
        <f>C12*F12</f>
        <v>119020.47915900021</v>
      </c>
      <c r="F12" s="6">
        <v>0.18208547630640115</v>
      </c>
      <c r="G12">
        <f>VLOOKUP(A:A,[1]Sheet1!$B:$E,2,0)</f>
        <v>580812.25999999989</v>
      </c>
      <c r="H12">
        <f>VLOOKUP(A:A,[1]Sheet1!$B:$E,3,0)</f>
        <v>720581.8292190003</v>
      </c>
      <c r="I12" s="6">
        <f>H12/$H$43</f>
        <v>2.2082500948076858E-2</v>
      </c>
      <c r="J12" s="8">
        <f>H12*K12</f>
        <v>139769.569219</v>
      </c>
      <c r="K12" s="6">
        <f>VLOOKUP(A:A,[1]Sheet1!$B:$E,4,0)</f>
        <v>0.1939676571784896</v>
      </c>
      <c r="L12" s="14">
        <f>H12-C12</f>
        <v>66930.140060000122</v>
      </c>
      <c r="M12" s="15">
        <f>J12-E12</f>
        <v>20749.090059999784</v>
      </c>
      <c r="N12" s="6">
        <f>(K12-F12)*D12</f>
        <v>2.5991558763429354E-4</v>
      </c>
      <c r="O12" s="6">
        <f>(I12-D12)*(K12-$K$43)</f>
        <v>-7.1091865771079594E-8</v>
      </c>
      <c r="P12" s="12">
        <f>N12+O12</f>
        <v>2.5984449576852244E-4</v>
      </c>
    </row>
    <row r="13" spans="1:16" ht="13.7" customHeight="1" x14ac:dyDescent="0.25">
      <c r="A13" s="3" t="s">
        <v>26</v>
      </c>
      <c r="B13" s="4">
        <v>151451.78000000003</v>
      </c>
      <c r="C13" s="4">
        <v>253414.609792</v>
      </c>
      <c r="D13" s="6">
        <f>C13/$C$43</f>
        <v>8.4804994057956148E-3</v>
      </c>
      <c r="E13" s="8">
        <f>C13*F13</f>
        <v>101962.82979199997</v>
      </c>
      <c r="F13" s="6">
        <v>0.40235576739513945</v>
      </c>
      <c r="G13">
        <f>VLOOKUP(A:A,[1]Sheet1!$B:$E,2,0)</f>
        <v>148505.8299999999</v>
      </c>
      <c r="H13">
        <f>VLOOKUP(A:A,[1]Sheet1!$B:$E,3,0)</f>
        <v>260576.97980299999</v>
      </c>
      <c r="I13" s="6">
        <f>H13/$H$43</f>
        <v>7.9854794698104008E-3</v>
      </c>
      <c r="J13" s="8">
        <f>H13*K13</f>
        <v>112071.14980300002</v>
      </c>
      <c r="K13" s="6">
        <f>VLOOKUP(A:A,[1]Sheet1!$B:$E,4,0)</f>
        <v>0.43008845174169819</v>
      </c>
      <c r="L13" s="14">
        <f>H13-C13</f>
        <v>7162.3700109999918</v>
      </c>
      <c r="M13" s="15">
        <f>J13-E13</f>
        <v>10108.320011000047</v>
      </c>
      <c r="N13" s="6">
        <f>(K13-F13)*D13</f>
        <v>2.3518701312210869E-4</v>
      </c>
      <c r="O13" s="6">
        <f>(I13-D13)*(K13-$K$43)</f>
        <v>-1.1671539019118041E-4</v>
      </c>
      <c r="P13" s="12">
        <f>N13+O13</f>
        <v>1.1847162293092827E-4</v>
      </c>
    </row>
    <row r="14" spans="1:16" ht="13.7" customHeight="1" x14ac:dyDescent="0.25">
      <c r="A14" s="3" t="s">
        <v>34</v>
      </c>
      <c r="B14" s="4">
        <v>143982.9</v>
      </c>
      <c r="C14" s="4">
        <v>188246.05966099998</v>
      </c>
      <c r="D14" s="6">
        <f>C14/$C$43</f>
        <v>6.2996391502794617E-3</v>
      </c>
      <c r="E14" s="8">
        <f>C14*F14</f>
        <v>44263.159660999983</v>
      </c>
      <c r="F14" s="6">
        <v>0.2351345878936888</v>
      </c>
      <c r="G14">
        <f>VLOOKUP(A:A,[1]Sheet1!$B:$E,2,0)</f>
        <v>132515.74</v>
      </c>
      <c r="H14">
        <f>VLOOKUP(A:A,[1]Sheet1!$B:$E,3,0)</f>
        <v>186798.059736</v>
      </c>
      <c r="I14" s="6">
        <f>H14/$H$43</f>
        <v>5.7244967385452501E-3</v>
      </c>
      <c r="J14" s="8">
        <f>H14*K14</f>
        <v>54282.319736000012</v>
      </c>
      <c r="K14" s="6">
        <f>VLOOKUP(A:A,[1]Sheet1!$B:$E,4,0)</f>
        <v>0.29059359509791871</v>
      </c>
      <c r="L14" s="14">
        <f>H14-C14</f>
        <v>-1447.9999249999819</v>
      </c>
      <c r="M14" s="15">
        <f>J14-E14</f>
        <v>10019.160075000029</v>
      </c>
      <c r="N14" s="6">
        <f>(K14-F14)*D14</f>
        <v>3.4937173301939747E-4</v>
      </c>
      <c r="O14" s="6">
        <f>(I14-D14)*(K14-$K$43)</f>
        <v>-5.5377192836207623E-5</v>
      </c>
      <c r="P14" s="12">
        <f>N14+O14</f>
        <v>2.9399454018318985E-4</v>
      </c>
    </row>
    <row r="15" spans="1:16" ht="13.7" customHeight="1" x14ac:dyDescent="0.25">
      <c r="A15" s="3" t="s">
        <v>27</v>
      </c>
      <c r="B15" s="4">
        <v>214864.0199999999</v>
      </c>
      <c r="C15" s="4">
        <v>294180.21992699988</v>
      </c>
      <c r="D15" s="6">
        <f>C15/$C$43</f>
        <v>9.8447172494728983E-3</v>
      </c>
      <c r="E15" s="8">
        <f>C15*F15</f>
        <v>79316.19992699998</v>
      </c>
      <c r="F15" s="6">
        <v>0.26961771918819732</v>
      </c>
      <c r="G15">
        <f>VLOOKUP(A:A,[1]Sheet1!$B:$E,2,0)</f>
        <v>239915.1</v>
      </c>
      <c r="H15">
        <f>VLOOKUP(A:A,[1]Sheet1!$B:$E,3,0)</f>
        <v>326848.49990099989</v>
      </c>
      <c r="I15" s="6">
        <f>H15/$H$43</f>
        <v>1.0016395107775796E-2</v>
      </c>
      <c r="J15" s="8">
        <f>H15*K15</f>
        <v>86933.399901000012</v>
      </c>
      <c r="K15" s="6">
        <f>VLOOKUP(A:A,[1]Sheet1!$B:$E,4,0)</f>
        <v>0.26597460269002771</v>
      </c>
      <c r="L15" s="14">
        <f>H15-C15</f>
        <v>32668.279974000005</v>
      </c>
      <c r="M15" s="15">
        <f>J15-E15</f>
        <v>7617.1999740000319</v>
      </c>
      <c r="N15" s="6">
        <f>(K15-F15)*D15</f>
        <v>-3.5865451831369746E-5</v>
      </c>
      <c r="O15" s="6">
        <f>(I15-D15)*(K15-$K$43)</f>
        <v>1.230334900613762E-5</v>
      </c>
      <c r="P15" s="12">
        <f>N15+O15</f>
        <v>-2.3562102825232127E-5</v>
      </c>
    </row>
    <row r="16" spans="1:16" ht="13.7" customHeight="1" x14ac:dyDescent="0.25">
      <c r="A16" s="3" t="s">
        <v>44</v>
      </c>
      <c r="B16" s="4">
        <v>92630.430000000022</v>
      </c>
      <c r="C16" s="4">
        <v>106135.029908</v>
      </c>
      <c r="D16" s="6">
        <f>C16/$C$43</f>
        <v>3.5518001855049646E-3</v>
      </c>
      <c r="E16" s="8">
        <f>C16*F16</f>
        <v>13504.599907999978</v>
      </c>
      <c r="F16" s="6">
        <v>0.12723979933586527</v>
      </c>
      <c r="G16">
        <f>VLOOKUP(A:A,[1]Sheet1!$B:$E,2,0)</f>
        <v>173171.41</v>
      </c>
      <c r="H16">
        <f>VLOOKUP(A:A,[1]Sheet1!$B:$E,3,0)</f>
        <v>192914.219801</v>
      </c>
      <c r="I16" s="6">
        <f>H16/$H$43</f>
        <v>5.9119287621647414E-3</v>
      </c>
      <c r="J16" s="8">
        <f>H16*K16</f>
        <v>19742.809800999992</v>
      </c>
      <c r="K16" s="6">
        <f>VLOOKUP(A:A,[1]Sheet1!$B:$E,4,0)</f>
        <v>0.10233983695637169</v>
      </c>
      <c r="L16" s="14">
        <f>H16-C16</f>
        <v>86779.189893000002</v>
      </c>
      <c r="M16" s="15">
        <f>J16-E16</f>
        <v>6238.2098930000138</v>
      </c>
      <c r="N16" s="6">
        <f>(K16-F16)*D16</f>
        <v>-8.8439690998551914E-5</v>
      </c>
      <c r="O16" s="6">
        <f>(I16-D16)*(K16-$K$43)</f>
        <v>-2.1705971218971871E-4</v>
      </c>
      <c r="P16" s="12">
        <f>N16+O16</f>
        <v>-3.0549940318827062E-4</v>
      </c>
    </row>
    <row r="17" spans="1:16" ht="13.7" customHeight="1" x14ac:dyDescent="0.25">
      <c r="A17" s="3" t="s">
        <v>11</v>
      </c>
      <c r="B17" s="4">
        <v>188929.85</v>
      </c>
      <c r="C17" s="4">
        <v>308446.09960999992</v>
      </c>
      <c r="D17" s="6">
        <f>C17/$C$43</f>
        <v>1.0322123758411487E-2</v>
      </c>
      <c r="E17" s="8">
        <f>C17*F17</f>
        <v>119516.24960999991</v>
      </c>
      <c r="F17" s="6">
        <v>0.38747855706756085</v>
      </c>
      <c r="G17">
        <f>VLOOKUP(A:A,[1]Sheet1!$B:$E,2,0)</f>
        <v>387495.09999999992</v>
      </c>
      <c r="H17">
        <f>VLOOKUP(A:A,[1]Sheet1!$B:$E,3,0)</f>
        <v>512113.08947200008</v>
      </c>
      <c r="I17" s="6">
        <f>H17/$H$43</f>
        <v>1.5693898076842905E-2</v>
      </c>
      <c r="J17" s="8">
        <f>H17*K17</f>
        <v>124617.989472</v>
      </c>
      <c r="K17" s="6">
        <f>VLOOKUP(A:A,[1]Sheet1!$B:$E,4,0)</f>
        <v>0.24334076209706709</v>
      </c>
      <c r="L17" s="14">
        <f>H17-C17</f>
        <v>203666.98986200016</v>
      </c>
      <c r="M17" s="15">
        <f>J17-E17</f>
        <v>5101.7398620000895</v>
      </c>
      <c r="N17" s="6">
        <f>(K17-F17)*D17</f>
        <v>-1.4878081579499773E-3</v>
      </c>
      <c r="O17" s="6">
        <f>(I17-D17)*(K17-$K$43)</f>
        <v>2.6338605294834363E-4</v>
      </c>
      <c r="P17" s="12">
        <f>N17+O17</f>
        <v>-1.2244221050016337E-3</v>
      </c>
    </row>
    <row r="18" spans="1:16" ht="13.7" customHeight="1" x14ac:dyDescent="0.25">
      <c r="A18" s="3" t="s">
        <v>20</v>
      </c>
      <c r="B18" s="4">
        <v>48265.89</v>
      </c>
      <c r="C18" s="4">
        <v>77002.479978000003</v>
      </c>
      <c r="D18" s="6">
        <f>C18/$C$43</f>
        <v>2.5768817600303677E-3</v>
      </c>
      <c r="E18" s="8">
        <f>C18*F18</f>
        <v>28736.589978000004</v>
      </c>
      <c r="F18" s="6">
        <v>0.37319044771298526</v>
      </c>
      <c r="G18">
        <f>VLOOKUP(A:A,[1]Sheet1!$B:$E,2,0)</f>
        <v>50383.19</v>
      </c>
      <c r="H18">
        <f>VLOOKUP(A:A,[1]Sheet1!$B:$E,3,0)</f>
        <v>81419.359968000004</v>
      </c>
      <c r="I18" s="6">
        <f>H18/$H$43</f>
        <v>2.495126883276899E-3</v>
      </c>
      <c r="J18" s="8">
        <f>H18*K18</f>
        <v>31036.169967999998</v>
      </c>
      <c r="K18" s="6">
        <f>VLOOKUP(A:A,[1]Sheet1!$B:$E,4,0)</f>
        <v>0.38118906830264998</v>
      </c>
      <c r="L18" s="14">
        <f>H18-C18</f>
        <v>4416.8799900000013</v>
      </c>
      <c r="M18" s="15">
        <f>J18-E18</f>
        <v>2299.5799899999947</v>
      </c>
      <c r="N18" s="6">
        <f>(K18-F18)*D18</f>
        <v>2.0611499502910354E-5</v>
      </c>
      <c r="O18" s="6">
        <f>(I18-D18)*(K18-$K$43)</f>
        <v>-1.5278334009027456E-5</v>
      </c>
      <c r="P18" s="12">
        <f>N18+O18</f>
        <v>5.3331654938828981E-6</v>
      </c>
    </row>
    <row r="19" spans="1:16" ht="13.7" customHeight="1" x14ac:dyDescent="0.25">
      <c r="A19" s="3" t="s">
        <v>36</v>
      </c>
      <c r="B19" s="4">
        <v>150850.28</v>
      </c>
      <c r="C19" s="4">
        <v>184257.569674</v>
      </c>
      <c r="D19" s="6">
        <f>C19/$C$43</f>
        <v>6.1661646556852561E-3</v>
      </c>
      <c r="E19" s="8">
        <f>C19*F19</f>
        <v>33407.289673999992</v>
      </c>
      <c r="F19" s="6">
        <v>0.18130755622743888</v>
      </c>
      <c r="G19">
        <f>VLOOKUP(A:A,[1]Sheet1!$B:$E,2,0)</f>
        <v>252842.93999999989</v>
      </c>
      <c r="H19">
        <f>VLOOKUP(A:A,[1]Sheet1!$B:$E,3,0)</f>
        <v>288476.45942899992</v>
      </c>
      <c r="I19" s="6">
        <f>H19/$H$43</f>
        <v>8.8404695074578137E-3</v>
      </c>
      <c r="J19" s="8">
        <f>H19*K19</f>
        <v>35633.519429000014</v>
      </c>
      <c r="K19" s="6">
        <f>VLOOKUP(A:A,[1]Sheet1!$B:$E,4,0)</f>
        <v>0.1235231446598164</v>
      </c>
      <c r="L19" s="14">
        <f>H19-C19</f>
        <v>104218.88975499992</v>
      </c>
      <c r="M19" s="15">
        <f>J19-E19</f>
        <v>2226.2297550000221</v>
      </c>
      <c r="N19" s="6">
        <f>(K19-F19)*D19</f>
        <v>-3.5630819625784402E-4</v>
      </c>
      <c r="O19" s="6">
        <f>(I19-D19)*(K19-$K$43)</f>
        <v>-1.8930370685885987E-4</v>
      </c>
      <c r="P19" s="12">
        <f>N19+O19</f>
        <v>-5.4561190311670392E-4</v>
      </c>
    </row>
    <row r="20" spans="1:16" ht="13.7" customHeight="1" x14ac:dyDescent="0.25">
      <c r="A20" s="3" t="s">
        <v>33</v>
      </c>
      <c r="B20" s="4">
        <v>29653.1</v>
      </c>
      <c r="C20" s="4">
        <v>58581.679883000004</v>
      </c>
      <c r="D20" s="6">
        <f>C20/$C$43</f>
        <v>1.9604311757955083E-3</v>
      </c>
      <c r="E20" s="8">
        <f>C20*F20</f>
        <v>28928.579883000006</v>
      </c>
      <c r="F20" s="6">
        <v>0.49381615448338956</v>
      </c>
      <c r="G20">
        <f>VLOOKUP(A:A,[1]Sheet1!$B:$E,2,0)</f>
        <v>40596.249999999993</v>
      </c>
      <c r="H20">
        <f>VLOOKUP(A:A,[1]Sheet1!$B:$E,3,0)</f>
        <v>71745.139868999991</v>
      </c>
      <c r="I20" s="6">
        <f>H20/$H$43</f>
        <v>2.1986567728112839E-3</v>
      </c>
      <c r="J20" s="8">
        <f>H20*K20</f>
        <v>31148.889869000006</v>
      </c>
      <c r="K20" s="6">
        <f>VLOOKUP(A:A,[1]Sheet1!$B:$E,4,0)</f>
        <v>0.43416027797666862</v>
      </c>
      <c r="L20" s="14">
        <f>H20-C20</f>
        <v>13163.459985999987</v>
      </c>
      <c r="M20" s="15">
        <f>J20-E20</f>
        <v>2220.3099860000002</v>
      </c>
      <c r="N20" s="6">
        <f>(K20-F20)*D20</f>
        <v>-1.1695124012318257E-4</v>
      </c>
      <c r="O20" s="6">
        <f>(I20-D20)*(K20-$K$43)</f>
        <v>5.7138647038134349E-5</v>
      </c>
      <c r="P20" s="12">
        <f>N20+O20</f>
        <v>-5.9812593085048218E-5</v>
      </c>
    </row>
    <row r="21" spans="1:16" ht="13.7" customHeight="1" x14ac:dyDescent="0.25">
      <c r="A21" s="3" t="s">
        <v>10</v>
      </c>
      <c r="B21" s="4">
        <v>17691.93</v>
      </c>
      <c r="C21" s="4">
        <v>28101.559912000004</v>
      </c>
      <c r="D21" s="6">
        <f>C21/$C$43</f>
        <v>9.404164279685868E-4</v>
      </c>
      <c r="E21" s="8">
        <f>C21*F21</f>
        <v>10409.629912000004</v>
      </c>
      <c r="F21" s="6">
        <v>0.37042889948450353</v>
      </c>
      <c r="G21">
        <f>VLOOKUP(A:A,[1]Sheet1!$B:$E,2,0)</f>
        <v>24598.520000000011</v>
      </c>
      <c r="H21">
        <f>VLOOKUP(A:A,[1]Sheet1!$B:$E,3,0)</f>
        <v>36871.189864</v>
      </c>
      <c r="I21" s="6">
        <f>H21/$H$43</f>
        <v>1.1299314694223942E-3</v>
      </c>
      <c r="J21" s="8">
        <f>H21*K21</f>
        <v>12272.669863999998</v>
      </c>
      <c r="K21" s="6">
        <f>VLOOKUP(A:A,[1]Sheet1!$B:$E,4,0)</f>
        <v>0.33285255803427949</v>
      </c>
      <c r="L21" s="14">
        <f>H21-C21</f>
        <v>8769.6299519999957</v>
      </c>
      <c r="M21" s="15">
        <f>J21-E21</f>
        <v>1863.0399519999937</v>
      </c>
      <c r="N21" s="6">
        <f>(K21-F21)*D21</f>
        <v>-3.5337408802747639E-5</v>
      </c>
      <c r="O21" s="6">
        <f>(I21-D21)*(K21-$K$43)</f>
        <v>2.6256034960732592E-5</v>
      </c>
      <c r="P21" s="12">
        <f>N21+O21</f>
        <v>-9.0813738420150465E-6</v>
      </c>
    </row>
    <row r="22" spans="1:16" ht="13.7" customHeight="1" x14ac:dyDescent="0.25">
      <c r="A22" s="3" t="s">
        <v>40</v>
      </c>
      <c r="B22" s="4">
        <v>253285.75</v>
      </c>
      <c r="C22" s="4">
        <v>358426.37992099987</v>
      </c>
      <c r="D22" s="6">
        <f>C22/$C$43</f>
        <v>1.1994709793710838E-2</v>
      </c>
      <c r="E22" s="8">
        <f>C22*F22</f>
        <v>105140.62992099985</v>
      </c>
      <c r="F22" s="6">
        <v>0.29333954142597907</v>
      </c>
      <c r="G22">
        <f>VLOOKUP(A:A,[1]Sheet1!$B:$E,2,0)</f>
        <v>256885.56</v>
      </c>
      <c r="H22">
        <f>VLOOKUP(A:A,[1]Sheet1!$B:$E,3,0)</f>
        <v>363506.29994099989</v>
      </c>
      <c r="I22" s="6">
        <f>H22/$H$43</f>
        <v>1.1139787165850699E-2</v>
      </c>
      <c r="J22" s="8">
        <f>H22*K22</f>
        <v>106620.73994099996</v>
      </c>
      <c r="K22" s="6">
        <f>VLOOKUP(A:A,[1]Sheet1!$B:$E,4,0)</f>
        <v>0.29331194523535192</v>
      </c>
      <c r="L22" s="14">
        <f>H22-C22</f>
        <v>5079.9200200000196</v>
      </c>
      <c r="M22" s="15">
        <f>J22-E22</f>
        <v>1480.1100200001092</v>
      </c>
      <c r="N22" s="6">
        <f>(K22-F22)*D22</f>
        <v>-3.3100829798451297E-7</v>
      </c>
      <c r="O22" s="6">
        <f>(I22-D22)*(K22-$K$43)</f>
        <v>-8.4639618190980842E-5</v>
      </c>
      <c r="P22" s="12">
        <f>N22+O22</f>
        <v>-8.4970626488965355E-5</v>
      </c>
    </row>
    <row r="23" spans="1:16" ht="13.7" customHeight="1" x14ac:dyDescent="0.25">
      <c r="A23" s="3" t="s">
        <v>16</v>
      </c>
      <c r="B23" s="4">
        <v>19100.669999999998</v>
      </c>
      <c r="C23" s="4">
        <v>30899.579995</v>
      </c>
      <c r="D23" s="6">
        <f>C23/$C$43</f>
        <v>1.0340519435797896E-3</v>
      </c>
      <c r="E23" s="8">
        <f>C23*F23</f>
        <v>11798.909995000002</v>
      </c>
      <c r="F23" s="6">
        <v>0.38184693762534105</v>
      </c>
      <c r="G23">
        <f>VLOOKUP(A:A,[1]Sheet1!$B:$E,2,0)</f>
        <v>15754.920000000009</v>
      </c>
      <c r="H23">
        <f>VLOOKUP(A:A,[1]Sheet1!$B:$E,3,0)</f>
        <v>28766.119997999991</v>
      </c>
      <c r="I23" s="6">
        <f>H23/$H$43</f>
        <v>8.8154855752720909E-4</v>
      </c>
      <c r="J23" s="8">
        <f>H23*K23</f>
        <v>13011.199997999996</v>
      </c>
      <c r="K23" s="6">
        <f>VLOOKUP(A:A,[1]Sheet1!$B:$E,4,0)</f>
        <v>0.45230987004519968</v>
      </c>
      <c r="L23" s="14">
        <f>H23-C23</f>
        <v>-2133.459997000009</v>
      </c>
      <c r="M23" s="15">
        <f>J23-E23</f>
        <v>1212.2900029999946</v>
      </c>
      <c r="N23" s="6">
        <f>(K23-F23)*D23</f>
        <v>7.2862332219086179E-5</v>
      </c>
      <c r="O23" s="6">
        <f>(I23-D23)*(K23-$K$43)</f>
        <v>-3.934596348963238E-5</v>
      </c>
      <c r="P23" s="12">
        <f>N23+O23</f>
        <v>3.3516368729453799E-5</v>
      </c>
    </row>
    <row r="24" spans="1:16" ht="13.7" customHeight="1" x14ac:dyDescent="0.25">
      <c r="A24" s="3" t="s">
        <v>37</v>
      </c>
      <c r="B24" s="4">
        <v>113.72999999999999</v>
      </c>
      <c r="C24" s="4">
        <v>276.77999999999997</v>
      </c>
      <c r="D24" s="6">
        <f>C24/$C$43</f>
        <v>9.2624202979563543E-6</v>
      </c>
      <c r="E24" s="8">
        <f>C24*F24</f>
        <v>163.04999999999995</v>
      </c>
      <c r="F24" s="6">
        <v>0.58909603295035762</v>
      </c>
      <c r="G24">
        <f>VLOOKUP(A:A,[1]Sheet1!$B:$E,2,0)</f>
        <v>51.52</v>
      </c>
      <c r="H24">
        <f>VLOOKUP(A:A,[1]Sheet1!$B:$E,3,0)</f>
        <v>194.37</v>
      </c>
      <c r="I24" s="6">
        <f>H24/$H$43</f>
        <v>5.9565416934392535E-6</v>
      </c>
      <c r="J24" s="8">
        <f>H24*K24</f>
        <v>142.85</v>
      </c>
      <c r="K24" s="6">
        <f>VLOOKUP(A:A,[1]Sheet1!$B:$E,4,0)</f>
        <v>0.73493851931882492</v>
      </c>
      <c r="L24" s="14">
        <f>H24-C24</f>
        <v>-82.409999999999968</v>
      </c>
      <c r="M24" s="15">
        <f>J24-E24</f>
        <v>-20.19999999999996</v>
      </c>
      <c r="N24" s="6">
        <f>(K24-F24)*D24</f>
        <v>1.3508544060437146E-6</v>
      </c>
      <c r="O24" s="6">
        <f>(I24-D24)*(K24-$K$43)</f>
        <v>-1.7872546331632365E-6</v>
      </c>
      <c r="P24" s="12">
        <f>N24+O24</f>
        <v>-4.364002271195219E-7</v>
      </c>
    </row>
    <row r="25" spans="1:16" ht="13.7" customHeight="1" x14ac:dyDescent="0.25">
      <c r="A25" s="3" t="s">
        <v>13</v>
      </c>
      <c r="B25" s="4">
        <v>35507.35</v>
      </c>
      <c r="C25" s="4">
        <v>53869.299958999989</v>
      </c>
      <c r="D25" s="6">
        <f>C25/$C$43</f>
        <v>1.8027317630498628E-3</v>
      </c>
      <c r="E25" s="8">
        <f>C25*F25</f>
        <v>18361.949958999994</v>
      </c>
      <c r="F25" s="6">
        <v>0.34086112076777131</v>
      </c>
      <c r="G25">
        <f>VLOOKUP(A:A,[1]Sheet1!$B:$E,2,0)</f>
        <v>39203.280000000013</v>
      </c>
      <c r="H25">
        <f>VLOOKUP(A:A,[1]Sheet1!$B:$E,3,0)</f>
        <v>56628.979958000004</v>
      </c>
      <c r="I25" s="6">
        <f>H25/$H$43</f>
        <v>1.7354163717485356E-3</v>
      </c>
      <c r="J25" s="8">
        <f>H25*K25</f>
        <v>17425.699958000005</v>
      </c>
      <c r="K25" s="6">
        <f>VLOOKUP(A:A,[1]Sheet1!$B:$E,4,0)</f>
        <v>0.30771700233562599</v>
      </c>
      <c r="L25" s="14">
        <f>H25-C25</f>
        <v>2759.6799990000145</v>
      </c>
      <c r="M25" s="15">
        <f>J25-E25</f>
        <v>-936.25000099998942</v>
      </c>
      <c r="N25" s="6">
        <f>(K25-F25)*D25</f>
        <v>-5.9749955055914785E-5</v>
      </c>
      <c r="O25" s="6">
        <f>(I25-D25)*(K25-$K$43)</f>
        <v>-7.6340851633178364E-6</v>
      </c>
      <c r="P25" s="12">
        <f>N25+O25</f>
        <v>-6.7384040219232625E-5</v>
      </c>
    </row>
    <row r="26" spans="1:16" ht="13.7" customHeight="1" x14ac:dyDescent="0.25">
      <c r="A26" s="3" t="s">
        <v>42</v>
      </c>
      <c r="B26" s="4">
        <v>25856.91</v>
      </c>
      <c r="C26" s="4">
        <v>37711.149877999997</v>
      </c>
      <c r="D26" s="6">
        <f>C26/$C$43</f>
        <v>1.2620005783989506E-3</v>
      </c>
      <c r="E26" s="8">
        <f>C26*F26</f>
        <v>11854.239877999997</v>
      </c>
      <c r="F26" s="6">
        <v>0.31434310320289505</v>
      </c>
      <c r="G26">
        <f>VLOOKUP(A:A,[1]Sheet1!$B:$E,2,0)</f>
        <v>28123.08</v>
      </c>
      <c r="H26">
        <f>VLOOKUP(A:A,[1]Sheet1!$B:$E,3,0)</f>
        <v>38459.569870999992</v>
      </c>
      <c r="I26" s="6">
        <f>H26/$H$43</f>
        <v>1.1786079716435229E-3</v>
      </c>
      <c r="J26" s="8">
        <f>H26*K26</f>
        <v>10336.489870999998</v>
      </c>
      <c r="K26" s="6">
        <f>VLOOKUP(A:A,[1]Sheet1!$B:$E,4,0)</f>
        <v>0.26876249281181153</v>
      </c>
      <c r="L26" s="14">
        <f>H26-C26</f>
        <v>748.41999299999588</v>
      </c>
      <c r="M26" s="15">
        <f>J26-E26</f>
        <v>-1517.7500069999987</v>
      </c>
      <c r="N26" s="6">
        <f>(K26-F26)*D26</f>
        <v>-5.7522756677324621E-5</v>
      </c>
      <c r="O26" s="6">
        <f>(I26-D26)*(K26-$K$43)</f>
        <v>-6.208847445294492E-6</v>
      </c>
      <c r="P26" s="12">
        <f>N26+O26</f>
        <v>-6.3731604122619108E-5</v>
      </c>
    </row>
    <row r="27" spans="1:16" ht="13.7" customHeight="1" x14ac:dyDescent="0.25">
      <c r="A27" s="3" t="s">
        <v>25</v>
      </c>
      <c r="B27" s="4">
        <v>121509.59</v>
      </c>
      <c r="C27" s="4">
        <v>131522.54863700003</v>
      </c>
      <c r="D27" s="6">
        <f>C27/$C$43</f>
        <v>4.401391444953758E-3</v>
      </c>
      <c r="E27" s="8">
        <f>C27*F27</f>
        <v>10012.958637000038</v>
      </c>
      <c r="F27" s="6">
        <v>7.6131117749517085E-2</v>
      </c>
      <c r="G27">
        <f>VLOOKUP(A:A,[1]Sheet1!$B:$E,2,0)</f>
        <v>173924.65</v>
      </c>
      <c r="H27">
        <f>VLOOKUP(A:A,[1]Sheet1!$B:$E,3,0)</f>
        <v>182134.20818099999</v>
      </c>
      <c r="I27" s="6">
        <f>H27/$H$43</f>
        <v>5.5815712549862184E-3</v>
      </c>
      <c r="J27" s="8">
        <f>H27*K27</f>
        <v>8209.5581810000003</v>
      </c>
      <c r="K27" s="6">
        <f>VLOOKUP(A:A,[1]Sheet1!$B:$E,4,0)</f>
        <v>4.507422445783258E-2</v>
      </c>
      <c r="L27" s="14">
        <f>H27-C27</f>
        <v>50611.659543999966</v>
      </c>
      <c r="M27" s="15">
        <f>J27-E27</f>
        <v>-1803.4004560000376</v>
      </c>
      <c r="N27" s="6">
        <f>(K27-F27)*D27</f>
        <v>-1.3669354444086193E-4</v>
      </c>
      <c r="O27" s="6">
        <f>(I27-D27)*(K27-$K$43)</f>
        <v>-1.7612420024149531E-4</v>
      </c>
      <c r="P27" s="12">
        <f>N27+O27</f>
        <v>-3.1281774468235724E-4</v>
      </c>
    </row>
    <row r="28" spans="1:16" ht="13.7" customHeight="1" x14ac:dyDescent="0.25">
      <c r="A28" s="3" t="s">
        <v>23</v>
      </c>
      <c r="B28" s="4">
        <v>55467.12999999999</v>
      </c>
      <c r="C28" s="4">
        <v>67870.989987999987</v>
      </c>
      <c r="D28" s="6">
        <f>C28/$C$43</f>
        <v>2.2712971866003457E-3</v>
      </c>
      <c r="E28" s="8">
        <f>C28*F28</f>
        <v>12403.859987999993</v>
      </c>
      <c r="F28" s="6">
        <v>0.18275643231656225</v>
      </c>
      <c r="G28">
        <f>VLOOKUP(A:A,[1]Sheet1!$B:$E,2,0)</f>
        <v>21079.62999999999</v>
      </c>
      <c r="H28">
        <f>VLOOKUP(A:A,[1]Sheet1!$B:$E,3,0)</f>
        <v>30497.369992</v>
      </c>
      <c r="I28" s="6">
        <f>H28/$H$43</f>
        <v>9.3460336418990143E-4</v>
      </c>
      <c r="J28" s="8">
        <f>H28*K28</f>
        <v>9417.7399920000025</v>
      </c>
      <c r="K28" s="6">
        <f>VLOOKUP(A:A,[1]Sheet1!$B:$E,4,0)</f>
        <v>0.30880498857673438</v>
      </c>
      <c r="L28" s="14">
        <f>H28-C28</f>
        <v>-37373.619995999987</v>
      </c>
      <c r="M28" s="15">
        <f>J28-E28</f>
        <v>-2986.1199959999904</v>
      </c>
      <c r="N28" s="6">
        <f>(K28-F28)*D28</f>
        <v>2.8629373120876435E-4</v>
      </c>
      <c r="O28" s="6">
        <f>(I28-D28)*(K28-$K$43)</f>
        <v>-1.5304570550712655E-4</v>
      </c>
      <c r="P28" s="12">
        <f>N28+O28</f>
        <v>1.3324802570163779E-4</v>
      </c>
    </row>
    <row r="29" spans="1:16" ht="13.7" customHeight="1" x14ac:dyDescent="0.25">
      <c r="A29" s="3" t="s">
        <v>29</v>
      </c>
      <c r="B29" s="4">
        <v>79443.600000000006</v>
      </c>
      <c r="C29" s="4">
        <v>102882.709839</v>
      </c>
      <c r="D29" s="6">
        <f>C29/$C$43</f>
        <v>3.4429615576324437E-3</v>
      </c>
      <c r="E29" s="8">
        <f>C29*F29</f>
        <v>23439.109838999997</v>
      </c>
      <c r="F29" s="6">
        <v>0.22782360491553533</v>
      </c>
      <c r="G29">
        <f>VLOOKUP(A:A,[1]Sheet1!$B:$E,2,0)</f>
        <v>68734.3</v>
      </c>
      <c r="H29">
        <f>VLOOKUP(A:A,[1]Sheet1!$B:$E,3,0)</f>
        <v>87365.009862000021</v>
      </c>
      <c r="I29" s="6">
        <f>H29/$H$43</f>
        <v>2.6773335586290819E-3</v>
      </c>
      <c r="J29" s="8">
        <f>H29*K29</f>
        <v>18630.709862</v>
      </c>
      <c r="K29" s="6">
        <f>VLOOKUP(A:A,[1]Sheet1!$B:$E,4,0)</f>
        <v>0.21325139081914701</v>
      </c>
      <c r="L29" s="14">
        <f>H29-C29</f>
        <v>-15517.699976999982</v>
      </c>
      <c r="M29" s="15">
        <f>J29-E29</f>
        <v>-4808.3999769999973</v>
      </c>
      <c r="N29" s="6">
        <f>(K29-F29)*D29</f>
        <v>-5.0171572943454566E-5</v>
      </c>
      <c r="O29" s="6">
        <f>(I29-D29)*(K29-$K$43)</f>
        <v>-1.4502609922287259E-5</v>
      </c>
      <c r="P29" s="12">
        <f>N29+O29</f>
        <v>-6.467418286574182E-5</v>
      </c>
    </row>
    <row r="30" spans="1:16" ht="13.7" customHeight="1" x14ac:dyDescent="0.25">
      <c r="A30" s="3" t="s">
        <v>8</v>
      </c>
      <c r="B30" s="4">
        <v>334788.6700000001</v>
      </c>
      <c r="C30" s="4">
        <v>391688.32885799999</v>
      </c>
      <c r="D30" s="6">
        <f>C30/$C$43</f>
        <v>1.3107818222729039E-2</v>
      </c>
      <c r="E30" s="8">
        <f>C30*F30</f>
        <v>56899.658857999901</v>
      </c>
      <c r="F30" s="6">
        <v>0.14526769031871745</v>
      </c>
      <c r="G30">
        <f>VLOOKUP(A:A,[1]Sheet1!$B:$E,2,0)</f>
        <v>272455.56999999989</v>
      </c>
      <c r="H30">
        <f>VLOOKUP(A:A,[1]Sheet1!$B:$E,3,0)</f>
        <v>324515.47905900021</v>
      </c>
      <c r="I30" s="6">
        <f>H30/$H$43</f>
        <v>9.9448988073331662E-3</v>
      </c>
      <c r="J30" s="8">
        <f>H30*K30</f>
        <v>52059.909059000012</v>
      </c>
      <c r="K30" s="6">
        <f>VLOOKUP(A:A,[1]Sheet1!$B:$E,4,0)</f>
        <v>0.16042350032102781</v>
      </c>
      <c r="L30" s="14">
        <f>H30-C30</f>
        <v>-67172.849798999785</v>
      </c>
      <c r="M30" s="15">
        <f>J30-E30</f>
        <v>-4839.7497989998883</v>
      </c>
      <c r="N30" s="6">
        <f>(K30-F30)*D30</f>
        <v>1.9865960252850285E-4</v>
      </c>
      <c r="O30" s="6">
        <f>(I30-D30)*(K30-$K$43)</f>
        <v>1.0717799243984304E-4</v>
      </c>
      <c r="P30" s="12">
        <f>N30+O30</f>
        <v>3.058375949683459E-4</v>
      </c>
    </row>
    <row r="31" spans="1:16" ht="13.7" customHeight="1" x14ac:dyDescent="0.25">
      <c r="A31" s="3" t="s">
        <v>12</v>
      </c>
      <c r="B31" s="4">
        <v>199539.31</v>
      </c>
      <c r="C31" s="4">
        <v>306344.67959299998</v>
      </c>
      <c r="D31" s="6">
        <f>C31/$C$43</f>
        <v>1.02517999076275E-2</v>
      </c>
      <c r="E31" s="8">
        <f>C31*F31</f>
        <v>106805.36959299998</v>
      </c>
      <c r="F31" s="6">
        <v>0.34864444107499526</v>
      </c>
      <c r="G31">
        <f>VLOOKUP(A:A,[1]Sheet1!$B:$E,2,0)</f>
        <v>266096.18000000011</v>
      </c>
      <c r="H31">
        <f>VLOOKUP(A:A,[1]Sheet1!$B:$E,3,0)</f>
        <v>362936.52940899972</v>
      </c>
      <c r="I31" s="6">
        <f>H31/$H$43</f>
        <v>1.1122326333780153E-2</v>
      </c>
      <c r="J31" s="8">
        <f>H31*K31</f>
        <v>96840.349408999988</v>
      </c>
      <c r="K31" s="6">
        <f>VLOOKUP(A:A,[1]Sheet1!$B:$E,4,0)</f>
        <v>0.26682447635318862</v>
      </c>
      <c r="L31" s="14">
        <f>H31-C31</f>
        <v>56591.84981599974</v>
      </c>
      <c r="M31" s="15">
        <f>J31-E31</f>
        <v>-9965.0201839999936</v>
      </c>
      <c r="N31" s="6">
        <f>(K31-F31)*D31</f>
        <v>-8.3880190677710254E-4</v>
      </c>
      <c r="O31" s="6">
        <f>(I31-D31)*(K31-$K$43)</f>
        <v>6.3126394176110906E-5</v>
      </c>
      <c r="P31" s="12">
        <f>N31+O31</f>
        <v>-7.7567551260099158E-4</v>
      </c>
    </row>
    <row r="32" spans="1:16" ht="13.7" customHeight="1" x14ac:dyDescent="0.25">
      <c r="A32" s="3" t="s">
        <v>43</v>
      </c>
      <c r="B32" s="4">
        <v>158774.03</v>
      </c>
      <c r="C32" s="4">
        <v>185947.45975399998</v>
      </c>
      <c r="D32" s="6">
        <f>C32/$C$43</f>
        <v>6.222716690435985E-3</v>
      </c>
      <c r="E32" s="8">
        <f>C32*F32</f>
        <v>27173.429753999986</v>
      </c>
      <c r="F32" s="6">
        <v>0.14613498775379452</v>
      </c>
      <c r="G32">
        <f>VLOOKUP(A:A,[1]Sheet1!$B:$E,2,0)</f>
        <v>115932.06</v>
      </c>
      <c r="H32">
        <f>VLOOKUP(A:A,[1]Sheet1!$B:$E,3,0)</f>
        <v>130063.239843</v>
      </c>
      <c r="I32" s="6">
        <f>H32/$H$43</f>
        <v>3.9858368622144313E-3</v>
      </c>
      <c r="J32" s="8">
        <f>H32*K32</f>
        <v>14131.179843000005</v>
      </c>
      <c r="K32" s="6">
        <f>VLOOKUP(A:A,[1]Sheet1!$B:$E,4,0)</f>
        <v>0.10864853020774989</v>
      </c>
      <c r="L32" s="14">
        <f>H32-C32</f>
        <v>-55884.219910999978</v>
      </c>
      <c r="M32" s="15">
        <f>J32-E32</f>
        <v>-13042.249910999981</v>
      </c>
      <c r="N32" s="6">
        <f>(K32-F32)*D32</f>
        <v>-2.3326760503709188E-4</v>
      </c>
      <c r="O32" s="6">
        <f>(I32-D32)*(K32-$K$43)</f>
        <v>1.9161280468614337E-4</v>
      </c>
      <c r="P32" s="12">
        <f>N32+O32</f>
        <v>-4.1654800350948511E-5</v>
      </c>
    </row>
    <row r="33" spans="1:16" ht="13.7" customHeight="1" x14ac:dyDescent="0.25">
      <c r="A33" s="3" t="s">
        <v>41</v>
      </c>
      <c r="B33" s="4">
        <v>348574.82</v>
      </c>
      <c r="C33" s="4">
        <v>566658.85990099981</v>
      </c>
      <c r="D33" s="6">
        <f>C33/$C$43</f>
        <v>1.8963192882303012E-2</v>
      </c>
      <c r="E33" s="8">
        <f>C33*F33</f>
        <v>218084.03990099984</v>
      </c>
      <c r="F33" s="6">
        <v>0.3848594901332717</v>
      </c>
      <c r="G33">
        <f>VLOOKUP(A:A,[1]Sheet1!$B:$E,2,0)</f>
        <v>369696.82000000012</v>
      </c>
      <c r="H33">
        <f>VLOOKUP(A:A,[1]Sheet1!$B:$E,3,0)</f>
        <v>573787.03988899977</v>
      </c>
      <c r="I33" s="6">
        <f>H33/$H$43</f>
        <v>1.7583919464186443E-2</v>
      </c>
      <c r="J33" s="8">
        <f>H33*K33</f>
        <v>204090.219889</v>
      </c>
      <c r="K33" s="6">
        <f>VLOOKUP(A:A,[1]Sheet1!$B:$E,4,0)</f>
        <v>0.35568983908817747</v>
      </c>
      <c r="L33" s="14">
        <f>H33-C33</f>
        <v>7128.1799879999598</v>
      </c>
      <c r="M33" s="15">
        <f>J33-E33</f>
        <v>-13993.820011999836</v>
      </c>
      <c r="N33" s="6">
        <f>(K33-F33)*D33</f>
        <v>-5.5314971907759343E-4</v>
      </c>
      <c r="O33" s="6">
        <f>(I33-D33)*(K33-$K$43)</f>
        <v>-2.2258791448445819E-4</v>
      </c>
      <c r="P33" s="12">
        <f>N33+O33</f>
        <v>-7.7573763356205165E-4</v>
      </c>
    </row>
    <row r="34" spans="1:16" ht="13.7" customHeight="1" x14ac:dyDescent="0.25">
      <c r="A34" s="3" t="s">
        <v>17</v>
      </c>
      <c r="B34" s="4">
        <v>238059.98000000007</v>
      </c>
      <c r="C34" s="4">
        <v>279550.45947900001</v>
      </c>
      <c r="D34" s="6">
        <f>C34/$C$43</f>
        <v>9.3551335001854016E-3</v>
      </c>
      <c r="E34" s="8">
        <f>C34*F34</f>
        <v>41490.479478999936</v>
      </c>
      <c r="F34" s="6">
        <v>0.14841857014410209</v>
      </c>
      <c r="G34">
        <f>VLOOKUP(A:A,[1]Sheet1!$B:$E,2,0)</f>
        <v>289991.02000000008</v>
      </c>
      <c r="H34">
        <f>VLOOKUP(A:A,[1]Sheet1!$B:$E,3,0)</f>
        <v>316505.90939499979</v>
      </c>
      <c r="I34" s="6">
        <f>H34/$H$43</f>
        <v>9.699442535016839E-3</v>
      </c>
      <c r="J34" s="8">
        <f>H34*K34</f>
        <v>26514.889394999991</v>
      </c>
      <c r="K34" s="6">
        <f>VLOOKUP(A:A,[1]Sheet1!$B:$E,4,0)</f>
        <v>8.3773757797075993E-2</v>
      </c>
      <c r="L34" s="14">
        <f>H34-C34</f>
        <v>36955.449915999779</v>
      </c>
      <c r="M34" s="15">
        <f>J34-E34</f>
        <v>-14975.590083999945</v>
      </c>
      <c r="N34" s="6">
        <f>(K34-F34)*D34</f>
        <v>-6.0476084960086273E-4</v>
      </c>
      <c r="O34" s="6">
        <f>(I34-D34)*(K34-$K$43)</f>
        <v>-3.8058379180621493E-5</v>
      </c>
      <c r="P34" s="12">
        <f>N34+O34</f>
        <v>-6.4281922878148419E-4</v>
      </c>
    </row>
    <row r="35" spans="1:16" ht="13.7" customHeight="1" x14ac:dyDescent="0.25">
      <c r="A35" s="3" t="s">
        <v>24</v>
      </c>
      <c r="B35" s="4">
        <v>41626.949999999997</v>
      </c>
      <c r="C35" s="4">
        <v>64028.21976800001</v>
      </c>
      <c r="D35" s="6">
        <f>C35/$C$43</f>
        <v>2.1426991922145157E-3</v>
      </c>
      <c r="E35" s="8">
        <f>C35*F35</f>
        <v>22401.269768000013</v>
      </c>
      <c r="F35" s="6">
        <v>0.34986557254236994</v>
      </c>
      <c r="G35">
        <f>VLOOKUP(A:A,[1]Sheet1!$B:$E,2,0)</f>
        <v>17173.95</v>
      </c>
      <c r="H35">
        <f>VLOOKUP(A:A,[1]Sheet1!$B:$E,3,0)</f>
        <v>24509.699915000001</v>
      </c>
      <c r="I35" s="6">
        <f>H35/$H$43</f>
        <v>7.5110896453867376E-4</v>
      </c>
      <c r="J35" s="8">
        <f>H35*K35</f>
        <v>7335.7499149999994</v>
      </c>
      <c r="K35" s="6">
        <f>VLOOKUP(A:A,[1]Sheet1!$B:$E,4,0)</f>
        <v>0.29929986660140628</v>
      </c>
      <c r="L35" s="14">
        <f>H35-C35</f>
        <v>-39518.519853000005</v>
      </c>
      <c r="M35" s="15">
        <f>J35-E35</f>
        <v>-15065.519853000013</v>
      </c>
      <c r="N35" s="6">
        <f>(K35-F35)*D35</f>
        <v>-1.0834709727345956E-4</v>
      </c>
      <c r="O35" s="6">
        <f>(I35-D35)*(K35-$K$43)</f>
        <v>-1.4610387343807663E-4</v>
      </c>
      <c r="P35" s="12">
        <f>N35+O35</f>
        <v>-2.544509707115362E-4</v>
      </c>
    </row>
    <row r="36" spans="1:16" ht="13.7" customHeight="1" x14ac:dyDescent="0.25">
      <c r="A36" s="3" t="s">
        <v>35</v>
      </c>
      <c r="B36" s="4">
        <v>1856508.9800000002</v>
      </c>
      <c r="C36" s="4">
        <v>2885919.9115050002</v>
      </c>
      <c r="D36" s="6">
        <f>C36/$C$43</f>
        <v>9.6577076257678751E-2</v>
      </c>
      <c r="E36" s="8">
        <f>C36*F36</f>
        <v>1029410.9315049999</v>
      </c>
      <c r="F36" s="6">
        <v>0.35670114316102575</v>
      </c>
      <c r="G36">
        <f>VLOOKUP(A:A,[1]Sheet1!$B:$E,2,0)</f>
        <v>1766495.7</v>
      </c>
      <c r="H36">
        <f>VLOOKUP(A:A,[1]Sheet1!$B:$E,3,0)</f>
        <v>2774996.062216999</v>
      </c>
      <c r="I36" s="6">
        <f>H36/$H$43</f>
        <v>8.5040797158642295E-2</v>
      </c>
      <c r="J36" s="8">
        <f>H36*K36</f>
        <v>1008500.3622169999</v>
      </c>
      <c r="K36" s="6">
        <f>VLOOKUP(A:A,[1]Sheet1!$B:$E,4,0)</f>
        <v>0.36342406965842289</v>
      </c>
      <c r="L36" s="14">
        <f>H36-C36</f>
        <v>-110923.84928800119</v>
      </c>
      <c r="M36" s="15">
        <f>J36-E36</f>
        <v>-20910.569287999999</v>
      </c>
      <c r="N36" s="6">
        <f>(K36-F36)*D36</f>
        <v>6.4928058501389282E-4</v>
      </c>
      <c r="O36" s="6">
        <f>(I36-D36)*(K36-$K$43)</f>
        <v>-1.9509554060256824E-3</v>
      </c>
      <c r="P36" s="12">
        <f>N36+O36</f>
        <v>-1.3016748210117894E-3</v>
      </c>
    </row>
    <row r="37" spans="1:16" ht="13.7" customHeight="1" x14ac:dyDescent="0.25">
      <c r="A37" s="3" t="s">
        <v>32</v>
      </c>
      <c r="B37" s="4">
        <v>79909.049999999988</v>
      </c>
      <c r="C37" s="4">
        <v>120055.55984499997</v>
      </c>
      <c r="D37" s="6">
        <f>C37/$C$43</f>
        <v>4.0176495931456089E-3</v>
      </c>
      <c r="E37" s="8">
        <f>C37*F37</f>
        <v>40146.509844999979</v>
      </c>
      <c r="F37" s="6">
        <v>0.33439942220778363</v>
      </c>
      <c r="G37">
        <f>VLOOKUP(A:A,[1]Sheet1!$B:$E,2,0)</f>
        <v>81045.410000000018</v>
      </c>
      <c r="H37">
        <f>VLOOKUP(A:A,[1]Sheet1!$B:$E,3,0)</f>
        <v>99752.469876999996</v>
      </c>
      <c r="I37" s="6">
        <f>H37/$H$43</f>
        <v>3.0569519259448148E-3</v>
      </c>
      <c r="J37" s="8">
        <f>H37*K37</f>
        <v>18707.059877000003</v>
      </c>
      <c r="K37" s="6">
        <f>VLOOKUP(A:A,[1]Sheet1!$B:$E,4,0)</f>
        <v>0.18753480390076341</v>
      </c>
      <c r="L37" s="14">
        <f>H37-C37</f>
        <v>-20303.089967999971</v>
      </c>
      <c r="M37" s="15">
        <f>J37-E37</f>
        <v>-21439.449967999975</v>
      </c>
      <c r="N37" s="6">
        <f>(K37-F37)*D37</f>
        <v>-5.9005057398868487E-4</v>
      </c>
      <c r="O37" s="6">
        <f>(I37-D37)*(K37-$K$43)</f>
        <v>6.5082239886907867E-6</v>
      </c>
      <c r="P37" s="12">
        <f>N37+O37</f>
        <v>-5.8354234999999409E-4</v>
      </c>
    </row>
    <row r="38" spans="1:16" ht="13.7" customHeight="1" x14ac:dyDescent="0.25">
      <c r="A38" s="3" t="s">
        <v>39</v>
      </c>
      <c r="B38" s="4">
        <v>257282.91</v>
      </c>
      <c r="C38" s="4">
        <v>395254.79923899996</v>
      </c>
      <c r="D38" s="6">
        <f>C38/$C$43</f>
        <v>1.3227169865365915E-2</v>
      </c>
      <c r="E38" s="8">
        <f>C38*F38</f>
        <v>137971.88923899995</v>
      </c>
      <c r="F38" s="6">
        <v>0.34907075006968369</v>
      </c>
      <c r="G38">
        <f>VLOOKUP(A:A,[1]Sheet1!$B:$E,2,0)</f>
        <v>255401.3000000001</v>
      </c>
      <c r="H38">
        <f>VLOOKUP(A:A,[1]Sheet1!$B:$E,3,0)</f>
        <v>370422.05934100022</v>
      </c>
      <c r="I38" s="6">
        <f>H38/$H$43</f>
        <v>1.1351723211577389E-2</v>
      </c>
      <c r="J38" s="8">
        <f>H38*K38</f>
        <v>115020.759341</v>
      </c>
      <c r="K38" s="6">
        <f>VLOOKUP(A:A,[1]Sheet1!$B:$E,4,0)</f>
        <v>0.31051271499766459</v>
      </c>
      <c r="L38" s="14">
        <f>H38-C38</f>
        <v>-24832.739897999738</v>
      </c>
      <c r="M38" s="15">
        <f>J38-E38</f>
        <v>-22951.129897999956</v>
      </c>
      <c r="N38" s="6">
        <f>(K38-F38)*D38</f>
        <v>-5.1001367957233311E-4</v>
      </c>
      <c r="O38" s="6">
        <f>(I38-D38)*(K38-$K$43)</f>
        <v>-2.1793334214668071E-4</v>
      </c>
      <c r="P38" s="12">
        <f>N38+O38</f>
        <v>-7.279470217190138E-4</v>
      </c>
    </row>
    <row r="39" spans="1:16" ht="13.7" customHeight="1" x14ac:dyDescent="0.25">
      <c r="A39" s="3" t="s">
        <v>14</v>
      </c>
      <c r="B39" s="4">
        <v>167032.45000000001</v>
      </c>
      <c r="C39" s="4">
        <v>280035.74980500003</v>
      </c>
      <c r="D39" s="6">
        <f>C39/$C$43</f>
        <v>9.3713737016665223E-3</v>
      </c>
      <c r="E39" s="8">
        <f>C39*F39</f>
        <v>113003.29980500002</v>
      </c>
      <c r="F39" s="6">
        <v>0.40353169152041723</v>
      </c>
      <c r="G39">
        <f>VLOOKUP(A:A,[1]Sheet1!$B:$E,2,0)</f>
        <v>173748.67</v>
      </c>
      <c r="H39">
        <f>VLOOKUP(A:A,[1]Sheet1!$B:$E,3,0)</f>
        <v>259554.21983900011</v>
      </c>
      <c r="I39" s="6">
        <f>H39/$H$43</f>
        <v>7.954136606364676E-3</v>
      </c>
      <c r="J39" s="8">
        <f>H39*K39</f>
        <v>85805.549839000028</v>
      </c>
      <c r="K39" s="6">
        <f>VLOOKUP(A:A,[1]Sheet1!$B:$E,4,0)</f>
        <v>0.33058815184058532</v>
      </c>
      <c r="L39" s="14">
        <f>H39-C39</f>
        <v>-20481.529965999915</v>
      </c>
      <c r="M39" s="15">
        <f>J39-E39</f>
        <v>-27197.749965999988</v>
      </c>
      <c r="N39" s="6">
        <f>(K39-F39)*D39</f>
        <v>-6.8358116946204525E-4</v>
      </c>
      <c r="O39" s="6">
        <f>(I39-D39)*(K39-$K$43)</f>
        <v>-1.9313947158785418E-4</v>
      </c>
      <c r="P39" s="12">
        <f>N39+O39</f>
        <v>-8.7672064104989946E-4</v>
      </c>
    </row>
    <row r="40" spans="1:16" ht="13.7" customHeight="1" x14ac:dyDescent="0.25">
      <c r="A40" s="3" t="s">
        <v>7</v>
      </c>
      <c r="B40" s="4">
        <v>186296.24</v>
      </c>
      <c r="C40" s="4">
        <v>266317.759708</v>
      </c>
      <c r="D40" s="6">
        <f>C40/$C$43</f>
        <v>8.9123022733782874E-3</v>
      </c>
      <c r="E40" s="8">
        <f>C40*F40</f>
        <v>80021.519707999993</v>
      </c>
      <c r="F40" s="6">
        <v>0.30047383920523496</v>
      </c>
      <c r="G40">
        <f>VLOOKUP(A:A,[1]Sheet1!$B:$E,2,0)</f>
        <v>81380.39999999998</v>
      </c>
      <c r="H40">
        <f>VLOOKUP(A:A,[1]Sheet1!$B:$E,3,0)</f>
        <v>115592.999828</v>
      </c>
      <c r="I40" s="6">
        <f>H40/$H$43</f>
        <v>3.5423909190986183E-3</v>
      </c>
      <c r="J40" s="8">
        <f>H40*K40</f>
        <v>34212.599827999991</v>
      </c>
      <c r="K40" s="6">
        <f>VLOOKUP(A:A,[1]Sheet1!$B:$E,4,0)</f>
        <v>0.29597466869886269</v>
      </c>
      <c r="L40" s="14">
        <f>H40-C40</f>
        <v>-150724.75988</v>
      </c>
      <c r="M40" s="15">
        <f>J40-E40</f>
        <v>-45808.919880000001</v>
      </c>
      <c r="N40" s="6">
        <f>(K40-F40)*D40</f>
        <v>-4.0097967532258161E-5</v>
      </c>
      <c r="O40" s="6">
        <f>(I40-D40)*(K40-$K$43)</f>
        <v>-5.4593412173713815E-4</v>
      </c>
      <c r="P40" s="12">
        <f>N40+O40</f>
        <v>-5.8603208926939635E-4</v>
      </c>
    </row>
    <row r="41" spans="1:16" ht="13.7" customHeight="1" x14ac:dyDescent="0.25">
      <c r="A41" s="3" t="s">
        <v>38</v>
      </c>
      <c r="B41" s="4">
        <v>2689475.95</v>
      </c>
      <c r="C41" s="4">
        <v>4050138.6349729998</v>
      </c>
      <c r="D41" s="6">
        <f>C41/$C$43</f>
        <v>0.13553756160889935</v>
      </c>
      <c r="E41" s="8">
        <f>C41*F41</f>
        <v>1360662.6849729996</v>
      </c>
      <c r="F41" s="6">
        <v>0.33595459504118197</v>
      </c>
      <c r="G41">
        <f>VLOOKUP(A:A,[1]Sheet1!$B:$E,2,0)</f>
        <v>2480554.37</v>
      </c>
      <c r="H41">
        <f>VLOOKUP(A:A,[1]Sheet1!$B:$E,3,0)</f>
        <v>3791394.1863489999</v>
      </c>
      <c r="I41" s="6">
        <f>H41/$H$43</f>
        <v>0.11618869963086387</v>
      </c>
      <c r="J41" s="8">
        <f>H41*K41</f>
        <v>1310839.8163489997</v>
      </c>
      <c r="K41" s="6">
        <f>VLOOKUP(A:A,[1]Sheet1!$B:$E,4,0)</f>
        <v>0.34574084147428091</v>
      </c>
      <c r="L41" s="14">
        <f>H41-C41</f>
        <v>-258744.44862399995</v>
      </c>
      <c r="M41" s="15">
        <f>J41-E41</f>
        <v>-49822.868623999879</v>
      </c>
      <c r="N41" s="6">
        <f>(K41-F41)*D41</f>
        <v>1.3264039788460195E-3</v>
      </c>
      <c r="O41" s="6">
        <f>(I41-D41)*(K41-$K$43)</f>
        <v>-2.9300283699265546E-3</v>
      </c>
      <c r="P41" s="12">
        <f>N41+O41</f>
        <v>-1.603624391080535E-3</v>
      </c>
    </row>
    <row r="42" spans="1:16" ht="13.7" customHeight="1" x14ac:dyDescent="0.25">
      <c r="A42" s="3" t="s">
        <v>22</v>
      </c>
      <c r="B42" s="4">
        <v>655050.11</v>
      </c>
      <c r="C42" s="4">
        <v>768850.10897900001</v>
      </c>
      <c r="D42" s="6">
        <f>C42/$C$43</f>
        <v>2.5729506667725437E-2</v>
      </c>
      <c r="E42" s="8">
        <f>C42*F42</f>
        <v>113799.99897900004</v>
      </c>
      <c r="F42" s="6">
        <v>0.14801324425917239</v>
      </c>
      <c r="G42">
        <f>VLOOKUP(A:A,[1]Sheet1!$B:$E,2,0)</f>
        <v>562859.7699999999</v>
      </c>
      <c r="H42">
        <f>VLOOKUP(A:A,[1]Sheet1!$B:$E,3,0)</f>
        <v>608479.96921200003</v>
      </c>
      <c r="I42" s="6">
        <f>H42/$H$43</f>
        <v>1.864709732074863E-2</v>
      </c>
      <c r="J42" s="8">
        <f>H42*K42</f>
        <v>45620.199211999992</v>
      </c>
      <c r="K42" s="6">
        <f>VLOOKUP(A:A,[1]Sheet1!$B:$E,4,0)</f>
        <v>7.497403615616062E-2</v>
      </c>
      <c r="L42" s="14">
        <f>H42-C42</f>
        <v>-160370.13976699999</v>
      </c>
      <c r="M42" s="15">
        <f>J42-E42</f>
        <v>-68179.799767000048</v>
      </c>
      <c r="N42" s="6">
        <f>(K42-F42)*D42</f>
        <v>-1.8792627918918271E-3</v>
      </c>
      <c r="O42" s="6">
        <f>(I42-D42)*(K42-$K$43)</f>
        <v>8.451810508735394E-4</v>
      </c>
      <c r="P42" s="12">
        <f>N42+O42</f>
        <v>-1.0340817410182876E-3</v>
      </c>
    </row>
    <row r="43" spans="1:16" x14ac:dyDescent="0.25">
      <c r="B43" s="4">
        <f>SUM(B2:B42)</f>
        <v>24298962.210000001</v>
      </c>
      <c r="C43" s="4">
        <f>SUM(C2:C42)</f>
        <v>29882038.505752999</v>
      </c>
      <c r="D43" s="6">
        <f>SUM(D2:D42)</f>
        <v>0.99999999999999978</v>
      </c>
      <c r="E43" s="8">
        <f>SUM(E2:E42)</f>
        <v>5583076.2957530003</v>
      </c>
      <c r="F43" s="6">
        <f>1-B43/C43</f>
        <v>0.18683719635386065</v>
      </c>
      <c r="G43" s="4">
        <f>SUM(G2:G42)</f>
        <v>26290776.290000003</v>
      </c>
      <c r="H43" s="4">
        <f>SUM(H2:H42)</f>
        <v>32631350.539203987</v>
      </c>
      <c r="I43" s="6">
        <f>SUM(I2:I42)</f>
        <v>1.0000000000000004</v>
      </c>
      <c r="J43" s="8">
        <f>SUM(J2:J42)</f>
        <v>6340574.2492040005</v>
      </c>
      <c r="K43" s="6">
        <f>1-G43/H43</f>
        <v>0.19430928062834196</v>
      </c>
      <c r="P43" s="12"/>
    </row>
    <row r="44" spans="1:16" x14ac:dyDescent="0.25">
      <c r="P44" s="12">
        <f>SUM(P2:P43)</f>
        <v>7.472084274481653E-3</v>
      </c>
    </row>
    <row r="46" spans="1:16" x14ac:dyDescent="0.25">
      <c r="H46" s="12"/>
    </row>
    <row r="48" spans="1:16" x14ac:dyDescent="0.25">
      <c r="C48" t="s">
        <v>47</v>
      </c>
      <c r="D48" s="6">
        <f>H43/C43-1</f>
        <v>9.2005504675381378E-2</v>
      </c>
    </row>
    <row r="49" spans="3:4" x14ac:dyDescent="0.25">
      <c r="D49" s="8">
        <f>H43-C43</f>
        <v>2749312.0334509872</v>
      </c>
    </row>
    <row r="51" spans="3:4" x14ac:dyDescent="0.25">
      <c r="C51" t="s">
        <v>49</v>
      </c>
      <c r="D51" s="10">
        <f>J43-E43</f>
        <v>757497.95345100015</v>
      </c>
    </row>
  </sheetData>
  <autoFilter ref="A1:P1">
    <sortState ref="A2:P44">
      <sortCondition descending="1" ref="M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6"/>
  <sheetViews>
    <sheetView topLeftCell="A13" workbookViewId="0">
      <selection activeCell="L34" sqref="L34"/>
    </sheetView>
  </sheetViews>
  <sheetFormatPr defaultRowHeight="15" x14ac:dyDescent="0.25"/>
  <sheetData>
    <row r="2" ht="13.7" customHeight="1" x14ac:dyDescent="0.25"/>
    <row r="3" ht="13.7" customHeight="1" x14ac:dyDescent="0.25"/>
    <row r="4" ht="13.7" customHeight="1" x14ac:dyDescent="0.25"/>
    <row r="5" ht="13.7" customHeight="1" x14ac:dyDescent="0.25"/>
    <row r="6" ht="13.7" customHeight="1" x14ac:dyDescent="0.25"/>
    <row r="7" ht="13.7" customHeight="1" x14ac:dyDescent="0.25"/>
    <row r="8" ht="13.7" customHeight="1" x14ac:dyDescent="0.25"/>
    <row r="9" ht="13.7" customHeight="1" x14ac:dyDescent="0.25"/>
    <row r="10" ht="13.7" customHeight="1" x14ac:dyDescent="0.25"/>
    <row r="11" ht="13.7" customHeight="1" x14ac:dyDescent="0.25"/>
    <row r="12" ht="13.7" customHeight="1" x14ac:dyDescent="0.25"/>
    <row r="13" ht="13.7" customHeight="1" x14ac:dyDescent="0.25"/>
    <row r="14" ht="13.7" customHeight="1" x14ac:dyDescent="0.25"/>
    <row r="15" ht="13.7" customHeight="1" x14ac:dyDescent="0.25"/>
    <row r="16" ht="13.7" customHeight="1" x14ac:dyDescent="0.25"/>
    <row r="17" ht="13.7" customHeight="1" x14ac:dyDescent="0.25"/>
    <row r="18" ht="13.7" customHeight="1" x14ac:dyDescent="0.25"/>
    <row r="19" ht="13.7" customHeight="1" x14ac:dyDescent="0.25"/>
    <row r="20" ht="13.7" customHeight="1" x14ac:dyDescent="0.25"/>
    <row r="21" ht="13.7" customHeight="1" x14ac:dyDescent="0.25"/>
    <row r="22" ht="13.7" customHeight="1" x14ac:dyDescent="0.25"/>
    <row r="23" ht="13.7" customHeight="1" x14ac:dyDescent="0.25"/>
    <row r="24" ht="13.7" customHeight="1" x14ac:dyDescent="0.25"/>
    <row r="25" ht="13.7" customHeight="1" x14ac:dyDescent="0.25"/>
    <row r="26" ht="13.7" customHeight="1" x14ac:dyDescent="0.25"/>
    <row r="27" ht="13.7" customHeight="1" x14ac:dyDescent="0.25"/>
    <row r="28" ht="13.7" customHeight="1" x14ac:dyDescent="0.25"/>
    <row r="29" ht="13.7" customHeight="1" x14ac:dyDescent="0.25"/>
    <row r="30" ht="13.7" customHeight="1" x14ac:dyDescent="0.25"/>
    <row r="31" ht="13.7" customHeight="1" x14ac:dyDescent="0.25"/>
    <row r="32" ht="13.7" customHeight="1" x14ac:dyDescent="0.25"/>
    <row r="33" ht="13.7" customHeight="1" x14ac:dyDescent="0.25"/>
    <row r="34" ht="13.7" customHeight="1" x14ac:dyDescent="0.25"/>
    <row r="35" ht="13.7" customHeight="1" x14ac:dyDescent="0.25"/>
    <row r="36" ht="13.7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Слата</vt:lpstr>
      <vt:lpstr>ХС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Зудов Андрей Владимирович</dc:creator>
  <cp:lastModifiedBy>Зудов Андрей Владимирович</cp:lastModifiedBy>
  <dcterms:created xsi:type="dcterms:W3CDTF">2022-03-09T11:12:53Z</dcterms:created>
  <dcterms:modified xsi:type="dcterms:W3CDTF">2022-03-14T08:29:10Z</dcterms:modified>
</cp:coreProperties>
</file>