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jbeliancin/Desktop/GIT/DIS-SEM-3/"/>
    </mc:Choice>
  </mc:AlternateContent>
  <xr:revisionPtr revIDLastSave="0" documentId="13_ncr:1_{481E0F45-4E28-A949-BCF9-01454F813E74}" xr6:coauthVersionLast="43" xr6:coauthVersionMax="43" xr10:uidLastSave="{00000000-0000-0000-0000-000000000000}"/>
  <bookViews>
    <workbookView xWindow="0" yWindow="0" windowWidth="28800" windowHeight="18000" activeTab="4" xr2:uid="{CAA8F1F5-8409-4114-88BB-3627D0CE125A}"/>
  </bookViews>
  <sheets>
    <sheet name="Hárok1" sheetId="1" r:id="rId1"/>
    <sheet name="Hárok2" sheetId="2" r:id="rId2"/>
    <sheet name="Hárok3" sheetId="3" r:id="rId3"/>
    <sheet name="Hárok4" sheetId="4" r:id="rId4"/>
    <sheet name="Hárok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2" l="1"/>
  <c r="G61" i="2"/>
  <c r="G49" i="2"/>
  <c r="H67" i="2"/>
  <c r="J67" i="2"/>
  <c r="J68" i="2" s="1"/>
  <c r="I67" i="2"/>
  <c r="I68" i="2" s="1"/>
  <c r="J60" i="2"/>
  <c r="J61" i="2" s="1"/>
  <c r="H60" i="2"/>
  <c r="I60" i="2" s="1"/>
  <c r="I61" i="2" s="1"/>
  <c r="J54" i="2"/>
  <c r="J55" i="2" s="1"/>
  <c r="H54" i="2"/>
  <c r="I54" i="2" s="1"/>
  <c r="I55" i="2" s="1"/>
  <c r="X37" i="2"/>
  <c r="X28" i="2"/>
  <c r="J49" i="2"/>
  <c r="J48" i="2"/>
  <c r="X16" i="2"/>
  <c r="I49" i="2"/>
  <c r="C1" i="2"/>
  <c r="I48" i="2"/>
  <c r="H48" i="2"/>
  <c r="S3" i="3"/>
  <c r="O21" i="3"/>
  <c r="H4" i="3"/>
  <c r="H5" i="3"/>
  <c r="H6" i="3"/>
  <c r="H8" i="3"/>
  <c r="H9" i="3"/>
  <c r="H10" i="3"/>
  <c r="H12" i="3"/>
  <c r="H13" i="3"/>
  <c r="H14" i="3"/>
  <c r="H15" i="3"/>
  <c r="H16" i="3"/>
  <c r="H17" i="3"/>
  <c r="H18" i="3"/>
  <c r="H19" i="3"/>
  <c r="H20" i="3"/>
  <c r="H22" i="3"/>
  <c r="H23" i="3"/>
  <c r="H25" i="3"/>
  <c r="H26" i="3"/>
  <c r="H27" i="3"/>
  <c r="H28" i="3"/>
  <c r="H29" i="3"/>
  <c r="H30" i="3"/>
  <c r="H33" i="3"/>
  <c r="H34" i="3"/>
  <c r="H35" i="3"/>
  <c r="H36" i="3"/>
  <c r="H37" i="3"/>
  <c r="H38" i="3"/>
  <c r="H39" i="3"/>
  <c r="H40" i="3"/>
  <c r="H3" i="3"/>
  <c r="G4" i="3"/>
  <c r="G5" i="3"/>
  <c r="G6" i="3"/>
  <c r="G8" i="3"/>
  <c r="G9" i="3"/>
  <c r="G10" i="3"/>
  <c r="G12" i="3"/>
  <c r="G13" i="3"/>
  <c r="G14" i="3"/>
  <c r="G15" i="3"/>
  <c r="G16" i="3"/>
  <c r="G17" i="3"/>
  <c r="G18" i="3"/>
  <c r="G19" i="3"/>
  <c r="G20" i="3"/>
  <c r="G22" i="3"/>
  <c r="G23" i="3"/>
  <c r="G25" i="3"/>
  <c r="G26" i="3"/>
  <c r="G27" i="3"/>
  <c r="G28" i="3"/>
  <c r="G29" i="3"/>
  <c r="G30" i="3"/>
  <c r="G33" i="3"/>
  <c r="G34" i="3"/>
  <c r="G35" i="3"/>
  <c r="G36" i="3"/>
  <c r="G37" i="3"/>
  <c r="G38" i="3"/>
  <c r="G39" i="3"/>
  <c r="G40" i="3"/>
  <c r="G3" i="3"/>
  <c r="F4" i="3"/>
  <c r="F5" i="3"/>
  <c r="F6" i="3"/>
  <c r="F8" i="3"/>
  <c r="F9" i="3"/>
  <c r="F10" i="3"/>
  <c r="F12" i="3"/>
  <c r="F13" i="3"/>
  <c r="F14" i="3"/>
  <c r="F15" i="3"/>
  <c r="F16" i="3"/>
  <c r="F17" i="3"/>
  <c r="F18" i="3"/>
  <c r="F19" i="3"/>
  <c r="F20" i="3"/>
  <c r="F22" i="3"/>
  <c r="F23" i="3"/>
  <c r="F25" i="3"/>
  <c r="F26" i="3"/>
  <c r="F27" i="3"/>
  <c r="F28" i="3"/>
  <c r="F29" i="3"/>
  <c r="F30" i="3"/>
  <c r="F33" i="3"/>
  <c r="F34" i="3"/>
  <c r="F35" i="3"/>
  <c r="F36" i="3"/>
  <c r="F37" i="3"/>
  <c r="F38" i="3"/>
  <c r="F39" i="3"/>
  <c r="F40" i="3"/>
  <c r="F3" i="3"/>
  <c r="D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" i="3"/>
  <c r="O11" i="3"/>
  <c r="O40" i="3"/>
  <c r="L40" i="3"/>
  <c r="J40" i="3"/>
  <c r="O39" i="3"/>
  <c r="O32" i="3" s="1"/>
  <c r="L39" i="3"/>
  <c r="J39" i="3"/>
  <c r="O38" i="3"/>
  <c r="O31" i="3" s="1"/>
  <c r="L38" i="3"/>
  <c r="J38" i="3"/>
  <c r="O37" i="3"/>
  <c r="L37" i="3"/>
  <c r="J37" i="3"/>
  <c r="E37" i="3"/>
  <c r="O36" i="3"/>
  <c r="L36" i="3"/>
  <c r="J36" i="3"/>
  <c r="E36" i="3"/>
  <c r="O35" i="3"/>
  <c r="L35" i="3"/>
  <c r="J35" i="3"/>
  <c r="E35" i="3"/>
  <c r="O34" i="3"/>
  <c r="L34" i="3"/>
  <c r="J34" i="3"/>
  <c r="E34" i="3"/>
  <c r="O33" i="3"/>
  <c r="L33" i="3"/>
  <c r="J33" i="3"/>
  <c r="E33" i="3"/>
  <c r="E32" i="3" s="1"/>
  <c r="E31" i="3" s="1"/>
  <c r="E30" i="3" s="1"/>
  <c r="E29" i="3" s="1"/>
  <c r="O30" i="3"/>
  <c r="L30" i="3"/>
  <c r="J30" i="3"/>
  <c r="O29" i="3"/>
  <c r="L29" i="3"/>
  <c r="J29" i="3"/>
  <c r="O28" i="3"/>
  <c r="L28" i="3"/>
  <c r="J28" i="3"/>
  <c r="E28" i="3"/>
  <c r="O27" i="3"/>
  <c r="L27" i="3"/>
  <c r="J27" i="3"/>
  <c r="E27" i="3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O26" i="3"/>
  <c r="L26" i="3"/>
  <c r="J26" i="3"/>
  <c r="O25" i="3"/>
  <c r="L25" i="3"/>
  <c r="J25" i="3"/>
  <c r="O24" i="3"/>
  <c r="O23" i="3"/>
  <c r="L23" i="3"/>
  <c r="J23" i="3"/>
  <c r="O22" i="3"/>
  <c r="L22" i="3"/>
  <c r="J22" i="3"/>
  <c r="O20" i="3"/>
  <c r="L20" i="3"/>
  <c r="J20" i="3"/>
  <c r="O19" i="3"/>
  <c r="L19" i="3"/>
  <c r="J19" i="3"/>
  <c r="O18" i="3"/>
  <c r="L18" i="3"/>
  <c r="J18" i="3"/>
  <c r="O17" i="3"/>
  <c r="L17" i="3"/>
  <c r="J17" i="3"/>
  <c r="O16" i="3"/>
  <c r="L16" i="3"/>
  <c r="J16" i="3"/>
  <c r="E16" i="3"/>
  <c r="E15" i="3" s="1"/>
  <c r="E14" i="3" s="1"/>
  <c r="E13" i="3" s="1"/>
  <c r="E12" i="3" s="1"/>
  <c r="O15" i="3"/>
  <c r="L15" i="3"/>
  <c r="J15" i="3"/>
  <c r="O14" i="3"/>
  <c r="L14" i="3"/>
  <c r="J14" i="3"/>
  <c r="O13" i="3"/>
  <c r="L13" i="3"/>
  <c r="J13" i="3"/>
  <c r="O12" i="3"/>
  <c r="L12" i="3"/>
  <c r="J12" i="3"/>
  <c r="O10" i="3"/>
  <c r="L10" i="3"/>
  <c r="J10" i="3"/>
  <c r="O9" i="3"/>
  <c r="L9" i="3"/>
  <c r="J9" i="3"/>
  <c r="O8" i="3"/>
  <c r="L8" i="3"/>
  <c r="J8" i="3"/>
  <c r="O7" i="3"/>
  <c r="O6" i="3"/>
  <c r="L6" i="3"/>
  <c r="J6" i="3"/>
  <c r="O5" i="3"/>
  <c r="L5" i="3"/>
  <c r="J5" i="3"/>
  <c r="O4" i="3"/>
  <c r="L4" i="3"/>
  <c r="J4" i="3"/>
  <c r="O3" i="3"/>
  <c r="L3" i="3"/>
  <c r="J3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" i="2"/>
  <c r="F3" i="2"/>
  <c r="E11" i="3" l="1"/>
  <c r="E10" i="3" s="1"/>
  <c r="E9" i="3" s="1"/>
  <c r="E8" i="3" s="1"/>
  <c r="E7" i="3" s="1"/>
  <c r="E6" i="3" s="1"/>
  <c r="E5" i="3" s="1"/>
  <c r="E4" i="3" s="1"/>
  <c r="E3" i="3" s="1"/>
  <c r="W37" i="2"/>
  <c r="W28" i="2"/>
  <c r="W16" i="2"/>
  <c r="M1" i="2" l="1"/>
  <c r="U37" i="2"/>
  <c r="U28" i="2"/>
  <c r="U16" i="2"/>
  <c r="M11" i="2"/>
  <c r="K11" i="2"/>
  <c r="M24" i="2"/>
  <c r="K24" i="2"/>
  <c r="M21" i="2"/>
  <c r="K21" i="2"/>
  <c r="M32" i="2"/>
  <c r="K32" i="2"/>
  <c r="M7" i="2"/>
  <c r="K7" i="2"/>
  <c r="M31" i="2"/>
  <c r="K31" i="2"/>
  <c r="I35" i="2"/>
  <c r="I34" i="2"/>
  <c r="I33" i="2"/>
  <c r="I32" i="2"/>
  <c r="I31" i="2" s="1"/>
  <c r="I30" i="2" s="1"/>
  <c r="I29" i="2" s="1"/>
  <c r="I36" i="2"/>
  <c r="I37" i="2"/>
  <c r="I26" i="2"/>
  <c r="I25" i="2"/>
  <c r="I24" i="2" s="1"/>
  <c r="I23" i="2" s="1"/>
  <c r="I22" i="2" s="1"/>
  <c r="I21" i="2" s="1"/>
  <c r="I20" i="2" s="1"/>
  <c r="I19" i="2" s="1"/>
  <c r="I18" i="2" s="1"/>
  <c r="I17" i="2" s="1"/>
  <c r="I27" i="2"/>
  <c r="I28" i="2"/>
  <c r="I13" i="2"/>
  <c r="I12" i="2"/>
  <c r="I11" i="2" s="1"/>
  <c r="I10" i="2" s="1"/>
  <c r="I9" i="2" s="1"/>
  <c r="I8" i="2" s="1"/>
  <c r="I7" i="2" s="1"/>
  <c r="I6" i="2" s="1"/>
  <c r="I5" i="2" s="1"/>
  <c r="I4" i="2" s="1"/>
  <c r="I3" i="2" s="1"/>
  <c r="I14" i="2"/>
  <c r="I15" i="2"/>
  <c r="I16" i="2"/>
  <c r="N1" i="2"/>
  <c r="Q37" i="2"/>
  <c r="Q28" i="2"/>
  <c r="Q16" i="2"/>
  <c r="P11" i="2"/>
  <c r="P7" i="2"/>
  <c r="P24" i="2"/>
  <c r="P21" i="2"/>
  <c r="P32" i="2"/>
  <c r="P31" i="2"/>
  <c r="P40" i="2"/>
  <c r="P39" i="2"/>
  <c r="P38" i="2"/>
  <c r="P37" i="2"/>
  <c r="P36" i="2"/>
  <c r="P35" i="2"/>
  <c r="P34" i="2"/>
  <c r="P33" i="2"/>
  <c r="P30" i="2"/>
  <c r="P29" i="2"/>
  <c r="P28" i="2"/>
  <c r="P27" i="2"/>
  <c r="P26" i="2"/>
  <c r="P25" i="2"/>
  <c r="P23" i="2"/>
  <c r="P22" i="2"/>
  <c r="P20" i="2"/>
  <c r="P19" i="2"/>
  <c r="P18" i="2"/>
  <c r="P17" i="2"/>
  <c r="P16" i="2"/>
  <c r="P15" i="2"/>
  <c r="P14" i="2"/>
  <c r="P13" i="2"/>
  <c r="P12" i="2"/>
  <c r="P10" i="2"/>
  <c r="P9" i="2"/>
  <c r="P8" i="2"/>
  <c r="P6" i="2"/>
  <c r="P5" i="2"/>
  <c r="P4" i="2"/>
  <c r="P3" i="2"/>
  <c r="M40" i="2"/>
  <c r="M39" i="2"/>
  <c r="M38" i="2"/>
  <c r="M37" i="2"/>
  <c r="M36" i="2"/>
  <c r="M35" i="2"/>
  <c r="M34" i="2"/>
  <c r="M33" i="2"/>
  <c r="M30" i="2"/>
  <c r="M29" i="2"/>
  <c r="M28" i="2"/>
  <c r="M27" i="2"/>
  <c r="M26" i="2"/>
  <c r="M25" i="2"/>
  <c r="M23" i="2"/>
  <c r="M22" i="2"/>
  <c r="M20" i="2"/>
  <c r="M19" i="2"/>
  <c r="M18" i="2"/>
  <c r="M17" i="2"/>
  <c r="M16" i="2"/>
  <c r="M15" i="2"/>
  <c r="M14" i="2"/>
  <c r="M13" i="2"/>
  <c r="M12" i="2"/>
  <c r="M10" i="2"/>
  <c r="M9" i="2"/>
  <c r="M8" i="2"/>
  <c r="M6" i="2"/>
  <c r="M5" i="2"/>
  <c r="M4" i="2"/>
  <c r="M3" i="2"/>
  <c r="K40" i="2"/>
  <c r="K39" i="2"/>
  <c r="K38" i="2"/>
  <c r="K37" i="2"/>
  <c r="K36" i="2"/>
  <c r="K35" i="2"/>
  <c r="K34" i="2"/>
  <c r="K33" i="2"/>
  <c r="K30" i="2"/>
  <c r="K29" i="2"/>
  <c r="K28" i="2"/>
  <c r="K27" i="2"/>
  <c r="K26" i="2"/>
  <c r="K25" i="2"/>
  <c r="K23" i="2"/>
  <c r="K22" i="2"/>
  <c r="K20" i="2"/>
  <c r="K19" i="2"/>
  <c r="K18" i="2"/>
  <c r="K17" i="2"/>
  <c r="K16" i="2"/>
  <c r="K15" i="2"/>
  <c r="K14" i="2"/>
  <c r="K13" i="2"/>
  <c r="K12" i="2"/>
  <c r="K10" i="2"/>
  <c r="K9" i="2"/>
  <c r="K8" i="2"/>
  <c r="K6" i="2"/>
  <c r="K5" i="2"/>
  <c r="K4" i="2"/>
  <c r="K3" i="2"/>
  <c r="T13" i="1" l="1"/>
  <c r="T12" i="1"/>
  <c r="T11" i="1" s="1"/>
  <c r="T10" i="1" s="1"/>
  <c r="T9" i="1" s="1"/>
  <c r="T8" i="1" s="1"/>
  <c r="T7" i="1" s="1"/>
  <c r="T6" i="1" s="1"/>
  <c r="T5" i="1" s="1"/>
  <c r="T4" i="1" s="1"/>
  <c r="T3" i="1" s="1"/>
  <c r="T14" i="1"/>
  <c r="T15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16" i="1"/>
  <c r="S46" i="1"/>
  <c r="S45" i="1"/>
  <c r="S44" i="1"/>
  <c r="S43" i="1"/>
  <c r="S42" i="1"/>
  <c r="S41" i="1"/>
  <c r="S40" i="1"/>
  <c r="S39" i="1"/>
  <c r="S38" i="1"/>
  <c r="S37" i="1"/>
  <c r="G42" i="1" l="1"/>
  <c r="G43" i="1"/>
  <c r="G44" i="1"/>
  <c r="G45" i="1"/>
  <c r="G41" i="1"/>
  <c r="G38" i="1"/>
  <c r="G37" i="1"/>
  <c r="G30" i="1"/>
  <c r="G31" i="1"/>
  <c r="G32" i="1"/>
  <c r="G29" i="1"/>
  <c r="G27" i="1"/>
  <c r="G26" i="1"/>
  <c r="G22" i="1"/>
  <c r="G23" i="1"/>
  <c r="G24" i="1"/>
  <c r="G21" i="1"/>
  <c r="G13" i="1"/>
  <c r="G14" i="1"/>
  <c r="G15" i="1"/>
  <c r="G16" i="1"/>
  <c r="G12" i="1"/>
  <c r="G9" i="1"/>
  <c r="G10" i="1"/>
  <c r="G8" i="1"/>
  <c r="G4" i="1"/>
  <c r="G5" i="1"/>
  <c r="G6" i="1"/>
  <c r="G3" i="1"/>
  <c r="K45" i="1" l="1"/>
  <c r="K33" i="1"/>
  <c r="K46" i="1"/>
  <c r="K17" i="1"/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21" i="1"/>
  <c r="K22" i="1"/>
  <c r="K23" i="1"/>
  <c r="K24" i="1"/>
  <c r="K25" i="1"/>
  <c r="K26" i="1"/>
  <c r="K27" i="1"/>
  <c r="K28" i="1"/>
  <c r="K29" i="1"/>
  <c r="K30" i="1"/>
  <c r="K31" i="1"/>
  <c r="K32" i="1"/>
  <c r="K37" i="1"/>
  <c r="K38" i="1"/>
  <c r="K39" i="1"/>
  <c r="K40" i="1"/>
  <c r="K41" i="1"/>
  <c r="K42" i="1"/>
  <c r="K43" i="1"/>
  <c r="K44" i="1"/>
</calcChain>
</file>

<file path=xl/sharedStrings.xml><?xml version="1.0" encoding="utf-8"?>
<sst xmlns="http://schemas.openxmlformats.org/spreadsheetml/2006/main" count="452" uniqueCount="189">
  <si>
    <t>Linka A</t>
  </si>
  <si>
    <t>Zastávka</t>
  </si>
  <si>
    <t>Doba jazdy</t>
  </si>
  <si>
    <t>AA</t>
  </si>
  <si>
    <t>AB</t>
  </si>
  <si>
    <t>AC</t>
  </si>
  <si>
    <t>AD</t>
  </si>
  <si>
    <t>K1</t>
  </si>
  <si>
    <t>AE</t>
  </si>
  <si>
    <t>AF</t>
  </si>
  <si>
    <t>AG</t>
  </si>
  <si>
    <t>K3</t>
  </si>
  <si>
    <t>AH</t>
  </si>
  <si>
    <t>AI</t>
  </si>
  <si>
    <t>AJ</t>
  </si>
  <si>
    <t>AK</t>
  </si>
  <si>
    <t>AL</t>
  </si>
  <si>
    <t>parameter rozdelenia exponencialneho</t>
  </si>
  <si>
    <t>Počet cestujucich</t>
  </si>
  <si>
    <t>Linka B</t>
  </si>
  <si>
    <t>BA</t>
  </si>
  <si>
    <t>BB</t>
  </si>
  <si>
    <t>BC</t>
  </si>
  <si>
    <t>BD</t>
  </si>
  <si>
    <t>K2</t>
  </si>
  <si>
    <t>BE</t>
  </si>
  <si>
    <t>BF</t>
  </si>
  <si>
    <t>BG</t>
  </si>
  <si>
    <t>BH</t>
  </si>
  <si>
    <t>BI</t>
  </si>
  <si>
    <t>BJ</t>
  </si>
  <si>
    <t>CA</t>
  </si>
  <si>
    <t>CB</t>
  </si>
  <si>
    <t>CC</t>
  </si>
  <si>
    <t>CD</t>
  </si>
  <si>
    <t>CE</t>
  </si>
  <si>
    <t>CF</t>
  </si>
  <si>
    <t>CG</t>
  </si>
  <si>
    <t xml:space="preserve">nazov kontajnera </t>
  </si>
  <si>
    <t>zastavky</t>
  </si>
  <si>
    <t>ST</t>
  </si>
  <si>
    <t>0.9</t>
  </si>
  <si>
    <t>3.2</t>
  </si>
  <si>
    <t>2.3</t>
  </si>
  <si>
    <t>2.1</t>
  </si>
  <si>
    <t>1.2</t>
  </si>
  <si>
    <t>5.4</t>
  </si>
  <si>
    <t>2.9</t>
  </si>
  <si>
    <t>3.4</t>
  </si>
  <si>
    <t>1.8</t>
  </si>
  <si>
    <t>1.6</t>
  </si>
  <si>
    <t>4.6</t>
  </si>
  <si>
    <t>4.0</t>
  </si>
  <si>
    <t>4.3</t>
  </si>
  <si>
    <t>2.7</t>
  </si>
  <si>
    <t>0.5</t>
  </si>
  <si>
    <t>1.3</t>
  </si>
  <si>
    <t>0.6</t>
  </si>
  <si>
    <t>4.1</t>
  </si>
  <si>
    <t>7.1</t>
  </si>
  <si>
    <t>4.8</t>
  </si>
  <si>
    <t>3.7</t>
  </si>
  <si>
    <t>7.2</t>
  </si>
  <si>
    <t>new ZastavkaKonfiguracia("K1",260),</t>
  </si>
  <si>
    <t>new ZastavkaKonfiguracia("K2", 210),</t>
  </si>
  <si>
    <t>new ZastavkaKonfiguracia("K3", 220),</t>
  </si>
  <si>
    <t>new ZastavkaKonfiguracia("ST",0),</t>
  </si>
  <si>
    <t>6</t>
  </si>
  <si>
    <t>3</t>
  </si>
  <si>
    <t>Zastavka</t>
  </si>
  <si>
    <t>casPrichoduPrvehoZakaznika</t>
  </si>
  <si>
    <t>casPrichoduPoslednehoZakaznika</t>
  </si>
  <si>
    <t>Rozdiel</t>
  </si>
  <si>
    <t>Parameter</t>
  </si>
  <si>
    <t>cas Prichodu Prveho Zakaznika</t>
  </si>
  <si>
    <t>cas Prichodu Posledneho Zakaznika</t>
  </si>
  <si>
    <t>Zaciatok zapasu</t>
  </si>
  <si>
    <t>Pocet zakaznikov</t>
  </si>
  <si>
    <t>doba jazdy</t>
  </si>
  <si>
    <t>naspat</t>
  </si>
  <si>
    <t>doba jazdy k stadionu</t>
  </si>
  <si>
    <t>kedy moze posledny autobus prist</t>
  </si>
  <si>
    <t>Doba jazdy k štadiónu</t>
  </si>
  <si>
    <t>Čas príchodu prvého zákazníka</t>
  </si>
  <si>
    <t>Čas príchodu posledného zákazníka</t>
  </si>
  <si>
    <t>Dĺžka intervalu</t>
  </si>
  <si>
    <t>Parameter exponeniálneho rozdelenia(stredná hodnota)</t>
  </si>
  <si>
    <t>Maximálny počet zákazníkov</t>
  </si>
  <si>
    <t>Maximálny počet cestujúcich na zastávke</t>
  </si>
  <si>
    <t>Linka A 2 krat</t>
  </si>
  <si>
    <t>Linka C 2 krat</t>
  </si>
  <si>
    <t>Linka B 2 krat</t>
  </si>
  <si>
    <t>Linka B 3 krat</t>
  </si>
  <si>
    <t>´=6*60+64</t>
  </si>
  <si>
    <t>Počet cestujúcich</t>
  </si>
  <si>
    <t xml:space="preserve"> 4720,3521 ±,6574 </t>
  </si>
  <si>
    <t>Priemerný čas čakania na zastávke</t>
  </si>
  <si>
    <t xml:space="preserve"> 597,5431 ±,4289 </t>
  </si>
  <si>
    <t>Percento ľudí prichádzajúcich po začiatku zapasu</t>
  </si>
  <si>
    <t xml:space="preserve"> 6,2842 ±,0112 </t>
  </si>
  <si>
    <t>Priemerný zisk minibusov</t>
  </si>
  <si>
    <t xml:space="preserve"> ,0000 ±,0000 </t>
  </si>
  <si>
    <t>Náklady konfigurácie</t>
  </si>
  <si>
    <t>Priemerný počet jázd V. 1, linka: A</t>
  </si>
  <si>
    <t xml:space="preserve"> 2,0000 ±,0000 </t>
  </si>
  <si>
    <t>Vyťaženie V 1, linka: A</t>
  </si>
  <si>
    <t xml:space="preserve"> 98,1007 ±,0432 </t>
  </si>
  <si>
    <t>Priemerný počet jázd V. 2, linka: A</t>
  </si>
  <si>
    <t>Vyťaženie V 2, linka: A</t>
  </si>
  <si>
    <t xml:space="preserve"> 66,6992 ±,0530 </t>
  </si>
  <si>
    <t>Priemerný počet jázd V. 3, linka: A</t>
  </si>
  <si>
    <t>Vyťaženie V 3, linka: A</t>
  </si>
  <si>
    <t xml:space="preserve"> 94,7307 ±,0617 </t>
  </si>
  <si>
    <t>Priemerný počet jázd V. 4, linka: A</t>
  </si>
  <si>
    <t>Vyťaženie V 4, linka: A</t>
  </si>
  <si>
    <t xml:space="preserve"> 74,0672 ±,1325 </t>
  </si>
  <si>
    <t>Priemerný počet jázd V. 5, linka: A</t>
  </si>
  <si>
    <t xml:space="preserve"> 1,9744 ±,0009 </t>
  </si>
  <si>
    <t>Vyťaženie V 5, linka: A</t>
  </si>
  <si>
    <t xml:space="preserve"> 59,9057 ±,3278 </t>
  </si>
  <si>
    <t>Priemerný počet jázd V. 6, linka: A</t>
  </si>
  <si>
    <t xml:space="preserve"> 1,8318 ±,0011 </t>
  </si>
  <si>
    <t>Vyťaženie V 6, linka: A</t>
  </si>
  <si>
    <t xml:space="preserve"> 100,0000 ±,0000 </t>
  </si>
  <si>
    <t>Priemerný počet jázd V. 7, linka: A</t>
  </si>
  <si>
    <t xml:space="preserve"> 1,4396 ±,0011 </t>
  </si>
  <si>
    <t>Vyťaženie V 7, linka: A</t>
  </si>
  <si>
    <t>Priemerný počet jázd V. 8, linka: A</t>
  </si>
  <si>
    <t xml:space="preserve"> 1,3720 ±,0011 </t>
  </si>
  <si>
    <t>Vyťaženie V 8, linka: A</t>
  </si>
  <si>
    <t>Priemerný počet jázd V. 9, linka: A</t>
  </si>
  <si>
    <t xml:space="preserve"> 1,2835 ±,0011 </t>
  </si>
  <si>
    <t>Vyťaženie V 9, linka: A</t>
  </si>
  <si>
    <t>Priemerný počet jázd V. 10, linka: B</t>
  </si>
  <si>
    <t xml:space="preserve"> 2,6922 ±,0013 </t>
  </si>
  <si>
    <t>Vyťaženie V 10, linka: B</t>
  </si>
  <si>
    <t xml:space="preserve"> 99,3165 ±,0254 </t>
  </si>
  <si>
    <t>Priemerný počet jázd V. 11, linka: B</t>
  </si>
  <si>
    <t xml:space="preserve"> 2,5103 ±,0013 </t>
  </si>
  <si>
    <t>Vyťaženie V 11, linka: B</t>
  </si>
  <si>
    <t xml:space="preserve"> 87,2172 ±,0749 </t>
  </si>
  <si>
    <t>Priemerný počet jázd V. 12, linka: B</t>
  </si>
  <si>
    <t xml:space="preserve"> 2,3875 ±,0013 </t>
  </si>
  <si>
    <t>Vyťaženie V 12, linka: B</t>
  </si>
  <si>
    <t xml:space="preserve"> 95,0154 ±,0711 </t>
  </si>
  <si>
    <t>Priemerný počet jázd V. 13, linka: B</t>
  </si>
  <si>
    <t xml:space="preserve"> 2,2206 ±,0013 </t>
  </si>
  <si>
    <t>Vyťaženie V 13, linka: B</t>
  </si>
  <si>
    <t xml:space="preserve"> 82,5365 ±,1556 </t>
  </si>
  <si>
    <t>Priemerný počet jázd V. 14, linka: B</t>
  </si>
  <si>
    <t xml:space="preserve"> 1,9982 ±,0001 </t>
  </si>
  <si>
    <t>Vyťaženie V 14, linka: B</t>
  </si>
  <si>
    <t xml:space="preserve"> 57,0766 ±,2840 </t>
  </si>
  <si>
    <t>Priemerný počet jázd V. 15, linka: C</t>
  </si>
  <si>
    <t>Vyťaženie V 15, linka: C</t>
  </si>
  <si>
    <t xml:space="preserve"> 62,6183 ±,0430 </t>
  </si>
  <si>
    <t>Priemerný počet jázd V. 16, linka: C</t>
  </si>
  <si>
    <t xml:space="preserve"> 1,9698 ±,0010 </t>
  </si>
  <si>
    <t>Vyťaženie V 16, linka: C</t>
  </si>
  <si>
    <t xml:space="preserve"> 65,5527 ±,2887 </t>
  </si>
  <si>
    <t>Priemerný počet jázd V. 17, linka: C</t>
  </si>
  <si>
    <t xml:space="preserve"> 1,8290 ±,0011 </t>
  </si>
  <si>
    <t>Vyťaženie V 17, linka: C</t>
  </si>
  <si>
    <t>Priemerný počet jázd V. 18, linka: C</t>
  </si>
  <si>
    <t xml:space="preserve"> 1,6757 ±,0011 </t>
  </si>
  <si>
    <t>Vyťaženie V 18, linka: C</t>
  </si>
  <si>
    <t xml:space="preserve"> 99,4281 ±,0389 </t>
  </si>
  <si>
    <t>Priemerný počet jázd V. 19, linka: C</t>
  </si>
  <si>
    <t xml:space="preserve"> 1,3487 ±,0011 </t>
  </si>
  <si>
    <t>Vyťaženie V 19, linka: C</t>
  </si>
  <si>
    <t>Priemerný počet jázd V. 20, linka: C</t>
  </si>
  <si>
    <t xml:space="preserve"> 1,1727 ±,0011 </t>
  </si>
  <si>
    <t>Vyťaženie V 20, linka: C</t>
  </si>
  <si>
    <t xml:space="preserve"> 99,9977 ±,0022 </t>
  </si>
  <si>
    <t>Priemerný počet jázd V. 21, linka: C</t>
  </si>
  <si>
    <t xml:space="preserve"> 1,0251 ±,0002 </t>
  </si>
  <si>
    <t>Vyťaženie V 21, linka: C</t>
  </si>
  <si>
    <t xml:space="preserve"> 99,6629 ±,0316 </t>
  </si>
  <si>
    <t>90%-ný ľavý interval spoľahlivosti</t>
  </si>
  <si>
    <t>90%-ný pravý interval spoľahlivosti</t>
  </si>
  <si>
    <t>Názov štatistiky</t>
  </si>
  <si>
    <t>Hodnota</t>
  </si>
  <si>
    <t>Vychodzia</t>
  </si>
  <si>
    <t>Autobus typ 1</t>
  </si>
  <si>
    <t>Autobus typ 2</t>
  </si>
  <si>
    <t>Linka C</t>
  </si>
  <si>
    <t>Typ autobusu</t>
  </si>
  <si>
    <t>Čas príchodu na 1. zastávku</t>
  </si>
  <si>
    <t>Číslo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</si>
</sst>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1" fillId="0" borderId="0" xfId="0" applyFont="1"/>
    <xf numFmtId="164" fontId="0" fillId="0" borderId="9" xfId="0" applyNumberFormat="1" applyBorder="1"/>
    <xf numFmtId="0" fontId="0" fillId="0" borderId="9" xfId="0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164" fontId="0" fillId="0" borderId="16" xfId="0" applyNumberFormat="1" applyBorder="1"/>
    <xf numFmtId="0" fontId="0" fillId="0" borderId="16" xfId="0" applyBorder="1"/>
    <xf numFmtId="0" fontId="0" fillId="0" borderId="17" xfId="0" applyBorder="1"/>
    <xf numFmtId="21" fontId="0" fillId="0" borderId="0" xfId="0" applyNumberFormat="1"/>
    <xf numFmtId="0" fontId="2" fillId="0" borderId="13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164" fontId="2" fillId="0" borderId="14" xfId="0" applyNumberFormat="1" applyFont="1" applyBorder="1"/>
    <xf numFmtId="164" fontId="2" fillId="0" borderId="1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F5DF-5EE7-4CA7-B719-F55D9FC90063}">
  <dimension ref="B1:U47"/>
  <sheetViews>
    <sheetView workbookViewId="0">
      <selection activeCell="C32" sqref="C32"/>
    </sheetView>
  </sheetViews>
  <sheetFormatPr baseColWidth="10" defaultColWidth="8.83203125" defaultRowHeight="15" x14ac:dyDescent="0.2"/>
  <cols>
    <col min="3" max="3" width="10.5" bestFit="1" customWidth="1"/>
    <col min="4" max="4" width="10.5" customWidth="1"/>
    <col min="5" max="5" width="14.83203125" customWidth="1"/>
    <col min="10" max="10" width="16.5" customWidth="1"/>
  </cols>
  <sheetData>
    <row r="1" spans="2:20" x14ac:dyDescent="0.2">
      <c r="B1" t="s">
        <v>0</v>
      </c>
    </row>
    <row r="2" spans="2:20" x14ac:dyDescent="0.2">
      <c r="B2" t="s">
        <v>1</v>
      </c>
      <c r="C2" t="s">
        <v>2</v>
      </c>
      <c r="E2" t="s">
        <v>18</v>
      </c>
      <c r="F2" t="s">
        <v>17</v>
      </c>
      <c r="K2" t="s">
        <v>38</v>
      </c>
      <c r="M2" t="s">
        <v>39</v>
      </c>
    </row>
    <row r="3" spans="2:20" x14ac:dyDescent="0.2">
      <c r="B3" t="s">
        <v>3</v>
      </c>
      <c r="C3">
        <v>3.2</v>
      </c>
      <c r="D3" s="1" t="s">
        <v>42</v>
      </c>
      <c r="E3">
        <v>123</v>
      </c>
      <c r="G3" t="str">
        <f>_xlfn.CONCAT("new ZastavkaKonfiguracia(",CHAR(34),B3,CHAR(34),",",  E3,"),")</f>
        <v>new ZastavkaKonfiguracia("AA",123),</v>
      </c>
      <c r="K3" t="str">
        <f xml:space="preserve"> "new ZastavkaLinky(" &amp; $M$2 &amp; ".get(" &amp; CHAR(34) &amp; B3 &amp; CHAR(34) &amp; "), " &amp; D3 &amp; " * 60.0, " &amp; $M$2 &amp; ".get(" &amp; CHAR(34) &amp; B4 &amp; CHAR(34) &amp; ")),"</f>
        <v>new ZastavkaLinky(zastavky.get("AA"), 3.2 * 60.0, zastavky.get("AB")),</v>
      </c>
      <c r="S3">
        <f t="shared" ref="S3:S15" si="0">C3*60</f>
        <v>192</v>
      </c>
      <c r="T3" s="2">
        <f t="shared" ref="T3:T13" si="1">SUM(S3,T4)</f>
        <v>2280</v>
      </c>
    </row>
    <row r="4" spans="2:20" x14ac:dyDescent="0.2">
      <c r="B4" t="s">
        <v>4</v>
      </c>
      <c r="C4">
        <v>2.2999999999999998</v>
      </c>
      <c r="D4" s="1" t="s">
        <v>43</v>
      </c>
      <c r="E4">
        <v>92</v>
      </c>
      <c r="G4" t="str">
        <f t="shared" ref="G4:G16" si="2">_xlfn.CONCAT("new ZastavkaKonfiguracia(",CHAR(34),B4,CHAR(34),",",  E4,"),")</f>
        <v>new ZastavkaKonfiguracia("AB",92),</v>
      </c>
      <c r="K4" t="str">
        <f t="shared" ref="K4:K15" si="3" xml:space="preserve"> "new ZastavkaLinky(" &amp; $M$2 &amp; ".get(" &amp; CHAR(34) &amp; B4 &amp; CHAR(34) &amp; "), " &amp; D4 &amp; " * 60.0, " &amp; $M$2 &amp; ".get(" &amp; CHAR(34) &amp; B5 &amp; CHAR(34) &amp; ")),"</f>
        <v>new ZastavkaLinky(zastavky.get("AB"), 2.3 * 60.0, zastavky.get("AC")),</v>
      </c>
      <c r="S4">
        <f t="shared" si="0"/>
        <v>138</v>
      </c>
      <c r="T4" s="2">
        <f t="shared" si="1"/>
        <v>2088</v>
      </c>
    </row>
    <row r="5" spans="2:20" x14ac:dyDescent="0.2">
      <c r="B5" t="s">
        <v>5</v>
      </c>
      <c r="C5">
        <v>2.1</v>
      </c>
      <c r="D5" s="1" t="s">
        <v>44</v>
      </c>
      <c r="E5">
        <v>241</v>
      </c>
      <c r="G5" t="str">
        <f t="shared" si="2"/>
        <v>new ZastavkaKonfiguracia("AC",241),</v>
      </c>
      <c r="K5" t="str">
        <f t="shared" si="3"/>
        <v>new ZastavkaLinky(zastavky.get("AC"), 2.1 * 60.0, zastavky.get("AD")),</v>
      </c>
      <c r="S5">
        <f t="shared" si="0"/>
        <v>126</v>
      </c>
      <c r="T5" s="2">
        <f t="shared" si="1"/>
        <v>1950</v>
      </c>
    </row>
    <row r="6" spans="2:20" x14ac:dyDescent="0.2">
      <c r="B6" t="s">
        <v>6</v>
      </c>
      <c r="C6">
        <v>1.2</v>
      </c>
      <c r="D6" s="1" t="s">
        <v>45</v>
      </c>
      <c r="E6">
        <v>123</v>
      </c>
      <c r="G6" t="str">
        <f t="shared" si="2"/>
        <v>new ZastavkaKonfiguracia("AD",123),</v>
      </c>
      <c r="K6" t="str">
        <f t="shared" si="3"/>
        <v>new ZastavkaLinky(zastavky.get("AD"), 1.2 * 60.0, zastavky.get("K1")),</v>
      </c>
      <c r="S6">
        <f t="shared" si="0"/>
        <v>72</v>
      </c>
      <c r="T6" s="2">
        <f t="shared" si="1"/>
        <v>1824</v>
      </c>
    </row>
    <row r="7" spans="2:20" x14ac:dyDescent="0.2">
      <c r="B7" t="s">
        <v>7</v>
      </c>
      <c r="C7">
        <v>5.4</v>
      </c>
      <c r="D7" s="1" t="s">
        <v>46</v>
      </c>
      <c r="E7">
        <v>260</v>
      </c>
      <c r="K7" t="str">
        <f t="shared" si="3"/>
        <v>new ZastavkaLinky(zastavky.get("K1"), 5.4 * 60.0, zastavky.get("AE")),</v>
      </c>
      <c r="S7">
        <f t="shared" si="0"/>
        <v>324</v>
      </c>
      <c r="T7" s="2">
        <f t="shared" si="1"/>
        <v>1752</v>
      </c>
    </row>
    <row r="8" spans="2:20" x14ac:dyDescent="0.2">
      <c r="B8" t="s">
        <v>8</v>
      </c>
      <c r="C8">
        <v>2.9</v>
      </c>
      <c r="D8" s="1" t="s">
        <v>47</v>
      </c>
      <c r="E8">
        <v>215</v>
      </c>
      <c r="G8" t="str">
        <f t="shared" si="2"/>
        <v>new ZastavkaKonfiguracia("AE",215),</v>
      </c>
      <c r="K8" t="str">
        <f t="shared" si="3"/>
        <v>new ZastavkaLinky(zastavky.get("AE"), 2.9 * 60.0, zastavky.get("AF")),</v>
      </c>
      <c r="S8">
        <f t="shared" si="0"/>
        <v>174</v>
      </c>
      <c r="T8" s="2">
        <f t="shared" si="1"/>
        <v>1428</v>
      </c>
    </row>
    <row r="9" spans="2:20" x14ac:dyDescent="0.2">
      <c r="B9" t="s">
        <v>9</v>
      </c>
      <c r="C9">
        <v>3.4</v>
      </c>
      <c r="D9" s="1" t="s">
        <v>48</v>
      </c>
      <c r="E9">
        <v>245</v>
      </c>
      <c r="G9" t="str">
        <f t="shared" si="2"/>
        <v>new ZastavkaKonfiguracia("AF",245),</v>
      </c>
      <c r="K9" t="str">
        <f t="shared" si="3"/>
        <v>new ZastavkaLinky(zastavky.get("AF"), 3.4 * 60.0, zastavky.get("AG")),</v>
      </c>
      <c r="S9">
        <f t="shared" si="0"/>
        <v>204</v>
      </c>
      <c r="T9" s="2">
        <f t="shared" si="1"/>
        <v>1254</v>
      </c>
    </row>
    <row r="10" spans="2:20" x14ac:dyDescent="0.2">
      <c r="B10" t="s">
        <v>10</v>
      </c>
      <c r="C10">
        <v>1.8</v>
      </c>
      <c r="D10" s="1" t="s">
        <v>49</v>
      </c>
      <c r="E10">
        <v>137</v>
      </c>
      <c r="G10" t="str">
        <f t="shared" si="2"/>
        <v>new ZastavkaKonfiguracia("AG",137),</v>
      </c>
      <c r="K10" t="str">
        <f t="shared" si="3"/>
        <v>new ZastavkaLinky(zastavky.get("AG"), 1.8 * 60.0, zastavky.get("K3")),</v>
      </c>
      <c r="S10">
        <f t="shared" si="0"/>
        <v>108</v>
      </c>
      <c r="T10" s="2">
        <f t="shared" si="1"/>
        <v>1050</v>
      </c>
    </row>
    <row r="11" spans="2:20" x14ac:dyDescent="0.2">
      <c r="B11" t="s">
        <v>11</v>
      </c>
      <c r="C11">
        <v>4</v>
      </c>
      <c r="D11" s="1" t="s">
        <v>52</v>
      </c>
      <c r="E11">
        <v>220</v>
      </c>
      <c r="K11" t="str">
        <f t="shared" si="3"/>
        <v>new ZastavkaLinky(zastavky.get("K3"), 4.0 * 60.0, zastavky.get("AH")),</v>
      </c>
      <c r="S11">
        <f t="shared" si="0"/>
        <v>240</v>
      </c>
      <c r="T11" s="2">
        <f t="shared" si="1"/>
        <v>942</v>
      </c>
    </row>
    <row r="12" spans="2:20" x14ac:dyDescent="0.2">
      <c r="B12" t="s">
        <v>12</v>
      </c>
      <c r="C12">
        <v>1.6</v>
      </c>
      <c r="D12" s="1" t="s">
        <v>50</v>
      </c>
      <c r="E12">
        <v>132</v>
      </c>
      <c r="G12" t="str">
        <f t="shared" si="2"/>
        <v>new ZastavkaKonfiguracia("AH",132),</v>
      </c>
      <c r="K12" t="str">
        <f t="shared" si="3"/>
        <v>new ZastavkaLinky(zastavky.get("AH"), 1.6 * 60.0, zastavky.get("AI")),</v>
      </c>
      <c r="S12">
        <f t="shared" si="0"/>
        <v>96</v>
      </c>
      <c r="T12" s="2">
        <f t="shared" si="1"/>
        <v>702</v>
      </c>
    </row>
    <row r="13" spans="2:20" x14ac:dyDescent="0.2">
      <c r="B13" t="s">
        <v>13</v>
      </c>
      <c r="C13">
        <v>4.5999999999999996</v>
      </c>
      <c r="D13" s="1" t="s">
        <v>51</v>
      </c>
      <c r="E13">
        <v>164</v>
      </c>
      <c r="G13" t="str">
        <f t="shared" si="2"/>
        <v>new ZastavkaKonfiguracia("AI",164),</v>
      </c>
      <c r="K13" t="str">
        <f t="shared" si="3"/>
        <v>new ZastavkaLinky(zastavky.get("AI"), 4.6 * 60.0, zastavky.get("AJ")),</v>
      </c>
      <c r="S13">
        <f t="shared" si="0"/>
        <v>276</v>
      </c>
      <c r="T13" s="2">
        <f t="shared" si="1"/>
        <v>606</v>
      </c>
    </row>
    <row r="14" spans="2:20" x14ac:dyDescent="0.2">
      <c r="B14" t="s">
        <v>14</v>
      </c>
      <c r="C14">
        <v>3.4</v>
      </c>
      <c r="D14" s="1" t="s">
        <v>48</v>
      </c>
      <c r="E14">
        <v>124</v>
      </c>
      <c r="G14" t="str">
        <f t="shared" si="2"/>
        <v>new ZastavkaKonfiguracia("AJ",124),</v>
      </c>
      <c r="K14" t="str">
        <f t="shared" si="3"/>
        <v>new ZastavkaLinky(zastavky.get("AJ"), 3.4 * 60.0, zastavky.get("AK")),</v>
      </c>
      <c r="S14">
        <f t="shared" si="0"/>
        <v>204</v>
      </c>
      <c r="T14" s="2">
        <f>SUM(S14,T15)</f>
        <v>330</v>
      </c>
    </row>
    <row r="15" spans="2:20" x14ac:dyDescent="0.2">
      <c r="B15" t="s">
        <v>15</v>
      </c>
      <c r="C15">
        <v>1.2</v>
      </c>
      <c r="D15" s="1" t="s">
        <v>45</v>
      </c>
      <c r="E15">
        <v>213</v>
      </c>
      <c r="G15" t="str">
        <f t="shared" si="2"/>
        <v>new ZastavkaKonfiguracia("AK",213),</v>
      </c>
      <c r="K15" t="str">
        <f t="shared" si="3"/>
        <v>new ZastavkaLinky(zastavky.get("AK"), 1.2 * 60.0, zastavky.get("AL")),</v>
      </c>
      <c r="S15">
        <f t="shared" si="0"/>
        <v>72</v>
      </c>
      <c r="T15" s="2">
        <f>SUM(S15:S16)</f>
        <v>126</v>
      </c>
    </row>
    <row r="16" spans="2:20" x14ac:dyDescent="0.2">
      <c r="B16" t="s">
        <v>16</v>
      </c>
      <c r="C16">
        <v>0.9</v>
      </c>
      <c r="D16" s="1" t="s">
        <v>41</v>
      </c>
      <c r="E16">
        <v>185</v>
      </c>
      <c r="G16" t="str">
        <f t="shared" si="2"/>
        <v>new ZastavkaKonfiguracia("AL",185),</v>
      </c>
      <c r="K16" t="str">
        <f xml:space="preserve"> "new ZastavkaLinky(" &amp; $M$2 &amp; ".get(" &amp; CHAR(34) &amp; B16 &amp; CHAR(34) &amp; "), " &amp; D16 &amp; " * 60.0, " &amp; $M$2 &amp; ".get(" &amp; CHAR(34) &amp; B17 &amp; CHAR(34) &amp; "))"</f>
        <v>new ZastavkaLinky(zastavky.get("AL"), 0.9 * 60.0, zastavky.get("ST"))</v>
      </c>
      <c r="S16">
        <f>C16*60</f>
        <v>54</v>
      </c>
      <c r="T16" s="2"/>
    </row>
    <row r="17" spans="2:21" x14ac:dyDescent="0.2">
      <c r="B17" t="s">
        <v>40</v>
      </c>
      <c r="C17">
        <v>25</v>
      </c>
      <c r="D17">
        <v>25</v>
      </c>
      <c r="E17">
        <v>0</v>
      </c>
      <c r="K17" t="str">
        <f xml:space="preserve"> "new ZastavkaLinky(" &amp; $M$2 &amp; ".get(" &amp; CHAR(34) &amp; B17 &amp; CHAR(34) &amp; "), " &amp; D17 &amp; " * 60.0, " &amp; $M$2 &amp; ".get(" &amp; CHAR(34) &amp; B18 &amp; CHAR(34) &amp; "))"</f>
        <v>new ZastavkaLinky(zastavky.get("ST"), 25 * 60.0, zastavky.get("AA"))</v>
      </c>
      <c r="T17" s="2"/>
    </row>
    <row r="18" spans="2:21" x14ac:dyDescent="0.2">
      <c r="B18" t="s">
        <v>3</v>
      </c>
      <c r="D18" s="1"/>
      <c r="T18" s="2"/>
    </row>
    <row r="19" spans="2:21" x14ac:dyDescent="0.2">
      <c r="B19" t="s">
        <v>19</v>
      </c>
      <c r="D19" s="1"/>
      <c r="T19" s="2"/>
    </row>
    <row r="20" spans="2:21" x14ac:dyDescent="0.2">
      <c r="B20" t="s">
        <v>1</v>
      </c>
      <c r="C20" t="s">
        <v>2</v>
      </c>
      <c r="D20" s="1"/>
      <c r="E20" t="s">
        <v>18</v>
      </c>
      <c r="T20" s="2"/>
    </row>
    <row r="21" spans="2:21" x14ac:dyDescent="0.2">
      <c r="B21" t="s">
        <v>20</v>
      </c>
      <c r="C21">
        <v>1.2</v>
      </c>
      <c r="D21" s="1" t="s">
        <v>45</v>
      </c>
      <c r="E21">
        <v>79</v>
      </c>
      <c r="G21" t="str">
        <f t="shared" ref="G21:G32" si="4">_xlfn.CONCAT("new ZastavkaKonfiguracia(",CHAR(34),B21,CHAR(34),",",  E21,"),")</f>
        <v>new ZastavkaKonfiguracia("BA",79),</v>
      </c>
      <c r="K21" t="str">
        <f t="shared" ref="K21:K31" si="5" xml:space="preserve"> "new ZastavkaLinky(" &amp; $M$2 &amp; ".get(" &amp; CHAR(34) &amp; B21 &amp; CHAR(34) &amp; "), " &amp; D21 &amp; " * 60.0, " &amp; $M$2 &amp; ".get(" &amp; CHAR(34) &amp; B22 &amp; CHAR(34) &amp; ")),"</f>
        <v>new ZastavkaLinky(zastavky.get("BA"), 1.2 * 60.0, zastavky.get("BB")),</v>
      </c>
    </row>
    <row r="22" spans="2:21" x14ac:dyDescent="0.2">
      <c r="B22" t="s">
        <v>21</v>
      </c>
      <c r="C22">
        <v>2.2999999999999998</v>
      </c>
      <c r="D22" s="1" t="s">
        <v>43</v>
      </c>
      <c r="E22">
        <v>69</v>
      </c>
      <c r="G22" t="str">
        <f t="shared" si="4"/>
        <v>new ZastavkaKonfiguracia("BB",69),</v>
      </c>
      <c r="K22" t="str">
        <f t="shared" si="5"/>
        <v>new ZastavkaLinky(zastavky.get("BB"), 2.3 * 60.0, zastavky.get("BC")),</v>
      </c>
    </row>
    <row r="23" spans="2:21" x14ac:dyDescent="0.2">
      <c r="B23" t="s">
        <v>22</v>
      </c>
      <c r="C23">
        <v>3.2</v>
      </c>
      <c r="D23" s="1" t="s">
        <v>42</v>
      </c>
      <c r="E23">
        <v>43</v>
      </c>
      <c r="G23" t="str">
        <f t="shared" si="4"/>
        <v>new ZastavkaKonfiguracia("BC",43),</v>
      </c>
      <c r="K23" t="str">
        <f t="shared" si="5"/>
        <v>new ZastavkaLinky(zastavky.get("BC"), 3.2 * 60.0, zastavky.get("BD")),</v>
      </c>
      <c r="U23" t="s">
        <v>63</v>
      </c>
    </row>
    <row r="24" spans="2:21" x14ac:dyDescent="0.2">
      <c r="B24" t="s">
        <v>23</v>
      </c>
      <c r="C24">
        <v>4.3</v>
      </c>
      <c r="D24" s="1" t="s">
        <v>53</v>
      </c>
      <c r="E24">
        <v>127</v>
      </c>
      <c r="G24" t="str">
        <f t="shared" si="4"/>
        <v>new ZastavkaKonfiguracia("BD",127),</v>
      </c>
      <c r="K24" t="str">
        <f t="shared" si="5"/>
        <v>new ZastavkaLinky(zastavky.get("BD"), 4.3 * 60.0, zastavky.get("K2")),</v>
      </c>
      <c r="U24" t="s">
        <v>64</v>
      </c>
    </row>
    <row r="25" spans="2:21" x14ac:dyDescent="0.2">
      <c r="B25" t="s">
        <v>24</v>
      </c>
      <c r="C25">
        <v>1.2</v>
      </c>
      <c r="D25" s="1" t="s">
        <v>45</v>
      </c>
      <c r="E25">
        <v>210</v>
      </c>
      <c r="K25" t="str">
        <f t="shared" si="5"/>
        <v>new ZastavkaLinky(zastavky.get("K2"), 1.2 * 60.0, zastavky.get("BE")),</v>
      </c>
      <c r="U25" t="s">
        <v>65</v>
      </c>
    </row>
    <row r="26" spans="2:21" x14ac:dyDescent="0.2">
      <c r="B26" t="s">
        <v>25</v>
      </c>
      <c r="C26">
        <v>2.7</v>
      </c>
      <c r="D26" s="1" t="s">
        <v>54</v>
      </c>
      <c r="E26">
        <v>30</v>
      </c>
      <c r="G26" t="str">
        <f t="shared" si="4"/>
        <v>new ZastavkaKonfiguracia("BE",30),</v>
      </c>
      <c r="K26" t="str">
        <f t="shared" si="5"/>
        <v>new ZastavkaLinky(zastavky.get("BE"), 2.7 * 60.0, zastavky.get("BF")),</v>
      </c>
      <c r="U26" t="s">
        <v>66</v>
      </c>
    </row>
    <row r="27" spans="2:21" x14ac:dyDescent="0.2">
      <c r="B27" t="s">
        <v>26</v>
      </c>
      <c r="C27">
        <v>3</v>
      </c>
      <c r="D27" s="1" t="s">
        <v>68</v>
      </c>
      <c r="E27">
        <v>69</v>
      </c>
      <c r="G27" t="str">
        <f t="shared" si="4"/>
        <v>new ZastavkaKonfiguracia("BF",69),</v>
      </c>
      <c r="K27" t="str">
        <f t="shared" si="5"/>
        <v>new ZastavkaLinky(zastavky.get("BF"), 3 * 60.0, zastavky.get("K3")),</v>
      </c>
    </row>
    <row r="28" spans="2:21" x14ac:dyDescent="0.2">
      <c r="B28" t="s">
        <v>11</v>
      </c>
      <c r="C28">
        <v>6</v>
      </c>
      <c r="D28" s="1" t="s">
        <v>67</v>
      </c>
      <c r="E28">
        <v>220</v>
      </c>
      <c r="K28" t="str">
        <f t="shared" si="5"/>
        <v>new ZastavkaLinky(zastavky.get("K3"), 6 * 60.0, zastavky.get("BG")),</v>
      </c>
    </row>
    <row r="29" spans="2:21" x14ac:dyDescent="0.2">
      <c r="B29" t="s">
        <v>27</v>
      </c>
      <c r="C29">
        <v>4.3</v>
      </c>
      <c r="D29" s="1" t="s">
        <v>53</v>
      </c>
      <c r="E29">
        <v>162</v>
      </c>
      <c r="G29" t="str">
        <f t="shared" si="4"/>
        <v>new ZastavkaKonfiguracia("BG",162),</v>
      </c>
      <c r="K29" t="str">
        <f t="shared" si="5"/>
        <v>new ZastavkaLinky(zastavky.get("BG"), 4.3 * 60.0, zastavky.get("BH")),</v>
      </c>
    </row>
    <row r="30" spans="2:21" x14ac:dyDescent="0.2">
      <c r="B30" t="s">
        <v>28</v>
      </c>
      <c r="C30">
        <v>0.5</v>
      </c>
      <c r="D30" s="1" t="s">
        <v>55</v>
      </c>
      <c r="E30">
        <v>90</v>
      </c>
      <c r="G30" t="str">
        <f t="shared" si="4"/>
        <v>new ZastavkaKonfiguracia("BH",90),</v>
      </c>
      <c r="K30" t="str">
        <f t="shared" si="5"/>
        <v>new ZastavkaLinky(zastavky.get("BH"), 0.5 * 60.0, zastavky.get("BI")),</v>
      </c>
    </row>
    <row r="31" spans="2:21" x14ac:dyDescent="0.2">
      <c r="B31" t="s">
        <v>29</v>
      </c>
      <c r="C31">
        <v>2.7</v>
      </c>
      <c r="D31" s="1" t="s">
        <v>54</v>
      </c>
      <c r="E31">
        <v>148</v>
      </c>
      <c r="G31" t="str">
        <f t="shared" si="4"/>
        <v>new ZastavkaKonfiguracia("BI",148),</v>
      </c>
      <c r="K31" t="str">
        <f t="shared" si="5"/>
        <v>new ZastavkaLinky(zastavky.get("BI"), 2.7 * 60.0, zastavky.get("BJ")),</v>
      </c>
    </row>
    <row r="32" spans="2:21" x14ac:dyDescent="0.2">
      <c r="B32" t="s">
        <v>30</v>
      </c>
      <c r="C32">
        <v>1.3</v>
      </c>
      <c r="D32" s="1" t="s">
        <v>56</v>
      </c>
      <c r="E32">
        <v>171</v>
      </c>
      <c r="G32" t="str">
        <f t="shared" si="4"/>
        <v>new ZastavkaKonfiguracia("BJ",171),</v>
      </c>
      <c r="K32" t="str">
        <f xml:space="preserve"> "new ZastavkaLinky(" &amp; $M$2 &amp; ".get(" &amp; CHAR(34) &amp; B32 &amp; CHAR(34) &amp; "), " &amp; D32 &amp; " * 60.0, " &amp; $M$2 &amp; ".get(" &amp; CHAR(34) &amp; B33 &amp; CHAR(34) &amp; "))"</f>
        <v>new ZastavkaLinky(zastavky.get("BJ"), 1.3 * 60.0, zastavky.get("ST"))</v>
      </c>
    </row>
    <row r="33" spans="2:19" x14ac:dyDescent="0.2">
      <c r="B33" t="s">
        <v>40</v>
      </c>
      <c r="C33">
        <v>10</v>
      </c>
      <c r="D33">
        <v>10</v>
      </c>
      <c r="E33">
        <v>0</v>
      </c>
      <c r="K33" t="str">
        <f xml:space="preserve"> "new ZastavkaLinky(" &amp; $M$2 &amp; ".get(" &amp; CHAR(34) &amp; B33 &amp; CHAR(34) &amp; "), " &amp; D33 &amp; " * 60.0, " &amp; $M$2 &amp; ".get(" &amp; CHAR(34) &amp; B34 &amp; CHAR(34) &amp; "))"</f>
        <v>new ZastavkaLinky(zastavky.get("ST"), 10 * 60.0, zastavky.get("BA"))</v>
      </c>
    </row>
    <row r="34" spans="2:19" x14ac:dyDescent="0.2">
      <c r="B34" t="s">
        <v>20</v>
      </c>
      <c r="D34" s="1"/>
    </row>
    <row r="35" spans="2:19" x14ac:dyDescent="0.2">
      <c r="B35" t="s">
        <v>19</v>
      </c>
      <c r="D35" s="1"/>
    </row>
    <row r="36" spans="2:19" x14ac:dyDescent="0.2">
      <c r="B36" t="s">
        <v>1</v>
      </c>
      <c r="C36" t="s">
        <v>2</v>
      </c>
      <c r="D36" s="1"/>
      <c r="E36" t="s">
        <v>18</v>
      </c>
    </row>
    <row r="37" spans="2:19" x14ac:dyDescent="0.2">
      <c r="B37" t="s">
        <v>31</v>
      </c>
      <c r="C37">
        <v>0.6</v>
      </c>
      <c r="D37" s="1" t="s">
        <v>57</v>
      </c>
      <c r="E37">
        <v>240</v>
      </c>
      <c r="G37" t="str">
        <f t="shared" ref="G37:G38" si="6">_xlfn.CONCAT("new ZastavkaKonfiguracia(",CHAR(34),B37,CHAR(34),",",  E37,"),")</f>
        <v>new ZastavkaKonfiguracia("CA",240),</v>
      </c>
      <c r="K37" t="str">
        <f xml:space="preserve"> "new ZastavkaLinky(" &amp; $M$2 &amp; ".get(" &amp; CHAR(34) &amp; B37 &amp; CHAR(34) &amp; "), " &amp; D37 &amp; " * 60.0, " &amp; $M$2 &amp; ".get(" &amp; CHAR(34) &amp; B38 &amp; CHAR(34) &amp; ")),"</f>
        <v>new ZastavkaLinky(zastavky.get("CA"), 0.6 * 60.0, zastavky.get("CB")),</v>
      </c>
      <c r="S37">
        <f>C37*60</f>
        <v>36</v>
      </c>
    </row>
    <row r="38" spans="2:19" x14ac:dyDescent="0.2">
      <c r="B38" t="s">
        <v>32</v>
      </c>
      <c r="C38">
        <v>2.2999999999999998</v>
      </c>
      <c r="D38" s="1" t="s">
        <v>43</v>
      </c>
      <c r="E38">
        <v>310</v>
      </c>
      <c r="G38" t="str">
        <f t="shared" si="6"/>
        <v>new ZastavkaKonfiguracia("CB",310),</v>
      </c>
      <c r="K38" t="str">
        <f t="shared" ref="K38:K45" si="7" xml:space="preserve"> "new ZastavkaLinky(" &amp; $M$2 &amp; ".get(" &amp; CHAR(34) &amp; B38 &amp; CHAR(34) &amp; "), " &amp; D38 &amp; " * 60.0, " &amp; $M$2 &amp; ".get(" &amp; CHAR(34) &amp; B39 &amp; CHAR(34) &amp; ")),"</f>
        <v>new ZastavkaLinky(zastavky.get("CB"), 2.3 * 60.0, zastavky.get("K1")),</v>
      </c>
      <c r="S38">
        <f t="shared" ref="S38:S45" si="8">C38*60</f>
        <v>138</v>
      </c>
    </row>
    <row r="39" spans="2:19" x14ac:dyDescent="0.2">
      <c r="B39" t="s">
        <v>7</v>
      </c>
      <c r="C39">
        <v>4.0999999999999996</v>
      </c>
      <c r="D39" s="1" t="s">
        <v>58</v>
      </c>
      <c r="E39">
        <v>260</v>
      </c>
      <c r="K39" t="str">
        <f t="shared" si="7"/>
        <v>new ZastavkaLinky(zastavky.get("K1"), 4.1 * 60.0, zastavky.get("K2")),</v>
      </c>
      <c r="S39">
        <f t="shared" si="8"/>
        <v>245.99999999999997</v>
      </c>
    </row>
    <row r="40" spans="2:19" x14ac:dyDescent="0.2">
      <c r="B40" t="s">
        <v>24</v>
      </c>
      <c r="C40">
        <v>6</v>
      </c>
      <c r="D40" s="1" t="s">
        <v>67</v>
      </c>
      <c r="E40">
        <v>210</v>
      </c>
      <c r="K40" t="str">
        <f t="shared" si="7"/>
        <v>new ZastavkaLinky(zastavky.get("K2"), 6 * 60.0, zastavky.get("CC")),</v>
      </c>
      <c r="S40">
        <f t="shared" si="8"/>
        <v>360</v>
      </c>
    </row>
    <row r="41" spans="2:19" x14ac:dyDescent="0.2">
      <c r="B41" t="s">
        <v>33</v>
      </c>
      <c r="C41">
        <v>2.2999999999999998</v>
      </c>
      <c r="D41" s="1" t="s">
        <v>43</v>
      </c>
      <c r="E41">
        <v>131</v>
      </c>
      <c r="G41" t="str">
        <f t="shared" ref="G41:G45" si="9">_xlfn.CONCAT("new ZastavkaKonfiguracia(",CHAR(34),B41,CHAR(34),",",  E41,"),")</f>
        <v>new ZastavkaKonfiguracia("CC",131),</v>
      </c>
      <c r="K41" t="str">
        <f t="shared" si="7"/>
        <v>new ZastavkaLinky(zastavky.get("CC"), 2.3 * 60.0, zastavky.get("CD")),</v>
      </c>
      <c r="S41">
        <f t="shared" si="8"/>
        <v>138</v>
      </c>
    </row>
    <row r="42" spans="2:19" x14ac:dyDescent="0.2">
      <c r="B42" t="s">
        <v>34</v>
      </c>
      <c r="C42">
        <v>7.1</v>
      </c>
      <c r="D42" s="1" t="s">
        <v>59</v>
      </c>
      <c r="E42">
        <v>190</v>
      </c>
      <c r="G42" t="str">
        <f t="shared" si="9"/>
        <v>new ZastavkaKonfiguracia("CD",190),</v>
      </c>
      <c r="K42" t="str">
        <f t="shared" si="7"/>
        <v>new ZastavkaLinky(zastavky.get("CD"), 7.1 * 60.0, zastavky.get("CE")),</v>
      </c>
      <c r="S42">
        <f t="shared" si="8"/>
        <v>426</v>
      </c>
    </row>
    <row r="43" spans="2:19" x14ac:dyDescent="0.2">
      <c r="B43" t="s">
        <v>35</v>
      </c>
      <c r="C43">
        <v>4.8</v>
      </c>
      <c r="D43" s="1" t="s">
        <v>60</v>
      </c>
      <c r="E43">
        <v>132</v>
      </c>
      <c r="G43" t="str">
        <f t="shared" si="9"/>
        <v>new ZastavkaKonfiguracia("CE",132),</v>
      </c>
      <c r="K43" t="str">
        <f t="shared" si="7"/>
        <v>new ZastavkaLinky(zastavky.get("CE"), 4.8 * 60.0, zastavky.get("CF")),</v>
      </c>
      <c r="S43">
        <f t="shared" si="8"/>
        <v>288</v>
      </c>
    </row>
    <row r="44" spans="2:19" x14ac:dyDescent="0.2">
      <c r="B44" t="s">
        <v>36</v>
      </c>
      <c r="C44">
        <v>3.7</v>
      </c>
      <c r="D44" s="1" t="s">
        <v>61</v>
      </c>
      <c r="E44">
        <v>128</v>
      </c>
      <c r="G44" t="str">
        <f t="shared" si="9"/>
        <v>new ZastavkaKonfiguracia("CF",128),</v>
      </c>
      <c r="K44" t="str">
        <f t="shared" si="7"/>
        <v>new ZastavkaLinky(zastavky.get("CF"), 3.7 * 60.0, zastavky.get("CG")),</v>
      </c>
      <c r="S44">
        <f t="shared" si="8"/>
        <v>222</v>
      </c>
    </row>
    <row r="45" spans="2:19" x14ac:dyDescent="0.2">
      <c r="B45" t="s">
        <v>37</v>
      </c>
      <c r="C45">
        <v>7.2</v>
      </c>
      <c r="D45" s="1" t="s">
        <v>62</v>
      </c>
      <c r="E45">
        <v>70</v>
      </c>
      <c r="G45" t="str">
        <f t="shared" si="9"/>
        <v>new ZastavkaKonfiguracia("CG",70),</v>
      </c>
      <c r="K45" t="str">
        <f t="shared" si="7"/>
        <v>new ZastavkaLinky(zastavky.get("CG"), 7.2 * 60.0, zastavky.get("ST")),</v>
      </c>
      <c r="S45">
        <f t="shared" si="8"/>
        <v>432</v>
      </c>
    </row>
    <row r="46" spans="2:19" x14ac:dyDescent="0.2">
      <c r="B46" t="s">
        <v>40</v>
      </c>
      <c r="C46">
        <v>30</v>
      </c>
      <c r="D46">
        <v>30</v>
      </c>
      <c r="K46" t="str">
        <f xml:space="preserve"> "new ZastavkaLinky(" &amp; $M$2 &amp; ".get(" &amp; CHAR(34) &amp; B46 &amp; CHAR(34) &amp; "), " &amp; D46 &amp; " * 60.0, " &amp; $M$2 &amp; ".get(" &amp; CHAR(34) &amp; B47 &amp; CHAR(34) &amp; "))"</f>
        <v>new ZastavkaLinky(zastavky.get("ST"), 30 * 60.0, zastavky.get("CA"))</v>
      </c>
      <c r="S46">
        <f>SUM(S37:S45)</f>
        <v>2286</v>
      </c>
    </row>
    <row r="47" spans="2:19" x14ac:dyDescent="0.2">
      <c r="B47" t="s">
        <v>31</v>
      </c>
      <c r="D4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5344-21F8-4E67-A098-0EABFA05ED44}">
  <dimension ref="A1:X68"/>
  <sheetViews>
    <sheetView topLeftCell="A25" zoomScale="85" zoomScaleNormal="85" workbookViewId="0">
      <selection activeCell="D45" sqref="D45"/>
    </sheetView>
  </sheetViews>
  <sheetFormatPr baseColWidth="10" defaultColWidth="8.83203125" defaultRowHeight="15" x14ac:dyDescent="0.2"/>
  <cols>
    <col min="1" max="1" width="30.83203125" bestFit="1" customWidth="1"/>
    <col min="2" max="2" width="27" bestFit="1" customWidth="1"/>
    <col min="3" max="3" width="24.83203125" customWidth="1"/>
    <col min="4" max="4" width="15.5" customWidth="1"/>
    <col min="5" max="5" width="17" customWidth="1"/>
    <col min="6" max="6" width="12.33203125" bestFit="1" customWidth="1"/>
    <col min="7" max="8" width="15" customWidth="1"/>
    <col min="9" max="9" width="21.5" bestFit="1" customWidth="1"/>
    <col min="10" max="10" width="27" bestFit="1" customWidth="1"/>
    <col min="11" max="11" width="27" customWidth="1"/>
    <col min="12" max="12" width="31.5" bestFit="1" customWidth="1"/>
    <col min="13" max="13" width="31.5" customWidth="1"/>
    <col min="14" max="14" width="7.5" bestFit="1" customWidth="1"/>
    <col min="15" max="15" width="12.33203125" bestFit="1" customWidth="1"/>
    <col min="16" max="16" width="16.5" bestFit="1" customWidth="1"/>
    <col min="22" max="22" width="27" bestFit="1" customWidth="1"/>
    <col min="24" max="24" width="10.33203125" bestFit="1" customWidth="1"/>
  </cols>
  <sheetData>
    <row r="1" spans="1:24" x14ac:dyDescent="0.2">
      <c r="A1" t="s">
        <v>76</v>
      </c>
      <c r="B1">
        <v>6786</v>
      </c>
      <c r="C1" s="12">
        <f>B1/86400</f>
        <v>7.8541666666666662E-2</v>
      </c>
      <c r="M1">
        <f>B1/60</f>
        <v>113.1</v>
      </c>
      <c r="N1">
        <f>M1/60</f>
        <v>1.885</v>
      </c>
    </row>
    <row r="2" spans="1:24" ht="16" thickBot="1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G2" t="s">
        <v>69</v>
      </c>
      <c r="H2" t="s">
        <v>78</v>
      </c>
      <c r="I2" t="s">
        <v>80</v>
      </c>
      <c r="J2" t="s">
        <v>74</v>
      </c>
      <c r="L2" t="s">
        <v>75</v>
      </c>
      <c r="N2" t="s">
        <v>72</v>
      </c>
      <c r="O2" t="s">
        <v>73</v>
      </c>
      <c r="P2" t="s">
        <v>77</v>
      </c>
    </row>
    <row r="3" spans="1:24" x14ac:dyDescent="0.2">
      <c r="A3" t="s">
        <v>21</v>
      </c>
      <c r="B3">
        <v>396</v>
      </c>
      <c r="C3">
        <v>4296</v>
      </c>
      <c r="D3">
        <v>3900</v>
      </c>
      <c r="E3">
        <v>56.521739130434703</v>
      </c>
      <c r="F3" s="12">
        <f>J3/86400</f>
        <v>6.9444444444444444E-5</v>
      </c>
      <c r="G3" s="3" t="s">
        <v>3</v>
      </c>
      <c r="H3">
        <v>3.2</v>
      </c>
      <c r="I3">
        <f t="shared" ref="I3:I13" si="0">I4+H3</f>
        <v>37.999999999999993</v>
      </c>
      <c r="J3" s="4">
        <v>6</v>
      </c>
      <c r="K3" s="4">
        <f>J3/60</f>
        <v>0.1</v>
      </c>
      <c r="L3" s="4">
        <v>3906</v>
      </c>
      <c r="M3" s="5">
        <f>L3/60</f>
        <v>65.099999999999994</v>
      </c>
      <c r="N3">
        <v>3900</v>
      </c>
      <c r="O3">
        <v>31.707317073170699</v>
      </c>
      <c r="P3">
        <f>N3/O3</f>
        <v>123.00000000000013</v>
      </c>
    </row>
    <row r="4" spans="1:24" x14ac:dyDescent="0.2">
      <c r="A4" t="s">
        <v>22</v>
      </c>
      <c r="B4">
        <v>534</v>
      </c>
      <c r="C4">
        <v>4434</v>
      </c>
      <c r="D4">
        <v>3900</v>
      </c>
      <c r="E4">
        <v>90.697674418604606</v>
      </c>
      <c r="F4" s="12">
        <f>J4/86400</f>
        <v>2.2916666666666667E-3</v>
      </c>
      <c r="G4" s="6" t="s">
        <v>4</v>
      </c>
      <c r="H4">
        <v>2.2999999999999998</v>
      </c>
      <c r="I4">
        <f t="shared" si="0"/>
        <v>34.79999999999999</v>
      </c>
      <c r="J4" s="7">
        <v>198</v>
      </c>
      <c r="K4" s="7">
        <f t="shared" ref="K4:K40" si="1">J4/60</f>
        <v>3.3</v>
      </c>
      <c r="L4" s="7">
        <v>4098</v>
      </c>
      <c r="M4" s="8">
        <f t="shared" ref="M4:M40" si="2">L4/60</f>
        <v>68.3</v>
      </c>
      <c r="N4">
        <v>3900</v>
      </c>
      <c r="O4">
        <v>42.391304347826001</v>
      </c>
      <c r="P4">
        <f t="shared" ref="P4:P40" si="3">N4/O4</f>
        <v>92.000000000000185</v>
      </c>
    </row>
    <row r="5" spans="1:24" x14ac:dyDescent="0.2">
      <c r="A5" t="s">
        <v>23</v>
      </c>
      <c r="B5">
        <v>726</v>
      </c>
      <c r="C5">
        <v>4626</v>
      </c>
      <c r="D5">
        <v>3900</v>
      </c>
      <c r="E5">
        <v>30.708661417322801</v>
      </c>
      <c r="F5" s="12">
        <f t="shared" ref="F5:F40" si="4">J5/86400</f>
        <v>3.8888888888888888E-3</v>
      </c>
      <c r="G5" s="6" t="s">
        <v>5</v>
      </c>
      <c r="H5">
        <v>2.1</v>
      </c>
      <c r="I5">
        <f t="shared" si="0"/>
        <v>32.499999999999993</v>
      </c>
      <c r="J5" s="7">
        <v>336</v>
      </c>
      <c r="K5" s="7">
        <f t="shared" si="1"/>
        <v>5.6</v>
      </c>
      <c r="L5" s="7">
        <v>4236</v>
      </c>
      <c r="M5" s="8">
        <f t="shared" si="2"/>
        <v>70.599999999999994</v>
      </c>
      <c r="N5">
        <v>3900</v>
      </c>
      <c r="O5">
        <v>16.182572614107801</v>
      </c>
      <c r="P5">
        <f t="shared" si="3"/>
        <v>241.00000000000122</v>
      </c>
    </row>
    <row r="6" spans="1:24" x14ac:dyDescent="0.2">
      <c r="A6" t="s">
        <v>25</v>
      </c>
      <c r="B6">
        <v>1056</v>
      </c>
      <c r="C6">
        <v>4956</v>
      </c>
      <c r="D6">
        <v>3900</v>
      </c>
      <c r="E6">
        <v>130</v>
      </c>
      <c r="F6" s="12">
        <f t="shared" si="4"/>
        <v>5.347222222222222E-3</v>
      </c>
      <c r="G6" s="6" t="s">
        <v>6</v>
      </c>
      <c r="H6">
        <v>1.2</v>
      </c>
      <c r="I6">
        <f t="shared" si="0"/>
        <v>30.399999999999995</v>
      </c>
      <c r="J6" s="7">
        <v>462</v>
      </c>
      <c r="K6" s="7">
        <f t="shared" si="1"/>
        <v>7.7</v>
      </c>
      <c r="L6" s="7">
        <v>4362</v>
      </c>
      <c r="M6" s="8">
        <f t="shared" si="2"/>
        <v>72.7</v>
      </c>
      <c r="N6">
        <v>3900</v>
      </c>
      <c r="O6">
        <v>31.707317073170699</v>
      </c>
      <c r="P6">
        <f t="shared" si="3"/>
        <v>123.00000000000013</v>
      </c>
    </row>
    <row r="7" spans="1:24" x14ac:dyDescent="0.2">
      <c r="F7" s="12">
        <f t="shared" si="4"/>
        <v>2.0138888888888888E-3</v>
      </c>
      <c r="G7" s="6" t="s">
        <v>7</v>
      </c>
      <c r="H7">
        <v>5.4</v>
      </c>
      <c r="I7">
        <f t="shared" si="0"/>
        <v>29.199999999999996</v>
      </c>
      <c r="J7">
        <v>174</v>
      </c>
      <c r="K7">
        <f t="shared" si="1"/>
        <v>2.9</v>
      </c>
      <c r="L7">
        <v>4434</v>
      </c>
      <c r="M7">
        <f t="shared" si="2"/>
        <v>73.900000000000006</v>
      </c>
      <c r="P7">
        <f>P38/2</f>
        <v>130.00000000000065</v>
      </c>
    </row>
    <row r="8" spans="1:24" x14ac:dyDescent="0.2">
      <c r="A8" t="s">
        <v>26</v>
      </c>
      <c r="B8">
        <v>1218</v>
      </c>
      <c r="C8">
        <v>5118</v>
      </c>
      <c r="D8">
        <v>3900</v>
      </c>
      <c r="E8">
        <v>56.521739130434703</v>
      </c>
      <c r="F8" s="12">
        <f t="shared" si="4"/>
        <v>9.9305555555555553E-3</v>
      </c>
      <c r="G8" s="6" t="s">
        <v>8</v>
      </c>
      <c r="H8">
        <v>2.9</v>
      </c>
      <c r="I8">
        <f t="shared" si="0"/>
        <v>23.799999999999997</v>
      </c>
      <c r="J8" s="7">
        <v>858</v>
      </c>
      <c r="K8" s="7">
        <f t="shared" si="1"/>
        <v>14.3</v>
      </c>
      <c r="L8" s="7">
        <v>4758</v>
      </c>
      <c r="M8" s="8">
        <f t="shared" si="2"/>
        <v>79.3</v>
      </c>
      <c r="N8">
        <v>3900</v>
      </c>
      <c r="O8">
        <v>18.139534883720899</v>
      </c>
      <c r="P8">
        <f t="shared" si="3"/>
        <v>215.00000000000037</v>
      </c>
    </row>
    <row r="9" spans="1:24" x14ac:dyDescent="0.2">
      <c r="A9" t="s">
        <v>27</v>
      </c>
      <c r="B9">
        <v>1758</v>
      </c>
      <c r="C9">
        <v>5658</v>
      </c>
      <c r="D9">
        <v>3900</v>
      </c>
      <c r="E9">
        <v>24.074074074074002</v>
      </c>
      <c r="F9" s="12">
        <f t="shared" si="4"/>
        <v>1.1944444444444445E-2</v>
      </c>
      <c r="G9" s="6" t="s">
        <v>9</v>
      </c>
      <c r="H9">
        <v>3.4</v>
      </c>
      <c r="I9">
        <f t="shared" si="0"/>
        <v>20.9</v>
      </c>
      <c r="J9" s="7">
        <v>1032</v>
      </c>
      <c r="K9" s="7">
        <f t="shared" si="1"/>
        <v>17.2</v>
      </c>
      <c r="L9" s="7">
        <v>4932</v>
      </c>
      <c r="M9" s="8">
        <f t="shared" si="2"/>
        <v>82.2</v>
      </c>
      <c r="N9">
        <v>3900</v>
      </c>
      <c r="O9">
        <v>15.9183673469387</v>
      </c>
      <c r="P9">
        <f t="shared" si="3"/>
        <v>245.00000000000117</v>
      </c>
    </row>
    <row r="10" spans="1:24" x14ac:dyDescent="0.2">
      <c r="A10" t="s">
        <v>28</v>
      </c>
      <c r="B10">
        <v>2016</v>
      </c>
      <c r="C10">
        <v>5916</v>
      </c>
      <c r="D10">
        <v>3900</v>
      </c>
      <c r="E10">
        <v>43.3333333333333</v>
      </c>
      <c r="F10" s="12">
        <f t="shared" si="4"/>
        <v>1.4305555555555556E-2</v>
      </c>
      <c r="G10" s="6" t="s">
        <v>10</v>
      </c>
      <c r="H10">
        <v>1.8</v>
      </c>
      <c r="I10">
        <f t="shared" si="0"/>
        <v>17.5</v>
      </c>
      <c r="J10" s="7">
        <v>1236</v>
      </c>
      <c r="K10" s="7">
        <f t="shared" si="1"/>
        <v>20.6</v>
      </c>
      <c r="L10" s="7">
        <v>5136</v>
      </c>
      <c r="M10" s="8">
        <f t="shared" si="2"/>
        <v>85.6</v>
      </c>
      <c r="N10">
        <v>3900</v>
      </c>
      <c r="O10">
        <v>28.4671532846715</v>
      </c>
      <c r="P10">
        <f t="shared" si="3"/>
        <v>137.00000000000017</v>
      </c>
    </row>
    <row r="11" spans="1:24" x14ac:dyDescent="0.2">
      <c r="F11" s="12">
        <f t="shared" si="4"/>
        <v>1.5555555555555555E-2</v>
      </c>
      <c r="G11" s="6" t="s">
        <v>11</v>
      </c>
      <c r="H11">
        <v>4</v>
      </c>
      <c r="I11">
        <f t="shared" si="0"/>
        <v>15.7</v>
      </c>
      <c r="J11">
        <v>1344</v>
      </c>
      <c r="K11">
        <f t="shared" si="1"/>
        <v>22.4</v>
      </c>
      <c r="L11">
        <v>5298</v>
      </c>
      <c r="M11">
        <f t="shared" si="2"/>
        <v>88.3</v>
      </c>
      <c r="P11">
        <f>P40/2</f>
        <v>110.00000000000044</v>
      </c>
    </row>
    <row r="12" spans="1:24" x14ac:dyDescent="0.2">
      <c r="A12" t="s">
        <v>7</v>
      </c>
      <c r="B12">
        <v>174</v>
      </c>
      <c r="C12">
        <v>4434</v>
      </c>
      <c r="D12">
        <v>4260</v>
      </c>
      <c r="E12">
        <v>16.384615384615302</v>
      </c>
      <c r="F12" s="12">
        <f t="shared" si="4"/>
        <v>1.8333333333333333E-2</v>
      </c>
      <c r="G12" s="6" t="s">
        <v>12</v>
      </c>
      <c r="H12">
        <v>1.6</v>
      </c>
      <c r="I12">
        <f t="shared" si="0"/>
        <v>11.7</v>
      </c>
      <c r="J12" s="7">
        <v>1584</v>
      </c>
      <c r="K12" s="7">
        <f t="shared" si="1"/>
        <v>26.4</v>
      </c>
      <c r="L12" s="7">
        <v>5484</v>
      </c>
      <c r="M12" s="8">
        <f t="shared" si="2"/>
        <v>91.4</v>
      </c>
      <c r="N12">
        <v>3900</v>
      </c>
      <c r="O12">
        <v>29.545454545454501</v>
      </c>
      <c r="P12">
        <f t="shared" si="3"/>
        <v>132.0000000000002</v>
      </c>
    </row>
    <row r="13" spans="1:24" x14ac:dyDescent="0.2">
      <c r="A13" t="s">
        <v>29</v>
      </c>
      <c r="B13">
        <v>2046</v>
      </c>
      <c r="C13">
        <v>5946</v>
      </c>
      <c r="D13">
        <v>3900</v>
      </c>
      <c r="E13">
        <v>26.351351351351301</v>
      </c>
      <c r="F13" s="12">
        <f t="shared" si="4"/>
        <v>1.9444444444444445E-2</v>
      </c>
      <c r="G13" s="6" t="s">
        <v>13</v>
      </c>
      <c r="H13">
        <v>4.5999999999999996</v>
      </c>
      <c r="I13">
        <f t="shared" si="0"/>
        <v>10.1</v>
      </c>
      <c r="J13" s="7">
        <v>1680</v>
      </c>
      <c r="K13" s="7">
        <f t="shared" si="1"/>
        <v>28</v>
      </c>
      <c r="L13" s="7">
        <v>5580</v>
      </c>
      <c r="M13" s="8">
        <f t="shared" si="2"/>
        <v>93</v>
      </c>
      <c r="N13">
        <v>3900</v>
      </c>
      <c r="O13">
        <v>23.780487804878</v>
      </c>
      <c r="P13">
        <f t="shared" si="3"/>
        <v>164.00000000000034</v>
      </c>
    </row>
    <row r="14" spans="1:24" x14ac:dyDescent="0.2">
      <c r="A14" t="s">
        <v>24</v>
      </c>
      <c r="B14">
        <v>420</v>
      </c>
      <c r="C14">
        <v>4884</v>
      </c>
      <c r="D14">
        <v>4464</v>
      </c>
      <c r="E14">
        <v>21.257142857142799</v>
      </c>
      <c r="F14" s="12">
        <f t="shared" si="4"/>
        <v>2.2638888888888889E-2</v>
      </c>
      <c r="G14" s="6" t="s">
        <v>14</v>
      </c>
      <c r="H14">
        <v>3.4</v>
      </c>
      <c r="I14">
        <f>I15+H14</f>
        <v>5.5</v>
      </c>
      <c r="J14" s="7">
        <v>1956</v>
      </c>
      <c r="K14" s="7">
        <f t="shared" si="1"/>
        <v>32.6</v>
      </c>
      <c r="L14" s="7">
        <v>5856</v>
      </c>
      <c r="M14" s="8">
        <f t="shared" si="2"/>
        <v>97.6</v>
      </c>
      <c r="N14">
        <v>3900</v>
      </c>
      <c r="O14">
        <v>31.451612903225801</v>
      </c>
      <c r="P14">
        <f t="shared" si="3"/>
        <v>124.00000000000003</v>
      </c>
    </row>
    <row r="15" spans="1:24" x14ac:dyDescent="0.2">
      <c r="A15" t="s">
        <v>30</v>
      </c>
      <c r="B15">
        <v>2208</v>
      </c>
      <c r="C15">
        <v>6108</v>
      </c>
      <c r="D15">
        <v>3900</v>
      </c>
      <c r="E15">
        <v>22.807017543859601</v>
      </c>
      <c r="F15" s="12">
        <f t="shared" si="4"/>
        <v>2.5000000000000001E-2</v>
      </c>
      <c r="G15" s="6" t="s">
        <v>15</v>
      </c>
      <c r="H15">
        <v>1.2</v>
      </c>
      <c r="I15">
        <f>I16+H15</f>
        <v>2.1</v>
      </c>
      <c r="J15" s="7">
        <v>2160</v>
      </c>
      <c r="K15" s="7">
        <f t="shared" si="1"/>
        <v>36</v>
      </c>
      <c r="L15" s="7">
        <v>6060</v>
      </c>
      <c r="M15" s="8">
        <f t="shared" si="2"/>
        <v>101</v>
      </c>
      <c r="N15">
        <v>3900</v>
      </c>
      <c r="O15">
        <v>18.309859154929502</v>
      </c>
      <c r="P15">
        <f t="shared" si="3"/>
        <v>213.00000000000088</v>
      </c>
    </row>
    <row r="16" spans="1:24" ht="16" thickBot="1" x14ac:dyDescent="0.25">
      <c r="A16" t="s">
        <v>11</v>
      </c>
      <c r="B16">
        <v>1344</v>
      </c>
      <c r="C16">
        <v>5298</v>
      </c>
      <c r="D16">
        <v>3954</v>
      </c>
      <c r="E16">
        <v>17.972727272727202</v>
      </c>
      <c r="F16" s="12">
        <f t="shared" si="4"/>
        <v>2.5833333333333333E-2</v>
      </c>
      <c r="G16" s="9" t="s">
        <v>16</v>
      </c>
      <c r="H16">
        <v>0.9</v>
      </c>
      <c r="I16">
        <f>H16</f>
        <v>0.9</v>
      </c>
      <c r="J16" s="10">
        <v>2232</v>
      </c>
      <c r="K16" s="10">
        <f t="shared" si="1"/>
        <v>37.200000000000003</v>
      </c>
      <c r="L16" s="10">
        <v>6132</v>
      </c>
      <c r="M16" s="11">
        <f t="shared" si="2"/>
        <v>102.2</v>
      </c>
      <c r="N16">
        <v>3900</v>
      </c>
      <c r="O16">
        <v>21.081081081080999</v>
      </c>
      <c r="P16">
        <f t="shared" si="3"/>
        <v>185.00000000000071</v>
      </c>
      <c r="Q16">
        <f>SUM(P3:P16)</f>
        <v>2234.0000000000068</v>
      </c>
      <c r="R16" t="s">
        <v>79</v>
      </c>
      <c r="S16">
        <v>25</v>
      </c>
      <c r="U16">
        <f>Q16/186</f>
        <v>12.010752688172079</v>
      </c>
      <c r="V16" t="s">
        <v>81</v>
      </c>
      <c r="W16">
        <f>L16-(I3*60)</f>
        <v>3852.0000000000005</v>
      </c>
      <c r="X16" s="12">
        <f>W16/86400</f>
        <v>4.4583333333333336E-2</v>
      </c>
    </row>
    <row r="17" spans="1:24" x14ac:dyDescent="0.2">
      <c r="A17" t="s">
        <v>31</v>
      </c>
      <c r="B17">
        <v>0</v>
      </c>
      <c r="C17">
        <v>3900</v>
      </c>
      <c r="D17">
        <v>3900</v>
      </c>
      <c r="E17">
        <v>16.25</v>
      </c>
      <c r="F17" s="12">
        <f t="shared" si="4"/>
        <v>3.7499999999999999E-3</v>
      </c>
      <c r="G17" s="3" t="s">
        <v>20</v>
      </c>
      <c r="H17">
        <v>1.2</v>
      </c>
      <c r="I17">
        <f t="shared" ref="I17:I26" si="5">I18+H17</f>
        <v>32.700000000000003</v>
      </c>
      <c r="J17" s="4">
        <v>324</v>
      </c>
      <c r="K17" s="4">
        <f t="shared" si="1"/>
        <v>5.4</v>
      </c>
      <c r="L17" s="4">
        <v>4224</v>
      </c>
      <c r="M17" s="5">
        <f t="shared" si="2"/>
        <v>70.400000000000006</v>
      </c>
      <c r="N17">
        <v>3900</v>
      </c>
      <c r="O17">
        <v>49.367088607594901</v>
      </c>
      <c r="P17">
        <f t="shared" si="3"/>
        <v>79.000000000000057</v>
      </c>
    </row>
    <row r="18" spans="1:24" x14ac:dyDescent="0.2">
      <c r="A18" t="s">
        <v>32</v>
      </c>
      <c r="B18">
        <v>36</v>
      </c>
      <c r="C18">
        <v>3936</v>
      </c>
      <c r="D18">
        <v>3900</v>
      </c>
      <c r="E18">
        <v>12.580645161290301</v>
      </c>
      <c r="F18" s="12">
        <f t="shared" si="4"/>
        <v>4.5833333333333334E-3</v>
      </c>
      <c r="G18" s="6" t="s">
        <v>21</v>
      </c>
      <c r="H18">
        <v>2.2999999999999998</v>
      </c>
      <c r="I18">
        <f t="shared" si="5"/>
        <v>31.5</v>
      </c>
      <c r="J18" s="7">
        <v>396</v>
      </c>
      <c r="K18" s="7">
        <f t="shared" si="1"/>
        <v>6.6</v>
      </c>
      <c r="L18" s="7">
        <v>4296</v>
      </c>
      <c r="M18" s="8">
        <f t="shared" si="2"/>
        <v>71.599999999999994</v>
      </c>
      <c r="N18">
        <v>3900</v>
      </c>
      <c r="O18">
        <v>56.521739130434703</v>
      </c>
      <c r="P18">
        <f t="shared" si="3"/>
        <v>69.000000000000099</v>
      </c>
    </row>
    <row r="19" spans="1:24" x14ac:dyDescent="0.2">
      <c r="A19" t="s">
        <v>3</v>
      </c>
      <c r="B19">
        <v>6</v>
      </c>
      <c r="C19">
        <v>3906</v>
      </c>
      <c r="D19">
        <v>3900</v>
      </c>
      <c r="E19">
        <v>31.707317073170699</v>
      </c>
      <c r="F19" s="12">
        <f t="shared" si="4"/>
        <v>6.1805555555555555E-3</v>
      </c>
      <c r="G19" s="6" t="s">
        <v>22</v>
      </c>
      <c r="H19">
        <v>3.2</v>
      </c>
      <c r="I19">
        <f t="shared" si="5"/>
        <v>29.2</v>
      </c>
      <c r="J19" s="7">
        <v>534</v>
      </c>
      <c r="K19" s="7">
        <f t="shared" si="1"/>
        <v>8.9</v>
      </c>
      <c r="L19" s="7">
        <v>4434</v>
      </c>
      <c r="M19" s="8">
        <f t="shared" si="2"/>
        <v>73.900000000000006</v>
      </c>
      <c r="N19">
        <v>3900</v>
      </c>
      <c r="O19">
        <v>90.697674418604606</v>
      </c>
      <c r="P19">
        <f t="shared" si="3"/>
        <v>43.000000000000021</v>
      </c>
    </row>
    <row r="20" spans="1:24" x14ac:dyDescent="0.2">
      <c r="A20" t="s">
        <v>33</v>
      </c>
      <c r="B20">
        <v>780</v>
      </c>
      <c r="C20">
        <v>4680</v>
      </c>
      <c r="D20">
        <v>3900</v>
      </c>
      <c r="E20">
        <v>29.770992366412202</v>
      </c>
      <c r="F20" s="12">
        <f t="shared" si="4"/>
        <v>8.4027777777777781E-3</v>
      </c>
      <c r="G20" s="6" t="s">
        <v>23</v>
      </c>
      <c r="H20">
        <v>4.3</v>
      </c>
      <c r="I20">
        <f t="shared" si="5"/>
        <v>26</v>
      </c>
      <c r="J20" s="7">
        <v>726</v>
      </c>
      <c r="K20" s="7">
        <f t="shared" si="1"/>
        <v>12.1</v>
      </c>
      <c r="L20" s="7">
        <v>4626</v>
      </c>
      <c r="M20" s="8">
        <f t="shared" si="2"/>
        <v>77.099999999999994</v>
      </c>
      <c r="N20">
        <v>3900</v>
      </c>
      <c r="O20">
        <v>30.708661417322801</v>
      </c>
      <c r="P20">
        <f t="shared" si="3"/>
        <v>127.00000000000014</v>
      </c>
    </row>
    <row r="21" spans="1:24" x14ac:dyDescent="0.2">
      <c r="F21" s="12">
        <f t="shared" si="4"/>
        <v>4.8611111111111112E-3</v>
      </c>
      <c r="G21" s="6" t="s">
        <v>24</v>
      </c>
      <c r="H21">
        <v>1.2</v>
      </c>
      <c r="I21">
        <f t="shared" si="5"/>
        <v>21.7</v>
      </c>
      <c r="J21">
        <v>420</v>
      </c>
      <c r="K21">
        <f t="shared" si="1"/>
        <v>7</v>
      </c>
      <c r="L21">
        <v>4884</v>
      </c>
      <c r="M21">
        <f t="shared" si="2"/>
        <v>81.400000000000006</v>
      </c>
      <c r="P21">
        <f>P39/2</f>
        <v>105.00000000000028</v>
      </c>
    </row>
    <row r="22" spans="1:24" x14ac:dyDescent="0.2">
      <c r="A22" t="s">
        <v>4</v>
      </c>
      <c r="B22">
        <v>198</v>
      </c>
      <c r="C22">
        <v>4098</v>
      </c>
      <c r="D22">
        <v>3900</v>
      </c>
      <c r="E22">
        <v>42.391304347826001</v>
      </c>
      <c r="F22" s="12">
        <f t="shared" si="4"/>
        <v>1.2222222222222223E-2</v>
      </c>
      <c r="G22" s="6" t="s">
        <v>25</v>
      </c>
      <c r="H22">
        <v>2.7</v>
      </c>
      <c r="I22">
        <f t="shared" si="5"/>
        <v>20.5</v>
      </c>
      <c r="J22" s="7">
        <v>1056</v>
      </c>
      <c r="K22" s="7">
        <f t="shared" si="1"/>
        <v>17.600000000000001</v>
      </c>
      <c r="L22" s="7">
        <v>4956</v>
      </c>
      <c r="M22" s="8">
        <f t="shared" si="2"/>
        <v>82.6</v>
      </c>
      <c r="N22">
        <v>3900</v>
      </c>
      <c r="O22">
        <v>130</v>
      </c>
      <c r="P22">
        <f t="shared" si="3"/>
        <v>30</v>
      </c>
    </row>
    <row r="23" spans="1:24" x14ac:dyDescent="0.2">
      <c r="A23" t="s">
        <v>34</v>
      </c>
      <c r="B23">
        <v>918</v>
      </c>
      <c r="C23">
        <v>4818</v>
      </c>
      <c r="D23">
        <v>3900</v>
      </c>
      <c r="E23">
        <v>20.5263157894736</v>
      </c>
      <c r="F23" s="12">
        <f t="shared" si="4"/>
        <v>1.4097222222222223E-2</v>
      </c>
      <c r="G23" s="6" t="s">
        <v>26</v>
      </c>
      <c r="H23">
        <v>3</v>
      </c>
      <c r="I23">
        <f t="shared" si="5"/>
        <v>17.8</v>
      </c>
      <c r="J23" s="7">
        <v>1218</v>
      </c>
      <c r="K23" s="7">
        <f t="shared" si="1"/>
        <v>20.3</v>
      </c>
      <c r="L23" s="7">
        <v>5118</v>
      </c>
      <c r="M23" s="8">
        <f t="shared" si="2"/>
        <v>85.3</v>
      </c>
      <c r="N23">
        <v>3900</v>
      </c>
      <c r="O23">
        <v>56.521739130434703</v>
      </c>
      <c r="P23">
        <f t="shared" si="3"/>
        <v>69.000000000000099</v>
      </c>
    </row>
    <row r="24" spans="1:24" x14ac:dyDescent="0.2">
      <c r="F24" s="12">
        <f t="shared" si="4"/>
        <v>1.5555555555555555E-2</v>
      </c>
      <c r="G24" s="6" t="s">
        <v>11</v>
      </c>
      <c r="H24">
        <v>6</v>
      </c>
      <c r="I24">
        <f t="shared" si="5"/>
        <v>14.8</v>
      </c>
      <c r="J24">
        <v>1344</v>
      </c>
      <c r="K24">
        <f t="shared" si="1"/>
        <v>22.4</v>
      </c>
      <c r="L24">
        <v>5298</v>
      </c>
      <c r="M24">
        <f t="shared" si="2"/>
        <v>88.3</v>
      </c>
      <c r="P24">
        <f>P40/2</f>
        <v>110.00000000000044</v>
      </c>
    </row>
    <row r="25" spans="1:24" x14ac:dyDescent="0.2">
      <c r="A25" t="s">
        <v>5</v>
      </c>
      <c r="B25">
        <v>336</v>
      </c>
      <c r="C25">
        <v>4236</v>
      </c>
      <c r="D25">
        <v>3900</v>
      </c>
      <c r="E25">
        <v>16.182572614107801</v>
      </c>
      <c r="F25" s="12">
        <f t="shared" si="4"/>
        <v>2.0347222222222221E-2</v>
      </c>
      <c r="G25" s="6" t="s">
        <v>27</v>
      </c>
      <c r="H25">
        <v>4.3</v>
      </c>
      <c r="I25">
        <f t="shared" si="5"/>
        <v>8.8000000000000007</v>
      </c>
      <c r="J25" s="7">
        <v>1758</v>
      </c>
      <c r="K25" s="7">
        <f t="shared" si="1"/>
        <v>29.3</v>
      </c>
      <c r="L25" s="7">
        <v>5658</v>
      </c>
      <c r="M25" s="8">
        <f t="shared" si="2"/>
        <v>94.3</v>
      </c>
      <c r="N25">
        <v>3900</v>
      </c>
      <c r="O25">
        <v>24.074074074074002</v>
      </c>
      <c r="P25">
        <f t="shared" si="3"/>
        <v>162.00000000000048</v>
      </c>
    </row>
    <row r="26" spans="1:24" x14ac:dyDescent="0.2">
      <c r="A26" t="s">
        <v>35</v>
      </c>
      <c r="B26">
        <v>1344</v>
      </c>
      <c r="C26">
        <v>5244</v>
      </c>
      <c r="D26">
        <v>3900</v>
      </c>
      <c r="E26">
        <v>29.545454545454501</v>
      </c>
      <c r="F26" s="12">
        <f t="shared" si="4"/>
        <v>2.3333333333333334E-2</v>
      </c>
      <c r="G26" s="6" t="s">
        <v>28</v>
      </c>
      <c r="H26">
        <v>0.5</v>
      </c>
      <c r="I26">
        <f t="shared" si="5"/>
        <v>4.5</v>
      </c>
      <c r="J26" s="7">
        <v>2016</v>
      </c>
      <c r="K26" s="7">
        <f t="shared" si="1"/>
        <v>33.6</v>
      </c>
      <c r="L26" s="7">
        <v>5916</v>
      </c>
      <c r="M26" s="8">
        <f t="shared" si="2"/>
        <v>98.6</v>
      </c>
      <c r="N26">
        <v>3900</v>
      </c>
      <c r="O26">
        <v>43.3333333333333</v>
      </c>
      <c r="P26">
        <f t="shared" si="3"/>
        <v>90.000000000000071</v>
      </c>
    </row>
    <row r="27" spans="1:24" x14ac:dyDescent="0.2">
      <c r="A27" t="s">
        <v>6</v>
      </c>
      <c r="B27">
        <v>462</v>
      </c>
      <c r="C27">
        <v>4362</v>
      </c>
      <c r="D27">
        <v>3900</v>
      </c>
      <c r="E27">
        <v>31.707317073170699</v>
      </c>
      <c r="F27" s="12">
        <f t="shared" si="4"/>
        <v>2.3680555555555555E-2</v>
      </c>
      <c r="G27" s="6" t="s">
        <v>29</v>
      </c>
      <c r="H27">
        <v>2.7</v>
      </c>
      <c r="I27">
        <f>I28+H27</f>
        <v>4</v>
      </c>
      <c r="J27" s="7">
        <v>2046</v>
      </c>
      <c r="K27" s="7">
        <f t="shared" si="1"/>
        <v>34.1</v>
      </c>
      <c r="L27" s="7">
        <v>5946</v>
      </c>
      <c r="M27" s="8">
        <f t="shared" si="2"/>
        <v>99.1</v>
      </c>
      <c r="N27">
        <v>3900</v>
      </c>
      <c r="O27">
        <v>26.351351351351301</v>
      </c>
      <c r="P27">
        <f t="shared" si="3"/>
        <v>148.00000000000028</v>
      </c>
    </row>
    <row r="28" spans="1:24" ht="16" thickBot="1" x14ac:dyDescent="0.25">
      <c r="A28" t="s">
        <v>36</v>
      </c>
      <c r="B28">
        <v>1632</v>
      </c>
      <c r="C28">
        <v>5532</v>
      </c>
      <c r="D28">
        <v>3900</v>
      </c>
      <c r="E28">
        <v>30.46875</v>
      </c>
      <c r="F28" s="12">
        <f t="shared" si="4"/>
        <v>2.5555555555555557E-2</v>
      </c>
      <c r="G28" s="9" t="s">
        <v>30</v>
      </c>
      <c r="H28">
        <v>1.3</v>
      </c>
      <c r="I28">
        <f>H28</f>
        <v>1.3</v>
      </c>
      <c r="J28" s="10">
        <v>2208</v>
      </c>
      <c r="K28" s="10">
        <f t="shared" si="1"/>
        <v>36.799999999999997</v>
      </c>
      <c r="L28" s="10">
        <v>6108</v>
      </c>
      <c r="M28" s="11">
        <f t="shared" si="2"/>
        <v>101.8</v>
      </c>
      <c r="N28">
        <v>3900</v>
      </c>
      <c r="O28">
        <v>22.807017543859601</v>
      </c>
      <c r="P28">
        <f t="shared" si="3"/>
        <v>171.00000000000037</v>
      </c>
      <c r="Q28">
        <f>SUM(P17:P28)</f>
        <v>1203.0000000000025</v>
      </c>
      <c r="R28" t="s">
        <v>79</v>
      </c>
      <c r="S28">
        <v>10</v>
      </c>
      <c r="U28">
        <f>Q28/186</f>
        <v>6.4677419354838843</v>
      </c>
      <c r="V28" t="s">
        <v>81</v>
      </c>
      <c r="W28">
        <f>L28-(I17*60)</f>
        <v>4146</v>
      </c>
      <c r="X28" s="12">
        <f>W28/86400</f>
        <v>4.7986111111111111E-2</v>
      </c>
    </row>
    <row r="29" spans="1:24" x14ac:dyDescent="0.2">
      <c r="A29" t="s">
        <v>8</v>
      </c>
      <c r="B29">
        <v>858</v>
      </c>
      <c r="C29">
        <v>4758</v>
      </c>
      <c r="D29">
        <v>3900</v>
      </c>
      <c r="E29">
        <v>18.139534883720899</v>
      </c>
      <c r="F29" s="12">
        <f t="shared" si="4"/>
        <v>0</v>
      </c>
      <c r="G29" s="3" t="s">
        <v>31</v>
      </c>
      <c r="H29">
        <v>0.6</v>
      </c>
      <c r="I29">
        <f t="shared" ref="I29:I35" si="6">I30+H29</f>
        <v>38.099999999999994</v>
      </c>
      <c r="J29" s="4">
        <v>0</v>
      </c>
      <c r="K29" s="4">
        <f t="shared" si="1"/>
        <v>0</v>
      </c>
      <c r="L29" s="4">
        <v>3900</v>
      </c>
      <c r="M29" s="5">
        <f t="shared" si="2"/>
        <v>65</v>
      </c>
      <c r="N29">
        <v>3900</v>
      </c>
      <c r="O29">
        <v>16.25</v>
      </c>
      <c r="P29">
        <f t="shared" si="3"/>
        <v>240</v>
      </c>
    </row>
    <row r="30" spans="1:24" x14ac:dyDescent="0.2">
      <c r="A30" t="s">
        <v>37</v>
      </c>
      <c r="B30">
        <v>1854</v>
      </c>
      <c r="C30">
        <v>5754</v>
      </c>
      <c r="D30">
        <v>3900</v>
      </c>
      <c r="E30">
        <v>55.714285714285701</v>
      </c>
      <c r="F30" s="12">
        <f t="shared" si="4"/>
        <v>4.1666666666666669E-4</v>
      </c>
      <c r="G30" s="6" t="s">
        <v>32</v>
      </c>
      <c r="H30">
        <v>2.2999999999999998</v>
      </c>
      <c r="I30">
        <f t="shared" si="6"/>
        <v>37.499999999999993</v>
      </c>
      <c r="J30" s="7">
        <v>36</v>
      </c>
      <c r="K30" s="7">
        <f t="shared" si="1"/>
        <v>0.6</v>
      </c>
      <c r="L30" s="7">
        <v>3936</v>
      </c>
      <c r="M30" s="8">
        <f t="shared" si="2"/>
        <v>65.599999999999994</v>
      </c>
      <c r="N30">
        <v>3900</v>
      </c>
      <c r="O30">
        <v>12.580645161290301</v>
      </c>
      <c r="P30">
        <f t="shared" si="3"/>
        <v>310.00000000000051</v>
      </c>
    </row>
    <row r="31" spans="1:24" x14ac:dyDescent="0.2">
      <c r="F31" s="12">
        <f t="shared" si="4"/>
        <v>2.0138888888888888E-3</v>
      </c>
      <c r="G31" s="6" t="s">
        <v>7</v>
      </c>
      <c r="H31">
        <v>4.0999999999999996</v>
      </c>
      <c r="I31">
        <f t="shared" si="6"/>
        <v>35.199999999999996</v>
      </c>
      <c r="J31">
        <v>174</v>
      </c>
      <c r="K31">
        <f t="shared" si="1"/>
        <v>2.9</v>
      </c>
      <c r="L31">
        <v>4434</v>
      </c>
      <c r="M31">
        <f t="shared" si="2"/>
        <v>73.900000000000006</v>
      </c>
      <c r="P31">
        <f>P38/2</f>
        <v>130.00000000000065</v>
      </c>
    </row>
    <row r="32" spans="1:24" x14ac:dyDescent="0.2">
      <c r="F32" s="12">
        <f t="shared" si="4"/>
        <v>4.8611111111111112E-3</v>
      </c>
      <c r="G32" s="6" t="s">
        <v>24</v>
      </c>
      <c r="H32">
        <v>6</v>
      </c>
      <c r="I32">
        <f t="shared" si="6"/>
        <v>31.099999999999998</v>
      </c>
      <c r="J32">
        <v>420</v>
      </c>
      <c r="K32">
        <f t="shared" si="1"/>
        <v>7</v>
      </c>
      <c r="L32">
        <v>4884</v>
      </c>
      <c r="M32">
        <f t="shared" si="2"/>
        <v>81.400000000000006</v>
      </c>
      <c r="P32">
        <f>P39/2</f>
        <v>105.00000000000028</v>
      </c>
    </row>
    <row r="33" spans="1:24" x14ac:dyDescent="0.2">
      <c r="A33" t="s">
        <v>9</v>
      </c>
      <c r="B33">
        <v>1032</v>
      </c>
      <c r="C33">
        <v>4932</v>
      </c>
      <c r="D33">
        <v>3900</v>
      </c>
      <c r="E33">
        <v>15.9183673469387</v>
      </c>
      <c r="F33" s="12">
        <f t="shared" si="4"/>
        <v>9.0277777777777769E-3</v>
      </c>
      <c r="G33" s="6" t="s">
        <v>33</v>
      </c>
      <c r="H33">
        <v>2.2999999999999998</v>
      </c>
      <c r="I33">
        <f t="shared" si="6"/>
        <v>25.099999999999998</v>
      </c>
      <c r="J33" s="7">
        <v>780</v>
      </c>
      <c r="K33" s="7">
        <f t="shared" si="1"/>
        <v>13</v>
      </c>
      <c r="L33" s="7">
        <v>4680</v>
      </c>
      <c r="M33" s="8">
        <f t="shared" si="2"/>
        <v>78</v>
      </c>
      <c r="N33">
        <v>3900</v>
      </c>
      <c r="O33">
        <v>29.770992366412202</v>
      </c>
      <c r="P33">
        <f t="shared" si="3"/>
        <v>131.00000000000006</v>
      </c>
    </row>
    <row r="34" spans="1:24" x14ac:dyDescent="0.2">
      <c r="A34" t="s">
        <v>10</v>
      </c>
      <c r="B34">
        <v>1236</v>
      </c>
      <c r="C34">
        <v>5136</v>
      </c>
      <c r="D34">
        <v>3900</v>
      </c>
      <c r="E34">
        <v>28.4671532846715</v>
      </c>
      <c r="F34" s="12">
        <f t="shared" si="4"/>
        <v>1.0625000000000001E-2</v>
      </c>
      <c r="G34" s="6" t="s">
        <v>34</v>
      </c>
      <c r="H34">
        <v>7.1</v>
      </c>
      <c r="I34">
        <f t="shared" si="6"/>
        <v>22.799999999999997</v>
      </c>
      <c r="J34" s="7">
        <v>918</v>
      </c>
      <c r="K34" s="7">
        <f t="shared" si="1"/>
        <v>15.3</v>
      </c>
      <c r="L34" s="7">
        <v>4818</v>
      </c>
      <c r="M34" s="8">
        <f t="shared" si="2"/>
        <v>80.3</v>
      </c>
      <c r="N34">
        <v>3900</v>
      </c>
      <c r="O34">
        <v>20.5263157894736</v>
      </c>
      <c r="P34">
        <f t="shared" si="3"/>
        <v>190.0000000000008</v>
      </c>
    </row>
    <row r="35" spans="1:24" x14ac:dyDescent="0.2">
      <c r="A35" t="s">
        <v>12</v>
      </c>
      <c r="B35">
        <v>1584</v>
      </c>
      <c r="C35">
        <v>5484</v>
      </c>
      <c r="D35">
        <v>3900</v>
      </c>
      <c r="E35">
        <v>29.545454545454501</v>
      </c>
      <c r="F35" s="12">
        <f t="shared" si="4"/>
        <v>1.5555555555555555E-2</v>
      </c>
      <c r="G35" s="6" t="s">
        <v>35</v>
      </c>
      <c r="H35">
        <v>4.8</v>
      </c>
      <c r="I35">
        <f t="shared" si="6"/>
        <v>15.7</v>
      </c>
      <c r="J35" s="7">
        <v>1344</v>
      </c>
      <c r="K35" s="7">
        <f t="shared" si="1"/>
        <v>22.4</v>
      </c>
      <c r="L35" s="7">
        <v>5244</v>
      </c>
      <c r="M35" s="8">
        <f t="shared" si="2"/>
        <v>87.4</v>
      </c>
      <c r="N35">
        <v>3900</v>
      </c>
      <c r="O35">
        <v>29.545454545454501</v>
      </c>
      <c r="P35">
        <f t="shared" si="3"/>
        <v>132.0000000000002</v>
      </c>
    </row>
    <row r="36" spans="1:24" x14ac:dyDescent="0.2">
      <c r="A36" t="s">
        <v>13</v>
      </c>
      <c r="B36">
        <v>1680</v>
      </c>
      <c r="C36">
        <v>5580</v>
      </c>
      <c r="D36">
        <v>3900</v>
      </c>
      <c r="E36">
        <v>23.780487804878</v>
      </c>
      <c r="F36" s="12">
        <f t="shared" si="4"/>
        <v>1.8888888888888889E-2</v>
      </c>
      <c r="G36" s="6" t="s">
        <v>36</v>
      </c>
      <c r="H36">
        <v>3.7</v>
      </c>
      <c r="I36">
        <f>I37+H36</f>
        <v>10.9</v>
      </c>
      <c r="J36" s="7">
        <v>1632</v>
      </c>
      <c r="K36" s="7">
        <f t="shared" si="1"/>
        <v>27.2</v>
      </c>
      <c r="L36" s="7">
        <v>5532</v>
      </c>
      <c r="M36" s="8">
        <f t="shared" si="2"/>
        <v>92.2</v>
      </c>
      <c r="N36">
        <v>3900</v>
      </c>
      <c r="O36">
        <v>30.46875</v>
      </c>
      <c r="P36">
        <f t="shared" si="3"/>
        <v>128</v>
      </c>
    </row>
    <row r="37" spans="1:24" ht="16" thickBot="1" x14ac:dyDescent="0.25">
      <c r="A37" t="s">
        <v>14</v>
      </c>
      <c r="B37">
        <v>1956</v>
      </c>
      <c r="C37">
        <v>5856</v>
      </c>
      <c r="D37">
        <v>3900</v>
      </c>
      <c r="E37">
        <v>31.451612903225801</v>
      </c>
      <c r="F37" s="12">
        <f t="shared" si="4"/>
        <v>2.1458333333333333E-2</v>
      </c>
      <c r="G37" s="9" t="s">
        <v>37</v>
      </c>
      <c r="H37">
        <v>7.2</v>
      </c>
      <c r="I37">
        <f>H37</f>
        <v>7.2</v>
      </c>
      <c r="J37" s="10">
        <v>1854</v>
      </c>
      <c r="K37" s="10">
        <f t="shared" si="1"/>
        <v>30.9</v>
      </c>
      <c r="L37" s="10">
        <v>5754</v>
      </c>
      <c r="M37" s="11">
        <f t="shared" si="2"/>
        <v>95.9</v>
      </c>
      <c r="N37">
        <v>3900</v>
      </c>
      <c r="O37">
        <v>55.714285714285701</v>
      </c>
      <c r="P37">
        <f t="shared" si="3"/>
        <v>70.000000000000014</v>
      </c>
      <c r="Q37">
        <f>SUM(P29:P37)</f>
        <v>1436.0000000000025</v>
      </c>
      <c r="R37" t="s">
        <v>79</v>
      </c>
      <c r="S37">
        <v>30</v>
      </c>
      <c r="U37">
        <f>Q37/186</f>
        <v>7.7204301075268953</v>
      </c>
      <c r="V37" t="s">
        <v>81</v>
      </c>
      <c r="W37">
        <f>L37-(I29*60)</f>
        <v>3468.0000000000005</v>
      </c>
      <c r="X37" s="12">
        <f>W37/86400</f>
        <v>4.0138888888888898E-2</v>
      </c>
    </row>
    <row r="38" spans="1:24" x14ac:dyDescent="0.2">
      <c r="A38" t="s">
        <v>15</v>
      </c>
      <c r="B38">
        <v>2160</v>
      </c>
      <c r="C38">
        <v>6060</v>
      </c>
      <c r="D38">
        <v>3900</v>
      </c>
      <c r="E38">
        <v>18.309859154929502</v>
      </c>
      <c r="F38" s="12">
        <f t="shared" si="4"/>
        <v>2.0138888888888888E-3</v>
      </c>
      <c r="G38" t="s">
        <v>7</v>
      </c>
      <c r="J38">
        <v>174</v>
      </c>
      <c r="K38">
        <f t="shared" si="1"/>
        <v>2.9</v>
      </c>
      <c r="L38">
        <v>4434</v>
      </c>
      <c r="M38">
        <f t="shared" si="2"/>
        <v>73.900000000000006</v>
      </c>
      <c r="N38">
        <v>4260</v>
      </c>
      <c r="O38">
        <v>16.384615384615302</v>
      </c>
      <c r="P38">
        <f t="shared" si="3"/>
        <v>260.00000000000131</v>
      </c>
    </row>
    <row r="39" spans="1:24" x14ac:dyDescent="0.2">
      <c r="A39" t="s">
        <v>16</v>
      </c>
      <c r="B39">
        <v>2232</v>
      </c>
      <c r="C39">
        <v>6132</v>
      </c>
      <c r="D39">
        <v>3900</v>
      </c>
      <c r="E39">
        <v>21.081081081080999</v>
      </c>
      <c r="F39" s="12">
        <f t="shared" si="4"/>
        <v>4.8611111111111112E-3</v>
      </c>
      <c r="G39" t="s">
        <v>24</v>
      </c>
      <c r="J39">
        <v>420</v>
      </c>
      <c r="K39">
        <f t="shared" si="1"/>
        <v>7</v>
      </c>
      <c r="L39">
        <v>4884</v>
      </c>
      <c r="M39">
        <f t="shared" si="2"/>
        <v>81.400000000000006</v>
      </c>
      <c r="N39">
        <v>4464</v>
      </c>
      <c r="O39">
        <v>21.257142857142799</v>
      </c>
      <c r="P39">
        <f t="shared" si="3"/>
        <v>210.00000000000057</v>
      </c>
    </row>
    <row r="40" spans="1:24" x14ac:dyDescent="0.2">
      <c r="A40" t="s">
        <v>20</v>
      </c>
      <c r="B40">
        <v>324</v>
      </c>
      <c r="C40">
        <v>4224</v>
      </c>
      <c r="D40">
        <v>3900</v>
      </c>
      <c r="E40">
        <v>49.367088607594901</v>
      </c>
      <c r="F40" s="12">
        <f t="shared" si="4"/>
        <v>1.5555555555555555E-2</v>
      </c>
      <c r="G40" t="s">
        <v>11</v>
      </c>
      <c r="J40">
        <v>1344</v>
      </c>
      <c r="K40">
        <f t="shared" si="1"/>
        <v>22.4</v>
      </c>
      <c r="L40">
        <v>5298</v>
      </c>
      <c r="M40">
        <f t="shared" si="2"/>
        <v>88.3</v>
      </c>
      <c r="N40">
        <v>3954</v>
      </c>
      <c r="O40">
        <v>17.972727272727202</v>
      </c>
      <c r="P40">
        <f t="shared" si="3"/>
        <v>220.00000000000088</v>
      </c>
    </row>
    <row r="42" spans="1:24" x14ac:dyDescent="0.2">
      <c r="J42" t="s">
        <v>3</v>
      </c>
      <c r="L42" t="s">
        <v>4</v>
      </c>
    </row>
    <row r="43" spans="1:24" x14ac:dyDescent="0.2">
      <c r="J43">
        <v>6</v>
      </c>
      <c r="L43">
        <v>198</v>
      </c>
    </row>
    <row r="44" spans="1:24" x14ac:dyDescent="0.2">
      <c r="J44">
        <v>3906</v>
      </c>
      <c r="L44">
        <v>4098</v>
      </c>
    </row>
    <row r="45" spans="1:24" x14ac:dyDescent="0.2">
      <c r="C45">
        <f>545000-320000</f>
        <v>225000</v>
      </c>
      <c r="G45" t="s">
        <v>89</v>
      </c>
      <c r="H45">
        <v>38</v>
      </c>
    </row>
    <row r="46" spans="1:24" x14ac:dyDescent="0.2">
      <c r="H46">
        <v>25</v>
      </c>
    </row>
    <row r="47" spans="1:24" x14ac:dyDescent="0.2">
      <c r="H47">
        <v>38</v>
      </c>
    </row>
    <row r="48" spans="1:24" x14ac:dyDescent="0.2">
      <c r="H48">
        <f>SUM(H45:H47)</f>
        <v>101</v>
      </c>
      <c r="I48" s="12">
        <f>H48/(86400 / 60)</f>
        <v>7.013888888888889E-2</v>
      </c>
      <c r="J48" s="12">
        <f>H47/(86400 / 60)</f>
        <v>2.6388888888888889E-2</v>
      </c>
    </row>
    <row r="49" spans="7:10" x14ac:dyDescent="0.2">
      <c r="G49">
        <f>12*60</f>
        <v>720</v>
      </c>
      <c r="I49" s="12">
        <f>$C$1-I48</f>
        <v>8.4027777777777729E-3</v>
      </c>
      <c r="J49" s="12">
        <f>$C$1-J48</f>
        <v>5.215277777777777E-2</v>
      </c>
    </row>
    <row r="51" spans="7:10" x14ac:dyDescent="0.2">
      <c r="G51" t="s">
        <v>90</v>
      </c>
      <c r="H51">
        <v>38.1</v>
      </c>
    </row>
    <row r="52" spans="7:10" x14ac:dyDescent="0.2">
      <c r="H52">
        <v>30</v>
      </c>
    </row>
    <row r="53" spans="7:10" x14ac:dyDescent="0.2">
      <c r="H53">
        <v>38.1</v>
      </c>
    </row>
    <row r="54" spans="7:10" x14ac:dyDescent="0.2">
      <c r="H54">
        <f>SUM(H51:H53)</f>
        <v>106.19999999999999</v>
      </c>
      <c r="I54" s="12">
        <f>H54/(86400 / 60)</f>
        <v>7.3749999999999996E-2</v>
      </c>
      <c r="J54" s="12">
        <f>H53/(86400 / 60)</f>
        <v>2.6458333333333334E-2</v>
      </c>
    </row>
    <row r="55" spans="7:10" x14ac:dyDescent="0.2">
      <c r="G55" t="s">
        <v>93</v>
      </c>
      <c r="I55" s="12">
        <f>$C$1-I54</f>
        <v>4.7916666666666663E-3</v>
      </c>
      <c r="J55" s="12">
        <f>$C$1-J54</f>
        <v>5.2083333333333329E-2</v>
      </c>
    </row>
    <row r="57" spans="7:10" x14ac:dyDescent="0.2">
      <c r="G57" t="s">
        <v>91</v>
      </c>
      <c r="H57">
        <v>32.700000000000003</v>
      </c>
    </row>
    <row r="58" spans="7:10" x14ac:dyDescent="0.2">
      <c r="H58">
        <v>10</v>
      </c>
    </row>
    <row r="59" spans="7:10" x14ac:dyDescent="0.2">
      <c r="H59">
        <v>32.700000000000003</v>
      </c>
    </row>
    <row r="60" spans="7:10" x14ac:dyDescent="0.2">
      <c r="H60">
        <f>SUM(H57:H59)</f>
        <v>75.400000000000006</v>
      </c>
      <c r="I60" s="12">
        <f>H60/(86400 / 60)</f>
        <v>5.2361111111111115E-2</v>
      </c>
      <c r="J60" s="12">
        <f>H59/(86400 / 60)</f>
        <v>2.2708333333333334E-2</v>
      </c>
    </row>
    <row r="61" spans="7:10" x14ac:dyDescent="0.2">
      <c r="G61">
        <f>37*60+42</f>
        <v>2262</v>
      </c>
      <c r="I61" s="12">
        <f>$C$1-I60</f>
        <v>2.6180555555555547E-2</v>
      </c>
      <c r="J61" s="12">
        <f>$C$1-J60</f>
        <v>5.5833333333333332E-2</v>
      </c>
    </row>
    <row r="62" spans="7:10" x14ac:dyDescent="0.2">
      <c r="G62" t="s">
        <v>92</v>
      </c>
      <c r="H62">
        <v>32.700000000000003</v>
      </c>
    </row>
    <row r="63" spans="7:10" x14ac:dyDescent="0.2">
      <c r="H63">
        <v>10</v>
      </c>
    </row>
    <row r="64" spans="7:10" x14ac:dyDescent="0.2">
      <c r="H64">
        <v>32.700000000000003</v>
      </c>
    </row>
    <row r="65" spans="8:10" x14ac:dyDescent="0.2">
      <c r="H65">
        <v>10</v>
      </c>
    </row>
    <row r="66" spans="8:10" x14ac:dyDescent="0.2">
      <c r="H66">
        <v>32.700000000000003</v>
      </c>
    </row>
    <row r="67" spans="8:10" x14ac:dyDescent="0.2">
      <c r="H67">
        <f>SUM(H62:H66)</f>
        <v>118.10000000000001</v>
      </c>
      <c r="I67" s="12">
        <f>H67/(86400 / 60)</f>
        <v>8.20138888888889E-2</v>
      </c>
      <c r="J67" s="12">
        <f>H64/(86400 / 60)</f>
        <v>2.2708333333333334E-2</v>
      </c>
    </row>
    <row r="68" spans="8:10" x14ac:dyDescent="0.2">
      <c r="I68" s="12">
        <f>$C$1-I67</f>
        <v>-3.4722222222222376E-3</v>
      </c>
      <c r="J68" s="12">
        <f>$C$1-J67</f>
        <v>5.5833333333333332E-2</v>
      </c>
    </row>
  </sheetData>
  <sortState xmlns:xlrd2="http://schemas.microsoft.com/office/spreadsheetml/2017/richdata2" ref="G3:O40">
    <sortCondition ref="G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2AF5-6125-4347-8F9A-6D7F040BBD30}">
  <dimension ref="B1:U40"/>
  <sheetViews>
    <sheetView topLeftCell="A7" zoomScale="85" zoomScaleNormal="85" workbookViewId="0">
      <selection activeCell="O3" sqref="O3:O16"/>
    </sheetView>
  </sheetViews>
  <sheetFormatPr baseColWidth="10" defaultColWidth="8.83203125" defaultRowHeight="15" x14ac:dyDescent="0.2"/>
  <cols>
    <col min="2" max="2" width="9.33203125" bestFit="1" customWidth="1"/>
    <col min="3" max="3" width="21.83203125" bestFit="1" customWidth="1"/>
    <col min="4" max="4" width="2.6640625" customWidth="1"/>
    <col min="5" max="5" width="3.6640625" customWidth="1"/>
    <col min="6" max="6" width="25.33203125" customWidth="1"/>
    <col min="7" max="7" width="28.5" customWidth="1"/>
    <col min="8" max="8" width="11.6640625" customWidth="1"/>
    <col min="9" max="9" width="10.33203125" customWidth="1"/>
    <col min="10" max="10" width="4.6640625" customWidth="1"/>
    <col min="11" max="11" width="4.83203125" customWidth="1"/>
    <col min="12" max="12" width="5.1640625" customWidth="1"/>
    <col min="13" max="13" width="3.6640625" customWidth="1"/>
    <col min="14" max="14" width="20" customWidth="1"/>
    <col min="15" max="15" width="27.5" bestFit="1" customWidth="1"/>
  </cols>
  <sheetData>
    <row r="1" spans="2:21" x14ac:dyDescent="0.2">
      <c r="C1">
        <v>86400</v>
      </c>
      <c r="D1">
        <f>60*60*24</f>
        <v>86400</v>
      </c>
    </row>
    <row r="2" spans="2:21" x14ac:dyDescent="0.2">
      <c r="B2" t="s">
        <v>1</v>
      </c>
      <c r="C2" t="s">
        <v>82</v>
      </c>
      <c r="D2" t="s">
        <v>82</v>
      </c>
      <c r="E2" t="s">
        <v>80</v>
      </c>
      <c r="F2" t="s">
        <v>83</v>
      </c>
      <c r="G2" t="s">
        <v>84</v>
      </c>
      <c r="H2" t="s">
        <v>85</v>
      </c>
      <c r="I2" t="s">
        <v>74</v>
      </c>
      <c r="K2" t="s">
        <v>75</v>
      </c>
      <c r="M2" t="s">
        <v>72</v>
      </c>
      <c r="N2" t="s">
        <v>86</v>
      </c>
      <c r="O2" t="s">
        <v>87</v>
      </c>
    </row>
    <row r="3" spans="2:21" x14ac:dyDescent="0.2">
      <c r="B3" t="s">
        <v>3</v>
      </c>
      <c r="C3" s="12">
        <f>E3/(86400/60)</f>
        <v>2.6388888888888885E-2</v>
      </c>
      <c r="D3">
        <v>3.2</v>
      </c>
      <c r="E3">
        <f t="shared" ref="E3:E13" si="0">E4+D3</f>
        <v>37.999999999999993</v>
      </c>
      <c r="F3" s="12">
        <f>I3/$C$1</f>
        <v>6.9444444444444444E-5</v>
      </c>
      <c r="G3" s="12">
        <f>K3/$C$1</f>
        <v>4.5208333333333336E-2</v>
      </c>
      <c r="H3" s="12">
        <f>G3-F3</f>
        <v>4.5138888888888895E-2</v>
      </c>
      <c r="I3">
        <v>6</v>
      </c>
      <c r="J3">
        <f>I3/60</f>
        <v>0.1</v>
      </c>
      <c r="K3">
        <v>3906</v>
      </c>
      <c r="L3">
        <f>K3/60</f>
        <v>65.099999999999994</v>
      </c>
      <c r="M3">
        <v>3900</v>
      </c>
      <c r="N3">
        <v>31.707317073170699</v>
      </c>
      <c r="O3">
        <f>M3/N3</f>
        <v>123.00000000000013</v>
      </c>
      <c r="S3" s="12">
        <f>U3/(86400/60)</f>
        <v>7.8541666666666662E-2</v>
      </c>
      <c r="U3">
        <v>113.1</v>
      </c>
    </row>
    <row r="4" spans="2:21" x14ac:dyDescent="0.2">
      <c r="B4" t="s">
        <v>4</v>
      </c>
      <c r="C4" s="12">
        <f t="shared" ref="C4:C37" si="1">E4/(86400/60)</f>
        <v>2.4166666666666659E-2</v>
      </c>
      <c r="D4">
        <v>2.2999999999999998</v>
      </c>
      <c r="E4">
        <f t="shared" si="0"/>
        <v>34.79999999999999</v>
      </c>
      <c r="F4" s="12">
        <f t="shared" ref="F4:F40" si="2">I4/$C$1</f>
        <v>2.2916666666666667E-3</v>
      </c>
      <c r="G4" s="12">
        <f t="shared" ref="G4:G40" si="3">K4/$C$1</f>
        <v>4.7430555555555552E-2</v>
      </c>
      <c r="H4" s="12">
        <f t="shared" ref="H4:H40" si="4">G4-F4</f>
        <v>4.5138888888888888E-2</v>
      </c>
      <c r="I4">
        <v>198</v>
      </c>
      <c r="J4">
        <f t="shared" ref="J4:J40" si="5">I4/60</f>
        <v>3.3</v>
      </c>
      <c r="K4">
        <v>4098</v>
      </c>
      <c r="L4">
        <f t="shared" ref="L4:L40" si="6">K4/60</f>
        <v>68.3</v>
      </c>
      <c r="M4">
        <v>3900</v>
      </c>
      <c r="N4">
        <v>42.391304347826001</v>
      </c>
      <c r="O4">
        <f t="shared" ref="O4:O40" si="7">M4/N4</f>
        <v>92.000000000000185</v>
      </c>
    </row>
    <row r="5" spans="2:21" x14ac:dyDescent="0.2">
      <c r="B5" t="s">
        <v>5</v>
      </c>
      <c r="C5" s="12">
        <f t="shared" si="1"/>
        <v>2.2569444444444441E-2</v>
      </c>
      <c r="D5">
        <v>2.1</v>
      </c>
      <c r="E5">
        <f t="shared" si="0"/>
        <v>32.499999999999993</v>
      </c>
      <c r="F5" s="12">
        <f t="shared" si="2"/>
        <v>3.8888888888888888E-3</v>
      </c>
      <c r="G5" s="12">
        <f t="shared" si="3"/>
        <v>4.9027777777777781E-2</v>
      </c>
      <c r="H5" s="12">
        <f t="shared" si="4"/>
        <v>4.5138888888888895E-2</v>
      </c>
      <c r="I5">
        <v>336</v>
      </c>
      <c r="J5">
        <f t="shared" si="5"/>
        <v>5.6</v>
      </c>
      <c r="K5">
        <v>4236</v>
      </c>
      <c r="L5">
        <f t="shared" si="6"/>
        <v>70.599999999999994</v>
      </c>
      <c r="M5">
        <v>3900</v>
      </c>
      <c r="N5">
        <v>16.182572614107801</v>
      </c>
      <c r="O5">
        <f t="shared" si="7"/>
        <v>241.00000000000122</v>
      </c>
    </row>
    <row r="6" spans="2:21" x14ac:dyDescent="0.2">
      <c r="B6" t="s">
        <v>6</v>
      </c>
      <c r="C6" s="12">
        <f t="shared" si="1"/>
        <v>2.1111111111111108E-2</v>
      </c>
      <c r="D6">
        <v>1.2</v>
      </c>
      <c r="E6">
        <f t="shared" si="0"/>
        <v>30.399999999999995</v>
      </c>
      <c r="F6" s="12">
        <f t="shared" si="2"/>
        <v>5.347222222222222E-3</v>
      </c>
      <c r="G6" s="12">
        <f t="shared" si="3"/>
        <v>5.0486111111111114E-2</v>
      </c>
      <c r="H6" s="12">
        <f t="shared" si="4"/>
        <v>4.5138888888888895E-2</v>
      </c>
      <c r="I6">
        <v>462</v>
      </c>
      <c r="J6">
        <f t="shared" si="5"/>
        <v>7.7</v>
      </c>
      <c r="K6">
        <v>4362</v>
      </c>
      <c r="L6">
        <f t="shared" si="6"/>
        <v>72.7</v>
      </c>
      <c r="M6">
        <v>3900</v>
      </c>
      <c r="N6">
        <v>31.707317073170699</v>
      </c>
      <c r="O6">
        <f t="shared" si="7"/>
        <v>123.00000000000013</v>
      </c>
    </row>
    <row r="7" spans="2:21" x14ac:dyDescent="0.2">
      <c r="B7" t="s">
        <v>7</v>
      </c>
      <c r="C7" s="12">
        <f t="shared" si="1"/>
        <v>2.0277777777777777E-2</v>
      </c>
      <c r="D7">
        <v>5.4</v>
      </c>
      <c r="E7">
        <f t="shared" si="0"/>
        <v>29.199999999999996</v>
      </c>
      <c r="F7" s="12"/>
      <c r="G7" s="12"/>
      <c r="H7" s="12"/>
      <c r="O7">
        <f>O38/2</f>
        <v>130.00000000000065</v>
      </c>
    </row>
    <row r="8" spans="2:21" x14ac:dyDescent="0.2">
      <c r="B8" t="s">
        <v>8</v>
      </c>
      <c r="C8" s="12">
        <f t="shared" si="1"/>
        <v>1.6527777777777777E-2</v>
      </c>
      <c r="D8">
        <v>2.9</v>
      </c>
      <c r="E8">
        <f t="shared" si="0"/>
        <v>23.799999999999997</v>
      </c>
      <c r="F8" s="12">
        <f t="shared" si="2"/>
        <v>9.9305555555555553E-3</v>
      </c>
      <c r="G8" s="12">
        <f t="shared" si="3"/>
        <v>5.5069444444444442E-2</v>
      </c>
      <c r="H8" s="12">
        <f t="shared" si="4"/>
        <v>4.5138888888888888E-2</v>
      </c>
      <c r="I8">
        <v>858</v>
      </c>
      <c r="J8">
        <f t="shared" si="5"/>
        <v>14.3</v>
      </c>
      <c r="K8">
        <v>4758</v>
      </c>
      <c r="L8">
        <f t="shared" si="6"/>
        <v>79.3</v>
      </c>
      <c r="M8">
        <v>3900</v>
      </c>
      <c r="N8">
        <v>18.139534883720899</v>
      </c>
      <c r="O8">
        <f t="shared" si="7"/>
        <v>215.00000000000037</v>
      </c>
    </row>
    <row r="9" spans="2:21" x14ac:dyDescent="0.2">
      <c r="B9" t="s">
        <v>9</v>
      </c>
      <c r="C9" s="12">
        <f t="shared" si="1"/>
        <v>1.4513888888888889E-2</v>
      </c>
      <c r="D9">
        <v>3.4</v>
      </c>
      <c r="E9">
        <f t="shared" si="0"/>
        <v>20.9</v>
      </c>
      <c r="F9" s="12">
        <f t="shared" si="2"/>
        <v>1.1944444444444445E-2</v>
      </c>
      <c r="G9" s="12">
        <f t="shared" si="3"/>
        <v>5.7083333333333333E-2</v>
      </c>
      <c r="H9" s="12">
        <f t="shared" si="4"/>
        <v>4.5138888888888888E-2</v>
      </c>
      <c r="I9">
        <v>1032</v>
      </c>
      <c r="J9">
        <f t="shared" si="5"/>
        <v>17.2</v>
      </c>
      <c r="K9">
        <v>4932</v>
      </c>
      <c r="L9">
        <f t="shared" si="6"/>
        <v>82.2</v>
      </c>
      <c r="M9">
        <v>3900</v>
      </c>
      <c r="N9">
        <v>15.9183673469387</v>
      </c>
      <c r="O9">
        <f t="shared" si="7"/>
        <v>245.00000000000117</v>
      </c>
    </row>
    <row r="10" spans="2:21" x14ac:dyDescent="0.2">
      <c r="B10" t="s">
        <v>10</v>
      </c>
      <c r="C10" s="12">
        <f t="shared" si="1"/>
        <v>1.2152777777777778E-2</v>
      </c>
      <c r="D10">
        <v>1.8</v>
      </c>
      <c r="E10">
        <f>E11+D10</f>
        <v>17.5</v>
      </c>
      <c r="F10" s="12">
        <f t="shared" si="2"/>
        <v>1.4305555555555556E-2</v>
      </c>
      <c r="G10" s="12">
        <f t="shared" si="3"/>
        <v>5.9444444444444446E-2</v>
      </c>
      <c r="H10" s="12">
        <f t="shared" si="4"/>
        <v>4.5138888888888888E-2</v>
      </c>
      <c r="I10">
        <v>1236</v>
      </c>
      <c r="J10">
        <f t="shared" si="5"/>
        <v>20.6</v>
      </c>
      <c r="K10">
        <v>5136</v>
      </c>
      <c r="L10">
        <f t="shared" si="6"/>
        <v>85.6</v>
      </c>
      <c r="M10">
        <v>3900</v>
      </c>
      <c r="N10">
        <v>28.4671532846715</v>
      </c>
      <c r="O10">
        <f t="shared" si="7"/>
        <v>137.00000000000017</v>
      </c>
    </row>
    <row r="11" spans="2:21" x14ac:dyDescent="0.2">
      <c r="B11" t="s">
        <v>11</v>
      </c>
      <c r="C11" s="12">
        <f t="shared" si="1"/>
        <v>1.0902777777777777E-2</v>
      </c>
      <c r="D11">
        <v>4</v>
      </c>
      <c r="E11">
        <f t="shared" si="0"/>
        <v>15.7</v>
      </c>
      <c r="F11" s="12"/>
      <c r="G11" s="12"/>
      <c r="H11" s="12"/>
      <c r="O11">
        <f>O40/2</f>
        <v>110.00000000000044</v>
      </c>
    </row>
    <row r="12" spans="2:21" x14ac:dyDescent="0.2">
      <c r="B12" t="s">
        <v>12</v>
      </c>
      <c r="C12" s="12">
        <f t="shared" si="1"/>
        <v>8.1250000000000003E-3</v>
      </c>
      <c r="D12">
        <v>1.6</v>
      </c>
      <c r="E12">
        <f t="shared" si="0"/>
        <v>11.7</v>
      </c>
      <c r="F12" s="12">
        <f t="shared" si="2"/>
        <v>1.8333333333333333E-2</v>
      </c>
      <c r="G12" s="12">
        <f t="shared" si="3"/>
        <v>6.3472222222222222E-2</v>
      </c>
      <c r="H12" s="12">
        <f t="shared" si="4"/>
        <v>4.5138888888888888E-2</v>
      </c>
      <c r="I12">
        <v>1584</v>
      </c>
      <c r="J12">
        <f t="shared" si="5"/>
        <v>26.4</v>
      </c>
      <c r="K12">
        <v>5484</v>
      </c>
      <c r="L12">
        <f t="shared" si="6"/>
        <v>91.4</v>
      </c>
      <c r="M12">
        <v>3900</v>
      </c>
      <c r="N12">
        <v>29.545454545454501</v>
      </c>
      <c r="O12">
        <f t="shared" si="7"/>
        <v>132.0000000000002</v>
      </c>
    </row>
    <row r="13" spans="2:21" x14ac:dyDescent="0.2">
      <c r="B13" t="s">
        <v>13</v>
      </c>
      <c r="C13" s="12">
        <f t="shared" si="1"/>
        <v>7.013888888888889E-3</v>
      </c>
      <c r="D13">
        <v>4.5999999999999996</v>
      </c>
      <c r="E13">
        <f t="shared" si="0"/>
        <v>10.1</v>
      </c>
      <c r="F13" s="12">
        <f t="shared" si="2"/>
        <v>1.9444444444444445E-2</v>
      </c>
      <c r="G13" s="12">
        <f t="shared" si="3"/>
        <v>6.458333333333334E-2</v>
      </c>
      <c r="H13" s="12">
        <f t="shared" si="4"/>
        <v>4.5138888888888895E-2</v>
      </c>
      <c r="I13">
        <v>1680</v>
      </c>
      <c r="J13">
        <f t="shared" si="5"/>
        <v>28</v>
      </c>
      <c r="K13">
        <v>5580</v>
      </c>
      <c r="L13">
        <f t="shared" si="6"/>
        <v>93</v>
      </c>
      <c r="M13">
        <v>3900</v>
      </c>
      <c r="N13">
        <v>23.780487804878</v>
      </c>
      <c r="O13">
        <f t="shared" si="7"/>
        <v>164.00000000000034</v>
      </c>
    </row>
    <row r="14" spans="2:21" x14ac:dyDescent="0.2">
      <c r="B14" t="s">
        <v>14</v>
      </c>
      <c r="C14" s="12">
        <f t="shared" si="1"/>
        <v>3.8194444444444443E-3</v>
      </c>
      <c r="D14">
        <v>3.4</v>
      </c>
      <c r="E14">
        <f>E15+D14</f>
        <v>5.5</v>
      </c>
      <c r="F14" s="12">
        <f t="shared" si="2"/>
        <v>2.2638888888888889E-2</v>
      </c>
      <c r="G14" s="12">
        <f t="shared" si="3"/>
        <v>6.7777777777777784E-2</v>
      </c>
      <c r="H14" s="12">
        <f t="shared" si="4"/>
        <v>4.5138888888888895E-2</v>
      </c>
      <c r="I14">
        <v>1956</v>
      </c>
      <c r="J14">
        <f t="shared" si="5"/>
        <v>32.6</v>
      </c>
      <c r="K14">
        <v>5856</v>
      </c>
      <c r="L14">
        <f t="shared" si="6"/>
        <v>97.6</v>
      </c>
      <c r="M14">
        <v>3900</v>
      </c>
      <c r="N14">
        <v>31.451612903225801</v>
      </c>
      <c r="O14">
        <f t="shared" si="7"/>
        <v>124.00000000000003</v>
      </c>
    </row>
    <row r="15" spans="2:21" x14ac:dyDescent="0.2">
      <c r="B15" t="s">
        <v>15</v>
      </c>
      <c r="C15" s="12">
        <f t="shared" si="1"/>
        <v>1.4583333333333334E-3</v>
      </c>
      <c r="D15">
        <v>1.2</v>
      </c>
      <c r="E15">
        <f>E16+D15</f>
        <v>2.1</v>
      </c>
      <c r="F15" s="12">
        <f t="shared" si="2"/>
        <v>2.5000000000000001E-2</v>
      </c>
      <c r="G15" s="12">
        <f t="shared" si="3"/>
        <v>7.013888888888889E-2</v>
      </c>
      <c r="H15" s="12">
        <f t="shared" si="4"/>
        <v>4.5138888888888888E-2</v>
      </c>
      <c r="I15">
        <v>2160</v>
      </c>
      <c r="J15">
        <f t="shared" si="5"/>
        <v>36</v>
      </c>
      <c r="K15">
        <v>6060</v>
      </c>
      <c r="L15">
        <f t="shared" si="6"/>
        <v>101</v>
      </c>
      <c r="M15">
        <v>3900</v>
      </c>
      <c r="N15">
        <v>18.309859154929502</v>
      </c>
      <c r="O15">
        <f t="shared" si="7"/>
        <v>213.00000000000088</v>
      </c>
    </row>
    <row r="16" spans="2:21" x14ac:dyDescent="0.2">
      <c r="B16" t="s">
        <v>16</v>
      </c>
      <c r="C16" s="12">
        <f t="shared" si="1"/>
        <v>6.2500000000000001E-4</v>
      </c>
      <c r="D16">
        <v>0.9</v>
      </c>
      <c r="E16">
        <f>D16</f>
        <v>0.9</v>
      </c>
      <c r="F16" s="12">
        <f t="shared" si="2"/>
        <v>2.5833333333333333E-2</v>
      </c>
      <c r="G16" s="12">
        <f t="shared" si="3"/>
        <v>7.0972222222222228E-2</v>
      </c>
      <c r="H16" s="12">
        <f t="shared" si="4"/>
        <v>4.5138888888888895E-2</v>
      </c>
      <c r="I16">
        <v>2232</v>
      </c>
      <c r="J16">
        <f t="shared" si="5"/>
        <v>37.200000000000003</v>
      </c>
      <c r="K16">
        <v>6132</v>
      </c>
      <c r="L16">
        <f t="shared" si="6"/>
        <v>102.2</v>
      </c>
      <c r="M16">
        <v>3900</v>
      </c>
      <c r="N16">
        <v>21.081081081080999</v>
      </c>
      <c r="O16">
        <f t="shared" si="7"/>
        <v>185.00000000000071</v>
      </c>
    </row>
    <row r="17" spans="2:15" x14ac:dyDescent="0.2">
      <c r="B17" t="s">
        <v>20</v>
      </c>
      <c r="C17" s="12">
        <f t="shared" si="1"/>
        <v>2.2708333333333334E-2</v>
      </c>
      <c r="D17">
        <v>1.2</v>
      </c>
      <c r="E17">
        <f t="shared" ref="E17:E26" si="8">E18+D17</f>
        <v>32.700000000000003</v>
      </c>
      <c r="F17" s="12">
        <f t="shared" si="2"/>
        <v>3.7499999999999999E-3</v>
      </c>
      <c r="G17" s="12">
        <f t="shared" si="3"/>
        <v>4.8888888888888891E-2</v>
      </c>
      <c r="H17" s="12">
        <f t="shared" si="4"/>
        <v>4.5138888888888895E-2</v>
      </c>
      <c r="I17">
        <v>324</v>
      </c>
      <c r="J17">
        <f t="shared" si="5"/>
        <v>5.4</v>
      </c>
      <c r="K17">
        <v>4224</v>
      </c>
      <c r="L17">
        <f t="shared" si="6"/>
        <v>70.400000000000006</v>
      </c>
      <c r="M17">
        <v>3900</v>
      </c>
      <c r="N17">
        <v>49.367088607594901</v>
      </c>
      <c r="O17">
        <f t="shared" si="7"/>
        <v>79.000000000000057</v>
      </c>
    </row>
    <row r="18" spans="2:15" x14ac:dyDescent="0.2">
      <c r="B18" t="s">
        <v>21</v>
      </c>
      <c r="C18" s="12">
        <f t="shared" si="1"/>
        <v>2.1874999999999999E-2</v>
      </c>
      <c r="D18">
        <v>2.2999999999999998</v>
      </c>
      <c r="E18">
        <f t="shared" si="8"/>
        <v>31.5</v>
      </c>
      <c r="F18" s="12">
        <f t="shared" si="2"/>
        <v>4.5833333333333334E-3</v>
      </c>
      <c r="G18" s="12">
        <f t="shared" si="3"/>
        <v>4.9722222222222223E-2</v>
      </c>
      <c r="H18" s="12">
        <f t="shared" si="4"/>
        <v>4.5138888888888888E-2</v>
      </c>
      <c r="I18">
        <v>396</v>
      </c>
      <c r="J18">
        <f t="shared" si="5"/>
        <v>6.6</v>
      </c>
      <c r="K18">
        <v>4296</v>
      </c>
      <c r="L18">
        <f t="shared" si="6"/>
        <v>71.599999999999994</v>
      </c>
      <c r="M18">
        <v>3900</v>
      </c>
      <c r="N18">
        <v>56.521739130434703</v>
      </c>
      <c r="O18">
        <f t="shared" si="7"/>
        <v>69.000000000000099</v>
      </c>
    </row>
    <row r="19" spans="2:15" x14ac:dyDescent="0.2">
      <c r="B19" t="s">
        <v>22</v>
      </c>
      <c r="C19" s="12">
        <f t="shared" si="1"/>
        <v>2.0277777777777777E-2</v>
      </c>
      <c r="D19">
        <v>3.2</v>
      </c>
      <c r="E19">
        <f t="shared" si="8"/>
        <v>29.2</v>
      </c>
      <c r="F19" s="12">
        <f t="shared" si="2"/>
        <v>6.1805555555555555E-3</v>
      </c>
      <c r="G19" s="12">
        <f t="shared" si="3"/>
        <v>5.1319444444444445E-2</v>
      </c>
      <c r="H19" s="12">
        <f t="shared" si="4"/>
        <v>4.5138888888888888E-2</v>
      </c>
      <c r="I19">
        <v>534</v>
      </c>
      <c r="J19">
        <f t="shared" si="5"/>
        <v>8.9</v>
      </c>
      <c r="K19">
        <v>4434</v>
      </c>
      <c r="L19">
        <f t="shared" si="6"/>
        <v>73.900000000000006</v>
      </c>
      <c r="M19">
        <v>3900</v>
      </c>
      <c r="N19">
        <v>90.697674418604606</v>
      </c>
      <c r="O19">
        <f t="shared" si="7"/>
        <v>43.000000000000021</v>
      </c>
    </row>
    <row r="20" spans="2:15" x14ac:dyDescent="0.2">
      <c r="B20" t="s">
        <v>23</v>
      </c>
      <c r="C20" s="12">
        <f t="shared" si="1"/>
        <v>1.8055555555555554E-2</v>
      </c>
      <c r="D20">
        <v>4.3</v>
      </c>
      <c r="E20">
        <f t="shared" si="8"/>
        <v>26</v>
      </c>
      <c r="F20" s="12">
        <f t="shared" si="2"/>
        <v>8.4027777777777781E-3</v>
      </c>
      <c r="G20" s="12">
        <f t="shared" si="3"/>
        <v>5.3541666666666668E-2</v>
      </c>
      <c r="H20" s="12">
        <f t="shared" si="4"/>
        <v>4.5138888888888888E-2</v>
      </c>
      <c r="I20">
        <v>726</v>
      </c>
      <c r="J20">
        <f t="shared" si="5"/>
        <v>12.1</v>
      </c>
      <c r="K20">
        <v>4626</v>
      </c>
      <c r="L20">
        <f t="shared" si="6"/>
        <v>77.099999999999994</v>
      </c>
      <c r="M20">
        <v>3900</v>
      </c>
      <c r="N20">
        <v>30.708661417322801</v>
      </c>
      <c r="O20">
        <f t="shared" si="7"/>
        <v>127.00000000000014</v>
      </c>
    </row>
    <row r="21" spans="2:15" x14ac:dyDescent="0.2">
      <c r="B21" t="s">
        <v>24</v>
      </c>
      <c r="C21" s="12">
        <f t="shared" si="1"/>
        <v>1.5069444444444444E-2</v>
      </c>
      <c r="D21">
        <v>1.2</v>
      </c>
      <c r="E21">
        <f t="shared" si="8"/>
        <v>21.7</v>
      </c>
      <c r="F21" s="12"/>
      <c r="G21" s="12"/>
      <c r="H21" s="12"/>
      <c r="O21">
        <f>O39/2</f>
        <v>105.00000000000028</v>
      </c>
    </row>
    <row r="22" spans="2:15" x14ac:dyDescent="0.2">
      <c r="B22" t="s">
        <v>25</v>
      </c>
      <c r="C22" s="12">
        <f t="shared" si="1"/>
        <v>1.4236111111111111E-2</v>
      </c>
      <c r="D22">
        <v>2.7</v>
      </c>
      <c r="E22">
        <f t="shared" si="8"/>
        <v>20.5</v>
      </c>
      <c r="F22" s="12">
        <f t="shared" si="2"/>
        <v>1.2222222222222223E-2</v>
      </c>
      <c r="G22" s="12">
        <f t="shared" si="3"/>
        <v>5.7361111111111113E-2</v>
      </c>
      <c r="H22" s="12">
        <f t="shared" si="4"/>
        <v>4.5138888888888888E-2</v>
      </c>
      <c r="I22">
        <v>1056</v>
      </c>
      <c r="J22">
        <f t="shared" si="5"/>
        <v>17.600000000000001</v>
      </c>
      <c r="K22">
        <v>4956</v>
      </c>
      <c r="L22">
        <f t="shared" si="6"/>
        <v>82.6</v>
      </c>
      <c r="M22">
        <v>3900</v>
      </c>
      <c r="N22">
        <v>130</v>
      </c>
      <c r="O22">
        <f t="shared" si="7"/>
        <v>30</v>
      </c>
    </row>
    <row r="23" spans="2:15" x14ac:dyDescent="0.2">
      <c r="B23" t="s">
        <v>26</v>
      </c>
      <c r="C23" s="12">
        <f t="shared" si="1"/>
        <v>1.2361111111111111E-2</v>
      </c>
      <c r="D23">
        <v>3</v>
      </c>
      <c r="E23">
        <f t="shared" si="8"/>
        <v>17.8</v>
      </c>
      <c r="F23" s="12">
        <f t="shared" si="2"/>
        <v>1.4097222222222223E-2</v>
      </c>
      <c r="G23" s="12">
        <f t="shared" si="3"/>
        <v>5.9236111111111114E-2</v>
      </c>
      <c r="H23" s="12">
        <f t="shared" si="4"/>
        <v>4.5138888888888895E-2</v>
      </c>
      <c r="I23">
        <v>1218</v>
      </c>
      <c r="J23">
        <f t="shared" si="5"/>
        <v>20.3</v>
      </c>
      <c r="K23">
        <v>5118</v>
      </c>
      <c r="L23">
        <f t="shared" si="6"/>
        <v>85.3</v>
      </c>
      <c r="M23">
        <v>3900</v>
      </c>
      <c r="N23">
        <v>56.521739130434703</v>
      </c>
      <c r="O23">
        <f t="shared" si="7"/>
        <v>69.000000000000099</v>
      </c>
    </row>
    <row r="24" spans="2:15" x14ac:dyDescent="0.2">
      <c r="B24" t="s">
        <v>11</v>
      </c>
      <c r="C24" s="12">
        <f t="shared" si="1"/>
        <v>1.0277777777777778E-2</v>
      </c>
      <c r="D24">
        <v>6</v>
      </c>
      <c r="E24">
        <f t="shared" si="8"/>
        <v>14.8</v>
      </c>
      <c r="F24" s="12"/>
      <c r="G24" s="12"/>
      <c r="H24" s="12"/>
      <c r="O24">
        <f>O40/2</f>
        <v>110.00000000000044</v>
      </c>
    </row>
    <row r="25" spans="2:15" x14ac:dyDescent="0.2">
      <c r="B25" t="s">
        <v>27</v>
      </c>
      <c r="C25" s="12">
        <f t="shared" si="1"/>
        <v>6.1111111111111114E-3</v>
      </c>
      <c r="D25">
        <v>4.3</v>
      </c>
      <c r="E25">
        <f t="shared" si="8"/>
        <v>8.8000000000000007</v>
      </c>
      <c r="F25" s="12">
        <f t="shared" si="2"/>
        <v>2.0347222222222221E-2</v>
      </c>
      <c r="G25" s="12">
        <f t="shared" si="3"/>
        <v>6.5486111111111106E-2</v>
      </c>
      <c r="H25" s="12">
        <f t="shared" si="4"/>
        <v>4.5138888888888881E-2</v>
      </c>
      <c r="I25">
        <v>1758</v>
      </c>
      <c r="J25">
        <f t="shared" si="5"/>
        <v>29.3</v>
      </c>
      <c r="K25">
        <v>5658</v>
      </c>
      <c r="L25">
        <f t="shared" si="6"/>
        <v>94.3</v>
      </c>
      <c r="M25">
        <v>3900</v>
      </c>
      <c r="N25">
        <v>24.074074074074002</v>
      </c>
      <c r="O25">
        <f t="shared" si="7"/>
        <v>162.00000000000048</v>
      </c>
    </row>
    <row r="26" spans="2:15" x14ac:dyDescent="0.2">
      <c r="B26" t="s">
        <v>28</v>
      </c>
      <c r="C26" s="12">
        <f t="shared" si="1"/>
        <v>3.1250000000000002E-3</v>
      </c>
      <c r="D26">
        <v>0.5</v>
      </c>
      <c r="E26">
        <f t="shared" si="8"/>
        <v>4.5</v>
      </c>
      <c r="F26" s="12">
        <f t="shared" si="2"/>
        <v>2.3333333333333334E-2</v>
      </c>
      <c r="G26" s="12">
        <f t="shared" si="3"/>
        <v>6.8472222222222226E-2</v>
      </c>
      <c r="H26" s="12">
        <f t="shared" si="4"/>
        <v>4.5138888888888895E-2</v>
      </c>
      <c r="I26">
        <v>2016</v>
      </c>
      <c r="J26">
        <f t="shared" si="5"/>
        <v>33.6</v>
      </c>
      <c r="K26">
        <v>5916</v>
      </c>
      <c r="L26">
        <f t="shared" si="6"/>
        <v>98.6</v>
      </c>
      <c r="M26">
        <v>3900</v>
      </c>
      <c r="N26">
        <v>43.3333333333333</v>
      </c>
      <c r="O26">
        <f t="shared" si="7"/>
        <v>90.000000000000071</v>
      </c>
    </row>
    <row r="27" spans="2:15" x14ac:dyDescent="0.2">
      <c r="B27" t="s">
        <v>29</v>
      </c>
      <c r="C27" s="12">
        <f t="shared" si="1"/>
        <v>2.7777777777777779E-3</v>
      </c>
      <c r="D27">
        <v>2.7</v>
      </c>
      <c r="E27">
        <f>E28+D27</f>
        <v>4</v>
      </c>
      <c r="F27" s="12">
        <f t="shared" si="2"/>
        <v>2.3680555555555555E-2</v>
      </c>
      <c r="G27" s="12">
        <f t="shared" si="3"/>
        <v>6.8819444444444447E-2</v>
      </c>
      <c r="H27" s="12">
        <f t="shared" si="4"/>
        <v>4.5138888888888895E-2</v>
      </c>
      <c r="I27">
        <v>2046</v>
      </c>
      <c r="J27">
        <f t="shared" si="5"/>
        <v>34.1</v>
      </c>
      <c r="K27">
        <v>5946</v>
      </c>
      <c r="L27">
        <f t="shared" si="6"/>
        <v>99.1</v>
      </c>
      <c r="M27">
        <v>3900</v>
      </c>
      <c r="N27">
        <v>26.351351351351301</v>
      </c>
      <c r="O27">
        <f t="shared" si="7"/>
        <v>148.00000000000028</v>
      </c>
    </row>
    <row r="28" spans="2:15" x14ac:dyDescent="0.2">
      <c r="B28" t="s">
        <v>30</v>
      </c>
      <c r="C28" s="12">
        <f t="shared" si="1"/>
        <v>9.0277777777777784E-4</v>
      </c>
      <c r="D28">
        <v>1.3</v>
      </c>
      <c r="E28">
        <f>D28</f>
        <v>1.3</v>
      </c>
      <c r="F28" s="12">
        <f t="shared" si="2"/>
        <v>2.5555555555555557E-2</v>
      </c>
      <c r="G28" s="12">
        <f t="shared" si="3"/>
        <v>7.0694444444444449E-2</v>
      </c>
      <c r="H28" s="12">
        <f t="shared" si="4"/>
        <v>4.5138888888888895E-2</v>
      </c>
      <c r="I28">
        <v>2208</v>
      </c>
      <c r="J28">
        <f t="shared" si="5"/>
        <v>36.799999999999997</v>
      </c>
      <c r="K28">
        <v>6108</v>
      </c>
      <c r="L28">
        <f t="shared" si="6"/>
        <v>101.8</v>
      </c>
      <c r="M28">
        <v>3900</v>
      </c>
      <c r="N28">
        <v>22.807017543859601</v>
      </c>
      <c r="O28">
        <f t="shared" si="7"/>
        <v>171.00000000000037</v>
      </c>
    </row>
    <row r="29" spans="2:15" x14ac:dyDescent="0.2">
      <c r="B29" t="s">
        <v>31</v>
      </c>
      <c r="C29" s="12">
        <f t="shared" si="1"/>
        <v>2.645833333333333E-2</v>
      </c>
      <c r="D29">
        <v>0.6</v>
      </c>
      <c r="E29">
        <f t="shared" ref="E29:E35" si="9">E30+D29</f>
        <v>38.099999999999994</v>
      </c>
      <c r="F29" s="12">
        <f t="shared" si="2"/>
        <v>0</v>
      </c>
      <c r="G29" s="12">
        <f t="shared" si="3"/>
        <v>4.5138888888888888E-2</v>
      </c>
      <c r="H29" s="12">
        <f t="shared" si="4"/>
        <v>4.5138888888888888E-2</v>
      </c>
      <c r="I29">
        <v>0</v>
      </c>
      <c r="J29">
        <f t="shared" si="5"/>
        <v>0</v>
      </c>
      <c r="K29">
        <v>3900</v>
      </c>
      <c r="L29">
        <f t="shared" si="6"/>
        <v>65</v>
      </c>
      <c r="M29">
        <v>3900</v>
      </c>
      <c r="N29">
        <v>16.25</v>
      </c>
      <c r="O29">
        <f t="shared" si="7"/>
        <v>240</v>
      </c>
    </row>
    <row r="30" spans="2:15" x14ac:dyDescent="0.2">
      <c r="B30" t="s">
        <v>32</v>
      </c>
      <c r="C30" s="12">
        <f t="shared" si="1"/>
        <v>2.6041666666666661E-2</v>
      </c>
      <c r="D30">
        <v>2.2999999999999998</v>
      </c>
      <c r="E30">
        <f t="shared" si="9"/>
        <v>37.499999999999993</v>
      </c>
      <c r="F30" s="12">
        <f t="shared" si="2"/>
        <v>4.1666666666666669E-4</v>
      </c>
      <c r="G30" s="12">
        <f t="shared" si="3"/>
        <v>4.5555555555555557E-2</v>
      </c>
      <c r="H30" s="12">
        <f t="shared" si="4"/>
        <v>4.5138888888888888E-2</v>
      </c>
      <c r="I30">
        <v>36</v>
      </c>
      <c r="J30">
        <f t="shared" si="5"/>
        <v>0.6</v>
      </c>
      <c r="K30">
        <v>3936</v>
      </c>
      <c r="L30">
        <f t="shared" si="6"/>
        <v>65.599999999999994</v>
      </c>
      <c r="M30">
        <v>3900</v>
      </c>
      <c r="N30">
        <v>12.580645161290301</v>
      </c>
      <c r="O30">
        <f t="shared" si="7"/>
        <v>310.00000000000051</v>
      </c>
    </row>
    <row r="31" spans="2:15" x14ac:dyDescent="0.2">
      <c r="B31" t="s">
        <v>7</v>
      </c>
      <c r="C31" s="12">
        <f t="shared" si="1"/>
        <v>2.4444444444444442E-2</v>
      </c>
      <c r="D31">
        <v>4.0999999999999996</v>
      </c>
      <c r="E31">
        <f t="shared" si="9"/>
        <v>35.199999999999996</v>
      </c>
      <c r="F31" s="12"/>
      <c r="G31" s="12"/>
      <c r="H31" s="12"/>
      <c r="O31">
        <f>O38/2</f>
        <v>130.00000000000065</v>
      </c>
    </row>
    <row r="32" spans="2:15" x14ac:dyDescent="0.2">
      <c r="B32" t="s">
        <v>24</v>
      </c>
      <c r="C32" s="12">
        <f t="shared" si="1"/>
        <v>2.1597222222222219E-2</v>
      </c>
      <c r="D32">
        <v>6</v>
      </c>
      <c r="E32">
        <f t="shared" si="9"/>
        <v>31.099999999999998</v>
      </c>
      <c r="F32" s="12"/>
      <c r="G32" s="12"/>
      <c r="H32" s="12"/>
      <c r="O32">
        <f>O39/2</f>
        <v>105.00000000000028</v>
      </c>
    </row>
    <row r="33" spans="2:15" x14ac:dyDescent="0.2">
      <c r="B33" t="s">
        <v>33</v>
      </c>
      <c r="C33" s="12">
        <f t="shared" si="1"/>
        <v>1.7430555555555553E-2</v>
      </c>
      <c r="D33">
        <v>2.2999999999999998</v>
      </c>
      <c r="E33">
        <f t="shared" si="9"/>
        <v>25.099999999999998</v>
      </c>
      <c r="F33" s="12">
        <f t="shared" si="2"/>
        <v>9.0277777777777769E-3</v>
      </c>
      <c r="G33" s="12">
        <f t="shared" si="3"/>
        <v>5.4166666666666669E-2</v>
      </c>
      <c r="H33" s="12">
        <f t="shared" si="4"/>
        <v>4.5138888888888895E-2</v>
      </c>
      <c r="I33">
        <v>780</v>
      </c>
      <c r="J33">
        <f t="shared" si="5"/>
        <v>13</v>
      </c>
      <c r="K33">
        <v>4680</v>
      </c>
      <c r="L33">
        <f t="shared" si="6"/>
        <v>78</v>
      </c>
      <c r="M33">
        <v>3900</v>
      </c>
      <c r="N33">
        <v>29.770992366412202</v>
      </c>
      <c r="O33">
        <f t="shared" si="7"/>
        <v>131.00000000000006</v>
      </c>
    </row>
    <row r="34" spans="2:15" x14ac:dyDescent="0.2">
      <c r="B34" t="s">
        <v>34</v>
      </c>
      <c r="C34" s="12">
        <f t="shared" si="1"/>
        <v>1.5833333333333331E-2</v>
      </c>
      <c r="D34">
        <v>7.1</v>
      </c>
      <c r="E34">
        <f t="shared" si="9"/>
        <v>22.799999999999997</v>
      </c>
      <c r="F34" s="12">
        <f t="shared" si="2"/>
        <v>1.0625000000000001E-2</v>
      </c>
      <c r="G34" s="12">
        <f t="shared" si="3"/>
        <v>5.5763888888888891E-2</v>
      </c>
      <c r="H34" s="12">
        <f t="shared" si="4"/>
        <v>4.5138888888888888E-2</v>
      </c>
      <c r="I34">
        <v>918</v>
      </c>
      <c r="J34">
        <f t="shared" si="5"/>
        <v>15.3</v>
      </c>
      <c r="K34">
        <v>4818</v>
      </c>
      <c r="L34">
        <f t="shared" si="6"/>
        <v>80.3</v>
      </c>
      <c r="M34">
        <v>3900</v>
      </c>
      <c r="N34">
        <v>20.5263157894736</v>
      </c>
      <c r="O34">
        <f t="shared" si="7"/>
        <v>190.0000000000008</v>
      </c>
    </row>
    <row r="35" spans="2:15" x14ac:dyDescent="0.2">
      <c r="B35" t="s">
        <v>35</v>
      </c>
      <c r="C35" s="12">
        <f t="shared" si="1"/>
        <v>1.0902777777777777E-2</v>
      </c>
      <c r="D35">
        <v>4.8</v>
      </c>
      <c r="E35">
        <f t="shared" si="9"/>
        <v>15.7</v>
      </c>
      <c r="F35" s="12">
        <f t="shared" si="2"/>
        <v>1.5555555555555555E-2</v>
      </c>
      <c r="G35" s="12">
        <f t="shared" si="3"/>
        <v>6.0694444444444447E-2</v>
      </c>
      <c r="H35" s="12">
        <f t="shared" si="4"/>
        <v>4.5138888888888895E-2</v>
      </c>
      <c r="I35">
        <v>1344</v>
      </c>
      <c r="J35">
        <f t="shared" si="5"/>
        <v>22.4</v>
      </c>
      <c r="K35">
        <v>5244</v>
      </c>
      <c r="L35">
        <f t="shared" si="6"/>
        <v>87.4</v>
      </c>
      <c r="M35">
        <v>3900</v>
      </c>
      <c r="N35">
        <v>29.545454545454501</v>
      </c>
      <c r="O35">
        <f t="shared" si="7"/>
        <v>132.0000000000002</v>
      </c>
    </row>
    <row r="36" spans="2:15" x14ac:dyDescent="0.2">
      <c r="B36" t="s">
        <v>36</v>
      </c>
      <c r="C36" s="12">
        <f t="shared" si="1"/>
        <v>7.5694444444444446E-3</v>
      </c>
      <c r="D36">
        <v>3.7</v>
      </c>
      <c r="E36">
        <f>E37+D36</f>
        <v>10.9</v>
      </c>
      <c r="F36" s="12">
        <f t="shared" si="2"/>
        <v>1.8888888888888889E-2</v>
      </c>
      <c r="G36" s="12">
        <f t="shared" si="3"/>
        <v>6.4027777777777781E-2</v>
      </c>
      <c r="H36" s="12">
        <f t="shared" si="4"/>
        <v>4.5138888888888895E-2</v>
      </c>
      <c r="I36">
        <v>1632</v>
      </c>
      <c r="J36">
        <f t="shared" si="5"/>
        <v>27.2</v>
      </c>
      <c r="K36">
        <v>5532</v>
      </c>
      <c r="L36">
        <f t="shared" si="6"/>
        <v>92.2</v>
      </c>
      <c r="M36">
        <v>3900</v>
      </c>
      <c r="N36">
        <v>30.46875</v>
      </c>
      <c r="O36">
        <f t="shared" si="7"/>
        <v>128</v>
      </c>
    </row>
    <row r="37" spans="2:15" x14ac:dyDescent="0.2">
      <c r="B37" t="s">
        <v>37</v>
      </c>
      <c r="C37" s="12">
        <f t="shared" si="1"/>
        <v>5.0000000000000001E-3</v>
      </c>
      <c r="D37">
        <v>7.2</v>
      </c>
      <c r="E37">
        <f>D37</f>
        <v>7.2</v>
      </c>
      <c r="F37" s="12">
        <f t="shared" si="2"/>
        <v>2.1458333333333333E-2</v>
      </c>
      <c r="G37" s="12">
        <f t="shared" si="3"/>
        <v>6.6597222222222224E-2</v>
      </c>
      <c r="H37" s="12">
        <f t="shared" si="4"/>
        <v>4.5138888888888895E-2</v>
      </c>
      <c r="I37">
        <v>1854</v>
      </c>
      <c r="J37">
        <f t="shared" si="5"/>
        <v>30.9</v>
      </c>
      <c r="K37">
        <v>5754</v>
      </c>
      <c r="L37">
        <f t="shared" si="6"/>
        <v>95.9</v>
      </c>
      <c r="M37">
        <v>3900</v>
      </c>
      <c r="N37">
        <v>55.714285714285701</v>
      </c>
      <c r="O37">
        <f t="shared" si="7"/>
        <v>70.000000000000014</v>
      </c>
    </row>
    <row r="38" spans="2:15" x14ac:dyDescent="0.2">
      <c r="B38" t="s">
        <v>7</v>
      </c>
      <c r="C38" s="12"/>
      <c r="F38" s="12">
        <f t="shared" si="2"/>
        <v>2.0138888888888888E-3</v>
      </c>
      <c r="G38" s="12">
        <f t="shared" si="3"/>
        <v>5.1319444444444445E-2</v>
      </c>
      <c r="H38" s="12">
        <f t="shared" si="4"/>
        <v>4.9305555555555554E-2</v>
      </c>
      <c r="I38">
        <v>174</v>
      </c>
      <c r="J38">
        <f t="shared" si="5"/>
        <v>2.9</v>
      </c>
      <c r="K38">
        <v>4434</v>
      </c>
      <c r="L38">
        <f t="shared" si="6"/>
        <v>73.900000000000006</v>
      </c>
      <c r="M38">
        <v>4260</v>
      </c>
      <c r="N38">
        <v>16.384615384615302</v>
      </c>
      <c r="O38">
        <f t="shared" si="7"/>
        <v>260.00000000000131</v>
      </c>
    </row>
    <row r="39" spans="2:15" x14ac:dyDescent="0.2">
      <c r="B39" t="s">
        <v>24</v>
      </c>
      <c r="C39" s="12"/>
      <c r="F39" s="12">
        <f t="shared" si="2"/>
        <v>4.8611111111111112E-3</v>
      </c>
      <c r="G39" s="12">
        <f t="shared" si="3"/>
        <v>5.6527777777777781E-2</v>
      </c>
      <c r="H39" s="12">
        <f t="shared" si="4"/>
        <v>5.1666666666666666E-2</v>
      </c>
      <c r="I39">
        <v>420</v>
      </c>
      <c r="J39">
        <f t="shared" si="5"/>
        <v>7</v>
      </c>
      <c r="K39">
        <v>4884</v>
      </c>
      <c r="L39">
        <f t="shared" si="6"/>
        <v>81.400000000000006</v>
      </c>
      <c r="M39">
        <v>4464</v>
      </c>
      <c r="N39">
        <v>21.257142857142799</v>
      </c>
      <c r="O39">
        <f t="shared" si="7"/>
        <v>210.00000000000057</v>
      </c>
    </row>
    <row r="40" spans="2:15" x14ac:dyDescent="0.2">
      <c r="B40" t="s">
        <v>11</v>
      </c>
      <c r="C40" s="12"/>
      <c r="F40" s="12">
        <f t="shared" si="2"/>
        <v>1.5555555555555555E-2</v>
      </c>
      <c r="G40" s="12">
        <f t="shared" si="3"/>
        <v>6.1319444444444447E-2</v>
      </c>
      <c r="H40" s="12">
        <f t="shared" si="4"/>
        <v>4.5763888888888896E-2</v>
      </c>
      <c r="I40">
        <v>1344</v>
      </c>
      <c r="J40">
        <f t="shared" si="5"/>
        <v>22.4</v>
      </c>
      <c r="K40">
        <v>5298</v>
      </c>
      <c r="L40">
        <f t="shared" si="6"/>
        <v>88.3</v>
      </c>
      <c r="M40">
        <v>3954</v>
      </c>
      <c r="N40">
        <v>17.972727272727202</v>
      </c>
      <c r="O40">
        <f t="shared" si="7"/>
        <v>220.00000000000088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8AA9E-734F-4530-A613-4B8C5C34F8F1}">
  <dimension ref="B1:H49"/>
  <sheetViews>
    <sheetView topLeftCell="A40" zoomScaleNormal="100" workbookViewId="0">
      <selection activeCell="J16" sqref="J16"/>
    </sheetView>
  </sheetViews>
  <sheetFormatPr baseColWidth="10" defaultColWidth="8.83203125" defaultRowHeight="15" x14ac:dyDescent="0.2"/>
  <cols>
    <col min="2" max="2" width="8.5" bestFit="1" customWidth="1"/>
    <col min="3" max="3" width="15.33203125" customWidth="1"/>
    <col min="4" max="4" width="18.1640625" customWidth="1"/>
    <col min="5" max="5" width="21.1640625" customWidth="1"/>
    <col min="6" max="6" width="15" customWidth="1"/>
    <col min="7" max="7" width="28.1640625" customWidth="1"/>
    <col min="8" max="8" width="16.83203125" customWidth="1"/>
  </cols>
  <sheetData>
    <row r="1" spans="2:8" x14ac:dyDescent="0.2">
      <c r="B1" s="33" t="s">
        <v>1</v>
      </c>
      <c r="C1" s="29" t="s">
        <v>82</v>
      </c>
      <c r="D1" s="29" t="s">
        <v>83</v>
      </c>
      <c r="E1" s="29" t="s">
        <v>84</v>
      </c>
      <c r="F1" s="29" t="s">
        <v>85</v>
      </c>
      <c r="G1" s="29" t="s">
        <v>86</v>
      </c>
      <c r="H1" s="31" t="s">
        <v>88</v>
      </c>
    </row>
    <row r="2" spans="2:8" x14ac:dyDescent="0.2">
      <c r="B2" s="34"/>
      <c r="C2" s="30"/>
      <c r="D2" s="30"/>
      <c r="E2" s="30"/>
      <c r="F2" s="30"/>
      <c r="G2" s="30"/>
      <c r="H2" s="32"/>
    </row>
    <row r="3" spans="2:8" x14ac:dyDescent="0.2">
      <c r="B3" s="16" t="s">
        <v>3</v>
      </c>
      <c r="C3" s="14">
        <v>2.6388888888888885E-2</v>
      </c>
      <c r="D3" s="14">
        <v>6.9444444444444444E-5</v>
      </c>
      <c r="E3" s="14">
        <v>4.5208333333333336E-2</v>
      </c>
      <c r="F3" s="14">
        <v>4.5138888888888895E-2</v>
      </c>
      <c r="G3" s="15">
        <v>31.707317073170699</v>
      </c>
      <c r="H3" s="17">
        <v>123.00000000000013</v>
      </c>
    </row>
    <row r="4" spans="2:8" x14ac:dyDescent="0.2">
      <c r="B4" s="16" t="s">
        <v>4</v>
      </c>
      <c r="C4" s="14">
        <v>2.4166666666666659E-2</v>
      </c>
      <c r="D4" s="14">
        <v>2.2916666666666667E-3</v>
      </c>
      <c r="E4" s="14">
        <v>4.7430555555555552E-2</v>
      </c>
      <c r="F4" s="14">
        <v>4.5138888888888888E-2</v>
      </c>
      <c r="G4" s="15">
        <v>42.391304347826001</v>
      </c>
      <c r="H4" s="17">
        <v>92.000000000000185</v>
      </c>
    </row>
    <row r="5" spans="2:8" x14ac:dyDescent="0.2">
      <c r="B5" s="16" t="s">
        <v>5</v>
      </c>
      <c r="C5" s="14">
        <v>2.2569444444444441E-2</v>
      </c>
      <c r="D5" s="14">
        <v>3.8888888888888888E-3</v>
      </c>
      <c r="E5" s="14">
        <v>4.9027777777777781E-2</v>
      </c>
      <c r="F5" s="14">
        <v>4.5138888888888895E-2</v>
      </c>
      <c r="G5" s="15">
        <v>16.182572614107801</v>
      </c>
      <c r="H5" s="17">
        <v>241.00000000000122</v>
      </c>
    </row>
    <row r="6" spans="2:8" x14ac:dyDescent="0.2">
      <c r="B6" s="16" t="s">
        <v>6</v>
      </c>
      <c r="C6" s="14">
        <v>2.1111111111111108E-2</v>
      </c>
      <c r="D6" s="14">
        <v>5.347222222222222E-3</v>
      </c>
      <c r="E6" s="14">
        <v>5.0486111111111114E-2</v>
      </c>
      <c r="F6" s="14">
        <v>4.5138888888888895E-2</v>
      </c>
      <c r="G6" s="15">
        <v>31.707317073170699</v>
      </c>
      <c r="H6" s="17">
        <v>123.00000000000013</v>
      </c>
    </row>
    <row r="7" spans="2:8" x14ac:dyDescent="0.2">
      <c r="B7" s="16" t="s">
        <v>7</v>
      </c>
      <c r="C7" s="14">
        <v>2.0277777777777777E-2</v>
      </c>
      <c r="D7" s="14"/>
      <c r="E7" s="14"/>
      <c r="F7" s="14"/>
      <c r="G7" s="15"/>
      <c r="H7" s="17">
        <v>130.00000000000065</v>
      </c>
    </row>
    <row r="8" spans="2:8" x14ac:dyDescent="0.2">
      <c r="B8" s="16" t="s">
        <v>8</v>
      </c>
      <c r="C8" s="14">
        <v>1.6527777777777777E-2</v>
      </c>
      <c r="D8" s="14">
        <v>9.9305555555555553E-3</v>
      </c>
      <c r="E8" s="14">
        <v>5.5069444444444442E-2</v>
      </c>
      <c r="F8" s="14">
        <v>4.5138888888888888E-2</v>
      </c>
      <c r="G8" s="15">
        <v>18.139534883720899</v>
      </c>
      <c r="H8" s="17">
        <v>215.00000000000037</v>
      </c>
    </row>
    <row r="9" spans="2:8" x14ac:dyDescent="0.2">
      <c r="B9" s="16" t="s">
        <v>9</v>
      </c>
      <c r="C9" s="14">
        <v>1.4513888888888889E-2</v>
      </c>
      <c r="D9" s="14">
        <v>1.1944444444444445E-2</v>
      </c>
      <c r="E9" s="14">
        <v>5.7083333333333333E-2</v>
      </c>
      <c r="F9" s="14">
        <v>4.5138888888888888E-2</v>
      </c>
      <c r="G9" s="15">
        <v>15.9183673469387</v>
      </c>
      <c r="H9" s="17">
        <v>245.00000000000117</v>
      </c>
    </row>
    <row r="10" spans="2:8" x14ac:dyDescent="0.2">
      <c r="B10" s="16" t="s">
        <v>10</v>
      </c>
      <c r="C10" s="14">
        <v>1.2152777777777778E-2</v>
      </c>
      <c r="D10" s="14">
        <v>1.4305555555555556E-2</v>
      </c>
      <c r="E10" s="14">
        <v>5.9444444444444446E-2</v>
      </c>
      <c r="F10" s="14">
        <v>4.5138888888888888E-2</v>
      </c>
      <c r="G10" s="15">
        <v>28.4671532846715</v>
      </c>
      <c r="H10" s="17">
        <v>137.00000000000017</v>
      </c>
    </row>
    <row r="11" spans="2:8" x14ac:dyDescent="0.2">
      <c r="B11" s="16" t="s">
        <v>11</v>
      </c>
      <c r="C11" s="14">
        <v>1.0902777777777777E-2</v>
      </c>
      <c r="D11" s="14"/>
      <c r="E11" s="14"/>
      <c r="F11" s="14"/>
      <c r="G11" s="15"/>
      <c r="H11" s="17">
        <v>110.00000000000044</v>
      </c>
    </row>
    <row r="12" spans="2:8" x14ac:dyDescent="0.2">
      <c r="B12" s="16" t="s">
        <v>12</v>
      </c>
      <c r="C12" s="14">
        <v>8.1250000000000003E-3</v>
      </c>
      <c r="D12" s="14">
        <v>1.8333333333333333E-2</v>
      </c>
      <c r="E12" s="14">
        <v>6.3472222222222222E-2</v>
      </c>
      <c r="F12" s="14">
        <v>4.5138888888888888E-2</v>
      </c>
      <c r="G12" s="15">
        <v>29.545454545454501</v>
      </c>
      <c r="H12" s="17">
        <v>132.0000000000002</v>
      </c>
    </row>
    <row r="13" spans="2:8" x14ac:dyDescent="0.2">
      <c r="B13" s="16" t="s">
        <v>13</v>
      </c>
      <c r="C13" s="14">
        <v>7.013888888888889E-3</v>
      </c>
      <c r="D13" s="14">
        <v>1.9444444444444445E-2</v>
      </c>
      <c r="E13" s="14">
        <v>6.458333333333334E-2</v>
      </c>
      <c r="F13" s="14">
        <v>4.5138888888888895E-2</v>
      </c>
      <c r="G13" s="15">
        <v>23.780487804878</v>
      </c>
      <c r="H13" s="17">
        <v>164.00000000000034</v>
      </c>
    </row>
    <row r="14" spans="2:8" x14ac:dyDescent="0.2">
      <c r="B14" s="16" t="s">
        <v>14</v>
      </c>
      <c r="C14" s="14">
        <v>3.8194444444444443E-3</v>
      </c>
      <c r="D14" s="14">
        <v>2.2638888888888889E-2</v>
      </c>
      <c r="E14" s="14">
        <v>6.7777777777777784E-2</v>
      </c>
      <c r="F14" s="14">
        <v>4.5138888888888895E-2</v>
      </c>
      <c r="G14" s="15">
        <v>31.451612903225801</v>
      </c>
      <c r="H14" s="17">
        <v>124.00000000000003</v>
      </c>
    </row>
    <row r="15" spans="2:8" x14ac:dyDescent="0.2">
      <c r="B15" s="16" t="s">
        <v>15</v>
      </c>
      <c r="C15" s="14">
        <v>1.4583333333333334E-3</v>
      </c>
      <c r="D15" s="14">
        <v>2.5000000000000001E-2</v>
      </c>
      <c r="E15" s="14">
        <v>7.013888888888889E-2</v>
      </c>
      <c r="F15" s="14">
        <v>4.5138888888888888E-2</v>
      </c>
      <c r="G15" s="15">
        <v>18.309859154929502</v>
      </c>
      <c r="H15" s="17">
        <v>213.00000000000088</v>
      </c>
    </row>
    <row r="16" spans="2:8" ht="16" thickBot="1" x14ac:dyDescent="0.25">
      <c r="B16" s="18" t="s">
        <v>16</v>
      </c>
      <c r="C16" s="19">
        <v>6.2500000000000001E-4</v>
      </c>
      <c r="D16" s="19">
        <v>2.5833333333333333E-2</v>
      </c>
      <c r="E16" s="19">
        <v>7.0972222222222228E-2</v>
      </c>
      <c r="F16" s="19">
        <v>4.5138888888888895E-2</v>
      </c>
      <c r="G16" s="20">
        <v>21.081081081080999</v>
      </c>
      <c r="H16" s="21">
        <v>185.00000000000071</v>
      </c>
    </row>
    <row r="17" spans="2:8" ht="16" thickBot="1" x14ac:dyDescent="0.25">
      <c r="B17" s="13"/>
      <c r="C17" s="12"/>
      <c r="D17" s="12"/>
      <c r="E17" s="12"/>
      <c r="F17" s="12"/>
    </row>
    <row r="18" spans="2:8" x14ac:dyDescent="0.2">
      <c r="B18" s="33" t="s">
        <v>1</v>
      </c>
      <c r="C18" s="29" t="s">
        <v>82</v>
      </c>
      <c r="D18" s="29" t="s">
        <v>83</v>
      </c>
      <c r="E18" s="29" t="s">
        <v>84</v>
      </c>
      <c r="F18" s="29" t="s">
        <v>85</v>
      </c>
      <c r="G18" s="29" t="s">
        <v>86</v>
      </c>
      <c r="H18" s="31" t="s">
        <v>88</v>
      </c>
    </row>
    <row r="19" spans="2:8" ht="15" customHeight="1" x14ac:dyDescent="0.2">
      <c r="B19" s="34"/>
      <c r="C19" s="30"/>
      <c r="D19" s="30"/>
      <c r="E19" s="30"/>
      <c r="F19" s="30"/>
      <c r="G19" s="30"/>
      <c r="H19" s="32"/>
    </row>
    <row r="20" spans="2:8" x14ac:dyDescent="0.2">
      <c r="B20" s="16" t="s">
        <v>20</v>
      </c>
      <c r="C20" s="14">
        <v>2.2708333333333334E-2</v>
      </c>
      <c r="D20" s="14">
        <v>3.7499999999999999E-3</v>
      </c>
      <c r="E20" s="14">
        <v>4.8888888888888891E-2</v>
      </c>
      <c r="F20" s="14">
        <v>4.5138888888888895E-2</v>
      </c>
      <c r="G20" s="15">
        <v>49.367088607594901</v>
      </c>
      <c r="H20" s="17">
        <v>79.000000000000057</v>
      </c>
    </row>
    <row r="21" spans="2:8" x14ac:dyDescent="0.2">
      <c r="B21" s="16" t="s">
        <v>21</v>
      </c>
      <c r="C21" s="14">
        <v>2.1874999999999999E-2</v>
      </c>
      <c r="D21" s="14">
        <v>4.5833333333333334E-3</v>
      </c>
      <c r="E21" s="14">
        <v>4.9722222222222223E-2</v>
      </c>
      <c r="F21" s="14">
        <v>4.5138888888888888E-2</v>
      </c>
      <c r="G21" s="15">
        <v>56.521739130434703</v>
      </c>
      <c r="H21" s="17">
        <v>69.000000000000099</v>
      </c>
    </row>
    <row r="22" spans="2:8" x14ac:dyDescent="0.2">
      <c r="B22" s="16" t="s">
        <v>22</v>
      </c>
      <c r="C22" s="14">
        <v>2.0277777777777777E-2</v>
      </c>
      <c r="D22" s="14">
        <v>6.1805555555555555E-3</v>
      </c>
      <c r="E22" s="14">
        <v>5.1319444444444445E-2</v>
      </c>
      <c r="F22" s="14">
        <v>4.5138888888888888E-2</v>
      </c>
      <c r="G22" s="15">
        <v>90.697674418604606</v>
      </c>
      <c r="H22" s="17">
        <v>43.000000000000021</v>
      </c>
    </row>
    <row r="23" spans="2:8" x14ac:dyDescent="0.2">
      <c r="B23" s="16" t="s">
        <v>23</v>
      </c>
      <c r="C23" s="14">
        <v>1.8055555555555554E-2</v>
      </c>
      <c r="D23" s="14">
        <v>8.4027777777777781E-3</v>
      </c>
      <c r="E23" s="14">
        <v>5.3541666666666668E-2</v>
      </c>
      <c r="F23" s="14">
        <v>4.5138888888888888E-2</v>
      </c>
      <c r="G23" s="15">
        <v>30.708661417322801</v>
      </c>
      <c r="H23" s="17">
        <v>127.00000000000014</v>
      </c>
    </row>
    <row r="24" spans="2:8" x14ac:dyDescent="0.2">
      <c r="B24" s="16" t="s">
        <v>24</v>
      </c>
      <c r="C24" s="14">
        <v>1.5069444444444444E-2</v>
      </c>
      <c r="D24" s="14"/>
      <c r="E24" s="14"/>
      <c r="F24" s="14"/>
      <c r="G24" s="15"/>
      <c r="H24" s="17">
        <v>105.00000000000028</v>
      </c>
    </row>
    <row r="25" spans="2:8" x14ac:dyDescent="0.2">
      <c r="B25" s="16" t="s">
        <v>25</v>
      </c>
      <c r="C25" s="14">
        <v>1.4236111111111111E-2</v>
      </c>
      <c r="D25" s="14">
        <v>1.2222222222222223E-2</v>
      </c>
      <c r="E25" s="14">
        <v>5.7361111111111113E-2</v>
      </c>
      <c r="F25" s="14">
        <v>4.5138888888888888E-2</v>
      </c>
      <c r="G25" s="15">
        <v>130</v>
      </c>
      <c r="H25" s="17">
        <v>30</v>
      </c>
    </row>
    <row r="26" spans="2:8" x14ac:dyDescent="0.2">
      <c r="B26" s="16" t="s">
        <v>26</v>
      </c>
      <c r="C26" s="14">
        <v>1.2361111111111111E-2</v>
      </c>
      <c r="D26" s="14">
        <v>1.4097222222222223E-2</v>
      </c>
      <c r="E26" s="14">
        <v>5.9236111111111114E-2</v>
      </c>
      <c r="F26" s="14">
        <v>4.5138888888888895E-2</v>
      </c>
      <c r="G26" s="15">
        <v>56.521739130434703</v>
      </c>
      <c r="H26" s="17">
        <v>69.000000000000099</v>
      </c>
    </row>
    <row r="27" spans="2:8" x14ac:dyDescent="0.2">
      <c r="B27" s="16" t="s">
        <v>11</v>
      </c>
      <c r="C27" s="14">
        <v>1.0277777777777778E-2</v>
      </c>
      <c r="D27" s="14"/>
      <c r="E27" s="14"/>
      <c r="F27" s="14"/>
      <c r="G27" s="15"/>
      <c r="H27" s="17">
        <v>110.00000000000044</v>
      </c>
    </row>
    <row r="28" spans="2:8" x14ac:dyDescent="0.2">
      <c r="B28" s="16" t="s">
        <v>27</v>
      </c>
      <c r="C28" s="14">
        <v>6.1111111111111114E-3</v>
      </c>
      <c r="D28" s="14">
        <v>2.0347222222222221E-2</v>
      </c>
      <c r="E28" s="14">
        <v>6.5486111111111106E-2</v>
      </c>
      <c r="F28" s="14">
        <v>4.5138888888888881E-2</v>
      </c>
      <c r="G28" s="15">
        <v>24.074074074074002</v>
      </c>
      <c r="H28" s="17">
        <v>162.00000000000048</v>
      </c>
    </row>
    <row r="29" spans="2:8" x14ac:dyDescent="0.2">
      <c r="B29" s="16" t="s">
        <v>28</v>
      </c>
      <c r="C29" s="14">
        <v>3.1250000000000002E-3</v>
      </c>
      <c r="D29" s="14">
        <v>2.3333333333333334E-2</v>
      </c>
      <c r="E29" s="14">
        <v>6.8472222222222226E-2</v>
      </c>
      <c r="F29" s="14">
        <v>4.5138888888888895E-2</v>
      </c>
      <c r="G29" s="15">
        <v>43.3333333333333</v>
      </c>
      <c r="H29" s="17">
        <v>90.000000000000071</v>
      </c>
    </row>
    <row r="30" spans="2:8" x14ac:dyDescent="0.2">
      <c r="B30" s="16" t="s">
        <v>29</v>
      </c>
      <c r="C30" s="14">
        <v>2.7777777777777779E-3</v>
      </c>
      <c r="D30" s="14">
        <v>2.3680555555555555E-2</v>
      </c>
      <c r="E30" s="14">
        <v>6.8819444444444447E-2</v>
      </c>
      <c r="F30" s="14">
        <v>4.5138888888888895E-2</v>
      </c>
      <c r="G30" s="15">
        <v>26.351351351351301</v>
      </c>
      <c r="H30" s="17">
        <v>148.00000000000028</v>
      </c>
    </row>
    <row r="31" spans="2:8" ht="16" thickBot="1" x14ac:dyDescent="0.25">
      <c r="B31" s="18" t="s">
        <v>30</v>
      </c>
      <c r="C31" s="19">
        <v>9.0277777777777784E-4</v>
      </c>
      <c r="D31" s="19">
        <v>2.5555555555555557E-2</v>
      </c>
      <c r="E31" s="19">
        <v>7.0694444444444449E-2</v>
      </c>
      <c r="F31" s="19">
        <v>4.5138888888888895E-2</v>
      </c>
      <c r="G31" s="20">
        <v>22.807017543859601</v>
      </c>
      <c r="H31" s="21">
        <v>171.00000000000037</v>
      </c>
    </row>
    <row r="32" spans="2:8" ht="16" thickBot="1" x14ac:dyDescent="0.25">
      <c r="B32" s="13"/>
      <c r="C32" s="12"/>
      <c r="D32" s="12"/>
      <c r="E32" s="12"/>
      <c r="F32" s="12"/>
    </row>
    <row r="33" spans="2:8" x14ac:dyDescent="0.2">
      <c r="B33" s="33" t="s">
        <v>1</v>
      </c>
      <c r="C33" s="29" t="s">
        <v>82</v>
      </c>
      <c r="D33" s="29" t="s">
        <v>83</v>
      </c>
      <c r="E33" s="29" t="s">
        <v>84</v>
      </c>
      <c r="F33" s="29" t="s">
        <v>85</v>
      </c>
      <c r="G33" s="29" t="s">
        <v>86</v>
      </c>
      <c r="H33" s="31" t="s">
        <v>88</v>
      </c>
    </row>
    <row r="34" spans="2:8" x14ac:dyDescent="0.2">
      <c r="B34" s="34"/>
      <c r="C34" s="30"/>
      <c r="D34" s="30"/>
      <c r="E34" s="30"/>
      <c r="F34" s="30"/>
      <c r="G34" s="30"/>
      <c r="H34" s="32"/>
    </row>
    <row r="35" spans="2:8" x14ac:dyDescent="0.2">
      <c r="B35" s="16" t="s">
        <v>31</v>
      </c>
      <c r="C35" s="14">
        <v>2.645833333333333E-2</v>
      </c>
      <c r="D35" s="14">
        <v>0</v>
      </c>
      <c r="E35" s="14">
        <v>4.5138888888888888E-2</v>
      </c>
      <c r="F35" s="14">
        <v>4.5138888888888888E-2</v>
      </c>
      <c r="G35" s="15">
        <v>16.25</v>
      </c>
      <c r="H35" s="17">
        <v>240</v>
      </c>
    </row>
    <row r="36" spans="2:8" x14ac:dyDescent="0.2">
      <c r="B36" s="16" t="s">
        <v>32</v>
      </c>
      <c r="C36" s="14">
        <v>2.6041666666666661E-2</v>
      </c>
      <c r="D36" s="14">
        <v>4.1666666666666669E-4</v>
      </c>
      <c r="E36" s="14">
        <v>4.5555555555555557E-2</v>
      </c>
      <c r="F36" s="14">
        <v>4.5138888888888888E-2</v>
      </c>
      <c r="G36" s="15">
        <v>12.580645161290301</v>
      </c>
      <c r="H36" s="17">
        <v>310.00000000000051</v>
      </c>
    </row>
    <row r="37" spans="2:8" x14ac:dyDescent="0.2">
      <c r="B37" s="16" t="s">
        <v>7</v>
      </c>
      <c r="C37" s="14">
        <v>2.4444444444444442E-2</v>
      </c>
      <c r="D37" s="14"/>
      <c r="E37" s="14"/>
      <c r="F37" s="14"/>
      <c r="G37" s="15"/>
      <c r="H37" s="17">
        <v>130.00000000000065</v>
      </c>
    </row>
    <row r="38" spans="2:8" x14ac:dyDescent="0.2">
      <c r="B38" s="16" t="s">
        <v>24</v>
      </c>
      <c r="C38" s="14">
        <v>2.1597222222222219E-2</v>
      </c>
      <c r="D38" s="14"/>
      <c r="E38" s="14"/>
      <c r="F38" s="14"/>
      <c r="G38" s="15"/>
      <c r="H38" s="17">
        <v>105.00000000000028</v>
      </c>
    </row>
    <row r="39" spans="2:8" x14ac:dyDescent="0.2">
      <c r="B39" s="16" t="s">
        <v>33</v>
      </c>
      <c r="C39" s="14">
        <v>1.7430555555555553E-2</v>
      </c>
      <c r="D39" s="14">
        <v>9.0277777777777769E-3</v>
      </c>
      <c r="E39" s="14">
        <v>5.4166666666666669E-2</v>
      </c>
      <c r="F39" s="14">
        <v>4.5138888888888895E-2</v>
      </c>
      <c r="G39" s="15">
        <v>29.770992366412202</v>
      </c>
      <c r="H39" s="17">
        <v>131.00000000000006</v>
      </c>
    </row>
    <row r="40" spans="2:8" x14ac:dyDescent="0.2">
      <c r="B40" s="16" t="s">
        <v>34</v>
      </c>
      <c r="C40" s="14">
        <v>1.5833333333333331E-2</v>
      </c>
      <c r="D40" s="14">
        <v>1.0625000000000001E-2</v>
      </c>
      <c r="E40" s="14">
        <v>5.5763888888888891E-2</v>
      </c>
      <c r="F40" s="14">
        <v>4.5138888888888888E-2</v>
      </c>
      <c r="G40" s="15">
        <v>20.5263157894736</v>
      </c>
      <c r="H40" s="17">
        <v>190.0000000000008</v>
      </c>
    </row>
    <row r="41" spans="2:8" x14ac:dyDescent="0.2">
      <c r="B41" s="16" t="s">
        <v>35</v>
      </c>
      <c r="C41" s="14">
        <v>1.0902777777777777E-2</v>
      </c>
      <c r="D41" s="14">
        <v>1.5555555555555555E-2</v>
      </c>
      <c r="E41" s="14">
        <v>6.0694444444444447E-2</v>
      </c>
      <c r="F41" s="14">
        <v>4.5138888888888895E-2</v>
      </c>
      <c r="G41" s="15">
        <v>29.545454545454501</v>
      </c>
      <c r="H41" s="17">
        <v>132.0000000000002</v>
      </c>
    </row>
    <row r="42" spans="2:8" x14ac:dyDescent="0.2">
      <c r="B42" s="16" t="s">
        <v>36</v>
      </c>
      <c r="C42" s="14">
        <v>7.5694444444444446E-3</v>
      </c>
      <c r="D42" s="14">
        <v>1.8888888888888889E-2</v>
      </c>
      <c r="E42" s="14">
        <v>6.4027777777777781E-2</v>
      </c>
      <c r="F42" s="14">
        <v>4.5138888888888895E-2</v>
      </c>
      <c r="G42" s="15">
        <v>30.46875</v>
      </c>
      <c r="H42" s="17">
        <v>128</v>
      </c>
    </row>
    <row r="43" spans="2:8" ht="16" thickBot="1" x14ac:dyDescent="0.25">
      <c r="B43" s="18" t="s">
        <v>37</v>
      </c>
      <c r="C43" s="19">
        <v>5.0000000000000001E-3</v>
      </c>
      <c r="D43" s="19">
        <v>2.1458333333333333E-2</v>
      </c>
      <c r="E43" s="19">
        <v>6.6597222222222224E-2</v>
      </c>
      <c r="F43" s="19">
        <v>4.5138888888888895E-2</v>
      </c>
      <c r="G43" s="20">
        <v>55.714285714285701</v>
      </c>
      <c r="H43" s="21">
        <v>70.000000000000014</v>
      </c>
    </row>
    <row r="44" spans="2:8" ht="16" thickBot="1" x14ac:dyDescent="0.25">
      <c r="B44" s="13"/>
      <c r="C44" s="12"/>
      <c r="D44" s="12"/>
      <c r="E44" s="12"/>
      <c r="F44" s="12"/>
    </row>
    <row r="45" spans="2:8" x14ac:dyDescent="0.2">
      <c r="B45" s="33" t="s">
        <v>1</v>
      </c>
      <c r="C45" s="29" t="s">
        <v>82</v>
      </c>
      <c r="D45" s="29" t="s">
        <v>83</v>
      </c>
      <c r="E45" s="29" t="s">
        <v>84</v>
      </c>
      <c r="F45" s="29" t="s">
        <v>85</v>
      </c>
      <c r="G45" s="29" t="s">
        <v>86</v>
      </c>
      <c r="H45" s="31" t="s">
        <v>88</v>
      </c>
    </row>
    <row r="46" spans="2:8" x14ac:dyDescent="0.2">
      <c r="B46" s="34"/>
      <c r="C46" s="30"/>
      <c r="D46" s="30"/>
      <c r="E46" s="30"/>
      <c r="F46" s="30"/>
      <c r="G46" s="30"/>
      <c r="H46" s="32"/>
    </row>
    <row r="47" spans="2:8" x14ac:dyDescent="0.2">
      <c r="B47" s="16" t="s">
        <v>7</v>
      </c>
      <c r="C47" s="14"/>
      <c r="D47" s="14">
        <v>2.0138888888888888E-3</v>
      </c>
      <c r="E47" s="14">
        <v>5.1319444444444445E-2</v>
      </c>
      <c r="F47" s="14">
        <v>4.9305555555555554E-2</v>
      </c>
      <c r="G47" s="15">
        <v>16.384615384615302</v>
      </c>
      <c r="H47" s="17">
        <v>260.00000000000131</v>
      </c>
    </row>
    <row r="48" spans="2:8" x14ac:dyDescent="0.2">
      <c r="B48" s="16" t="s">
        <v>24</v>
      </c>
      <c r="C48" s="14"/>
      <c r="D48" s="14">
        <v>4.8611111111111112E-3</v>
      </c>
      <c r="E48" s="14">
        <v>5.6527777777777781E-2</v>
      </c>
      <c r="F48" s="14">
        <v>5.1666666666666666E-2</v>
      </c>
      <c r="G48" s="15">
        <v>21.257142857142799</v>
      </c>
      <c r="H48" s="17">
        <v>210.00000000000057</v>
      </c>
    </row>
    <row r="49" spans="2:8" ht="16" thickBot="1" x14ac:dyDescent="0.25">
      <c r="B49" s="18" t="s">
        <v>11</v>
      </c>
      <c r="C49" s="19"/>
      <c r="D49" s="19">
        <v>1.5555555555555555E-2</v>
      </c>
      <c r="E49" s="19">
        <v>6.1319444444444447E-2</v>
      </c>
      <c r="F49" s="19">
        <v>4.5763888888888896E-2</v>
      </c>
      <c r="G49" s="20">
        <v>17.972727272727202</v>
      </c>
      <c r="H49" s="21">
        <v>220.00000000000088</v>
      </c>
    </row>
  </sheetData>
  <mergeCells count="28">
    <mergeCell ref="H1:H2"/>
    <mergeCell ref="B18:B19"/>
    <mergeCell ref="C18:C19"/>
    <mergeCell ref="B1:B2"/>
    <mergeCell ref="C1:C2"/>
    <mergeCell ref="D1:D2"/>
    <mergeCell ref="E1:E2"/>
    <mergeCell ref="F1:F2"/>
    <mergeCell ref="G1:G2"/>
    <mergeCell ref="D18:D19"/>
    <mergeCell ref="E18:E19"/>
    <mergeCell ref="F18:F19"/>
    <mergeCell ref="G18:G19"/>
    <mergeCell ref="H18:H19"/>
    <mergeCell ref="G33:G34"/>
    <mergeCell ref="H33:H34"/>
    <mergeCell ref="B45:B46"/>
    <mergeCell ref="C45:C46"/>
    <mergeCell ref="D45:D46"/>
    <mergeCell ref="E45:E46"/>
    <mergeCell ref="F45:F46"/>
    <mergeCell ref="G45:G46"/>
    <mergeCell ref="H45:H46"/>
    <mergeCell ref="B33:B34"/>
    <mergeCell ref="C33:C34"/>
    <mergeCell ref="D33:D34"/>
    <mergeCell ref="E33:E34"/>
    <mergeCell ref="F33:F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393B-61F8-4FE9-A2A4-B7C7E9A0B0BC}">
  <dimension ref="B3:E78"/>
  <sheetViews>
    <sheetView tabSelected="1" topLeftCell="A49" zoomScale="125" zoomScaleNormal="70" workbookViewId="0">
      <selection activeCell="H61" sqref="H61"/>
    </sheetView>
  </sheetViews>
  <sheetFormatPr baseColWidth="10" defaultColWidth="8.83203125" defaultRowHeight="15" x14ac:dyDescent="0.2"/>
  <cols>
    <col min="2" max="2" width="5.5" customWidth="1"/>
    <col min="3" max="3" width="14.5" customWidth="1"/>
    <col min="4" max="4" width="9.6640625" customWidth="1"/>
    <col min="5" max="5" width="26.33203125" customWidth="1"/>
  </cols>
  <sheetData>
    <row r="3" spans="2:5" x14ac:dyDescent="0.2">
      <c r="B3" t="s">
        <v>182</v>
      </c>
      <c r="C3" s="22"/>
    </row>
    <row r="5" spans="2:5" ht="16" thickBot="1" x14ac:dyDescent="0.25"/>
    <row r="6" spans="2:5" ht="21.75" customHeight="1" x14ac:dyDescent="0.2">
      <c r="B6" s="35" t="s">
        <v>180</v>
      </c>
      <c r="C6" s="37" t="s">
        <v>178</v>
      </c>
      <c r="D6" s="37" t="s">
        <v>181</v>
      </c>
      <c r="E6" s="39" t="s">
        <v>179</v>
      </c>
    </row>
    <row r="7" spans="2:5" ht="27" customHeight="1" x14ac:dyDescent="0.2">
      <c r="B7" s="36"/>
      <c r="C7" s="38"/>
      <c r="D7" s="38"/>
      <c r="E7" s="40"/>
    </row>
    <row r="8" spans="2:5" ht="16" x14ac:dyDescent="0.2">
      <c r="B8" s="23" t="s">
        <v>102</v>
      </c>
      <c r="C8" s="24">
        <v>10770000</v>
      </c>
      <c r="D8" s="24"/>
      <c r="E8" s="25"/>
    </row>
    <row r="9" spans="2:5" ht="16" x14ac:dyDescent="0.2">
      <c r="B9" s="23" t="s">
        <v>94</v>
      </c>
      <c r="C9" s="24">
        <v>4719.6947</v>
      </c>
      <c r="D9" s="24" t="s">
        <v>95</v>
      </c>
      <c r="E9" s="25">
        <v>4721.0095000000001</v>
      </c>
    </row>
    <row r="10" spans="2:5" ht="16" x14ac:dyDescent="0.2">
      <c r="B10" s="23" t="s">
        <v>96</v>
      </c>
      <c r="C10" s="24">
        <v>597.11419999999998</v>
      </c>
      <c r="D10" s="24" t="s">
        <v>97</v>
      </c>
      <c r="E10" s="25">
        <v>597.97199999999998</v>
      </c>
    </row>
    <row r="11" spans="2:5" ht="16" x14ac:dyDescent="0.2">
      <c r="B11" s="23" t="s">
        <v>98</v>
      </c>
      <c r="C11" s="24">
        <v>6.2729999999999997</v>
      </c>
      <c r="D11" s="24" t="s">
        <v>99</v>
      </c>
      <c r="E11" s="25">
        <v>6.2953999999999999</v>
      </c>
    </row>
    <row r="12" spans="2:5" ht="16" x14ac:dyDescent="0.2">
      <c r="B12" s="23" t="s">
        <v>100</v>
      </c>
      <c r="C12" s="24">
        <v>0</v>
      </c>
      <c r="D12" s="24" t="s">
        <v>101</v>
      </c>
      <c r="E12" s="25">
        <v>0</v>
      </c>
    </row>
    <row r="13" spans="2:5" ht="16" x14ac:dyDescent="0.2">
      <c r="B13" s="23" t="s">
        <v>103</v>
      </c>
      <c r="C13" s="24">
        <v>2</v>
      </c>
      <c r="D13" s="24" t="s">
        <v>104</v>
      </c>
      <c r="E13" s="25">
        <v>2</v>
      </c>
    </row>
    <row r="14" spans="2:5" ht="16" x14ac:dyDescent="0.2">
      <c r="B14" s="23" t="s">
        <v>105</v>
      </c>
      <c r="C14" s="24">
        <v>98.057500000000005</v>
      </c>
      <c r="D14" s="24" t="s">
        <v>106</v>
      </c>
      <c r="E14" s="25">
        <v>98.144000000000005</v>
      </c>
    </row>
    <row r="15" spans="2:5" ht="16" x14ac:dyDescent="0.2">
      <c r="B15" s="23" t="s">
        <v>107</v>
      </c>
      <c r="C15" s="24">
        <v>2</v>
      </c>
      <c r="D15" s="24" t="s">
        <v>104</v>
      </c>
      <c r="E15" s="25">
        <v>2</v>
      </c>
    </row>
    <row r="16" spans="2:5" ht="16" x14ac:dyDescent="0.2">
      <c r="B16" s="23" t="s">
        <v>108</v>
      </c>
      <c r="C16" s="24">
        <v>66.646199999999993</v>
      </c>
      <c r="D16" s="24" t="s">
        <v>109</v>
      </c>
      <c r="E16" s="25">
        <v>66.752200000000002</v>
      </c>
    </row>
    <row r="17" spans="2:5" ht="16" x14ac:dyDescent="0.2">
      <c r="B17" s="23" t="s">
        <v>110</v>
      </c>
      <c r="C17" s="24">
        <v>2</v>
      </c>
      <c r="D17" s="24" t="s">
        <v>104</v>
      </c>
      <c r="E17" s="25">
        <v>2</v>
      </c>
    </row>
    <row r="18" spans="2:5" ht="16" x14ac:dyDescent="0.2">
      <c r="B18" s="23" t="s">
        <v>111</v>
      </c>
      <c r="C18" s="24">
        <v>94.6691</v>
      </c>
      <c r="D18" s="24" t="s">
        <v>112</v>
      </c>
      <c r="E18" s="25">
        <v>94.792400000000001</v>
      </c>
    </row>
    <row r="19" spans="2:5" ht="16" x14ac:dyDescent="0.2">
      <c r="B19" s="23" t="s">
        <v>113</v>
      </c>
      <c r="C19" s="24">
        <v>2</v>
      </c>
      <c r="D19" s="24" t="s">
        <v>104</v>
      </c>
      <c r="E19" s="25">
        <v>2</v>
      </c>
    </row>
    <row r="20" spans="2:5" ht="16" x14ac:dyDescent="0.2">
      <c r="B20" s="23" t="s">
        <v>114</v>
      </c>
      <c r="C20" s="24">
        <v>73.934700000000007</v>
      </c>
      <c r="D20" s="24" t="s">
        <v>115</v>
      </c>
      <c r="E20" s="25">
        <v>74.199700000000007</v>
      </c>
    </row>
    <row r="21" spans="2:5" ht="16" x14ac:dyDescent="0.2">
      <c r="B21" s="23" t="s">
        <v>116</v>
      </c>
      <c r="C21" s="24">
        <v>1.9735</v>
      </c>
      <c r="D21" s="24" t="s">
        <v>117</v>
      </c>
      <c r="E21" s="25">
        <v>1.9752000000000001</v>
      </c>
    </row>
    <row r="22" spans="2:5" ht="16" x14ac:dyDescent="0.2">
      <c r="B22" s="23" t="s">
        <v>118</v>
      </c>
      <c r="C22" s="24">
        <v>59.577800000000003</v>
      </c>
      <c r="D22" s="24" t="s">
        <v>119</v>
      </c>
      <c r="E22" s="25">
        <v>60.233499999999999</v>
      </c>
    </row>
    <row r="23" spans="2:5" ht="16" x14ac:dyDescent="0.2">
      <c r="B23" s="23" t="s">
        <v>120</v>
      </c>
      <c r="C23" s="24">
        <v>1.8307</v>
      </c>
      <c r="D23" s="24" t="s">
        <v>121</v>
      </c>
      <c r="E23" s="25">
        <v>1.833</v>
      </c>
    </row>
    <row r="24" spans="2:5" ht="16" x14ac:dyDescent="0.2">
      <c r="B24" s="23" t="s">
        <v>122</v>
      </c>
      <c r="C24" s="24">
        <v>100</v>
      </c>
      <c r="D24" s="24" t="s">
        <v>123</v>
      </c>
      <c r="E24" s="25">
        <v>100</v>
      </c>
    </row>
    <row r="25" spans="2:5" ht="16" x14ac:dyDescent="0.2">
      <c r="B25" s="23" t="s">
        <v>124</v>
      </c>
      <c r="C25" s="24">
        <v>1.4383999999999999</v>
      </c>
      <c r="D25" s="24" t="s">
        <v>125</v>
      </c>
      <c r="E25" s="25">
        <v>1.4407000000000001</v>
      </c>
    </row>
    <row r="26" spans="2:5" ht="16" x14ac:dyDescent="0.2">
      <c r="B26" s="23" t="s">
        <v>126</v>
      </c>
      <c r="C26" s="24">
        <v>100</v>
      </c>
      <c r="D26" s="24" t="s">
        <v>123</v>
      </c>
      <c r="E26" s="25">
        <v>100</v>
      </c>
    </row>
    <row r="27" spans="2:5" ht="16" x14ac:dyDescent="0.2">
      <c r="B27" s="23" t="s">
        <v>127</v>
      </c>
      <c r="C27" s="24">
        <v>1.3709</v>
      </c>
      <c r="D27" s="24" t="s">
        <v>128</v>
      </c>
      <c r="E27" s="25">
        <v>1.3732</v>
      </c>
    </row>
    <row r="28" spans="2:5" ht="16" x14ac:dyDescent="0.2">
      <c r="B28" s="23" t="s">
        <v>129</v>
      </c>
      <c r="C28" s="24">
        <v>100</v>
      </c>
      <c r="D28" s="24" t="s">
        <v>123</v>
      </c>
      <c r="E28" s="25">
        <v>100</v>
      </c>
    </row>
    <row r="29" spans="2:5" ht="16" x14ac:dyDescent="0.2">
      <c r="B29" s="23" t="s">
        <v>130</v>
      </c>
      <c r="C29" s="24">
        <v>1.2824</v>
      </c>
      <c r="D29" s="24" t="s">
        <v>131</v>
      </c>
      <c r="E29" s="25">
        <v>1.2847</v>
      </c>
    </row>
    <row r="30" spans="2:5" ht="16" x14ac:dyDescent="0.2">
      <c r="B30" s="23" t="s">
        <v>132</v>
      </c>
      <c r="C30" s="24">
        <v>100</v>
      </c>
      <c r="D30" s="24" t="s">
        <v>123</v>
      </c>
      <c r="E30" s="25">
        <v>100</v>
      </c>
    </row>
    <row r="31" spans="2:5" ht="16" x14ac:dyDescent="0.2">
      <c r="B31" s="23" t="s">
        <v>133</v>
      </c>
      <c r="C31" s="24">
        <v>2.6909000000000001</v>
      </c>
      <c r="D31" s="24" t="s">
        <v>134</v>
      </c>
      <c r="E31" s="25">
        <v>2.6934999999999998</v>
      </c>
    </row>
    <row r="32" spans="2:5" ht="16" x14ac:dyDescent="0.2">
      <c r="B32" s="23" t="s">
        <v>135</v>
      </c>
      <c r="C32" s="24">
        <v>99.2911</v>
      </c>
      <c r="D32" s="24" t="s">
        <v>136</v>
      </c>
      <c r="E32" s="25">
        <v>99.341800000000006</v>
      </c>
    </row>
    <row r="33" spans="2:5" ht="16" x14ac:dyDescent="0.2">
      <c r="B33" s="23" t="s">
        <v>137</v>
      </c>
      <c r="C33" s="24">
        <v>2.5089999999999999</v>
      </c>
      <c r="D33" s="24" t="s">
        <v>138</v>
      </c>
      <c r="E33" s="25">
        <v>2.5116000000000001</v>
      </c>
    </row>
    <row r="34" spans="2:5" ht="16" x14ac:dyDescent="0.2">
      <c r="B34" s="23" t="s">
        <v>139</v>
      </c>
      <c r="C34" s="24">
        <v>87.142300000000006</v>
      </c>
      <c r="D34" s="24" t="s">
        <v>140</v>
      </c>
      <c r="E34" s="25">
        <v>87.292100000000005</v>
      </c>
    </row>
    <row r="35" spans="2:5" ht="16" x14ac:dyDescent="0.2">
      <c r="B35" s="23" t="s">
        <v>141</v>
      </c>
      <c r="C35" s="24">
        <v>2.3860999999999999</v>
      </c>
      <c r="D35" s="24" t="s">
        <v>142</v>
      </c>
      <c r="E35" s="25">
        <v>2.3887999999999998</v>
      </c>
    </row>
    <row r="36" spans="2:5" ht="16" x14ac:dyDescent="0.2">
      <c r="B36" s="23" t="s">
        <v>143</v>
      </c>
      <c r="C36" s="24">
        <v>94.944400000000002</v>
      </c>
      <c r="D36" s="24" t="s">
        <v>144</v>
      </c>
      <c r="E36" s="25">
        <v>95.086500000000001</v>
      </c>
    </row>
    <row r="37" spans="2:5" ht="16" x14ac:dyDescent="0.2">
      <c r="B37" s="23" t="s">
        <v>145</v>
      </c>
      <c r="C37" s="24">
        <v>2.2191999999999998</v>
      </c>
      <c r="D37" s="24" t="s">
        <v>146</v>
      </c>
      <c r="E37" s="25">
        <v>2.2219000000000002</v>
      </c>
    </row>
    <row r="38" spans="2:5" ht="16" x14ac:dyDescent="0.2">
      <c r="B38" s="23" t="s">
        <v>147</v>
      </c>
      <c r="C38" s="24">
        <v>82.381</v>
      </c>
      <c r="D38" s="24" t="s">
        <v>148</v>
      </c>
      <c r="E38" s="25">
        <v>82.692099999999996</v>
      </c>
    </row>
    <row r="39" spans="2:5" ht="16" x14ac:dyDescent="0.2">
      <c r="B39" s="23" t="s">
        <v>149</v>
      </c>
      <c r="C39" s="24">
        <v>1.9981</v>
      </c>
      <c r="D39" s="24" t="s">
        <v>150</v>
      </c>
      <c r="E39" s="25">
        <v>1.9983</v>
      </c>
    </row>
    <row r="40" spans="2:5" ht="16" x14ac:dyDescent="0.2">
      <c r="B40" s="23" t="s">
        <v>151</v>
      </c>
      <c r="C40" s="24">
        <v>56.792700000000004</v>
      </c>
      <c r="D40" s="24" t="s">
        <v>152</v>
      </c>
      <c r="E40" s="25">
        <v>57.360599999999998</v>
      </c>
    </row>
    <row r="41" spans="2:5" ht="16" x14ac:dyDescent="0.2">
      <c r="B41" s="23" t="s">
        <v>153</v>
      </c>
      <c r="C41" s="24">
        <v>2</v>
      </c>
      <c r="D41" s="24" t="s">
        <v>104</v>
      </c>
      <c r="E41" s="25">
        <v>2</v>
      </c>
    </row>
    <row r="42" spans="2:5" ht="16" x14ac:dyDescent="0.2">
      <c r="B42" s="23" t="s">
        <v>154</v>
      </c>
      <c r="C42" s="24">
        <v>62.575400000000002</v>
      </c>
      <c r="D42" s="24" t="s">
        <v>155</v>
      </c>
      <c r="E42" s="25">
        <v>62.661299999999997</v>
      </c>
    </row>
    <row r="43" spans="2:5" ht="16" x14ac:dyDescent="0.2">
      <c r="B43" s="23" t="s">
        <v>156</v>
      </c>
      <c r="C43" s="24">
        <v>1.9686999999999999</v>
      </c>
      <c r="D43" s="24" t="s">
        <v>157</v>
      </c>
      <c r="E43" s="25">
        <v>1.9708000000000001</v>
      </c>
    </row>
    <row r="44" spans="2:5" ht="16" x14ac:dyDescent="0.2">
      <c r="B44" s="23" t="s">
        <v>158</v>
      </c>
      <c r="C44" s="24">
        <v>65.263999999999996</v>
      </c>
      <c r="D44" s="24" t="s">
        <v>159</v>
      </c>
      <c r="E44" s="25">
        <v>65.841399999999993</v>
      </c>
    </row>
    <row r="45" spans="2:5" ht="16" x14ac:dyDescent="0.2">
      <c r="B45" s="23" t="s">
        <v>160</v>
      </c>
      <c r="C45" s="24">
        <v>1.8279000000000001</v>
      </c>
      <c r="D45" s="24" t="s">
        <v>161</v>
      </c>
      <c r="E45" s="25">
        <v>1.8302</v>
      </c>
    </row>
    <row r="46" spans="2:5" ht="16" x14ac:dyDescent="0.2">
      <c r="B46" s="23" t="s">
        <v>162</v>
      </c>
      <c r="C46" s="24">
        <v>100</v>
      </c>
      <c r="D46" s="24" t="s">
        <v>123</v>
      </c>
      <c r="E46" s="25">
        <v>100</v>
      </c>
    </row>
    <row r="47" spans="2:5" ht="16" x14ac:dyDescent="0.2">
      <c r="B47" s="23" t="s">
        <v>163</v>
      </c>
      <c r="C47" s="24">
        <v>1.6746000000000001</v>
      </c>
      <c r="D47" s="24" t="s">
        <v>164</v>
      </c>
      <c r="E47" s="25">
        <v>1.6768000000000001</v>
      </c>
    </row>
    <row r="48" spans="2:5" ht="16" x14ac:dyDescent="0.2">
      <c r="B48" s="23" t="s">
        <v>165</v>
      </c>
      <c r="C48" s="24">
        <v>99.389200000000002</v>
      </c>
      <c r="D48" s="24" t="s">
        <v>166</v>
      </c>
      <c r="E48" s="25">
        <v>99.466899999999995</v>
      </c>
    </row>
    <row r="49" spans="2:5" ht="16" x14ac:dyDescent="0.2">
      <c r="B49" s="23" t="s">
        <v>167</v>
      </c>
      <c r="C49" s="24">
        <v>1.3475999999999999</v>
      </c>
      <c r="D49" s="24" t="s">
        <v>168</v>
      </c>
      <c r="E49" s="25">
        <v>1.3498000000000001</v>
      </c>
    </row>
    <row r="50" spans="2:5" ht="16" x14ac:dyDescent="0.2">
      <c r="B50" s="23" t="s">
        <v>169</v>
      </c>
      <c r="C50" s="24">
        <v>100</v>
      </c>
      <c r="D50" s="24" t="s">
        <v>123</v>
      </c>
      <c r="E50" s="25">
        <v>100</v>
      </c>
    </row>
    <row r="51" spans="2:5" ht="16" x14ac:dyDescent="0.2">
      <c r="B51" s="23" t="s">
        <v>170</v>
      </c>
      <c r="C51" s="24">
        <v>1.1716</v>
      </c>
      <c r="D51" s="24" t="s">
        <v>171</v>
      </c>
      <c r="E51" s="25">
        <v>1.1738999999999999</v>
      </c>
    </row>
    <row r="52" spans="2:5" ht="16" x14ac:dyDescent="0.2">
      <c r="B52" s="23" t="s">
        <v>172</v>
      </c>
      <c r="C52" s="24">
        <v>99.995500000000007</v>
      </c>
      <c r="D52" s="24" t="s">
        <v>173</v>
      </c>
      <c r="E52" s="25">
        <v>100</v>
      </c>
    </row>
    <row r="53" spans="2:5" ht="16" x14ac:dyDescent="0.2">
      <c r="B53" s="23" t="s">
        <v>174</v>
      </c>
      <c r="C53" s="24">
        <v>1.0248999999999999</v>
      </c>
      <c r="D53" s="24" t="s">
        <v>175</v>
      </c>
      <c r="E53" s="25">
        <v>1.0254000000000001</v>
      </c>
    </row>
    <row r="54" spans="2:5" ht="17" thickBot="1" x14ac:dyDescent="0.25">
      <c r="B54" s="26" t="s">
        <v>176</v>
      </c>
      <c r="C54" s="27">
        <v>99.631299999999996</v>
      </c>
      <c r="D54" s="27" t="s">
        <v>177</v>
      </c>
      <c r="E54" s="28">
        <v>99.694599999999994</v>
      </c>
    </row>
    <row r="56" spans="2:5" ht="16" thickBot="1" x14ac:dyDescent="0.25"/>
    <row r="57" spans="2:5" ht="16" x14ac:dyDescent="0.2">
      <c r="B57" s="41" t="s">
        <v>188</v>
      </c>
      <c r="C57" s="42" t="s">
        <v>186</v>
      </c>
      <c r="D57" s="42" t="s">
        <v>0</v>
      </c>
      <c r="E57" s="43" t="s">
        <v>187</v>
      </c>
    </row>
    <row r="58" spans="2:5" ht="16" x14ac:dyDescent="0.2">
      <c r="B58" s="23">
        <v>1</v>
      </c>
      <c r="C58" s="24" t="s">
        <v>183</v>
      </c>
      <c r="D58" s="24" t="s">
        <v>0</v>
      </c>
      <c r="E58" s="44">
        <v>2.5462962962962961E-3</v>
      </c>
    </row>
    <row r="59" spans="2:5" ht="16" x14ac:dyDescent="0.2">
      <c r="B59" s="23">
        <v>2</v>
      </c>
      <c r="C59" s="24" t="s">
        <v>183</v>
      </c>
      <c r="D59" s="24" t="s">
        <v>0</v>
      </c>
      <c r="E59" s="44">
        <v>3.9351851851851857E-3</v>
      </c>
    </row>
    <row r="60" spans="2:5" ht="16" x14ac:dyDescent="0.2">
      <c r="B60" s="23">
        <v>3</v>
      </c>
      <c r="C60" s="24" t="s">
        <v>183</v>
      </c>
      <c r="D60" s="24" t="s">
        <v>0</v>
      </c>
      <c r="E60" s="44">
        <v>6.9444444444444441E-3</v>
      </c>
    </row>
    <row r="61" spans="2:5" ht="16" x14ac:dyDescent="0.2">
      <c r="B61" s="23">
        <v>4</v>
      </c>
      <c r="C61" s="24" t="s">
        <v>183</v>
      </c>
      <c r="D61" s="24" t="s">
        <v>0</v>
      </c>
      <c r="E61" s="44">
        <v>1.1574074074074075E-2</v>
      </c>
    </row>
    <row r="62" spans="2:5" ht="16" x14ac:dyDescent="0.2">
      <c r="B62" s="23">
        <v>5</v>
      </c>
      <c r="C62" s="24" t="s">
        <v>183</v>
      </c>
      <c r="D62" s="24" t="s">
        <v>0</v>
      </c>
      <c r="E62" s="44">
        <v>1.6203703703703703E-2</v>
      </c>
    </row>
    <row r="63" spans="2:5" ht="16" x14ac:dyDescent="0.2">
      <c r="B63" s="23">
        <v>6</v>
      </c>
      <c r="C63" s="24" t="s">
        <v>183</v>
      </c>
      <c r="D63" s="24" t="s">
        <v>0</v>
      </c>
      <c r="E63" s="44">
        <v>2.0833333333333332E-2</v>
      </c>
    </row>
    <row r="64" spans="2:5" ht="16" x14ac:dyDescent="0.2">
      <c r="B64" s="23">
        <v>7</v>
      </c>
      <c r="C64" s="24" t="s">
        <v>183</v>
      </c>
      <c r="D64" s="24" t="s">
        <v>0</v>
      </c>
      <c r="E64" s="44">
        <v>3.125E-2</v>
      </c>
    </row>
    <row r="65" spans="2:5" ht="16" x14ac:dyDescent="0.2">
      <c r="B65" s="23">
        <v>8</v>
      </c>
      <c r="C65" s="24" t="s">
        <v>183</v>
      </c>
      <c r="D65" s="24" t="s">
        <v>0</v>
      </c>
      <c r="E65" s="44">
        <v>3.2986111111111112E-2</v>
      </c>
    </row>
    <row r="66" spans="2:5" ht="16" x14ac:dyDescent="0.2">
      <c r="B66" s="23">
        <v>9</v>
      </c>
      <c r="C66" s="24" t="s">
        <v>183</v>
      </c>
      <c r="D66" s="24" t="s">
        <v>0</v>
      </c>
      <c r="E66" s="44">
        <v>3.5300925925925923E-2</v>
      </c>
    </row>
    <row r="67" spans="2:5" ht="16" x14ac:dyDescent="0.2">
      <c r="B67" s="23">
        <v>10</v>
      </c>
      <c r="C67" s="24" t="s">
        <v>183</v>
      </c>
      <c r="D67" s="24" t="s">
        <v>19</v>
      </c>
      <c r="E67" s="44">
        <v>9.2592592592592605E-3</v>
      </c>
    </row>
    <row r="68" spans="2:5" ht="16" x14ac:dyDescent="0.2">
      <c r="B68" s="23">
        <v>11</v>
      </c>
      <c r="C68" s="24" t="s">
        <v>183</v>
      </c>
      <c r="D68" s="24" t="s">
        <v>19</v>
      </c>
      <c r="E68" s="44">
        <v>1.3888888888888888E-2</v>
      </c>
    </row>
    <row r="69" spans="2:5" ht="16" x14ac:dyDescent="0.2">
      <c r="B69" s="23">
        <v>12</v>
      </c>
      <c r="C69" s="24" t="s">
        <v>184</v>
      </c>
      <c r="D69" s="24" t="s">
        <v>19</v>
      </c>
      <c r="E69" s="44">
        <v>1.7361111111111112E-2</v>
      </c>
    </row>
    <row r="70" spans="2:5" ht="16" x14ac:dyDescent="0.2">
      <c r="B70" s="23">
        <v>13</v>
      </c>
      <c r="C70" s="24" t="s">
        <v>184</v>
      </c>
      <c r="D70" s="24" t="s">
        <v>19</v>
      </c>
      <c r="E70" s="44">
        <v>2.164351851851852E-2</v>
      </c>
    </row>
    <row r="71" spans="2:5" ht="16" x14ac:dyDescent="0.2">
      <c r="B71" s="23">
        <v>14</v>
      </c>
      <c r="C71" s="24" t="s">
        <v>184</v>
      </c>
      <c r="D71" s="24" t="s">
        <v>19</v>
      </c>
      <c r="E71" s="44">
        <v>3.125E-2</v>
      </c>
    </row>
    <row r="72" spans="2:5" ht="16" x14ac:dyDescent="0.2">
      <c r="B72" s="23">
        <v>15</v>
      </c>
      <c r="C72" s="24" t="s">
        <v>183</v>
      </c>
      <c r="D72" s="24" t="s">
        <v>185</v>
      </c>
      <c r="E72" s="44">
        <v>1.1574074074074073E-3</v>
      </c>
    </row>
    <row r="73" spans="2:5" ht="16" x14ac:dyDescent="0.2">
      <c r="B73" s="23">
        <v>16</v>
      </c>
      <c r="C73" s="24" t="s">
        <v>183</v>
      </c>
      <c r="D73" s="24" t="s">
        <v>185</v>
      </c>
      <c r="E73" s="44">
        <v>1.3310185185185187E-2</v>
      </c>
    </row>
    <row r="74" spans="2:5" ht="16" x14ac:dyDescent="0.2">
      <c r="B74" s="23">
        <v>17</v>
      </c>
      <c r="C74" s="24" t="s">
        <v>183</v>
      </c>
      <c r="D74" s="24" t="s">
        <v>185</v>
      </c>
      <c r="E74" s="44">
        <v>1.7361111111111112E-2</v>
      </c>
    </row>
    <row r="75" spans="2:5" ht="16" x14ac:dyDescent="0.2">
      <c r="B75" s="23">
        <v>18</v>
      </c>
      <c r="C75" s="24" t="s">
        <v>183</v>
      </c>
      <c r="D75" s="24" t="s">
        <v>185</v>
      </c>
      <c r="E75" s="44">
        <v>2.1412037037037035E-2</v>
      </c>
    </row>
    <row r="76" spans="2:5" ht="16" x14ac:dyDescent="0.2">
      <c r="B76" s="23">
        <v>19</v>
      </c>
      <c r="C76" s="24" t="s">
        <v>183</v>
      </c>
      <c r="D76" s="24" t="s">
        <v>185</v>
      </c>
      <c r="E76" s="44">
        <v>3.0092592592592591E-2</v>
      </c>
    </row>
    <row r="77" spans="2:5" ht="16" x14ac:dyDescent="0.2">
      <c r="B77" s="23">
        <v>20</v>
      </c>
      <c r="C77" s="24" t="s">
        <v>183</v>
      </c>
      <c r="D77" s="24" t="s">
        <v>185</v>
      </c>
      <c r="E77" s="44">
        <v>3.4722222222222224E-2</v>
      </c>
    </row>
    <row r="78" spans="2:5" ht="17" thickBot="1" x14ac:dyDescent="0.25">
      <c r="B78" s="26">
        <v>21</v>
      </c>
      <c r="C78" s="27" t="s">
        <v>183</v>
      </c>
      <c r="D78" s="27" t="s">
        <v>185</v>
      </c>
      <c r="E78" s="45">
        <v>3.9351851851851853E-2</v>
      </c>
    </row>
  </sheetData>
  <mergeCells count="4">
    <mergeCell ref="B6:B7"/>
    <mergeCell ref="C6:C7"/>
    <mergeCell ref="E6:E7"/>
    <mergeCell ref="D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Hárok1</vt:lpstr>
      <vt:lpstr>Hárok2</vt:lpstr>
      <vt:lpstr>Hárok3</vt:lpstr>
      <vt:lpstr>Hárok4</vt:lpstr>
      <vt:lpstr>Hárok5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Beliančin</dc:creator>
  <cp:lastModifiedBy>Microsoft Office User</cp:lastModifiedBy>
  <dcterms:created xsi:type="dcterms:W3CDTF">2019-04-15T18:22:11Z</dcterms:created>
  <dcterms:modified xsi:type="dcterms:W3CDTF">2019-05-06T06:35:08Z</dcterms:modified>
</cp:coreProperties>
</file>