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beliancin/Desktop/GIT/DIS-SEM-3/"/>
    </mc:Choice>
  </mc:AlternateContent>
  <xr:revisionPtr revIDLastSave="0" documentId="13_ncr:1_{162BC90A-0ED7-D742-95F1-851961C99CC2}" xr6:coauthVersionLast="43" xr6:coauthVersionMax="43" xr10:uidLastSave="{00000000-0000-0000-0000-000000000000}"/>
  <bookViews>
    <workbookView xWindow="0" yWindow="460" windowWidth="28800" windowHeight="16240" activeTab="4" xr2:uid="{CAA8F1F5-8409-4114-88BB-3627D0CE125A}"/>
  </bookViews>
  <sheets>
    <sheet name="Hárok1" sheetId="1" r:id="rId1"/>
    <sheet name="Hárok2" sheetId="2" r:id="rId2"/>
    <sheet name="Hárok3" sheetId="3" r:id="rId3"/>
    <sheet name="Hárok4" sheetId="4" r:id="rId4"/>
    <sheet name="Hárok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75" i="5" l="1"/>
  <c r="Z75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86" i="5"/>
  <c r="J83" i="5"/>
  <c r="J84" i="5"/>
  <c r="J85" i="5"/>
  <c r="J86" i="5"/>
  <c r="J87" i="5"/>
  <c r="J88" i="5"/>
  <c r="J89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65" i="5"/>
  <c r="Q8" i="5"/>
  <c r="R10" i="5" s="1"/>
  <c r="P14" i="5"/>
  <c r="O14" i="5"/>
  <c r="C45" i="2" l="1"/>
  <c r="G61" i="2"/>
  <c r="G49" i="2"/>
  <c r="H67" i="2"/>
  <c r="J67" i="2"/>
  <c r="J68" i="2" s="1"/>
  <c r="I67" i="2"/>
  <c r="I68" i="2" s="1"/>
  <c r="J60" i="2"/>
  <c r="J61" i="2" s="1"/>
  <c r="H60" i="2"/>
  <c r="I60" i="2" s="1"/>
  <c r="I61" i="2" s="1"/>
  <c r="J54" i="2"/>
  <c r="J55" i="2" s="1"/>
  <c r="H54" i="2"/>
  <c r="I54" i="2" s="1"/>
  <c r="I55" i="2" s="1"/>
  <c r="X37" i="2"/>
  <c r="X28" i="2"/>
  <c r="J49" i="2"/>
  <c r="J48" i="2"/>
  <c r="X16" i="2"/>
  <c r="I49" i="2"/>
  <c r="C1" i="2"/>
  <c r="I48" i="2"/>
  <c r="H48" i="2"/>
  <c r="S3" i="3"/>
  <c r="O21" i="3"/>
  <c r="H4" i="3"/>
  <c r="H5" i="3"/>
  <c r="H6" i="3"/>
  <c r="H8" i="3"/>
  <c r="H9" i="3"/>
  <c r="H10" i="3"/>
  <c r="H12" i="3"/>
  <c r="H13" i="3"/>
  <c r="H14" i="3"/>
  <c r="H15" i="3"/>
  <c r="H16" i="3"/>
  <c r="H17" i="3"/>
  <c r="H18" i="3"/>
  <c r="H19" i="3"/>
  <c r="H20" i="3"/>
  <c r="H22" i="3"/>
  <c r="H23" i="3"/>
  <c r="H25" i="3"/>
  <c r="H26" i="3"/>
  <c r="H27" i="3"/>
  <c r="H28" i="3"/>
  <c r="H29" i="3"/>
  <c r="H30" i="3"/>
  <c r="H33" i="3"/>
  <c r="H34" i="3"/>
  <c r="H35" i="3"/>
  <c r="H36" i="3"/>
  <c r="H37" i="3"/>
  <c r="H38" i="3"/>
  <c r="H39" i="3"/>
  <c r="H40" i="3"/>
  <c r="H3" i="3"/>
  <c r="G4" i="3"/>
  <c r="G5" i="3"/>
  <c r="G6" i="3"/>
  <c r="G8" i="3"/>
  <c r="G9" i="3"/>
  <c r="G10" i="3"/>
  <c r="G12" i="3"/>
  <c r="G13" i="3"/>
  <c r="G14" i="3"/>
  <c r="G15" i="3"/>
  <c r="G16" i="3"/>
  <c r="G17" i="3"/>
  <c r="G18" i="3"/>
  <c r="G19" i="3"/>
  <c r="G20" i="3"/>
  <c r="G22" i="3"/>
  <c r="G23" i="3"/>
  <c r="G25" i="3"/>
  <c r="G26" i="3"/>
  <c r="G27" i="3"/>
  <c r="G28" i="3"/>
  <c r="G29" i="3"/>
  <c r="G30" i="3"/>
  <c r="G33" i="3"/>
  <c r="G34" i="3"/>
  <c r="G35" i="3"/>
  <c r="G36" i="3"/>
  <c r="G37" i="3"/>
  <c r="G38" i="3"/>
  <c r="G39" i="3"/>
  <c r="G40" i="3"/>
  <c r="G3" i="3"/>
  <c r="F4" i="3"/>
  <c r="F5" i="3"/>
  <c r="F6" i="3"/>
  <c r="F8" i="3"/>
  <c r="F9" i="3"/>
  <c r="F10" i="3"/>
  <c r="F12" i="3"/>
  <c r="F13" i="3"/>
  <c r="F14" i="3"/>
  <c r="F15" i="3"/>
  <c r="F16" i="3"/>
  <c r="F17" i="3"/>
  <c r="F18" i="3"/>
  <c r="F19" i="3"/>
  <c r="F20" i="3"/>
  <c r="F22" i="3"/>
  <c r="F23" i="3"/>
  <c r="F25" i="3"/>
  <c r="F26" i="3"/>
  <c r="F27" i="3"/>
  <c r="F28" i="3"/>
  <c r="F29" i="3"/>
  <c r="F30" i="3"/>
  <c r="F33" i="3"/>
  <c r="F34" i="3"/>
  <c r="F35" i="3"/>
  <c r="F36" i="3"/>
  <c r="F37" i="3"/>
  <c r="F38" i="3"/>
  <c r="F39" i="3"/>
  <c r="F40" i="3"/>
  <c r="F3" i="3"/>
  <c r="D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" i="3"/>
  <c r="O11" i="3"/>
  <c r="O40" i="3"/>
  <c r="L40" i="3"/>
  <c r="J40" i="3"/>
  <c r="O39" i="3"/>
  <c r="O32" i="3" s="1"/>
  <c r="L39" i="3"/>
  <c r="J39" i="3"/>
  <c r="O38" i="3"/>
  <c r="O31" i="3" s="1"/>
  <c r="L38" i="3"/>
  <c r="J38" i="3"/>
  <c r="O37" i="3"/>
  <c r="L37" i="3"/>
  <c r="J37" i="3"/>
  <c r="E37" i="3"/>
  <c r="O36" i="3"/>
  <c r="L36" i="3"/>
  <c r="J36" i="3"/>
  <c r="E36" i="3"/>
  <c r="O35" i="3"/>
  <c r="L35" i="3"/>
  <c r="J35" i="3"/>
  <c r="E35" i="3"/>
  <c r="O34" i="3"/>
  <c r="L34" i="3"/>
  <c r="J34" i="3"/>
  <c r="E34" i="3"/>
  <c r="O33" i="3"/>
  <c r="L33" i="3"/>
  <c r="J33" i="3"/>
  <c r="E33" i="3"/>
  <c r="E32" i="3" s="1"/>
  <c r="E31" i="3" s="1"/>
  <c r="E30" i="3" s="1"/>
  <c r="E29" i="3" s="1"/>
  <c r="O30" i="3"/>
  <c r="L30" i="3"/>
  <c r="J30" i="3"/>
  <c r="O29" i="3"/>
  <c r="L29" i="3"/>
  <c r="J29" i="3"/>
  <c r="O28" i="3"/>
  <c r="L28" i="3"/>
  <c r="J28" i="3"/>
  <c r="E28" i="3"/>
  <c r="O27" i="3"/>
  <c r="L27" i="3"/>
  <c r="J27" i="3"/>
  <c r="E27" i="3"/>
  <c r="E26" i="3" s="1"/>
  <c r="E25" i="3" s="1"/>
  <c r="E24" i="3" s="1"/>
  <c r="E23" i="3" s="1"/>
  <c r="E22" i="3" s="1"/>
  <c r="E21" i="3" s="1"/>
  <c r="E20" i="3" s="1"/>
  <c r="E19" i="3" s="1"/>
  <c r="E18" i="3" s="1"/>
  <c r="E17" i="3" s="1"/>
  <c r="O26" i="3"/>
  <c r="L26" i="3"/>
  <c r="J26" i="3"/>
  <c r="O25" i="3"/>
  <c r="L25" i="3"/>
  <c r="J25" i="3"/>
  <c r="O24" i="3"/>
  <c r="O23" i="3"/>
  <c r="L23" i="3"/>
  <c r="J23" i="3"/>
  <c r="O22" i="3"/>
  <c r="L22" i="3"/>
  <c r="J22" i="3"/>
  <c r="O20" i="3"/>
  <c r="L20" i="3"/>
  <c r="J20" i="3"/>
  <c r="O19" i="3"/>
  <c r="L19" i="3"/>
  <c r="J19" i="3"/>
  <c r="O18" i="3"/>
  <c r="L18" i="3"/>
  <c r="J18" i="3"/>
  <c r="O17" i="3"/>
  <c r="L17" i="3"/>
  <c r="J17" i="3"/>
  <c r="O16" i="3"/>
  <c r="L16" i="3"/>
  <c r="J16" i="3"/>
  <c r="E16" i="3"/>
  <c r="E15" i="3" s="1"/>
  <c r="E14" i="3" s="1"/>
  <c r="E13" i="3" s="1"/>
  <c r="E12" i="3" s="1"/>
  <c r="O15" i="3"/>
  <c r="L15" i="3"/>
  <c r="J15" i="3"/>
  <c r="O14" i="3"/>
  <c r="L14" i="3"/>
  <c r="J14" i="3"/>
  <c r="O13" i="3"/>
  <c r="L13" i="3"/>
  <c r="J13" i="3"/>
  <c r="O12" i="3"/>
  <c r="L12" i="3"/>
  <c r="J12" i="3"/>
  <c r="O10" i="3"/>
  <c r="L10" i="3"/>
  <c r="J10" i="3"/>
  <c r="O9" i="3"/>
  <c r="L9" i="3"/>
  <c r="J9" i="3"/>
  <c r="O8" i="3"/>
  <c r="L8" i="3"/>
  <c r="J8" i="3"/>
  <c r="O7" i="3"/>
  <c r="O6" i="3"/>
  <c r="L6" i="3"/>
  <c r="J6" i="3"/>
  <c r="O5" i="3"/>
  <c r="L5" i="3"/>
  <c r="J5" i="3"/>
  <c r="O4" i="3"/>
  <c r="L4" i="3"/>
  <c r="J4" i="3"/>
  <c r="O3" i="3"/>
  <c r="L3" i="3"/>
  <c r="J3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" i="2"/>
  <c r="F3" i="2"/>
  <c r="E11" i="3" l="1"/>
  <c r="E10" i="3" s="1"/>
  <c r="E9" i="3" s="1"/>
  <c r="E8" i="3" s="1"/>
  <c r="E7" i="3" s="1"/>
  <c r="E6" i="3" s="1"/>
  <c r="E5" i="3" s="1"/>
  <c r="E4" i="3" s="1"/>
  <c r="E3" i="3" s="1"/>
  <c r="W37" i="2"/>
  <c r="W28" i="2"/>
  <c r="W16" i="2"/>
  <c r="M1" i="2" l="1"/>
  <c r="U37" i="2"/>
  <c r="U28" i="2"/>
  <c r="U16" i="2"/>
  <c r="M11" i="2"/>
  <c r="K11" i="2"/>
  <c r="M24" i="2"/>
  <c r="K24" i="2"/>
  <c r="M21" i="2"/>
  <c r="K21" i="2"/>
  <c r="M32" i="2"/>
  <c r="K32" i="2"/>
  <c r="M7" i="2"/>
  <c r="K7" i="2"/>
  <c r="M31" i="2"/>
  <c r="K31" i="2"/>
  <c r="I35" i="2"/>
  <c r="I34" i="2"/>
  <c r="I33" i="2"/>
  <c r="I32" i="2"/>
  <c r="I31" i="2" s="1"/>
  <c r="I30" i="2" s="1"/>
  <c r="I29" i="2" s="1"/>
  <c r="I36" i="2"/>
  <c r="I37" i="2"/>
  <c r="I26" i="2"/>
  <c r="I25" i="2"/>
  <c r="I24" i="2" s="1"/>
  <c r="I23" i="2" s="1"/>
  <c r="I22" i="2" s="1"/>
  <c r="I21" i="2" s="1"/>
  <c r="I20" i="2" s="1"/>
  <c r="I19" i="2" s="1"/>
  <c r="I18" i="2" s="1"/>
  <c r="I17" i="2" s="1"/>
  <c r="I27" i="2"/>
  <c r="I28" i="2"/>
  <c r="I13" i="2"/>
  <c r="I12" i="2"/>
  <c r="I11" i="2" s="1"/>
  <c r="I10" i="2" s="1"/>
  <c r="I9" i="2" s="1"/>
  <c r="I8" i="2" s="1"/>
  <c r="I7" i="2" s="1"/>
  <c r="I6" i="2" s="1"/>
  <c r="I5" i="2" s="1"/>
  <c r="I4" i="2" s="1"/>
  <c r="I3" i="2" s="1"/>
  <c r="I14" i="2"/>
  <c r="I15" i="2"/>
  <c r="I16" i="2"/>
  <c r="N1" i="2"/>
  <c r="Q37" i="2"/>
  <c r="Q28" i="2"/>
  <c r="Q16" i="2"/>
  <c r="P11" i="2"/>
  <c r="P7" i="2"/>
  <c r="P24" i="2"/>
  <c r="P21" i="2"/>
  <c r="P32" i="2"/>
  <c r="P31" i="2"/>
  <c r="P40" i="2"/>
  <c r="P39" i="2"/>
  <c r="P38" i="2"/>
  <c r="P37" i="2"/>
  <c r="P36" i="2"/>
  <c r="P35" i="2"/>
  <c r="P34" i="2"/>
  <c r="P33" i="2"/>
  <c r="P30" i="2"/>
  <c r="P29" i="2"/>
  <c r="P28" i="2"/>
  <c r="P27" i="2"/>
  <c r="P26" i="2"/>
  <c r="P25" i="2"/>
  <c r="P23" i="2"/>
  <c r="P22" i="2"/>
  <c r="P20" i="2"/>
  <c r="P19" i="2"/>
  <c r="P18" i="2"/>
  <c r="P17" i="2"/>
  <c r="P16" i="2"/>
  <c r="P15" i="2"/>
  <c r="P14" i="2"/>
  <c r="P13" i="2"/>
  <c r="P12" i="2"/>
  <c r="P10" i="2"/>
  <c r="P9" i="2"/>
  <c r="P8" i="2"/>
  <c r="P6" i="2"/>
  <c r="P5" i="2"/>
  <c r="P4" i="2"/>
  <c r="P3" i="2"/>
  <c r="M40" i="2"/>
  <c r="M39" i="2"/>
  <c r="M38" i="2"/>
  <c r="M37" i="2"/>
  <c r="M36" i="2"/>
  <c r="M35" i="2"/>
  <c r="M34" i="2"/>
  <c r="M33" i="2"/>
  <c r="M30" i="2"/>
  <c r="M29" i="2"/>
  <c r="M28" i="2"/>
  <c r="M27" i="2"/>
  <c r="M26" i="2"/>
  <c r="M25" i="2"/>
  <c r="M23" i="2"/>
  <c r="M22" i="2"/>
  <c r="M20" i="2"/>
  <c r="M19" i="2"/>
  <c r="M18" i="2"/>
  <c r="M17" i="2"/>
  <c r="M16" i="2"/>
  <c r="M15" i="2"/>
  <c r="M14" i="2"/>
  <c r="M13" i="2"/>
  <c r="M12" i="2"/>
  <c r="M10" i="2"/>
  <c r="M9" i="2"/>
  <c r="M8" i="2"/>
  <c r="M6" i="2"/>
  <c r="M5" i="2"/>
  <c r="M4" i="2"/>
  <c r="M3" i="2"/>
  <c r="K40" i="2"/>
  <c r="K39" i="2"/>
  <c r="K38" i="2"/>
  <c r="K37" i="2"/>
  <c r="K36" i="2"/>
  <c r="K35" i="2"/>
  <c r="K34" i="2"/>
  <c r="K33" i="2"/>
  <c r="K30" i="2"/>
  <c r="K29" i="2"/>
  <c r="K28" i="2"/>
  <c r="K27" i="2"/>
  <c r="K26" i="2"/>
  <c r="K25" i="2"/>
  <c r="K23" i="2"/>
  <c r="K22" i="2"/>
  <c r="K20" i="2"/>
  <c r="K19" i="2"/>
  <c r="K18" i="2"/>
  <c r="K17" i="2"/>
  <c r="K16" i="2"/>
  <c r="K15" i="2"/>
  <c r="K14" i="2"/>
  <c r="K13" i="2"/>
  <c r="K12" i="2"/>
  <c r="K10" i="2"/>
  <c r="K9" i="2"/>
  <c r="K8" i="2"/>
  <c r="K6" i="2"/>
  <c r="K5" i="2"/>
  <c r="K4" i="2"/>
  <c r="K3" i="2"/>
  <c r="T13" i="1" l="1"/>
  <c r="T12" i="1"/>
  <c r="T11" i="1" s="1"/>
  <c r="T10" i="1" s="1"/>
  <c r="T9" i="1" s="1"/>
  <c r="T8" i="1" s="1"/>
  <c r="T7" i="1" s="1"/>
  <c r="T6" i="1" s="1"/>
  <c r="T5" i="1" s="1"/>
  <c r="T4" i="1" s="1"/>
  <c r="T3" i="1" s="1"/>
  <c r="T14" i="1"/>
  <c r="T15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16" i="1"/>
  <c r="S46" i="1"/>
  <c r="S45" i="1"/>
  <c r="S44" i="1"/>
  <c r="S43" i="1"/>
  <c r="S42" i="1"/>
  <c r="S41" i="1"/>
  <c r="S40" i="1"/>
  <c r="S39" i="1"/>
  <c r="S38" i="1"/>
  <c r="S37" i="1"/>
  <c r="G42" i="1" l="1"/>
  <c r="G43" i="1"/>
  <c r="G44" i="1"/>
  <c r="G45" i="1"/>
  <c r="G41" i="1"/>
  <c r="G38" i="1"/>
  <c r="G37" i="1"/>
  <c r="G30" i="1"/>
  <c r="G31" i="1"/>
  <c r="G32" i="1"/>
  <c r="G29" i="1"/>
  <c r="G27" i="1"/>
  <c r="G26" i="1"/>
  <c r="G22" i="1"/>
  <c r="G23" i="1"/>
  <c r="G24" i="1"/>
  <c r="G21" i="1"/>
  <c r="G13" i="1"/>
  <c r="G14" i="1"/>
  <c r="G15" i="1"/>
  <c r="G16" i="1"/>
  <c r="G12" i="1"/>
  <c r="G9" i="1"/>
  <c r="G10" i="1"/>
  <c r="G8" i="1"/>
  <c r="G4" i="1"/>
  <c r="G5" i="1"/>
  <c r="G6" i="1"/>
  <c r="G3" i="1"/>
  <c r="K45" i="1" l="1"/>
  <c r="K33" i="1"/>
  <c r="K46" i="1"/>
  <c r="K17" i="1"/>
  <c r="K4" i="1" l="1"/>
  <c r="K3" i="1"/>
  <c r="K5" i="1"/>
  <c r="K6" i="1"/>
  <c r="K7" i="1"/>
  <c r="K8" i="1"/>
  <c r="K9" i="1"/>
  <c r="K10" i="1"/>
  <c r="K11" i="1"/>
  <c r="K12" i="1"/>
  <c r="K13" i="1"/>
  <c r="K14" i="1"/>
  <c r="K15" i="1"/>
  <c r="K16" i="1"/>
  <c r="K21" i="1"/>
  <c r="K22" i="1"/>
  <c r="K23" i="1"/>
  <c r="K24" i="1"/>
  <c r="K25" i="1"/>
  <c r="K26" i="1"/>
  <c r="K27" i="1"/>
  <c r="K28" i="1"/>
  <c r="K29" i="1"/>
  <c r="K30" i="1"/>
  <c r="K31" i="1"/>
  <c r="K32" i="1"/>
  <c r="K37" i="1"/>
  <c r="K38" i="1"/>
  <c r="K39" i="1"/>
  <c r="K40" i="1"/>
  <c r="K41" i="1"/>
  <c r="K42" i="1"/>
  <c r="K43" i="1"/>
  <c r="K44" i="1"/>
</calcChain>
</file>

<file path=xl/sharedStrings.xml><?xml version="1.0" encoding="utf-8"?>
<sst xmlns="http://schemas.openxmlformats.org/spreadsheetml/2006/main" count="866" uniqueCount="353">
  <si>
    <t>Linka A</t>
  </si>
  <si>
    <t>Zastávka</t>
  </si>
  <si>
    <t>Doba jazdy</t>
  </si>
  <si>
    <t>AA</t>
  </si>
  <si>
    <t>AB</t>
  </si>
  <si>
    <t>AC</t>
  </si>
  <si>
    <t>AD</t>
  </si>
  <si>
    <t>K1</t>
  </si>
  <si>
    <t>AE</t>
  </si>
  <si>
    <t>AF</t>
  </si>
  <si>
    <t>AG</t>
  </si>
  <si>
    <t>K3</t>
  </si>
  <si>
    <t>AH</t>
  </si>
  <si>
    <t>AI</t>
  </si>
  <si>
    <t>AJ</t>
  </si>
  <si>
    <t>AK</t>
  </si>
  <si>
    <t>AL</t>
  </si>
  <si>
    <t>parameter rozdelenia exponencialneho</t>
  </si>
  <si>
    <t>Počet cestujucich</t>
  </si>
  <si>
    <t>Linka B</t>
  </si>
  <si>
    <t>BA</t>
  </si>
  <si>
    <t>BB</t>
  </si>
  <si>
    <t>BC</t>
  </si>
  <si>
    <t>BD</t>
  </si>
  <si>
    <t>K2</t>
  </si>
  <si>
    <t>BE</t>
  </si>
  <si>
    <t>BF</t>
  </si>
  <si>
    <t>BG</t>
  </si>
  <si>
    <t>BH</t>
  </si>
  <si>
    <t>BI</t>
  </si>
  <si>
    <t>BJ</t>
  </si>
  <si>
    <t>CA</t>
  </si>
  <si>
    <t>CB</t>
  </si>
  <si>
    <t>CC</t>
  </si>
  <si>
    <t>CD</t>
  </si>
  <si>
    <t>CE</t>
  </si>
  <si>
    <t>CF</t>
  </si>
  <si>
    <t>CG</t>
  </si>
  <si>
    <t xml:space="preserve">nazov kontajnera </t>
  </si>
  <si>
    <t>zastavky</t>
  </si>
  <si>
    <t>ST</t>
  </si>
  <si>
    <t>0.9</t>
  </si>
  <si>
    <t>3.2</t>
  </si>
  <si>
    <t>2.3</t>
  </si>
  <si>
    <t>2.1</t>
  </si>
  <si>
    <t>1.2</t>
  </si>
  <si>
    <t>5.4</t>
  </si>
  <si>
    <t>2.9</t>
  </si>
  <si>
    <t>3.4</t>
  </si>
  <si>
    <t>1.8</t>
  </si>
  <si>
    <t>1.6</t>
  </si>
  <si>
    <t>4.6</t>
  </si>
  <si>
    <t>4.0</t>
  </si>
  <si>
    <t>4.3</t>
  </si>
  <si>
    <t>2.7</t>
  </si>
  <si>
    <t>0.5</t>
  </si>
  <si>
    <t>1.3</t>
  </si>
  <si>
    <t>0.6</t>
  </si>
  <si>
    <t>4.1</t>
  </si>
  <si>
    <t>7.1</t>
  </si>
  <si>
    <t>4.8</t>
  </si>
  <si>
    <t>3.7</t>
  </si>
  <si>
    <t>7.2</t>
  </si>
  <si>
    <t>new ZastavkaKonfiguracia("K1",260),</t>
  </si>
  <si>
    <t>new ZastavkaKonfiguracia("K2", 210),</t>
  </si>
  <si>
    <t>new ZastavkaKonfiguracia("K3", 220),</t>
  </si>
  <si>
    <t>new ZastavkaKonfiguracia("ST",0),</t>
  </si>
  <si>
    <t>6</t>
  </si>
  <si>
    <t>3</t>
  </si>
  <si>
    <t>Zastavka</t>
  </si>
  <si>
    <t>casPrichoduPrvehoZakaznika</t>
  </si>
  <si>
    <t>casPrichoduPoslednehoZakaznika</t>
  </si>
  <si>
    <t>Rozdiel</t>
  </si>
  <si>
    <t>Parameter</t>
  </si>
  <si>
    <t>cas Prichodu Prveho Zakaznika</t>
  </si>
  <si>
    <t>cas Prichodu Posledneho Zakaznika</t>
  </si>
  <si>
    <t>Zaciatok zapasu</t>
  </si>
  <si>
    <t>Pocet zakaznikov</t>
  </si>
  <si>
    <t>doba jazdy</t>
  </si>
  <si>
    <t>naspat</t>
  </si>
  <si>
    <t>doba jazdy k stadionu</t>
  </si>
  <si>
    <t>kedy moze posledny autobus prist</t>
  </si>
  <si>
    <t>Doba jazdy k štadiónu</t>
  </si>
  <si>
    <t>Čas príchodu prvého zákazníka</t>
  </si>
  <si>
    <t>Čas príchodu posledného zákazníka</t>
  </si>
  <si>
    <t>Dĺžka intervalu</t>
  </si>
  <si>
    <t>Parameter exponeniálneho rozdelenia(stredná hodnota)</t>
  </si>
  <si>
    <t>Maximálny počet zákazníkov</t>
  </si>
  <si>
    <t>Maximálny počet cestujúcich na zastávke</t>
  </si>
  <si>
    <t>Linka A 2 krat</t>
  </si>
  <si>
    <t>Linka C 2 krat</t>
  </si>
  <si>
    <t>Linka B 2 krat</t>
  </si>
  <si>
    <t>Linka B 3 krat</t>
  </si>
  <si>
    <t>´=6*60+64</t>
  </si>
  <si>
    <t>Počet cestujúcich</t>
  </si>
  <si>
    <t xml:space="preserve"> 4720,3521 ±,6574 </t>
  </si>
  <si>
    <t>Priemerný čas čakania na zastávke</t>
  </si>
  <si>
    <t xml:space="preserve"> 597,5431 ±,4289 </t>
  </si>
  <si>
    <t>Percento ľudí prichádzajúcich po začiatku zapasu</t>
  </si>
  <si>
    <t xml:space="preserve"> 6,2842 ±,0112 </t>
  </si>
  <si>
    <t>Priemerný zisk minibusov</t>
  </si>
  <si>
    <t xml:space="preserve"> ,0000 ±,0000 </t>
  </si>
  <si>
    <t>Náklady konfigurácie</t>
  </si>
  <si>
    <t xml:space="preserve"> 2,0000 ±,0000 </t>
  </si>
  <si>
    <t>Vyťaženie V 1, linka: A</t>
  </si>
  <si>
    <t xml:space="preserve"> 98,1007 ±,0432 </t>
  </si>
  <si>
    <t>Vyťaženie V 2, linka: A</t>
  </si>
  <si>
    <t xml:space="preserve"> 66,6992 ±,0530 </t>
  </si>
  <si>
    <t>Vyťaženie V 3, linka: A</t>
  </si>
  <si>
    <t xml:space="preserve"> 94,7307 ±,0617 </t>
  </si>
  <si>
    <t>Vyťaženie V 4, linka: A</t>
  </si>
  <si>
    <t xml:space="preserve"> 74,0672 ±,1325 </t>
  </si>
  <si>
    <t xml:space="preserve"> 1,9744 ±,0009 </t>
  </si>
  <si>
    <t>Vyťaženie V 5, linka: A</t>
  </si>
  <si>
    <t xml:space="preserve"> 59,9057 ±,3278 </t>
  </si>
  <si>
    <t xml:space="preserve"> 1,8318 ±,0011 </t>
  </si>
  <si>
    <t>Vyťaženie V 6, linka: A</t>
  </si>
  <si>
    <t xml:space="preserve"> 100,0000 ±,0000 </t>
  </si>
  <si>
    <t xml:space="preserve"> 1,4396 ±,0011 </t>
  </si>
  <si>
    <t>Vyťaženie V 7, linka: A</t>
  </si>
  <si>
    <t xml:space="preserve"> 1,3720 ±,0011 </t>
  </si>
  <si>
    <t>Vyťaženie V 8, linka: A</t>
  </si>
  <si>
    <t xml:space="preserve"> 1,2835 ±,0011 </t>
  </si>
  <si>
    <t>Vyťaženie V 9, linka: A</t>
  </si>
  <si>
    <t xml:space="preserve"> 2,6922 ±,0013 </t>
  </si>
  <si>
    <t>Vyťaženie V 10, linka: B</t>
  </si>
  <si>
    <t xml:space="preserve"> 99,3165 ±,0254 </t>
  </si>
  <si>
    <t xml:space="preserve"> 2,5103 ±,0013 </t>
  </si>
  <si>
    <t>Vyťaženie V 11, linka: B</t>
  </si>
  <si>
    <t xml:space="preserve"> 87,2172 ±,0749 </t>
  </si>
  <si>
    <t xml:space="preserve"> 2,3875 ±,0013 </t>
  </si>
  <si>
    <t>Vyťaženie V 12, linka: B</t>
  </si>
  <si>
    <t xml:space="preserve"> 95,0154 ±,0711 </t>
  </si>
  <si>
    <t xml:space="preserve"> 2,2206 ±,0013 </t>
  </si>
  <si>
    <t>Vyťaženie V 13, linka: B</t>
  </si>
  <si>
    <t xml:space="preserve"> 82,5365 ±,1556 </t>
  </si>
  <si>
    <t xml:space="preserve"> 1,9982 ±,0001 </t>
  </si>
  <si>
    <t>Vyťaženie V 14, linka: B</t>
  </si>
  <si>
    <t xml:space="preserve"> 57,0766 ±,2840 </t>
  </si>
  <si>
    <t>Vyťaženie V 15, linka: C</t>
  </si>
  <si>
    <t xml:space="preserve"> 62,6183 ±,0430 </t>
  </si>
  <si>
    <t xml:space="preserve"> 1,9698 ±,0010 </t>
  </si>
  <si>
    <t>Vyťaženie V 16, linka: C</t>
  </si>
  <si>
    <t xml:space="preserve"> 65,5527 ±,2887 </t>
  </si>
  <si>
    <t xml:space="preserve"> 1,8290 ±,0011 </t>
  </si>
  <si>
    <t>Vyťaženie V 17, linka: C</t>
  </si>
  <si>
    <t xml:space="preserve"> 1,6757 ±,0011 </t>
  </si>
  <si>
    <t>Vyťaženie V 18, linka: C</t>
  </si>
  <si>
    <t xml:space="preserve"> 99,4281 ±,0389 </t>
  </si>
  <si>
    <t xml:space="preserve"> 1,3487 ±,0011 </t>
  </si>
  <si>
    <t>Vyťaženie V 19, linka: C</t>
  </si>
  <si>
    <t xml:space="preserve"> 1,1727 ±,0011 </t>
  </si>
  <si>
    <t>Vyťaženie V 20, linka: C</t>
  </si>
  <si>
    <t xml:space="preserve"> 99,9977 ±,0022 </t>
  </si>
  <si>
    <t xml:space="preserve"> 1,0251 ±,0002 </t>
  </si>
  <si>
    <t>Vyťaženie V 21, linka: C</t>
  </si>
  <si>
    <t xml:space="preserve"> 99,6629 ±,0316 </t>
  </si>
  <si>
    <t>90%-ný ľavý interval spoľahlivosti</t>
  </si>
  <si>
    <t>90%-ný pravý interval spoľahlivosti</t>
  </si>
  <si>
    <t>Názov štatistiky</t>
  </si>
  <si>
    <t>Hodnota</t>
  </si>
  <si>
    <t>Vychodzia</t>
  </si>
  <si>
    <t>Autobus typ 1</t>
  </si>
  <si>
    <t>Autobus typ 2</t>
  </si>
  <si>
    <t>Linka C</t>
  </si>
  <si>
    <t>Typ autobusu</t>
  </si>
  <si>
    <t>Číslo</t>
  </si>
  <si>
    <t>Vyťaženie V 10, linka: A</t>
  </si>
  <si>
    <t>Vyťaženie V 11, linka: A</t>
  </si>
  <si>
    <t>Vyťaženie V 12, linka: A</t>
  </si>
  <si>
    <t>Vyťaženie V 15, linka: B</t>
  </si>
  <si>
    <t>Vyťaženie V 16, linka: B</t>
  </si>
  <si>
    <t>Vyťaženie V 17, linka: B</t>
  </si>
  <si>
    <t>Vyťaženie V 22, linka: C</t>
  </si>
  <si>
    <t>Vyťaženie V 23, linka: C</t>
  </si>
  <si>
    <t>Vyťaženie V 24, linka: C</t>
  </si>
  <si>
    <t>Vyťaženie V 25, linka: C</t>
  </si>
  <si>
    <t xml:space="preserve"> 4719,2171 ±,6555 </t>
  </si>
  <si>
    <t xml:space="preserve"> 527,2412 ±,4485 </t>
  </si>
  <si>
    <t xml:space="preserve"> 6,8582 ±,0120 </t>
  </si>
  <si>
    <t>Priemerný počet jázd V, 1, linka: A</t>
  </si>
  <si>
    <t xml:space="preserve"> 83,3323 ±,0841 </t>
  </si>
  <si>
    <t>Priemerný počet jázd V, 2, linka: A</t>
  </si>
  <si>
    <t xml:space="preserve"> 1,8580 ±,0004 </t>
  </si>
  <si>
    <t xml:space="preserve"> 99,9400 ±,0285 </t>
  </si>
  <si>
    <t>Priemerný počet jázd V, 3, linka: A</t>
  </si>
  <si>
    <t xml:space="preserve"> 1,7510 ±,0006 </t>
  </si>
  <si>
    <t xml:space="preserve"> 99,9853 ±,0063 </t>
  </si>
  <si>
    <t>Priemerný počet jázd V, 4, linka: A</t>
  </si>
  <si>
    <t xml:space="preserve"> 1,6955 ±,0006 </t>
  </si>
  <si>
    <t>Priemerný počet jázd V, 5, linka: A</t>
  </si>
  <si>
    <t xml:space="preserve"> 1,5595 ±,0006 </t>
  </si>
  <si>
    <t>Priemerný počet jázd V, 6, linka: A</t>
  </si>
  <si>
    <t xml:space="preserve"> 1,4706 ±,0005 </t>
  </si>
  <si>
    <t xml:space="preserve"> 99,1242 ±,0602 </t>
  </si>
  <si>
    <t>Priemerný počet jázd V, 7, linka: A</t>
  </si>
  <si>
    <t xml:space="preserve"> 1,3973 ±,0005 </t>
  </si>
  <si>
    <t xml:space="preserve"> 95,5858 ±,1265 </t>
  </si>
  <si>
    <t>Priemerný počet jázd V, 8, linka: A</t>
  </si>
  <si>
    <t xml:space="preserve"> 1,3211 ±,0005 </t>
  </si>
  <si>
    <t xml:space="preserve"> 89,2215 ±,1637 </t>
  </si>
  <si>
    <t>Priemerný počet jázd V, 9, linka: A</t>
  </si>
  <si>
    <t xml:space="preserve"> 1,2239 ±,0005 </t>
  </si>
  <si>
    <t xml:space="preserve"> 94,9074 ±,0953 </t>
  </si>
  <si>
    <t>Priemerný počet jázd V, 10, linka: B</t>
  </si>
  <si>
    <t>Priemerný počet jázd V, 10, linka: A</t>
  </si>
  <si>
    <t xml:space="preserve"> 1,9445 ±,0002 </t>
  </si>
  <si>
    <t xml:space="preserve"> 98,1053 ±,1570 </t>
  </si>
  <si>
    <t>Priemerný počet jázd V, 11, linka: B</t>
  </si>
  <si>
    <t>Priemerný počet jázd V, 11, linka: A</t>
  </si>
  <si>
    <t xml:space="preserve"> 1,2199 ±,0006 </t>
  </si>
  <si>
    <t>Priemerný počet jázd V, 12, linka: B</t>
  </si>
  <si>
    <t>Priemerný počet jázd V, 12, linka: A</t>
  </si>
  <si>
    <t xml:space="preserve"> 1,1387 ±,0006 </t>
  </si>
  <si>
    <t xml:space="preserve"> 99,9960 ±,0032 </t>
  </si>
  <si>
    <t>Priemerný počet jázd V, 13, linka: B</t>
  </si>
  <si>
    <t xml:space="preserve"> 2,3971 ±,0008 </t>
  </si>
  <si>
    <t>Priemerný počet jázd V, 14, linka: B</t>
  </si>
  <si>
    <t xml:space="preserve"> 2,0041 ±,0003 </t>
  </si>
  <si>
    <t xml:space="preserve"> 84,4706 ±,0980 </t>
  </si>
  <si>
    <t>Priemerný počet jázd V, 15, linka: C</t>
  </si>
  <si>
    <t>Priemerný počet jázd V, 15, linka: B</t>
  </si>
  <si>
    <t xml:space="preserve"> 1,9879 ±,0002 </t>
  </si>
  <si>
    <t xml:space="preserve"> 87,2025 ±,3588 </t>
  </si>
  <si>
    <t>Priemerný počet jázd V, 16, linka: C</t>
  </si>
  <si>
    <t>Priemerný počet jázd V, 16, linka: B</t>
  </si>
  <si>
    <t xml:space="preserve"> 1,8710 ±,0004 </t>
  </si>
  <si>
    <t xml:space="preserve"> 98,1918 ±,1509 </t>
  </si>
  <si>
    <t>Priemerný počet jázd V, 17, linka: C</t>
  </si>
  <si>
    <t>Priemerný počet jázd V, 17, linka: B</t>
  </si>
  <si>
    <t xml:space="preserve"> 1,6286 ±,0007 </t>
  </si>
  <si>
    <t xml:space="preserve"> 99,8198 ±,0204 </t>
  </si>
  <si>
    <t>Priemerný počet jázd V, 18, linka: C</t>
  </si>
  <si>
    <t xml:space="preserve"> 81,2271 ±,1684 </t>
  </si>
  <si>
    <t>Priemerný počet jázd V, 19, linka: C</t>
  </si>
  <si>
    <t xml:space="preserve"> 1,8128 ±,0006 </t>
  </si>
  <si>
    <t xml:space="preserve"> 98,2069 ±,1494 </t>
  </si>
  <si>
    <t>Priemerný počet jázd V, 20, linka: C</t>
  </si>
  <si>
    <t xml:space="preserve"> 1,6669 ±,0006 </t>
  </si>
  <si>
    <t>Priemerný počet jázd V, 21, linka: C</t>
  </si>
  <si>
    <t xml:space="preserve"> 1,5205 ±,0007 </t>
  </si>
  <si>
    <t>Priemerný počet jázd V, 22, linka: C</t>
  </si>
  <si>
    <t xml:space="preserve"> 1,2931 ±,0006 </t>
  </si>
  <si>
    <t>Čas príchodu na 1, zastávku</t>
  </si>
  <si>
    <t>Priemerný počet jázd V, 23, linka: C</t>
  </si>
  <si>
    <t xml:space="preserve"> 1,1170 ±,0007 </t>
  </si>
  <si>
    <t>Priemerný počet jázd V, 24, linka: C</t>
  </si>
  <si>
    <t xml:space="preserve"> 1,0071 ±,0004 </t>
  </si>
  <si>
    <t xml:space="preserve"> 99,9989 ±,0009 </t>
  </si>
  <si>
    <t>Priemerný počet jázd V, 25, linka: C</t>
  </si>
  <si>
    <t xml:space="preserve"> 1,0029 ±,0002 </t>
  </si>
  <si>
    <t xml:space="preserve"> 98,7731 ±,0865 </t>
  </si>
  <si>
    <t>Minibus</t>
  </si>
  <si>
    <t>Variant po nastúpení odchádza</t>
  </si>
  <si>
    <t>Variant po nástúpení čaká</t>
  </si>
  <si>
    <t>Počet autobusov typu 1</t>
  </si>
  <si>
    <t>Počet autobusov typu 2</t>
  </si>
  <si>
    <t>Celkový počet autobusov</t>
  </si>
  <si>
    <t>Počet okružných jázd</t>
  </si>
  <si>
    <t>Vyťaženie V 22, linka: A</t>
  </si>
  <si>
    <t>Vyťaženie V 23, linka: B</t>
  </si>
  <si>
    <t>Vyťaženie V 24, linka: B</t>
  </si>
  <si>
    <t>Vyťaženie V 25, linka: B</t>
  </si>
  <si>
    <t>Vyťaženie V 26, linka: B</t>
  </si>
  <si>
    <t>Vyťaženie V 27, linka: B</t>
  </si>
  <si>
    <t>Vyťaženie V 28, linka: B</t>
  </si>
  <si>
    <t>Vyťaženie V 29, linka: C</t>
  </si>
  <si>
    <t>Vyťaženie V 30, linka: A</t>
  </si>
  <si>
    <t>Vyťaženie V 31, linka: A</t>
  </si>
  <si>
    <t>Vyťaženie V 32, linka: C</t>
  </si>
  <si>
    <t>Vyťaženie V 33, linka: B</t>
  </si>
  <si>
    <t>Vyťaženie V 34, linka: C</t>
  </si>
  <si>
    <t>Priemerný čas čakania na autobus</t>
  </si>
  <si>
    <t>Priemerný čas čakania mikrobus</t>
  </si>
  <si>
    <t xml:space="preserve"> 4719,1972 ±,6631 </t>
  </si>
  <si>
    <t xml:space="preserve"> 549,7810 ±,3933 </t>
  </si>
  <si>
    <t xml:space="preserve"> 540,1718 ±,3746 </t>
  </si>
  <si>
    <t xml:space="preserve"> 787,5484 ±1,5750 </t>
  </si>
  <si>
    <t xml:space="preserve"> 5,6035 ±,0107 </t>
  </si>
  <si>
    <t xml:space="preserve"> 181,2387 ±,1884 </t>
  </si>
  <si>
    <t xml:space="preserve"> 97,0420 ±,0515 </t>
  </si>
  <si>
    <t xml:space="preserve"> 66,3555 ±,0475 </t>
  </si>
  <si>
    <t xml:space="preserve"> 95,0002 ±,0614 </t>
  </si>
  <si>
    <t xml:space="preserve"> 1,9991 ±,0001 </t>
  </si>
  <si>
    <t xml:space="preserve"> 65,3763 ±,1427 </t>
  </si>
  <si>
    <t xml:space="preserve"> 1,8976 ±,0010 </t>
  </si>
  <si>
    <t xml:space="preserve"> 92,9536 ±,2862 </t>
  </si>
  <si>
    <t xml:space="preserve"> 1,7268 ±,0011 </t>
  </si>
  <si>
    <t xml:space="preserve"> 1,3346 ±,0011 </t>
  </si>
  <si>
    <t xml:space="preserve"> 1,2671 ±,0011 </t>
  </si>
  <si>
    <t xml:space="preserve"> 1,1786 ±,0011 </t>
  </si>
  <si>
    <t xml:space="preserve"> 2,5935 ±,0013 </t>
  </si>
  <si>
    <t xml:space="preserve"> 86,4292 ±,0610 </t>
  </si>
  <si>
    <t xml:space="preserve"> 2,3920 ±,0013 </t>
  </si>
  <si>
    <t xml:space="preserve"> 84,9655 ±,0563 </t>
  </si>
  <si>
    <t xml:space="preserve"> 2,2675 ±,0013 </t>
  </si>
  <si>
    <t xml:space="preserve"> 93,6121 ±,0897 </t>
  </si>
  <si>
    <t xml:space="preserve"> 2,1351 ±,0013 </t>
  </si>
  <si>
    <t xml:space="preserve"> 57,8956 ±,1288 </t>
  </si>
  <si>
    <t xml:space="preserve"> 1,9841 ±,0003 </t>
  </si>
  <si>
    <t xml:space="preserve"> 79,3400 ±,4050 </t>
  </si>
  <si>
    <t xml:space="preserve"> 61,5182 ±,0530 </t>
  </si>
  <si>
    <t xml:space="preserve"> 1,8772 ±,0011 </t>
  </si>
  <si>
    <t xml:space="preserve"> 93,3373 ±,2710 </t>
  </si>
  <si>
    <t xml:space="preserve"> 1,7241 ±,0011 </t>
  </si>
  <si>
    <t xml:space="preserve"> 99,9985 ±,0015 </t>
  </si>
  <si>
    <t xml:space="preserve"> 1,5734 ±,0012 </t>
  </si>
  <si>
    <t xml:space="preserve"> 96,3339 ±,1104 </t>
  </si>
  <si>
    <t xml:space="preserve"> 1,2440 ±,0011 </t>
  </si>
  <si>
    <t xml:space="preserve"> 1,0691 ±,0011 </t>
  </si>
  <si>
    <t xml:space="preserve"> 99,9984 ±,0017 </t>
  </si>
  <si>
    <t xml:space="preserve"> 1,0031 ±,0001 </t>
  </si>
  <si>
    <t xml:space="preserve"> 99,1992 ±,0487 </t>
  </si>
  <si>
    <t xml:space="preserve"> 83,7731 ±,2557 </t>
  </si>
  <si>
    <t xml:space="preserve"> 2,7174 ±,0013 </t>
  </si>
  <si>
    <t xml:space="preserve"> 96,4287 ±,1202 </t>
  </si>
  <si>
    <t xml:space="preserve"> 2,7175 ±,0013 </t>
  </si>
  <si>
    <t xml:space="preserve"> 96,4281 ±,1196 </t>
  </si>
  <si>
    <t xml:space="preserve"> 2,6855 ±,0013 </t>
  </si>
  <si>
    <t xml:space="preserve"> 97,7938 ±,1102 </t>
  </si>
  <si>
    <t xml:space="preserve"> 96,3844 ±,1205 </t>
  </si>
  <si>
    <t xml:space="preserve"> 97,8156 ±,1079 </t>
  </si>
  <si>
    <t xml:space="preserve"> 2,7767 ±,0013 </t>
  </si>
  <si>
    <t xml:space="preserve"> 98,4094 ±,0740 </t>
  </si>
  <si>
    <t xml:space="preserve"> 1,9723 ±,0004 </t>
  </si>
  <si>
    <t xml:space="preserve"> 96,6306 ±,1614 </t>
  </si>
  <si>
    <t xml:space="preserve"> 1,9996 ±,0001 </t>
  </si>
  <si>
    <t xml:space="preserve"> 87,2019 ±,3131 </t>
  </si>
  <si>
    <t xml:space="preserve"> 1,9995 ±,0001 </t>
  </si>
  <si>
    <t xml:space="preserve"> 79,8869 ±,2588 </t>
  </si>
  <si>
    <t xml:space="preserve"> 1,9370 ±,0008 </t>
  </si>
  <si>
    <t xml:space="preserve"> 97,3250 ±,1471 </t>
  </si>
  <si>
    <t xml:space="preserve"> 2,7766 ±,0013 </t>
  </si>
  <si>
    <t xml:space="preserve"> 98,4044 ±,0741 </t>
  </si>
  <si>
    <t xml:space="preserve"> 74,3594 ±,3891 </t>
  </si>
  <si>
    <t>Priemerný počet jázd V, 22, linka: A</t>
  </si>
  <si>
    <t>Priemerný počet jázd V, 23, linka: B</t>
  </si>
  <si>
    <t>Priemerný počet jázd V, 24, linka: B</t>
  </si>
  <si>
    <t>Priemerný počet jázd V, 25, linka: B</t>
  </si>
  <si>
    <t>Priemerný počet jázd V, 26, linka: B</t>
  </si>
  <si>
    <t>Priemerný počet jázd V, 27, linka: B</t>
  </si>
  <si>
    <t>Priemerný počet jázd V, 28, linka: B</t>
  </si>
  <si>
    <t>Priemerný počet jázd V, 29, linka: C</t>
  </si>
  <si>
    <t>Priemerný počet jázd V, 30, linka: A</t>
  </si>
  <si>
    <t>Priemerný počet jázd V, 31, linka: A</t>
  </si>
  <si>
    <t>Priemerný počet jázd V, 32, linka: C</t>
  </si>
  <si>
    <t>Priemerný počet jázd V, 33, linka: B</t>
  </si>
  <si>
    <t>Priemerný počet jázd V, 34, linka: C</t>
  </si>
  <si>
    <t>Číslo vozidla</t>
  </si>
  <si>
    <t>Linka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</si>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</sst>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0" fontId="1" fillId="0" borderId="0" xfId="0" applyFont="1"/>
    <xf numFmtId="164" fontId="0" fillId="0" borderId="9" xfId="0" applyNumberFormat="1" applyBorder="1"/>
    <xf numFmtId="0" fontId="0" fillId="0" borderId="9" xfId="0" applyBorder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164" fontId="0" fillId="0" borderId="16" xfId="0" applyNumberFormat="1" applyBorder="1"/>
    <xf numFmtId="0" fontId="0" fillId="0" borderId="16" xfId="0" applyBorder="1"/>
    <xf numFmtId="0" fontId="0" fillId="0" borderId="17" xfId="0" applyBorder="1"/>
    <xf numFmtId="21" fontId="0" fillId="0" borderId="0" xfId="0" applyNumberFormat="1"/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164" fontId="2" fillId="0" borderId="14" xfId="0" applyNumberFormat="1" applyFont="1" applyBorder="1"/>
    <xf numFmtId="164" fontId="2" fillId="0" borderId="17" xfId="0" applyNumberFormat="1" applyFont="1" applyBorder="1"/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/>
    <xf numFmtId="0" fontId="4" fillId="0" borderId="9" xfId="0" applyFont="1" applyBorder="1"/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9" xfId="0" applyFont="1" applyFill="1" applyBorder="1"/>
    <xf numFmtId="0" fontId="6" fillId="0" borderId="9" xfId="0" applyFont="1" applyBorder="1"/>
    <xf numFmtId="2" fontId="6" fillId="0" borderId="9" xfId="0" applyNumberFormat="1" applyFont="1" applyBorder="1"/>
    <xf numFmtId="2" fontId="4" fillId="0" borderId="9" xfId="0" applyNumberFormat="1" applyFont="1" applyBorder="1"/>
    <xf numFmtId="2" fontId="0" fillId="0" borderId="0" xfId="0" applyNumberFormat="1"/>
    <xf numFmtId="0" fontId="8" fillId="0" borderId="9" xfId="0" applyFont="1" applyBorder="1"/>
    <xf numFmtId="0" fontId="7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F5DF-5EE7-4CA7-B719-F55D9FC90063}">
  <dimension ref="B1:U47"/>
  <sheetViews>
    <sheetView workbookViewId="0">
      <selection activeCell="C32" sqref="C32"/>
    </sheetView>
  </sheetViews>
  <sheetFormatPr baseColWidth="10" defaultColWidth="8.83203125" defaultRowHeight="15" x14ac:dyDescent="0.2"/>
  <cols>
    <col min="3" max="3" width="10.5" bestFit="1" customWidth="1"/>
    <col min="4" max="4" width="10.5" customWidth="1"/>
    <col min="5" max="5" width="14.83203125" customWidth="1"/>
    <col min="10" max="10" width="16.5" customWidth="1"/>
  </cols>
  <sheetData>
    <row r="1" spans="2:20" x14ac:dyDescent="0.2">
      <c r="B1" t="s">
        <v>0</v>
      </c>
    </row>
    <row r="2" spans="2:20" x14ac:dyDescent="0.2">
      <c r="B2" t="s">
        <v>1</v>
      </c>
      <c r="C2" t="s">
        <v>2</v>
      </c>
      <c r="E2" t="s">
        <v>18</v>
      </c>
      <c r="F2" t="s">
        <v>17</v>
      </c>
      <c r="K2" t="s">
        <v>38</v>
      </c>
      <c r="M2" t="s">
        <v>39</v>
      </c>
    </row>
    <row r="3" spans="2:20" x14ac:dyDescent="0.2">
      <c r="B3" t="s">
        <v>3</v>
      </c>
      <c r="C3">
        <v>3.2</v>
      </c>
      <c r="D3" s="1" t="s">
        <v>42</v>
      </c>
      <c r="E3">
        <v>123</v>
      </c>
      <c r="G3" t="str">
        <f>_xlfn.CONCAT("new ZastavkaKonfiguracia(",CHAR(34),B3,CHAR(34),",",  E3,"),")</f>
        <v>new ZastavkaKonfiguracia("AA",123),</v>
      </c>
      <c r="K3" t="str">
        <f xml:space="preserve"> "new ZastavkaLinky(" &amp; $M$2 &amp; ".get(" &amp; CHAR(34) &amp; B3 &amp; CHAR(34) &amp; "), " &amp; D3 &amp; " * 60.0, " &amp; $M$2 &amp; ".get(" &amp; CHAR(34) &amp; B4 &amp; CHAR(34) &amp; ")),"</f>
        <v>new ZastavkaLinky(zastavky.get("AA"), 3.2 * 60.0, zastavky.get("AB")),</v>
      </c>
      <c r="S3">
        <f t="shared" ref="S3:S15" si="0">C3*60</f>
        <v>192</v>
      </c>
      <c r="T3" s="2">
        <f t="shared" ref="T3:T13" si="1">SUM(S3,T4)</f>
        <v>2280</v>
      </c>
    </row>
    <row r="4" spans="2:20" x14ac:dyDescent="0.2">
      <c r="B4" t="s">
        <v>4</v>
      </c>
      <c r="C4">
        <v>2.2999999999999998</v>
      </c>
      <c r="D4" s="1" t="s">
        <v>43</v>
      </c>
      <c r="E4">
        <v>92</v>
      </c>
      <c r="G4" t="str">
        <f t="shared" ref="G4:G16" si="2">_xlfn.CONCAT("new ZastavkaKonfiguracia(",CHAR(34),B4,CHAR(34),",",  E4,"),")</f>
        <v>new ZastavkaKonfiguracia("AB",92),</v>
      </c>
      <c r="K4" t="str">
        <f t="shared" ref="K4:K15" si="3" xml:space="preserve"> "new ZastavkaLinky(" &amp; $M$2 &amp; ".get(" &amp; CHAR(34) &amp; B4 &amp; CHAR(34) &amp; "), " &amp; D4 &amp; " * 60.0, " &amp; $M$2 &amp; ".get(" &amp; CHAR(34) &amp; B5 &amp; CHAR(34) &amp; ")),"</f>
        <v>new ZastavkaLinky(zastavky.get("AB"), 2.3 * 60.0, zastavky.get("AC")),</v>
      </c>
      <c r="S4">
        <f t="shared" si="0"/>
        <v>138</v>
      </c>
      <c r="T4" s="2">
        <f t="shared" si="1"/>
        <v>2088</v>
      </c>
    </row>
    <row r="5" spans="2:20" x14ac:dyDescent="0.2">
      <c r="B5" t="s">
        <v>5</v>
      </c>
      <c r="C5">
        <v>2.1</v>
      </c>
      <c r="D5" s="1" t="s">
        <v>44</v>
      </c>
      <c r="E5">
        <v>241</v>
      </c>
      <c r="G5" t="str">
        <f t="shared" si="2"/>
        <v>new ZastavkaKonfiguracia("AC",241),</v>
      </c>
      <c r="K5" t="str">
        <f t="shared" si="3"/>
        <v>new ZastavkaLinky(zastavky.get("AC"), 2.1 * 60.0, zastavky.get("AD")),</v>
      </c>
      <c r="S5">
        <f t="shared" si="0"/>
        <v>126</v>
      </c>
      <c r="T5" s="2">
        <f t="shared" si="1"/>
        <v>1950</v>
      </c>
    </row>
    <row r="6" spans="2:20" x14ac:dyDescent="0.2">
      <c r="B6" t="s">
        <v>6</v>
      </c>
      <c r="C6">
        <v>1.2</v>
      </c>
      <c r="D6" s="1" t="s">
        <v>45</v>
      </c>
      <c r="E6">
        <v>123</v>
      </c>
      <c r="G6" t="str">
        <f t="shared" si="2"/>
        <v>new ZastavkaKonfiguracia("AD",123),</v>
      </c>
      <c r="K6" t="str">
        <f t="shared" si="3"/>
        <v>new ZastavkaLinky(zastavky.get("AD"), 1.2 * 60.0, zastavky.get("K1")),</v>
      </c>
      <c r="S6">
        <f t="shared" si="0"/>
        <v>72</v>
      </c>
      <c r="T6" s="2">
        <f t="shared" si="1"/>
        <v>1824</v>
      </c>
    </row>
    <row r="7" spans="2:20" x14ac:dyDescent="0.2">
      <c r="B7" t="s">
        <v>7</v>
      </c>
      <c r="C7">
        <v>5.4</v>
      </c>
      <c r="D7" s="1" t="s">
        <v>46</v>
      </c>
      <c r="E7">
        <v>260</v>
      </c>
      <c r="K7" t="str">
        <f t="shared" si="3"/>
        <v>new ZastavkaLinky(zastavky.get("K1"), 5.4 * 60.0, zastavky.get("AE")),</v>
      </c>
      <c r="S7">
        <f t="shared" si="0"/>
        <v>324</v>
      </c>
      <c r="T7" s="2">
        <f t="shared" si="1"/>
        <v>1752</v>
      </c>
    </row>
    <row r="8" spans="2:20" x14ac:dyDescent="0.2">
      <c r="B8" t="s">
        <v>8</v>
      </c>
      <c r="C8">
        <v>2.9</v>
      </c>
      <c r="D8" s="1" t="s">
        <v>47</v>
      </c>
      <c r="E8">
        <v>215</v>
      </c>
      <c r="G8" t="str">
        <f t="shared" si="2"/>
        <v>new ZastavkaKonfiguracia("AE",215),</v>
      </c>
      <c r="K8" t="str">
        <f t="shared" si="3"/>
        <v>new ZastavkaLinky(zastavky.get("AE"), 2.9 * 60.0, zastavky.get("AF")),</v>
      </c>
      <c r="S8">
        <f t="shared" si="0"/>
        <v>174</v>
      </c>
      <c r="T8" s="2">
        <f t="shared" si="1"/>
        <v>1428</v>
      </c>
    </row>
    <row r="9" spans="2:20" x14ac:dyDescent="0.2">
      <c r="B9" t="s">
        <v>9</v>
      </c>
      <c r="C9">
        <v>3.4</v>
      </c>
      <c r="D9" s="1" t="s">
        <v>48</v>
      </c>
      <c r="E9">
        <v>245</v>
      </c>
      <c r="G9" t="str">
        <f t="shared" si="2"/>
        <v>new ZastavkaKonfiguracia("AF",245),</v>
      </c>
      <c r="K9" t="str">
        <f t="shared" si="3"/>
        <v>new ZastavkaLinky(zastavky.get("AF"), 3.4 * 60.0, zastavky.get("AG")),</v>
      </c>
      <c r="S9">
        <f t="shared" si="0"/>
        <v>204</v>
      </c>
      <c r="T9" s="2">
        <f t="shared" si="1"/>
        <v>1254</v>
      </c>
    </row>
    <row r="10" spans="2:20" x14ac:dyDescent="0.2">
      <c r="B10" t="s">
        <v>10</v>
      </c>
      <c r="C10">
        <v>1.8</v>
      </c>
      <c r="D10" s="1" t="s">
        <v>49</v>
      </c>
      <c r="E10">
        <v>137</v>
      </c>
      <c r="G10" t="str">
        <f t="shared" si="2"/>
        <v>new ZastavkaKonfiguracia("AG",137),</v>
      </c>
      <c r="K10" t="str">
        <f t="shared" si="3"/>
        <v>new ZastavkaLinky(zastavky.get("AG"), 1.8 * 60.0, zastavky.get("K3")),</v>
      </c>
      <c r="S10">
        <f t="shared" si="0"/>
        <v>108</v>
      </c>
      <c r="T10" s="2">
        <f t="shared" si="1"/>
        <v>1050</v>
      </c>
    </row>
    <row r="11" spans="2:20" x14ac:dyDescent="0.2">
      <c r="B11" t="s">
        <v>11</v>
      </c>
      <c r="C11">
        <v>4</v>
      </c>
      <c r="D11" s="1" t="s">
        <v>52</v>
      </c>
      <c r="E11">
        <v>220</v>
      </c>
      <c r="K11" t="str">
        <f t="shared" si="3"/>
        <v>new ZastavkaLinky(zastavky.get("K3"), 4.0 * 60.0, zastavky.get("AH")),</v>
      </c>
      <c r="S11">
        <f t="shared" si="0"/>
        <v>240</v>
      </c>
      <c r="T11" s="2">
        <f t="shared" si="1"/>
        <v>942</v>
      </c>
    </row>
    <row r="12" spans="2:20" x14ac:dyDescent="0.2">
      <c r="B12" t="s">
        <v>12</v>
      </c>
      <c r="C12">
        <v>1.6</v>
      </c>
      <c r="D12" s="1" t="s">
        <v>50</v>
      </c>
      <c r="E12">
        <v>132</v>
      </c>
      <c r="G12" t="str">
        <f t="shared" si="2"/>
        <v>new ZastavkaKonfiguracia("AH",132),</v>
      </c>
      <c r="K12" t="str">
        <f t="shared" si="3"/>
        <v>new ZastavkaLinky(zastavky.get("AH"), 1.6 * 60.0, zastavky.get("AI")),</v>
      </c>
      <c r="S12">
        <f t="shared" si="0"/>
        <v>96</v>
      </c>
      <c r="T12" s="2">
        <f t="shared" si="1"/>
        <v>702</v>
      </c>
    </row>
    <row r="13" spans="2:20" x14ac:dyDescent="0.2">
      <c r="B13" t="s">
        <v>13</v>
      </c>
      <c r="C13">
        <v>4.5999999999999996</v>
      </c>
      <c r="D13" s="1" t="s">
        <v>51</v>
      </c>
      <c r="E13">
        <v>164</v>
      </c>
      <c r="G13" t="str">
        <f t="shared" si="2"/>
        <v>new ZastavkaKonfiguracia("AI",164),</v>
      </c>
      <c r="K13" t="str">
        <f t="shared" si="3"/>
        <v>new ZastavkaLinky(zastavky.get("AI"), 4.6 * 60.0, zastavky.get("AJ")),</v>
      </c>
      <c r="S13">
        <f t="shared" si="0"/>
        <v>276</v>
      </c>
      <c r="T13" s="2">
        <f t="shared" si="1"/>
        <v>606</v>
      </c>
    </row>
    <row r="14" spans="2:20" x14ac:dyDescent="0.2">
      <c r="B14" t="s">
        <v>14</v>
      </c>
      <c r="C14">
        <v>3.4</v>
      </c>
      <c r="D14" s="1" t="s">
        <v>48</v>
      </c>
      <c r="E14">
        <v>124</v>
      </c>
      <c r="G14" t="str">
        <f t="shared" si="2"/>
        <v>new ZastavkaKonfiguracia("AJ",124),</v>
      </c>
      <c r="K14" t="str">
        <f t="shared" si="3"/>
        <v>new ZastavkaLinky(zastavky.get("AJ"), 3.4 * 60.0, zastavky.get("AK")),</v>
      </c>
      <c r="S14">
        <f t="shared" si="0"/>
        <v>204</v>
      </c>
      <c r="T14" s="2">
        <f>SUM(S14,T15)</f>
        <v>330</v>
      </c>
    </row>
    <row r="15" spans="2:20" x14ac:dyDescent="0.2">
      <c r="B15" t="s">
        <v>15</v>
      </c>
      <c r="C15">
        <v>1.2</v>
      </c>
      <c r="D15" s="1" t="s">
        <v>45</v>
      </c>
      <c r="E15">
        <v>213</v>
      </c>
      <c r="G15" t="str">
        <f t="shared" si="2"/>
        <v>new ZastavkaKonfiguracia("AK",213),</v>
      </c>
      <c r="K15" t="str">
        <f t="shared" si="3"/>
        <v>new ZastavkaLinky(zastavky.get("AK"), 1.2 * 60.0, zastavky.get("AL")),</v>
      </c>
      <c r="S15">
        <f t="shared" si="0"/>
        <v>72</v>
      </c>
      <c r="T15" s="2">
        <f>SUM(S15:S16)</f>
        <v>126</v>
      </c>
    </row>
    <row r="16" spans="2:20" x14ac:dyDescent="0.2">
      <c r="B16" t="s">
        <v>16</v>
      </c>
      <c r="C16">
        <v>0.9</v>
      </c>
      <c r="D16" s="1" t="s">
        <v>41</v>
      </c>
      <c r="E16">
        <v>185</v>
      </c>
      <c r="G16" t="str">
        <f t="shared" si="2"/>
        <v>new ZastavkaKonfiguracia("AL",185),</v>
      </c>
      <c r="K16" t="str">
        <f xml:space="preserve"> "new ZastavkaLinky(" &amp; $M$2 &amp; ".get(" &amp; CHAR(34) &amp; B16 &amp; CHAR(34) &amp; "), " &amp; D16 &amp; " * 60.0, " &amp; $M$2 &amp; ".get(" &amp; CHAR(34) &amp; B17 &amp; CHAR(34) &amp; "))"</f>
        <v>new ZastavkaLinky(zastavky.get("AL"), 0.9 * 60.0, zastavky.get("ST"))</v>
      </c>
      <c r="S16">
        <f>C16*60</f>
        <v>54</v>
      </c>
      <c r="T16" s="2"/>
    </row>
    <row r="17" spans="2:21" x14ac:dyDescent="0.2">
      <c r="B17" t="s">
        <v>40</v>
      </c>
      <c r="C17">
        <v>25</v>
      </c>
      <c r="D17">
        <v>25</v>
      </c>
      <c r="E17">
        <v>0</v>
      </c>
      <c r="K17" t="str">
        <f xml:space="preserve"> "new ZastavkaLinky(" &amp; $M$2 &amp; ".get(" &amp; CHAR(34) &amp; B17 &amp; CHAR(34) &amp; "), " &amp; D17 &amp; " * 60.0, " &amp; $M$2 &amp; ".get(" &amp; CHAR(34) &amp; B18 &amp; CHAR(34) &amp; "))"</f>
        <v>new ZastavkaLinky(zastavky.get("ST"), 25 * 60.0, zastavky.get("AA"))</v>
      </c>
      <c r="T17" s="2"/>
    </row>
    <row r="18" spans="2:21" x14ac:dyDescent="0.2">
      <c r="B18" t="s">
        <v>3</v>
      </c>
      <c r="D18" s="1"/>
      <c r="T18" s="2"/>
    </row>
    <row r="19" spans="2:21" x14ac:dyDescent="0.2">
      <c r="B19" t="s">
        <v>19</v>
      </c>
      <c r="D19" s="1"/>
      <c r="T19" s="2"/>
    </row>
    <row r="20" spans="2:21" x14ac:dyDescent="0.2">
      <c r="B20" t="s">
        <v>1</v>
      </c>
      <c r="C20" t="s">
        <v>2</v>
      </c>
      <c r="D20" s="1"/>
      <c r="E20" t="s">
        <v>18</v>
      </c>
      <c r="T20" s="2"/>
    </row>
    <row r="21" spans="2:21" x14ac:dyDescent="0.2">
      <c r="B21" t="s">
        <v>20</v>
      </c>
      <c r="C21">
        <v>1.2</v>
      </c>
      <c r="D21" s="1" t="s">
        <v>45</v>
      </c>
      <c r="E21">
        <v>79</v>
      </c>
      <c r="G21" t="str">
        <f t="shared" ref="G21:G32" si="4">_xlfn.CONCAT("new ZastavkaKonfiguracia(",CHAR(34),B21,CHAR(34),",",  E21,"),")</f>
        <v>new ZastavkaKonfiguracia("BA",79),</v>
      </c>
      <c r="K21" t="str">
        <f t="shared" ref="K21:K31" si="5" xml:space="preserve"> "new ZastavkaLinky(" &amp; $M$2 &amp; ".get(" &amp; CHAR(34) &amp; B21 &amp; CHAR(34) &amp; "), " &amp; D21 &amp; " * 60.0, " &amp; $M$2 &amp; ".get(" &amp; CHAR(34) &amp; B22 &amp; CHAR(34) &amp; ")),"</f>
        <v>new ZastavkaLinky(zastavky.get("BA"), 1.2 * 60.0, zastavky.get("BB")),</v>
      </c>
    </row>
    <row r="22" spans="2:21" x14ac:dyDescent="0.2">
      <c r="B22" t="s">
        <v>21</v>
      </c>
      <c r="C22">
        <v>2.2999999999999998</v>
      </c>
      <c r="D22" s="1" t="s">
        <v>43</v>
      </c>
      <c r="E22">
        <v>69</v>
      </c>
      <c r="G22" t="str">
        <f t="shared" si="4"/>
        <v>new ZastavkaKonfiguracia("BB",69),</v>
      </c>
      <c r="K22" t="str">
        <f t="shared" si="5"/>
        <v>new ZastavkaLinky(zastavky.get("BB"), 2.3 * 60.0, zastavky.get("BC")),</v>
      </c>
    </row>
    <row r="23" spans="2:21" x14ac:dyDescent="0.2">
      <c r="B23" t="s">
        <v>22</v>
      </c>
      <c r="C23">
        <v>3.2</v>
      </c>
      <c r="D23" s="1" t="s">
        <v>42</v>
      </c>
      <c r="E23">
        <v>43</v>
      </c>
      <c r="G23" t="str">
        <f t="shared" si="4"/>
        <v>new ZastavkaKonfiguracia("BC",43),</v>
      </c>
      <c r="K23" t="str">
        <f t="shared" si="5"/>
        <v>new ZastavkaLinky(zastavky.get("BC"), 3.2 * 60.0, zastavky.get("BD")),</v>
      </c>
      <c r="U23" t="s">
        <v>63</v>
      </c>
    </row>
    <row r="24" spans="2:21" x14ac:dyDescent="0.2">
      <c r="B24" t="s">
        <v>23</v>
      </c>
      <c r="C24">
        <v>4.3</v>
      </c>
      <c r="D24" s="1" t="s">
        <v>53</v>
      </c>
      <c r="E24">
        <v>127</v>
      </c>
      <c r="G24" t="str">
        <f t="shared" si="4"/>
        <v>new ZastavkaKonfiguracia("BD",127),</v>
      </c>
      <c r="K24" t="str">
        <f t="shared" si="5"/>
        <v>new ZastavkaLinky(zastavky.get("BD"), 4.3 * 60.0, zastavky.get("K2")),</v>
      </c>
      <c r="U24" t="s">
        <v>64</v>
      </c>
    </row>
    <row r="25" spans="2:21" x14ac:dyDescent="0.2">
      <c r="B25" t="s">
        <v>24</v>
      </c>
      <c r="C25">
        <v>1.2</v>
      </c>
      <c r="D25" s="1" t="s">
        <v>45</v>
      </c>
      <c r="E25">
        <v>210</v>
      </c>
      <c r="K25" t="str">
        <f t="shared" si="5"/>
        <v>new ZastavkaLinky(zastavky.get("K2"), 1.2 * 60.0, zastavky.get("BE")),</v>
      </c>
      <c r="U25" t="s">
        <v>65</v>
      </c>
    </row>
    <row r="26" spans="2:21" x14ac:dyDescent="0.2">
      <c r="B26" t="s">
        <v>25</v>
      </c>
      <c r="C26">
        <v>2.7</v>
      </c>
      <c r="D26" s="1" t="s">
        <v>54</v>
      </c>
      <c r="E26">
        <v>30</v>
      </c>
      <c r="G26" t="str">
        <f t="shared" si="4"/>
        <v>new ZastavkaKonfiguracia("BE",30),</v>
      </c>
      <c r="K26" t="str">
        <f t="shared" si="5"/>
        <v>new ZastavkaLinky(zastavky.get("BE"), 2.7 * 60.0, zastavky.get("BF")),</v>
      </c>
      <c r="U26" t="s">
        <v>66</v>
      </c>
    </row>
    <row r="27" spans="2:21" x14ac:dyDescent="0.2">
      <c r="B27" t="s">
        <v>26</v>
      </c>
      <c r="C27">
        <v>3</v>
      </c>
      <c r="D27" s="1" t="s">
        <v>68</v>
      </c>
      <c r="E27">
        <v>69</v>
      </c>
      <c r="G27" t="str">
        <f t="shared" si="4"/>
        <v>new ZastavkaKonfiguracia("BF",69),</v>
      </c>
      <c r="K27" t="str">
        <f t="shared" si="5"/>
        <v>new ZastavkaLinky(zastavky.get("BF"), 3 * 60.0, zastavky.get("K3")),</v>
      </c>
    </row>
    <row r="28" spans="2:21" x14ac:dyDescent="0.2">
      <c r="B28" t="s">
        <v>11</v>
      </c>
      <c r="C28">
        <v>6</v>
      </c>
      <c r="D28" s="1" t="s">
        <v>67</v>
      </c>
      <c r="E28">
        <v>220</v>
      </c>
      <c r="K28" t="str">
        <f t="shared" si="5"/>
        <v>new ZastavkaLinky(zastavky.get("K3"), 6 * 60.0, zastavky.get("BG")),</v>
      </c>
    </row>
    <row r="29" spans="2:21" x14ac:dyDescent="0.2">
      <c r="B29" t="s">
        <v>27</v>
      </c>
      <c r="C29">
        <v>4.3</v>
      </c>
      <c r="D29" s="1" t="s">
        <v>53</v>
      </c>
      <c r="E29">
        <v>162</v>
      </c>
      <c r="G29" t="str">
        <f t="shared" si="4"/>
        <v>new ZastavkaKonfiguracia("BG",162),</v>
      </c>
      <c r="K29" t="str">
        <f t="shared" si="5"/>
        <v>new ZastavkaLinky(zastavky.get("BG"), 4.3 * 60.0, zastavky.get("BH")),</v>
      </c>
    </row>
    <row r="30" spans="2:21" x14ac:dyDescent="0.2">
      <c r="B30" t="s">
        <v>28</v>
      </c>
      <c r="C30">
        <v>0.5</v>
      </c>
      <c r="D30" s="1" t="s">
        <v>55</v>
      </c>
      <c r="E30">
        <v>90</v>
      </c>
      <c r="G30" t="str">
        <f t="shared" si="4"/>
        <v>new ZastavkaKonfiguracia("BH",90),</v>
      </c>
      <c r="K30" t="str">
        <f t="shared" si="5"/>
        <v>new ZastavkaLinky(zastavky.get("BH"), 0.5 * 60.0, zastavky.get("BI")),</v>
      </c>
    </row>
    <row r="31" spans="2:21" x14ac:dyDescent="0.2">
      <c r="B31" t="s">
        <v>29</v>
      </c>
      <c r="C31">
        <v>2.7</v>
      </c>
      <c r="D31" s="1" t="s">
        <v>54</v>
      </c>
      <c r="E31">
        <v>148</v>
      </c>
      <c r="G31" t="str">
        <f t="shared" si="4"/>
        <v>new ZastavkaKonfiguracia("BI",148),</v>
      </c>
      <c r="K31" t="str">
        <f t="shared" si="5"/>
        <v>new ZastavkaLinky(zastavky.get("BI"), 2.7 * 60.0, zastavky.get("BJ")),</v>
      </c>
    </row>
    <row r="32" spans="2:21" x14ac:dyDescent="0.2">
      <c r="B32" t="s">
        <v>30</v>
      </c>
      <c r="C32">
        <v>1.3</v>
      </c>
      <c r="D32" s="1" t="s">
        <v>56</v>
      </c>
      <c r="E32">
        <v>171</v>
      </c>
      <c r="G32" t="str">
        <f t="shared" si="4"/>
        <v>new ZastavkaKonfiguracia("BJ",171),</v>
      </c>
      <c r="K32" t="str">
        <f xml:space="preserve"> "new ZastavkaLinky(" &amp; $M$2 &amp; ".get(" &amp; CHAR(34) &amp; B32 &amp; CHAR(34) &amp; "), " &amp; D32 &amp; " * 60.0, " &amp; $M$2 &amp; ".get(" &amp; CHAR(34) &amp; B33 &amp; CHAR(34) &amp; "))"</f>
        <v>new ZastavkaLinky(zastavky.get("BJ"), 1.3 * 60.0, zastavky.get("ST"))</v>
      </c>
    </row>
    <row r="33" spans="2:19" x14ac:dyDescent="0.2">
      <c r="B33" t="s">
        <v>40</v>
      </c>
      <c r="C33">
        <v>10</v>
      </c>
      <c r="D33">
        <v>10</v>
      </c>
      <c r="E33">
        <v>0</v>
      </c>
      <c r="K33" t="str">
        <f xml:space="preserve"> "new ZastavkaLinky(" &amp; $M$2 &amp; ".get(" &amp; CHAR(34) &amp; B33 &amp; CHAR(34) &amp; "), " &amp; D33 &amp; " * 60.0, " &amp; $M$2 &amp; ".get(" &amp; CHAR(34) &amp; B34 &amp; CHAR(34) &amp; "))"</f>
        <v>new ZastavkaLinky(zastavky.get("ST"), 10 * 60.0, zastavky.get("BA"))</v>
      </c>
    </row>
    <row r="34" spans="2:19" x14ac:dyDescent="0.2">
      <c r="B34" t="s">
        <v>20</v>
      </c>
      <c r="D34" s="1"/>
    </row>
    <row r="35" spans="2:19" x14ac:dyDescent="0.2">
      <c r="B35" t="s">
        <v>19</v>
      </c>
      <c r="D35" s="1"/>
    </row>
    <row r="36" spans="2:19" x14ac:dyDescent="0.2">
      <c r="B36" t="s">
        <v>1</v>
      </c>
      <c r="C36" t="s">
        <v>2</v>
      </c>
      <c r="D36" s="1"/>
      <c r="E36" t="s">
        <v>18</v>
      </c>
    </row>
    <row r="37" spans="2:19" x14ac:dyDescent="0.2">
      <c r="B37" t="s">
        <v>31</v>
      </c>
      <c r="C37">
        <v>0.6</v>
      </c>
      <c r="D37" s="1" t="s">
        <v>57</v>
      </c>
      <c r="E37">
        <v>240</v>
      </c>
      <c r="G37" t="str">
        <f t="shared" ref="G37:G38" si="6">_xlfn.CONCAT("new ZastavkaKonfiguracia(",CHAR(34),B37,CHAR(34),",",  E37,"),")</f>
        <v>new ZastavkaKonfiguracia("CA",240),</v>
      </c>
      <c r="K37" t="str">
        <f xml:space="preserve"> "new ZastavkaLinky(" &amp; $M$2 &amp; ".get(" &amp; CHAR(34) &amp; B37 &amp; CHAR(34) &amp; "), " &amp; D37 &amp; " * 60.0, " &amp; $M$2 &amp; ".get(" &amp; CHAR(34) &amp; B38 &amp; CHAR(34) &amp; ")),"</f>
        <v>new ZastavkaLinky(zastavky.get("CA"), 0.6 * 60.0, zastavky.get("CB")),</v>
      </c>
      <c r="S37">
        <f>C37*60</f>
        <v>36</v>
      </c>
    </row>
    <row r="38" spans="2:19" x14ac:dyDescent="0.2">
      <c r="B38" t="s">
        <v>32</v>
      </c>
      <c r="C38">
        <v>2.2999999999999998</v>
      </c>
      <c r="D38" s="1" t="s">
        <v>43</v>
      </c>
      <c r="E38">
        <v>310</v>
      </c>
      <c r="G38" t="str">
        <f t="shared" si="6"/>
        <v>new ZastavkaKonfiguracia("CB",310),</v>
      </c>
      <c r="K38" t="str">
        <f t="shared" ref="K38:K45" si="7" xml:space="preserve"> "new ZastavkaLinky(" &amp; $M$2 &amp; ".get(" &amp; CHAR(34) &amp; B38 &amp; CHAR(34) &amp; "), " &amp; D38 &amp; " * 60.0, " &amp; $M$2 &amp; ".get(" &amp; CHAR(34) &amp; B39 &amp; CHAR(34) &amp; ")),"</f>
        <v>new ZastavkaLinky(zastavky.get("CB"), 2.3 * 60.0, zastavky.get("K1")),</v>
      </c>
      <c r="S38">
        <f t="shared" ref="S38:S45" si="8">C38*60</f>
        <v>138</v>
      </c>
    </row>
    <row r="39" spans="2:19" x14ac:dyDescent="0.2">
      <c r="B39" t="s">
        <v>7</v>
      </c>
      <c r="C39">
        <v>4.0999999999999996</v>
      </c>
      <c r="D39" s="1" t="s">
        <v>58</v>
      </c>
      <c r="E39">
        <v>260</v>
      </c>
      <c r="K39" t="str">
        <f t="shared" si="7"/>
        <v>new ZastavkaLinky(zastavky.get("K1"), 4.1 * 60.0, zastavky.get("K2")),</v>
      </c>
      <c r="S39">
        <f t="shared" si="8"/>
        <v>245.99999999999997</v>
      </c>
    </row>
    <row r="40" spans="2:19" x14ac:dyDescent="0.2">
      <c r="B40" t="s">
        <v>24</v>
      </c>
      <c r="C40">
        <v>6</v>
      </c>
      <c r="D40" s="1" t="s">
        <v>67</v>
      </c>
      <c r="E40">
        <v>210</v>
      </c>
      <c r="K40" t="str">
        <f t="shared" si="7"/>
        <v>new ZastavkaLinky(zastavky.get("K2"), 6 * 60.0, zastavky.get("CC")),</v>
      </c>
      <c r="S40">
        <f t="shared" si="8"/>
        <v>360</v>
      </c>
    </row>
    <row r="41" spans="2:19" x14ac:dyDescent="0.2">
      <c r="B41" t="s">
        <v>33</v>
      </c>
      <c r="C41">
        <v>2.2999999999999998</v>
      </c>
      <c r="D41" s="1" t="s">
        <v>43</v>
      </c>
      <c r="E41">
        <v>131</v>
      </c>
      <c r="G41" t="str">
        <f t="shared" ref="G41:G45" si="9">_xlfn.CONCAT("new ZastavkaKonfiguracia(",CHAR(34),B41,CHAR(34),",",  E41,"),")</f>
        <v>new ZastavkaKonfiguracia("CC",131),</v>
      </c>
      <c r="K41" t="str">
        <f t="shared" si="7"/>
        <v>new ZastavkaLinky(zastavky.get("CC"), 2.3 * 60.0, zastavky.get("CD")),</v>
      </c>
      <c r="S41">
        <f t="shared" si="8"/>
        <v>138</v>
      </c>
    </row>
    <row r="42" spans="2:19" x14ac:dyDescent="0.2">
      <c r="B42" t="s">
        <v>34</v>
      </c>
      <c r="C42">
        <v>7.1</v>
      </c>
      <c r="D42" s="1" t="s">
        <v>59</v>
      </c>
      <c r="E42">
        <v>190</v>
      </c>
      <c r="G42" t="str">
        <f t="shared" si="9"/>
        <v>new ZastavkaKonfiguracia("CD",190),</v>
      </c>
      <c r="K42" t="str">
        <f t="shared" si="7"/>
        <v>new ZastavkaLinky(zastavky.get("CD"), 7.1 * 60.0, zastavky.get("CE")),</v>
      </c>
      <c r="S42">
        <f t="shared" si="8"/>
        <v>426</v>
      </c>
    </row>
    <row r="43" spans="2:19" x14ac:dyDescent="0.2">
      <c r="B43" t="s">
        <v>35</v>
      </c>
      <c r="C43">
        <v>4.8</v>
      </c>
      <c r="D43" s="1" t="s">
        <v>60</v>
      </c>
      <c r="E43">
        <v>132</v>
      </c>
      <c r="G43" t="str">
        <f t="shared" si="9"/>
        <v>new ZastavkaKonfiguracia("CE",132),</v>
      </c>
      <c r="K43" t="str">
        <f t="shared" si="7"/>
        <v>new ZastavkaLinky(zastavky.get("CE"), 4.8 * 60.0, zastavky.get("CF")),</v>
      </c>
      <c r="S43">
        <f t="shared" si="8"/>
        <v>288</v>
      </c>
    </row>
    <row r="44" spans="2:19" x14ac:dyDescent="0.2">
      <c r="B44" t="s">
        <v>36</v>
      </c>
      <c r="C44">
        <v>3.7</v>
      </c>
      <c r="D44" s="1" t="s">
        <v>61</v>
      </c>
      <c r="E44">
        <v>128</v>
      </c>
      <c r="G44" t="str">
        <f t="shared" si="9"/>
        <v>new ZastavkaKonfiguracia("CF",128),</v>
      </c>
      <c r="K44" t="str">
        <f t="shared" si="7"/>
        <v>new ZastavkaLinky(zastavky.get("CF"), 3.7 * 60.0, zastavky.get("CG")),</v>
      </c>
      <c r="S44">
        <f t="shared" si="8"/>
        <v>222</v>
      </c>
    </row>
    <row r="45" spans="2:19" x14ac:dyDescent="0.2">
      <c r="B45" t="s">
        <v>37</v>
      </c>
      <c r="C45">
        <v>7.2</v>
      </c>
      <c r="D45" s="1" t="s">
        <v>62</v>
      </c>
      <c r="E45">
        <v>70</v>
      </c>
      <c r="G45" t="str">
        <f t="shared" si="9"/>
        <v>new ZastavkaKonfiguracia("CG",70),</v>
      </c>
      <c r="K45" t="str">
        <f t="shared" si="7"/>
        <v>new ZastavkaLinky(zastavky.get("CG"), 7.2 * 60.0, zastavky.get("ST")),</v>
      </c>
      <c r="S45">
        <f t="shared" si="8"/>
        <v>432</v>
      </c>
    </row>
    <row r="46" spans="2:19" x14ac:dyDescent="0.2">
      <c r="B46" t="s">
        <v>40</v>
      </c>
      <c r="C46">
        <v>30</v>
      </c>
      <c r="D46">
        <v>30</v>
      </c>
      <c r="K46" t="str">
        <f xml:space="preserve"> "new ZastavkaLinky(" &amp; $M$2 &amp; ".get(" &amp; CHAR(34) &amp; B46 &amp; CHAR(34) &amp; "), " &amp; D46 &amp; " * 60.0, " &amp; $M$2 &amp; ".get(" &amp; CHAR(34) &amp; B47 &amp; CHAR(34) &amp; "))"</f>
        <v>new ZastavkaLinky(zastavky.get("ST"), 30 * 60.0, zastavky.get("CA"))</v>
      </c>
      <c r="S46">
        <f>SUM(S37:S45)</f>
        <v>2286</v>
      </c>
    </row>
    <row r="47" spans="2:19" x14ac:dyDescent="0.2">
      <c r="B47" t="s">
        <v>31</v>
      </c>
      <c r="D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5344-21F8-4E67-A098-0EABFA05ED44}">
  <dimension ref="A1:X68"/>
  <sheetViews>
    <sheetView topLeftCell="J1" zoomScale="85" zoomScaleNormal="85" workbookViewId="0">
      <selection activeCell="P3" sqref="P3:P37"/>
    </sheetView>
  </sheetViews>
  <sheetFormatPr baseColWidth="10" defaultColWidth="8.83203125" defaultRowHeight="15" x14ac:dyDescent="0.2"/>
  <cols>
    <col min="1" max="1" width="30.83203125" bestFit="1" customWidth="1"/>
    <col min="2" max="2" width="27" bestFit="1" customWidth="1"/>
    <col min="3" max="3" width="24.83203125" customWidth="1"/>
    <col min="4" max="4" width="15.5" customWidth="1"/>
    <col min="5" max="5" width="17" customWidth="1"/>
    <col min="6" max="6" width="12.33203125" bestFit="1" customWidth="1"/>
    <col min="7" max="8" width="15" customWidth="1"/>
    <col min="9" max="9" width="21.5" bestFit="1" customWidth="1"/>
    <col min="10" max="10" width="27" bestFit="1" customWidth="1"/>
    <col min="11" max="11" width="27" customWidth="1"/>
    <col min="12" max="12" width="31.5" bestFit="1" customWidth="1"/>
    <col min="13" max="13" width="31.5" customWidth="1"/>
    <col min="14" max="14" width="7.5" bestFit="1" customWidth="1"/>
    <col min="15" max="15" width="12.33203125" bestFit="1" customWidth="1"/>
    <col min="16" max="16" width="16.5" bestFit="1" customWidth="1"/>
    <col min="22" max="22" width="27" bestFit="1" customWidth="1"/>
    <col min="24" max="24" width="10.33203125" bestFit="1" customWidth="1"/>
  </cols>
  <sheetData>
    <row r="1" spans="1:24" x14ac:dyDescent="0.2">
      <c r="A1" t="s">
        <v>76</v>
      </c>
      <c r="B1">
        <v>6786</v>
      </c>
      <c r="C1" s="12">
        <f>B1/86400</f>
        <v>7.8541666666666662E-2</v>
      </c>
      <c r="M1">
        <f>B1/60</f>
        <v>113.1</v>
      </c>
      <c r="N1">
        <f>M1/60</f>
        <v>1.885</v>
      </c>
    </row>
    <row r="2" spans="1:24" ht="16" thickBot="1" x14ac:dyDescent="0.25">
      <c r="A2" t="s">
        <v>69</v>
      </c>
      <c r="B2" t="s">
        <v>70</v>
      </c>
      <c r="C2" t="s">
        <v>71</v>
      </c>
      <c r="D2" t="s">
        <v>72</v>
      </c>
      <c r="E2" t="s">
        <v>73</v>
      </c>
      <c r="G2" t="s">
        <v>69</v>
      </c>
      <c r="H2" t="s">
        <v>78</v>
      </c>
      <c r="I2" t="s">
        <v>80</v>
      </c>
      <c r="J2" t="s">
        <v>74</v>
      </c>
      <c r="L2" t="s">
        <v>75</v>
      </c>
      <c r="N2" t="s">
        <v>72</v>
      </c>
      <c r="O2" t="s">
        <v>73</v>
      </c>
      <c r="P2" t="s">
        <v>77</v>
      </c>
    </row>
    <row r="3" spans="1:24" x14ac:dyDescent="0.2">
      <c r="A3" t="s">
        <v>21</v>
      </c>
      <c r="B3">
        <v>396</v>
      </c>
      <c r="C3">
        <v>4296</v>
      </c>
      <c r="D3">
        <v>3900</v>
      </c>
      <c r="E3">
        <v>56.521739130434703</v>
      </c>
      <c r="F3" s="12">
        <f>J3/86400</f>
        <v>6.9444444444444444E-5</v>
      </c>
      <c r="G3" s="3" t="s">
        <v>3</v>
      </c>
      <c r="H3">
        <v>3.2</v>
      </c>
      <c r="I3">
        <f t="shared" ref="I3:I13" si="0">I4+H3</f>
        <v>37.999999999999993</v>
      </c>
      <c r="J3" s="4">
        <v>6</v>
      </c>
      <c r="K3" s="4">
        <f>J3/60</f>
        <v>0.1</v>
      </c>
      <c r="L3" s="4">
        <v>3906</v>
      </c>
      <c r="M3" s="5">
        <f>L3/60</f>
        <v>65.099999999999994</v>
      </c>
      <c r="N3">
        <v>3900</v>
      </c>
      <c r="O3">
        <v>31.707317073170699</v>
      </c>
      <c r="P3">
        <f>N3/O3</f>
        <v>123.00000000000013</v>
      </c>
    </row>
    <row r="4" spans="1:24" x14ac:dyDescent="0.2">
      <c r="A4" t="s">
        <v>22</v>
      </c>
      <c r="B4">
        <v>534</v>
      </c>
      <c r="C4">
        <v>4434</v>
      </c>
      <c r="D4">
        <v>3900</v>
      </c>
      <c r="E4">
        <v>90.697674418604606</v>
      </c>
      <c r="F4" s="12">
        <f>J4/86400</f>
        <v>2.2916666666666667E-3</v>
      </c>
      <c r="G4" s="6" t="s">
        <v>4</v>
      </c>
      <c r="H4">
        <v>2.2999999999999998</v>
      </c>
      <c r="I4">
        <f t="shared" si="0"/>
        <v>34.79999999999999</v>
      </c>
      <c r="J4" s="7">
        <v>198</v>
      </c>
      <c r="K4" s="7">
        <f t="shared" ref="K4:K40" si="1">J4/60</f>
        <v>3.3</v>
      </c>
      <c r="L4" s="7">
        <v>4098</v>
      </c>
      <c r="M4" s="8">
        <f t="shared" ref="M4:M40" si="2">L4/60</f>
        <v>68.3</v>
      </c>
      <c r="N4">
        <v>3900</v>
      </c>
      <c r="O4">
        <v>42.391304347826001</v>
      </c>
      <c r="P4">
        <f t="shared" ref="P4:P40" si="3">N4/O4</f>
        <v>92.000000000000185</v>
      </c>
    </row>
    <row r="5" spans="1:24" x14ac:dyDescent="0.2">
      <c r="A5" t="s">
        <v>23</v>
      </c>
      <c r="B5">
        <v>726</v>
      </c>
      <c r="C5">
        <v>4626</v>
      </c>
      <c r="D5">
        <v>3900</v>
      </c>
      <c r="E5">
        <v>30.708661417322801</v>
      </c>
      <c r="F5" s="12">
        <f t="shared" ref="F5:F40" si="4">J5/86400</f>
        <v>3.8888888888888888E-3</v>
      </c>
      <c r="G5" s="6" t="s">
        <v>5</v>
      </c>
      <c r="H5">
        <v>2.1</v>
      </c>
      <c r="I5">
        <f t="shared" si="0"/>
        <v>32.499999999999993</v>
      </c>
      <c r="J5" s="7">
        <v>336</v>
      </c>
      <c r="K5" s="7">
        <f t="shared" si="1"/>
        <v>5.6</v>
      </c>
      <c r="L5" s="7">
        <v>4236</v>
      </c>
      <c r="M5" s="8">
        <f t="shared" si="2"/>
        <v>70.599999999999994</v>
      </c>
      <c r="N5">
        <v>3900</v>
      </c>
      <c r="O5">
        <v>16.182572614107801</v>
      </c>
      <c r="P5">
        <f t="shared" si="3"/>
        <v>241.00000000000122</v>
      </c>
    </row>
    <row r="6" spans="1:24" x14ac:dyDescent="0.2">
      <c r="A6" t="s">
        <v>25</v>
      </c>
      <c r="B6">
        <v>1056</v>
      </c>
      <c r="C6">
        <v>4956</v>
      </c>
      <c r="D6">
        <v>3900</v>
      </c>
      <c r="E6">
        <v>130</v>
      </c>
      <c r="F6" s="12">
        <f t="shared" si="4"/>
        <v>5.347222222222222E-3</v>
      </c>
      <c r="G6" s="6" t="s">
        <v>6</v>
      </c>
      <c r="H6">
        <v>1.2</v>
      </c>
      <c r="I6">
        <f t="shared" si="0"/>
        <v>30.399999999999995</v>
      </c>
      <c r="J6" s="7">
        <v>462</v>
      </c>
      <c r="K6" s="7">
        <f t="shared" si="1"/>
        <v>7.7</v>
      </c>
      <c r="L6" s="7">
        <v>4362</v>
      </c>
      <c r="M6" s="8">
        <f t="shared" si="2"/>
        <v>72.7</v>
      </c>
      <c r="N6">
        <v>3900</v>
      </c>
      <c r="O6">
        <v>31.707317073170699</v>
      </c>
      <c r="P6">
        <f t="shared" si="3"/>
        <v>123.00000000000013</v>
      </c>
    </row>
    <row r="7" spans="1:24" x14ac:dyDescent="0.2">
      <c r="F7" s="12">
        <f t="shared" si="4"/>
        <v>2.0138888888888888E-3</v>
      </c>
      <c r="G7" s="6" t="s">
        <v>7</v>
      </c>
      <c r="H7">
        <v>5.4</v>
      </c>
      <c r="I7">
        <f t="shared" si="0"/>
        <v>29.199999999999996</v>
      </c>
      <c r="J7">
        <v>174</v>
      </c>
      <c r="K7">
        <f t="shared" si="1"/>
        <v>2.9</v>
      </c>
      <c r="L7">
        <v>4434</v>
      </c>
      <c r="M7">
        <f t="shared" si="2"/>
        <v>73.900000000000006</v>
      </c>
      <c r="P7">
        <f>P38/2</f>
        <v>130.00000000000065</v>
      </c>
    </row>
    <row r="8" spans="1:24" x14ac:dyDescent="0.2">
      <c r="A8" t="s">
        <v>26</v>
      </c>
      <c r="B8">
        <v>1218</v>
      </c>
      <c r="C8">
        <v>5118</v>
      </c>
      <c r="D8">
        <v>3900</v>
      </c>
      <c r="E8">
        <v>56.521739130434703</v>
      </c>
      <c r="F8" s="12">
        <f t="shared" si="4"/>
        <v>9.9305555555555553E-3</v>
      </c>
      <c r="G8" s="6" t="s">
        <v>8</v>
      </c>
      <c r="H8">
        <v>2.9</v>
      </c>
      <c r="I8">
        <f t="shared" si="0"/>
        <v>23.799999999999997</v>
      </c>
      <c r="J8" s="7">
        <v>858</v>
      </c>
      <c r="K8" s="7">
        <f t="shared" si="1"/>
        <v>14.3</v>
      </c>
      <c r="L8" s="7">
        <v>4758</v>
      </c>
      <c r="M8" s="8">
        <f t="shared" si="2"/>
        <v>79.3</v>
      </c>
      <c r="N8">
        <v>3900</v>
      </c>
      <c r="O8">
        <v>18.139534883720899</v>
      </c>
      <c r="P8">
        <f t="shared" si="3"/>
        <v>215.00000000000037</v>
      </c>
    </row>
    <row r="9" spans="1:24" x14ac:dyDescent="0.2">
      <c r="A9" t="s">
        <v>27</v>
      </c>
      <c r="B9">
        <v>1758</v>
      </c>
      <c r="C9">
        <v>5658</v>
      </c>
      <c r="D9">
        <v>3900</v>
      </c>
      <c r="E9">
        <v>24.074074074074002</v>
      </c>
      <c r="F9" s="12">
        <f t="shared" si="4"/>
        <v>1.1944444444444445E-2</v>
      </c>
      <c r="G9" s="6" t="s">
        <v>9</v>
      </c>
      <c r="H9">
        <v>3.4</v>
      </c>
      <c r="I9">
        <f t="shared" si="0"/>
        <v>20.9</v>
      </c>
      <c r="J9" s="7">
        <v>1032</v>
      </c>
      <c r="K9" s="7">
        <f t="shared" si="1"/>
        <v>17.2</v>
      </c>
      <c r="L9" s="7">
        <v>4932</v>
      </c>
      <c r="M9" s="8">
        <f t="shared" si="2"/>
        <v>82.2</v>
      </c>
      <c r="N9">
        <v>3900</v>
      </c>
      <c r="O9">
        <v>15.9183673469387</v>
      </c>
      <c r="P9">
        <f t="shared" si="3"/>
        <v>245.00000000000117</v>
      </c>
    </row>
    <row r="10" spans="1:24" x14ac:dyDescent="0.2">
      <c r="A10" t="s">
        <v>28</v>
      </c>
      <c r="B10">
        <v>2016</v>
      </c>
      <c r="C10">
        <v>5916</v>
      </c>
      <c r="D10">
        <v>3900</v>
      </c>
      <c r="E10">
        <v>43.3333333333333</v>
      </c>
      <c r="F10" s="12">
        <f t="shared" si="4"/>
        <v>1.4305555555555556E-2</v>
      </c>
      <c r="G10" s="6" t="s">
        <v>10</v>
      </c>
      <c r="H10">
        <v>1.8</v>
      </c>
      <c r="I10">
        <f t="shared" si="0"/>
        <v>17.5</v>
      </c>
      <c r="J10" s="7">
        <v>1236</v>
      </c>
      <c r="K10" s="7">
        <f t="shared" si="1"/>
        <v>20.6</v>
      </c>
      <c r="L10" s="7">
        <v>5136</v>
      </c>
      <c r="M10" s="8">
        <f t="shared" si="2"/>
        <v>85.6</v>
      </c>
      <c r="N10">
        <v>3900</v>
      </c>
      <c r="O10">
        <v>28.4671532846715</v>
      </c>
      <c r="P10">
        <f t="shared" si="3"/>
        <v>137.00000000000017</v>
      </c>
    </row>
    <row r="11" spans="1:24" x14ac:dyDescent="0.2">
      <c r="F11" s="12">
        <f t="shared" si="4"/>
        <v>1.5555555555555555E-2</v>
      </c>
      <c r="G11" s="6" t="s">
        <v>11</v>
      </c>
      <c r="H11">
        <v>4</v>
      </c>
      <c r="I11">
        <f t="shared" si="0"/>
        <v>15.7</v>
      </c>
      <c r="J11">
        <v>1344</v>
      </c>
      <c r="K11">
        <f t="shared" si="1"/>
        <v>22.4</v>
      </c>
      <c r="L11">
        <v>5298</v>
      </c>
      <c r="M11">
        <f t="shared" si="2"/>
        <v>88.3</v>
      </c>
      <c r="P11">
        <f>P40/2</f>
        <v>110.00000000000044</v>
      </c>
    </row>
    <row r="12" spans="1:24" x14ac:dyDescent="0.2">
      <c r="A12" t="s">
        <v>7</v>
      </c>
      <c r="B12">
        <v>174</v>
      </c>
      <c r="C12">
        <v>4434</v>
      </c>
      <c r="D12">
        <v>4260</v>
      </c>
      <c r="E12">
        <v>16.384615384615302</v>
      </c>
      <c r="F12" s="12">
        <f t="shared" si="4"/>
        <v>1.8333333333333333E-2</v>
      </c>
      <c r="G12" s="6" t="s">
        <v>12</v>
      </c>
      <c r="H12">
        <v>1.6</v>
      </c>
      <c r="I12">
        <f t="shared" si="0"/>
        <v>11.7</v>
      </c>
      <c r="J12" s="7">
        <v>1584</v>
      </c>
      <c r="K12" s="7">
        <f t="shared" si="1"/>
        <v>26.4</v>
      </c>
      <c r="L12" s="7">
        <v>5484</v>
      </c>
      <c r="M12" s="8">
        <f t="shared" si="2"/>
        <v>91.4</v>
      </c>
      <c r="N12">
        <v>3900</v>
      </c>
      <c r="O12">
        <v>29.545454545454501</v>
      </c>
      <c r="P12">
        <f t="shared" si="3"/>
        <v>132.0000000000002</v>
      </c>
    </row>
    <row r="13" spans="1:24" x14ac:dyDescent="0.2">
      <c r="A13" t="s">
        <v>29</v>
      </c>
      <c r="B13">
        <v>2046</v>
      </c>
      <c r="C13">
        <v>5946</v>
      </c>
      <c r="D13">
        <v>3900</v>
      </c>
      <c r="E13">
        <v>26.351351351351301</v>
      </c>
      <c r="F13" s="12">
        <f t="shared" si="4"/>
        <v>1.9444444444444445E-2</v>
      </c>
      <c r="G13" s="6" t="s">
        <v>13</v>
      </c>
      <c r="H13">
        <v>4.5999999999999996</v>
      </c>
      <c r="I13">
        <f t="shared" si="0"/>
        <v>10.1</v>
      </c>
      <c r="J13" s="7">
        <v>1680</v>
      </c>
      <c r="K13" s="7">
        <f t="shared" si="1"/>
        <v>28</v>
      </c>
      <c r="L13" s="7">
        <v>5580</v>
      </c>
      <c r="M13" s="8">
        <f t="shared" si="2"/>
        <v>93</v>
      </c>
      <c r="N13">
        <v>3900</v>
      </c>
      <c r="O13">
        <v>23.780487804878</v>
      </c>
      <c r="P13">
        <f t="shared" si="3"/>
        <v>164.00000000000034</v>
      </c>
    </row>
    <row r="14" spans="1:24" x14ac:dyDescent="0.2">
      <c r="A14" t="s">
        <v>24</v>
      </c>
      <c r="B14">
        <v>420</v>
      </c>
      <c r="C14">
        <v>4884</v>
      </c>
      <c r="D14">
        <v>4464</v>
      </c>
      <c r="E14">
        <v>21.257142857142799</v>
      </c>
      <c r="F14" s="12">
        <f t="shared" si="4"/>
        <v>2.2638888888888889E-2</v>
      </c>
      <c r="G14" s="6" t="s">
        <v>14</v>
      </c>
      <c r="H14">
        <v>3.4</v>
      </c>
      <c r="I14">
        <f>I15+H14</f>
        <v>5.5</v>
      </c>
      <c r="J14" s="7">
        <v>1956</v>
      </c>
      <c r="K14" s="7">
        <f t="shared" si="1"/>
        <v>32.6</v>
      </c>
      <c r="L14" s="7">
        <v>5856</v>
      </c>
      <c r="M14" s="8">
        <f t="shared" si="2"/>
        <v>97.6</v>
      </c>
      <c r="N14">
        <v>3900</v>
      </c>
      <c r="O14">
        <v>31.451612903225801</v>
      </c>
      <c r="P14">
        <f t="shared" si="3"/>
        <v>124.00000000000003</v>
      </c>
    </row>
    <row r="15" spans="1:24" x14ac:dyDescent="0.2">
      <c r="A15" t="s">
        <v>30</v>
      </c>
      <c r="B15">
        <v>2208</v>
      </c>
      <c r="C15">
        <v>6108</v>
      </c>
      <c r="D15">
        <v>3900</v>
      </c>
      <c r="E15">
        <v>22.807017543859601</v>
      </c>
      <c r="F15" s="12">
        <f t="shared" si="4"/>
        <v>2.5000000000000001E-2</v>
      </c>
      <c r="G15" s="6" t="s">
        <v>15</v>
      </c>
      <c r="H15">
        <v>1.2</v>
      </c>
      <c r="I15">
        <f>I16+H15</f>
        <v>2.1</v>
      </c>
      <c r="J15" s="7">
        <v>2160</v>
      </c>
      <c r="K15" s="7">
        <f t="shared" si="1"/>
        <v>36</v>
      </c>
      <c r="L15" s="7">
        <v>6060</v>
      </c>
      <c r="M15" s="8">
        <f t="shared" si="2"/>
        <v>101</v>
      </c>
      <c r="N15">
        <v>3900</v>
      </c>
      <c r="O15">
        <v>18.309859154929502</v>
      </c>
      <c r="P15">
        <f t="shared" si="3"/>
        <v>213.00000000000088</v>
      </c>
    </row>
    <row r="16" spans="1:24" ht="16" thickBot="1" x14ac:dyDescent="0.25">
      <c r="A16" t="s">
        <v>11</v>
      </c>
      <c r="B16">
        <v>1344</v>
      </c>
      <c r="C16">
        <v>5298</v>
      </c>
      <c r="D16">
        <v>3954</v>
      </c>
      <c r="E16">
        <v>17.972727272727202</v>
      </c>
      <c r="F16" s="12">
        <f t="shared" si="4"/>
        <v>2.5833333333333333E-2</v>
      </c>
      <c r="G16" s="9" t="s">
        <v>16</v>
      </c>
      <c r="H16">
        <v>0.9</v>
      </c>
      <c r="I16">
        <f>H16</f>
        <v>0.9</v>
      </c>
      <c r="J16" s="10">
        <v>2232</v>
      </c>
      <c r="K16" s="10">
        <f t="shared" si="1"/>
        <v>37.200000000000003</v>
      </c>
      <c r="L16" s="10">
        <v>6132</v>
      </c>
      <c r="M16" s="11">
        <f t="shared" si="2"/>
        <v>102.2</v>
      </c>
      <c r="N16">
        <v>3900</v>
      </c>
      <c r="O16">
        <v>21.081081081080999</v>
      </c>
      <c r="P16">
        <f t="shared" si="3"/>
        <v>185.00000000000071</v>
      </c>
      <c r="Q16">
        <f>SUM(P3:P16)</f>
        <v>2234.0000000000068</v>
      </c>
      <c r="R16" t="s">
        <v>79</v>
      </c>
      <c r="S16">
        <v>25</v>
      </c>
      <c r="U16">
        <f>Q16/186</f>
        <v>12.010752688172079</v>
      </c>
      <c r="V16" t="s">
        <v>81</v>
      </c>
      <c r="W16">
        <f>L16-(I3*60)</f>
        <v>3852.0000000000005</v>
      </c>
      <c r="X16" s="12">
        <f>W16/86400</f>
        <v>4.4583333333333336E-2</v>
      </c>
    </row>
    <row r="17" spans="1:24" x14ac:dyDescent="0.2">
      <c r="A17" t="s">
        <v>31</v>
      </c>
      <c r="B17">
        <v>0</v>
      </c>
      <c r="C17">
        <v>3900</v>
      </c>
      <c r="D17">
        <v>3900</v>
      </c>
      <c r="E17">
        <v>16.25</v>
      </c>
      <c r="F17" s="12">
        <f t="shared" si="4"/>
        <v>3.7499999999999999E-3</v>
      </c>
      <c r="G17" s="3" t="s">
        <v>20</v>
      </c>
      <c r="H17">
        <v>1.2</v>
      </c>
      <c r="I17">
        <f t="shared" ref="I17:I26" si="5">I18+H17</f>
        <v>32.700000000000003</v>
      </c>
      <c r="J17" s="4">
        <v>324</v>
      </c>
      <c r="K17" s="4">
        <f t="shared" si="1"/>
        <v>5.4</v>
      </c>
      <c r="L17" s="4">
        <v>4224</v>
      </c>
      <c r="M17" s="5">
        <f t="shared" si="2"/>
        <v>70.400000000000006</v>
      </c>
      <c r="N17">
        <v>3900</v>
      </c>
      <c r="O17">
        <v>49.367088607594901</v>
      </c>
      <c r="P17">
        <f t="shared" si="3"/>
        <v>79.000000000000057</v>
      </c>
    </row>
    <row r="18" spans="1:24" x14ac:dyDescent="0.2">
      <c r="A18" t="s">
        <v>32</v>
      </c>
      <c r="B18">
        <v>36</v>
      </c>
      <c r="C18">
        <v>3936</v>
      </c>
      <c r="D18">
        <v>3900</v>
      </c>
      <c r="E18">
        <v>12.580645161290301</v>
      </c>
      <c r="F18" s="12">
        <f t="shared" si="4"/>
        <v>4.5833333333333334E-3</v>
      </c>
      <c r="G18" s="6" t="s">
        <v>21</v>
      </c>
      <c r="H18">
        <v>2.2999999999999998</v>
      </c>
      <c r="I18">
        <f t="shared" si="5"/>
        <v>31.5</v>
      </c>
      <c r="J18" s="7">
        <v>396</v>
      </c>
      <c r="K18" s="7">
        <f t="shared" si="1"/>
        <v>6.6</v>
      </c>
      <c r="L18" s="7">
        <v>4296</v>
      </c>
      <c r="M18" s="8">
        <f t="shared" si="2"/>
        <v>71.599999999999994</v>
      </c>
      <c r="N18">
        <v>3900</v>
      </c>
      <c r="O18">
        <v>56.521739130434703</v>
      </c>
      <c r="P18">
        <f t="shared" si="3"/>
        <v>69.000000000000099</v>
      </c>
    </row>
    <row r="19" spans="1:24" x14ac:dyDescent="0.2">
      <c r="A19" t="s">
        <v>3</v>
      </c>
      <c r="B19">
        <v>6</v>
      </c>
      <c r="C19">
        <v>3906</v>
      </c>
      <c r="D19">
        <v>3900</v>
      </c>
      <c r="E19">
        <v>31.707317073170699</v>
      </c>
      <c r="F19" s="12">
        <f t="shared" si="4"/>
        <v>6.1805555555555555E-3</v>
      </c>
      <c r="G19" s="6" t="s">
        <v>22</v>
      </c>
      <c r="H19">
        <v>3.2</v>
      </c>
      <c r="I19">
        <f t="shared" si="5"/>
        <v>29.2</v>
      </c>
      <c r="J19" s="7">
        <v>534</v>
      </c>
      <c r="K19" s="7">
        <f t="shared" si="1"/>
        <v>8.9</v>
      </c>
      <c r="L19" s="7">
        <v>4434</v>
      </c>
      <c r="M19" s="8">
        <f t="shared" si="2"/>
        <v>73.900000000000006</v>
      </c>
      <c r="N19">
        <v>3900</v>
      </c>
      <c r="O19">
        <v>90.697674418604606</v>
      </c>
      <c r="P19">
        <f t="shared" si="3"/>
        <v>43.000000000000021</v>
      </c>
    </row>
    <row r="20" spans="1:24" x14ac:dyDescent="0.2">
      <c r="A20" t="s">
        <v>33</v>
      </c>
      <c r="B20">
        <v>780</v>
      </c>
      <c r="C20">
        <v>4680</v>
      </c>
      <c r="D20">
        <v>3900</v>
      </c>
      <c r="E20">
        <v>29.770992366412202</v>
      </c>
      <c r="F20" s="12">
        <f t="shared" si="4"/>
        <v>8.4027777777777781E-3</v>
      </c>
      <c r="G20" s="6" t="s">
        <v>23</v>
      </c>
      <c r="H20">
        <v>4.3</v>
      </c>
      <c r="I20">
        <f t="shared" si="5"/>
        <v>26</v>
      </c>
      <c r="J20" s="7">
        <v>726</v>
      </c>
      <c r="K20" s="7">
        <f t="shared" si="1"/>
        <v>12.1</v>
      </c>
      <c r="L20" s="7">
        <v>4626</v>
      </c>
      <c r="M20" s="8">
        <f t="shared" si="2"/>
        <v>77.099999999999994</v>
      </c>
      <c r="N20">
        <v>3900</v>
      </c>
      <c r="O20">
        <v>30.708661417322801</v>
      </c>
      <c r="P20">
        <f t="shared" si="3"/>
        <v>127.00000000000014</v>
      </c>
    </row>
    <row r="21" spans="1:24" x14ac:dyDescent="0.2">
      <c r="F21" s="12">
        <f t="shared" si="4"/>
        <v>4.8611111111111112E-3</v>
      </c>
      <c r="G21" s="6" t="s">
        <v>24</v>
      </c>
      <c r="H21">
        <v>1.2</v>
      </c>
      <c r="I21">
        <f t="shared" si="5"/>
        <v>21.7</v>
      </c>
      <c r="J21">
        <v>420</v>
      </c>
      <c r="K21">
        <f t="shared" si="1"/>
        <v>7</v>
      </c>
      <c r="L21">
        <v>4884</v>
      </c>
      <c r="M21">
        <f t="shared" si="2"/>
        <v>81.400000000000006</v>
      </c>
      <c r="P21">
        <f>P39/2</f>
        <v>105.00000000000028</v>
      </c>
    </row>
    <row r="22" spans="1:24" x14ac:dyDescent="0.2">
      <c r="A22" t="s">
        <v>4</v>
      </c>
      <c r="B22">
        <v>198</v>
      </c>
      <c r="C22">
        <v>4098</v>
      </c>
      <c r="D22">
        <v>3900</v>
      </c>
      <c r="E22">
        <v>42.391304347826001</v>
      </c>
      <c r="F22" s="12">
        <f t="shared" si="4"/>
        <v>1.2222222222222223E-2</v>
      </c>
      <c r="G22" s="6" t="s">
        <v>25</v>
      </c>
      <c r="H22">
        <v>2.7</v>
      </c>
      <c r="I22">
        <f t="shared" si="5"/>
        <v>20.5</v>
      </c>
      <c r="J22" s="7">
        <v>1056</v>
      </c>
      <c r="K22" s="7">
        <f t="shared" si="1"/>
        <v>17.600000000000001</v>
      </c>
      <c r="L22" s="7">
        <v>4956</v>
      </c>
      <c r="M22" s="8">
        <f t="shared" si="2"/>
        <v>82.6</v>
      </c>
      <c r="N22">
        <v>3900</v>
      </c>
      <c r="O22">
        <v>130</v>
      </c>
      <c r="P22">
        <f t="shared" si="3"/>
        <v>30</v>
      </c>
    </row>
    <row r="23" spans="1:24" x14ac:dyDescent="0.2">
      <c r="A23" t="s">
        <v>34</v>
      </c>
      <c r="B23">
        <v>918</v>
      </c>
      <c r="C23">
        <v>4818</v>
      </c>
      <c r="D23">
        <v>3900</v>
      </c>
      <c r="E23">
        <v>20.5263157894736</v>
      </c>
      <c r="F23" s="12">
        <f t="shared" si="4"/>
        <v>1.4097222222222223E-2</v>
      </c>
      <c r="G23" s="6" t="s">
        <v>26</v>
      </c>
      <c r="H23">
        <v>3</v>
      </c>
      <c r="I23">
        <f t="shared" si="5"/>
        <v>17.8</v>
      </c>
      <c r="J23" s="7">
        <v>1218</v>
      </c>
      <c r="K23" s="7">
        <f t="shared" si="1"/>
        <v>20.3</v>
      </c>
      <c r="L23" s="7">
        <v>5118</v>
      </c>
      <c r="M23" s="8">
        <f t="shared" si="2"/>
        <v>85.3</v>
      </c>
      <c r="N23">
        <v>3900</v>
      </c>
      <c r="O23">
        <v>56.521739130434703</v>
      </c>
      <c r="P23">
        <f t="shared" si="3"/>
        <v>69.000000000000099</v>
      </c>
    </row>
    <row r="24" spans="1:24" x14ac:dyDescent="0.2">
      <c r="F24" s="12">
        <f t="shared" si="4"/>
        <v>1.5555555555555555E-2</v>
      </c>
      <c r="G24" s="6" t="s">
        <v>11</v>
      </c>
      <c r="H24">
        <v>6</v>
      </c>
      <c r="I24">
        <f t="shared" si="5"/>
        <v>14.8</v>
      </c>
      <c r="J24">
        <v>1344</v>
      </c>
      <c r="K24">
        <f t="shared" si="1"/>
        <v>22.4</v>
      </c>
      <c r="L24">
        <v>5298</v>
      </c>
      <c r="M24">
        <f t="shared" si="2"/>
        <v>88.3</v>
      </c>
      <c r="P24">
        <f>P40/2</f>
        <v>110.00000000000044</v>
      </c>
    </row>
    <row r="25" spans="1:24" x14ac:dyDescent="0.2">
      <c r="A25" t="s">
        <v>5</v>
      </c>
      <c r="B25">
        <v>336</v>
      </c>
      <c r="C25">
        <v>4236</v>
      </c>
      <c r="D25">
        <v>3900</v>
      </c>
      <c r="E25">
        <v>16.182572614107801</v>
      </c>
      <c r="F25" s="12">
        <f t="shared" si="4"/>
        <v>2.0347222222222221E-2</v>
      </c>
      <c r="G25" s="6" t="s">
        <v>27</v>
      </c>
      <c r="H25">
        <v>4.3</v>
      </c>
      <c r="I25">
        <f t="shared" si="5"/>
        <v>8.8000000000000007</v>
      </c>
      <c r="J25" s="7">
        <v>1758</v>
      </c>
      <c r="K25" s="7">
        <f t="shared" si="1"/>
        <v>29.3</v>
      </c>
      <c r="L25" s="7">
        <v>5658</v>
      </c>
      <c r="M25" s="8">
        <f t="shared" si="2"/>
        <v>94.3</v>
      </c>
      <c r="N25">
        <v>3900</v>
      </c>
      <c r="O25">
        <v>24.074074074074002</v>
      </c>
      <c r="P25">
        <f t="shared" si="3"/>
        <v>162.00000000000048</v>
      </c>
    </row>
    <row r="26" spans="1:24" x14ac:dyDescent="0.2">
      <c r="A26" t="s">
        <v>35</v>
      </c>
      <c r="B26">
        <v>1344</v>
      </c>
      <c r="C26">
        <v>5244</v>
      </c>
      <c r="D26">
        <v>3900</v>
      </c>
      <c r="E26">
        <v>29.545454545454501</v>
      </c>
      <c r="F26" s="12">
        <f t="shared" si="4"/>
        <v>2.3333333333333334E-2</v>
      </c>
      <c r="G26" s="6" t="s">
        <v>28</v>
      </c>
      <c r="H26">
        <v>0.5</v>
      </c>
      <c r="I26">
        <f t="shared" si="5"/>
        <v>4.5</v>
      </c>
      <c r="J26" s="7">
        <v>2016</v>
      </c>
      <c r="K26" s="7">
        <f t="shared" si="1"/>
        <v>33.6</v>
      </c>
      <c r="L26" s="7">
        <v>5916</v>
      </c>
      <c r="M26" s="8">
        <f t="shared" si="2"/>
        <v>98.6</v>
      </c>
      <c r="N26">
        <v>3900</v>
      </c>
      <c r="O26">
        <v>43.3333333333333</v>
      </c>
      <c r="P26">
        <f t="shared" si="3"/>
        <v>90.000000000000071</v>
      </c>
    </row>
    <row r="27" spans="1:24" x14ac:dyDescent="0.2">
      <c r="A27" t="s">
        <v>6</v>
      </c>
      <c r="B27">
        <v>462</v>
      </c>
      <c r="C27">
        <v>4362</v>
      </c>
      <c r="D27">
        <v>3900</v>
      </c>
      <c r="E27">
        <v>31.707317073170699</v>
      </c>
      <c r="F27" s="12">
        <f t="shared" si="4"/>
        <v>2.3680555555555555E-2</v>
      </c>
      <c r="G27" s="6" t="s">
        <v>29</v>
      </c>
      <c r="H27">
        <v>2.7</v>
      </c>
      <c r="I27">
        <f>I28+H27</f>
        <v>4</v>
      </c>
      <c r="J27" s="7">
        <v>2046</v>
      </c>
      <c r="K27" s="7">
        <f t="shared" si="1"/>
        <v>34.1</v>
      </c>
      <c r="L27" s="7">
        <v>5946</v>
      </c>
      <c r="M27" s="8">
        <f t="shared" si="2"/>
        <v>99.1</v>
      </c>
      <c r="N27">
        <v>3900</v>
      </c>
      <c r="O27">
        <v>26.351351351351301</v>
      </c>
      <c r="P27">
        <f t="shared" si="3"/>
        <v>148.00000000000028</v>
      </c>
    </row>
    <row r="28" spans="1:24" ht="16" thickBot="1" x14ac:dyDescent="0.25">
      <c r="A28" t="s">
        <v>36</v>
      </c>
      <c r="B28">
        <v>1632</v>
      </c>
      <c r="C28">
        <v>5532</v>
      </c>
      <c r="D28">
        <v>3900</v>
      </c>
      <c r="E28">
        <v>30.46875</v>
      </c>
      <c r="F28" s="12">
        <f t="shared" si="4"/>
        <v>2.5555555555555557E-2</v>
      </c>
      <c r="G28" s="9" t="s">
        <v>30</v>
      </c>
      <c r="H28">
        <v>1.3</v>
      </c>
      <c r="I28">
        <f>H28</f>
        <v>1.3</v>
      </c>
      <c r="J28" s="10">
        <v>2208</v>
      </c>
      <c r="K28" s="10">
        <f t="shared" si="1"/>
        <v>36.799999999999997</v>
      </c>
      <c r="L28" s="10">
        <v>6108</v>
      </c>
      <c r="M28" s="11">
        <f t="shared" si="2"/>
        <v>101.8</v>
      </c>
      <c r="N28">
        <v>3900</v>
      </c>
      <c r="O28">
        <v>22.807017543859601</v>
      </c>
      <c r="P28">
        <f t="shared" si="3"/>
        <v>171.00000000000037</v>
      </c>
      <c r="Q28">
        <f>SUM(P17:P28)</f>
        <v>1203.0000000000025</v>
      </c>
      <c r="R28" t="s">
        <v>79</v>
      </c>
      <c r="S28">
        <v>10</v>
      </c>
      <c r="U28">
        <f>Q28/186</f>
        <v>6.4677419354838843</v>
      </c>
      <c r="V28" t="s">
        <v>81</v>
      </c>
      <c r="W28">
        <f>L28-(I17*60)</f>
        <v>4146</v>
      </c>
      <c r="X28" s="12">
        <f>W28/86400</f>
        <v>4.7986111111111111E-2</v>
      </c>
    </row>
    <row r="29" spans="1:24" x14ac:dyDescent="0.2">
      <c r="A29" t="s">
        <v>8</v>
      </c>
      <c r="B29">
        <v>858</v>
      </c>
      <c r="C29">
        <v>4758</v>
      </c>
      <c r="D29">
        <v>3900</v>
      </c>
      <c r="E29">
        <v>18.139534883720899</v>
      </c>
      <c r="F29" s="12">
        <f t="shared" si="4"/>
        <v>0</v>
      </c>
      <c r="G29" s="3" t="s">
        <v>31</v>
      </c>
      <c r="H29">
        <v>0.6</v>
      </c>
      <c r="I29">
        <f t="shared" ref="I29:I35" si="6">I30+H29</f>
        <v>38.099999999999994</v>
      </c>
      <c r="J29" s="4">
        <v>0</v>
      </c>
      <c r="K29" s="4">
        <f t="shared" si="1"/>
        <v>0</v>
      </c>
      <c r="L29" s="4">
        <v>3900</v>
      </c>
      <c r="M29" s="5">
        <f t="shared" si="2"/>
        <v>65</v>
      </c>
      <c r="N29">
        <v>3900</v>
      </c>
      <c r="O29">
        <v>16.25</v>
      </c>
      <c r="P29">
        <f t="shared" si="3"/>
        <v>240</v>
      </c>
    </row>
    <row r="30" spans="1:24" x14ac:dyDescent="0.2">
      <c r="A30" t="s">
        <v>37</v>
      </c>
      <c r="B30">
        <v>1854</v>
      </c>
      <c r="C30">
        <v>5754</v>
      </c>
      <c r="D30">
        <v>3900</v>
      </c>
      <c r="E30">
        <v>55.714285714285701</v>
      </c>
      <c r="F30" s="12">
        <f t="shared" si="4"/>
        <v>4.1666666666666669E-4</v>
      </c>
      <c r="G30" s="6" t="s">
        <v>32</v>
      </c>
      <c r="H30">
        <v>2.2999999999999998</v>
      </c>
      <c r="I30">
        <f t="shared" si="6"/>
        <v>37.499999999999993</v>
      </c>
      <c r="J30" s="7">
        <v>36</v>
      </c>
      <c r="K30" s="7">
        <f t="shared" si="1"/>
        <v>0.6</v>
      </c>
      <c r="L30" s="7">
        <v>3936</v>
      </c>
      <c r="M30" s="8">
        <f t="shared" si="2"/>
        <v>65.599999999999994</v>
      </c>
      <c r="N30">
        <v>3900</v>
      </c>
      <c r="O30">
        <v>12.580645161290301</v>
      </c>
      <c r="P30">
        <f t="shared" si="3"/>
        <v>310.00000000000051</v>
      </c>
    </row>
    <row r="31" spans="1:24" x14ac:dyDescent="0.2">
      <c r="F31" s="12">
        <f t="shared" si="4"/>
        <v>2.0138888888888888E-3</v>
      </c>
      <c r="G31" s="6" t="s">
        <v>7</v>
      </c>
      <c r="H31">
        <v>4.0999999999999996</v>
      </c>
      <c r="I31">
        <f t="shared" si="6"/>
        <v>35.199999999999996</v>
      </c>
      <c r="J31">
        <v>174</v>
      </c>
      <c r="K31">
        <f t="shared" si="1"/>
        <v>2.9</v>
      </c>
      <c r="L31">
        <v>4434</v>
      </c>
      <c r="M31">
        <f t="shared" si="2"/>
        <v>73.900000000000006</v>
      </c>
      <c r="P31">
        <f>P38/2</f>
        <v>130.00000000000065</v>
      </c>
    </row>
    <row r="32" spans="1:24" x14ac:dyDescent="0.2">
      <c r="F32" s="12">
        <f t="shared" si="4"/>
        <v>4.8611111111111112E-3</v>
      </c>
      <c r="G32" s="6" t="s">
        <v>24</v>
      </c>
      <c r="H32">
        <v>6</v>
      </c>
      <c r="I32">
        <f t="shared" si="6"/>
        <v>31.099999999999998</v>
      </c>
      <c r="J32">
        <v>420</v>
      </c>
      <c r="K32">
        <f t="shared" si="1"/>
        <v>7</v>
      </c>
      <c r="L32">
        <v>4884</v>
      </c>
      <c r="M32">
        <f t="shared" si="2"/>
        <v>81.400000000000006</v>
      </c>
      <c r="P32">
        <f>P39/2</f>
        <v>105.00000000000028</v>
      </c>
    </row>
    <row r="33" spans="1:24" x14ac:dyDescent="0.2">
      <c r="A33" t="s">
        <v>9</v>
      </c>
      <c r="B33">
        <v>1032</v>
      </c>
      <c r="C33">
        <v>4932</v>
      </c>
      <c r="D33">
        <v>3900</v>
      </c>
      <c r="E33">
        <v>15.9183673469387</v>
      </c>
      <c r="F33" s="12">
        <f t="shared" si="4"/>
        <v>9.0277777777777769E-3</v>
      </c>
      <c r="G33" s="6" t="s">
        <v>33</v>
      </c>
      <c r="H33">
        <v>2.2999999999999998</v>
      </c>
      <c r="I33">
        <f t="shared" si="6"/>
        <v>25.099999999999998</v>
      </c>
      <c r="J33" s="7">
        <v>780</v>
      </c>
      <c r="K33" s="7">
        <f t="shared" si="1"/>
        <v>13</v>
      </c>
      <c r="L33" s="7">
        <v>4680</v>
      </c>
      <c r="M33" s="8">
        <f t="shared" si="2"/>
        <v>78</v>
      </c>
      <c r="N33">
        <v>3900</v>
      </c>
      <c r="O33">
        <v>29.770992366412202</v>
      </c>
      <c r="P33">
        <f t="shared" si="3"/>
        <v>131.00000000000006</v>
      </c>
    </row>
    <row r="34" spans="1:24" x14ac:dyDescent="0.2">
      <c r="A34" t="s">
        <v>10</v>
      </c>
      <c r="B34">
        <v>1236</v>
      </c>
      <c r="C34">
        <v>5136</v>
      </c>
      <c r="D34">
        <v>3900</v>
      </c>
      <c r="E34">
        <v>28.4671532846715</v>
      </c>
      <c r="F34" s="12">
        <f t="shared" si="4"/>
        <v>1.0625000000000001E-2</v>
      </c>
      <c r="G34" s="6" t="s">
        <v>34</v>
      </c>
      <c r="H34">
        <v>7.1</v>
      </c>
      <c r="I34">
        <f t="shared" si="6"/>
        <v>22.799999999999997</v>
      </c>
      <c r="J34" s="7">
        <v>918</v>
      </c>
      <c r="K34" s="7">
        <f t="shared" si="1"/>
        <v>15.3</v>
      </c>
      <c r="L34" s="7">
        <v>4818</v>
      </c>
      <c r="M34" s="8">
        <f t="shared" si="2"/>
        <v>80.3</v>
      </c>
      <c r="N34">
        <v>3900</v>
      </c>
      <c r="O34">
        <v>20.5263157894736</v>
      </c>
      <c r="P34">
        <f t="shared" si="3"/>
        <v>190.0000000000008</v>
      </c>
    </row>
    <row r="35" spans="1:24" x14ac:dyDescent="0.2">
      <c r="A35" t="s">
        <v>12</v>
      </c>
      <c r="B35">
        <v>1584</v>
      </c>
      <c r="C35">
        <v>5484</v>
      </c>
      <c r="D35">
        <v>3900</v>
      </c>
      <c r="E35">
        <v>29.545454545454501</v>
      </c>
      <c r="F35" s="12">
        <f t="shared" si="4"/>
        <v>1.5555555555555555E-2</v>
      </c>
      <c r="G35" s="6" t="s">
        <v>35</v>
      </c>
      <c r="H35">
        <v>4.8</v>
      </c>
      <c r="I35">
        <f t="shared" si="6"/>
        <v>15.7</v>
      </c>
      <c r="J35" s="7">
        <v>1344</v>
      </c>
      <c r="K35" s="7">
        <f t="shared" si="1"/>
        <v>22.4</v>
      </c>
      <c r="L35" s="7">
        <v>5244</v>
      </c>
      <c r="M35" s="8">
        <f t="shared" si="2"/>
        <v>87.4</v>
      </c>
      <c r="N35">
        <v>3900</v>
      </c>
      <c r="O35">
        <v>29.545454545454501</v>
      </c>
      <c r="P35">
        <f t="shared" si="3"/>
        <v>132.0000000000002</v>
      </c>
    </row>
    <row r="36" spans="1:24" x14ac:dyDescent="0.2">
      <c r="A36" t="s">
        <v>13</v>
      </c>
      <c r="B36">
        <v>1680</v>
      </c>
      <c r="C36">
        <v>5580</v>
      </c>
      <c r="D36">
        <v>3900</v>
      </c>
      <c r="E36">
        <v>23.780487804878</v>
      </c>
      <c r="F36" s="12">
        <f t="shared" si="4"/>
        <v>1.8888888888888889E-2</v>
      </c>
      <c r="G36" s="6" t="s">
        <v>36</v>
      </c>
      <c r="H36">
        <v>3.7</v>
      </c>
      <c r="I36">
        <f>I37+H36</f>
        <v>10.9</v>
      </c>
      <c r="J36" s="7">
        <v>1632</v>
      </c>
      <c r="K36" s="7">
        <f t="shared" si="1"/>
        <v>27.2</v>
      </c>
      <c r="L36" s="7">
        <v>5532</v>
      </c>
      <c r="M36" s="8">
        <f t="shared" si="2"/>
        <v>92.2</v>
      </c>
      <c r="N36">
        <v>3900</v>
      </c>
      <c r="O36">
        <v>30.46875</v>
      </c>
      <c r="P36">
        <f t="shared" si="3"/>
        <v>128</v>
      </c>
    </row>
    <row r="37" spans="1:24" ht="16" thickBot="1" x14ac:dyDescent="0.25">
      <c r="A37" t="s">
        <v>14</v>
      </c>
      <c r="B37">
        <v>1956</v>
      </c>
      <c r="C37">
        <v>5856</v>
      </c>
      <c r="D37">
        <v>3900</v>
      </c>
      <c r="E37">
        <v>31.451612903225801</v>
      </c>
      <c r="F37" s="12">
        <f t="shared" si="4"/>
        <v>2.1458333333333333E-2</v>
      </c>
      <c r="G37" s="9" t="s">
        <v>37</v>
      </c>
      <c r="H37">
        <v>7.2</v>
      </c>
      <c r="I37">
        <f>H37</f>
        <v>7.2</v>
      </c>
      <c r="J37" s="10">
        <v>1854</v>
      </c>
      <c r="K37" s="10">
        <f t="shared" si="1"/>
        <v>30.9</v>
      </c>
      <c r="L37" s="10">
        <v>5754</v>
      </c>
      <c r="M37" s="11">
        <f t="shared" si="2"/>
        <v>95.9</v>
      </c>
      <c r="N37">
        <v>3900</v>
      </c>
      <c r="O37">
        <v>55.714285714285701</v>
      </c>
      <c r="P37">
        <f t="shared" si="3"/>
        <v>70.000000000000014</v>
      </c>
      <c r="Q37">
        <f>SUM(P29:P37)</f>
        <v>1436.0000000000025</v>
      </c>
      <c r="R37" t="s">
        <v>79</v>
      </c>
      <c r="S37">
        <v>30</v>
      </c>
      <c r="U37">
        <f>Q37/186</f>
        <v>7.7204301075268953</v>
      </c>
      <c r="V37" t="s">
        <v>81</v>
      </c>
      <c r="W37">
        <f>L37-(I29*60)</f>
        <v>3468.0000000000005</v>
      </c>
      <c r="X37" s="12">
        <f>W37/86400</f>
        <v>4.0138888888888898E-2</v>
      </c>
    </row>
    <row r="38" spans="1:24" x14ac:dyDescent="0.2">
      <c r="A38" t="s">
        <v>15</v>
      </c>
      <c r="B38">
        <v>2160</v>
      </c>
      <c r="C38">
        <v>6060</v>
      </c>
      <c r="D38">
        <v>3900</v>
      </c>
      <c r="E38">
        <v>18.309859154929502</v>
      </c>
      <c r="F38" s="12">
        <f t="shared" si="4"/>
        <v>2.0138888888888888E-3</v>
      </c>
      <c r="G38" t="s">
        <v>7</v>
      </c>
      <c r="J38">
        <v>174</v>
      </c>
      <c r="K38">
        <f t="shared" si="1"/>
        <v>2.9</v>
      </c>
      <c r="L38">
        <v>4434</v>
      </c>
      <c r="M38">
        <f t="shared" si="2"/>
        <v>73.900000000000006</v>
      </c>
      <c r="N38">
        <v>4260</v>
      </c>
      <c r="O38">
        <v>16.384615384615302</v>
      </c>
      <c r="P38">
        <f t="shared" si="3"/>
        <v>260.00000000000131</v>
      </c>
    </row>
    <row r="39" spans="1:24" x14ac:dyDescent="0.2">
      <c r="A39" t="s">
        <v>16</v>
      </c>
      <c r="B39">
        <v>2232</v>
      </c>
      <c r="C39">
        <v>6132</v>
      </c>
      <c r="D39">
        <v>3900</v>
      </c>
      <c r="E39">
        <v>21.081081081080999</v>
      </c>
      <c r="F39" s="12">
        <f t="shared" si="4"/>
        <v>4.8611111111111112E-3</v>
      </c>
      <c r="G39" t="s">
        <v>24</v>
      </c>
      <c r="J39">
        <v>420</v>
      </c>
      <c r="K39">
        <f t="shared" si="1"/>
        <v>7</v>
      </c>
      <c r="L39">
        <v>4884</v>
      </c>
      <c r="M39">
        <f t="shared" si="2"/>
        <v>81.400000000000006</v>
      </c>
      <c r="N39">
        <v>4464</v>
      </c>
      <c r="O39">
        <v>21.257142857142799</v>
      </c>
      <c r="P39">
        <f t="shared" si="3"/>
        <v>210.00000000000057</v>
      </c>
    </row>
    <row r="40" spans="1:24" x14ac:dyDescent="0.2">
      <c r="A40" t="s">
        <v>20</v>
      </c>
      <c r="B40">
        <v>324</v>
      </c>
      <c r="C40">
        <v>4224</v>
      </c>
      <c r="D40">
        <v>3900</v>
      </c>
      <c r="E40">
        <v>49.367088607594901</v>
      </c>
      <c r="F40" s="12">
        <f t="shared" si="4"/>
        <v>1.5555555555555555E-2</v>
      </c>
      <c r="G40" t="s">
        <v>11</v>
      </c>
      <c r="J40">
        <v>1344</v>
      </c>
      <c r="K40">
        <f t="shared" si="1"/>
        <v>22.4</v>
      </c>
      <c r="L40">
        <v>5298</v>
      </c>
      <c r="M40">
        <f t="shared" si="2"/>
        <v>88.3</v>
      </c>
      <c r="N40">
        <v>3954</v>
      </c>
      <c r="O40">
        <v>17.972727272727202</v>
      </c>
      <c r="P40">
        <f t="shared" si="3"/>
        <v>220.00000000000088</v>
      </c>
    </row>
    <row r="42" spans="1:24" x14ac:dyDescent="0.2">
      <c r="J42" t="s">
        <v>3</v>
      </c>
      <c r="L42" t="s">
        <v>4</v>
      </c>
    </row>
    <row r="43" spans="1:24" x14ac:dyDescent="0.2">
      <c r="J43">
        <v>6</v>
      </c>
      <c r="L43">
        <v>198</v>
      </c>
    </row>
    <row r="44" spans="1:24" x14ac:dyDescent="0.2">
      <c r="J44">
        <v>3906</v>
      </c>
      <c r="L44">
        <v>4098</v>
      </c>
    </row>
    <row r="45" spans="1:24" x14ac:dyDescent="0.2">
      <c r="C45">
        <f>545000-320000</f>
        <v>225000</v>
      </c>
      <c r="G45" t="s">
        <v>89</v>
      </c>
      <c r="H45">
        <v>38</v>
      </c>
    </row>
    <row r="46" spans="1:24" x14ac:dyDescent="0.2">
      <c r="H46">
        <v>25</v>
      </c>
    </row>
    <row r="47" spans="1:24" x14ac:dyDescent="0.2">
      <c r="H47">
        <v>38</v>
      </c>
    </row>
    <row r="48" spans="1:24" x14ac:dyDescent="0.2">
      <c r="H48">
        <f>SUM(H45:H47)</f>
        <v>101</v>
      </c>
      <c r="I48" s="12">
        <f>H48/(86400 / 60)</f>
        <v>7.013888888888889E-2</v>
      </c>
      <c r="J48" s="12">
        <f>H47/(86400 / 60)</f>
        <v>2.6388888888888889E-2</v>
      </c>
    </row>
    <row r="49" spans="7:10" x14ac:dyDescent="0.2">
      <c r="G49">
        <f>12*60</f>
        <v>720</v>
      </c>
      <c r="I49" s="12">
        <f>$C$1-I48</f>
        <v>8.4027777777777729E-3</v>
      </c>
      <c r="J49" s="12">
        <f>$C$1-J48</f>
        <v>5.215277777777777E-2</v>
      </c>
    </row>
    <row r="51" spans="7:10" x14ac:dyDescent="0.2">
      <c r="G51" t="s">
        <v>90</v>
      </c>
      <c r="H51">
        <v>38.1</v>
      </c>
    </row>
    <row r="52" spans="7:10" x14ac:dyDescent="0.2">
      <c r="H52">
        <v>30</v>
      </c>
    </row>
    <row r="53" spans="7:10" x14ac:dyDescent="0.2">
      <c r="H53">
        <v>38.1</v>
      </c>
    </row>
    <row r="54" spans="7:10" x14ac:dyDescent="0.2">
      <c r="H54">
        <f>SUM(H51:H53)</f>
        <v>106.19999999999999</v>
      </c>
      <c r="I54" s="12">
        <f>H54/(86400 / 60)</f>
        <v>7.3749999999999996E-2</v>
      </c>
      <c r="J54" s="12">
        <f>H53/(86400 / 60)</f>
        <v>2.6458333333333334E-2</v>
      </c>
    </row>
    <row r="55" spans="7:10" x14ac:dyDescent="0.2">
      <c r="G55" t="s">
        <v>93</v>
      </c>
      <c r="I55" s="12">
        <f>$C$1-I54</f>
        <v>4.7916666666666663E-3</v>
      </c>
      <c r="J55" s="12">
        <f>$C$1-J54</f>
        <v>5.2083333333333329E-2</v>
      </c>
    </row>
    <row r="57" spans="7:10" x14ac:dyDescent="0.2">
      <c r="G57" t="s">
        <v>91</v>
      </c>
      <c r="H57">
        <v>32.700000000000003</v>
      </c>
    </row>
    <row r="58" spans="7:10" x14ac:dyDescent="0.2">
      <c r="H58">
        <v>10</v>
      </c>
    </row>
    <row r="59" spans="7:10" x14ac:dyDescent="0.2">
      <c r="H59">
        <v>32.700000000000003</v>
      </c>
    </row>
    <row r="60" spans="7:10" x14ac:dyDescent="0.2">
      <c r="H60">
        <f>SUM(H57:H59)</f>
        <v>75.400000000000006</v>
      </c>
      <c r="I60" s="12">
        <f>H60/(86400 / 60)</f>
        <v>5.2361111111111115E-2</v>
      </c>
      <c r="J60" s="12">
        <f>H59/(86400 / 60)</f>
        <v>2.2708333333333334E-2</v>
      </c>
    </row>
    <row r="61" spans="7:10" x14ac:dyDescent="0.2">
      <c r="G61">
        <f>37*60+42</f>
        <v>2262</v>
      </c>
      <c r="I61" s="12">
        <f>$C$1-I60</f>
        <v>2.6180555555555547E-2</v>
      </c>
      <c r="J61" s="12">
        <f>$C$1-J60</f>
        <v>5.5833333333333332E-2</v>
      </c>
    </row>
    <row r="62" spans="7:10" x14ac:dyDescent="0.2">
      <c r="G62" t="s">
        <v>92</v>
      </c>
      <c r="H62">
        <v>32.700000000000003</v>
      </c>
    </row>
    <row r="63" spans="7:10" x14ac:dyDescent="0.2">
      <c r="H63">
        <v>10</v>
      </c>
    </row>
    <row r="64" spans="7:10" x14ac:dyDescent="0.2">
      <c r="H64">
        <v>32.700000000000003</v>
      </c>
    </row>
    <row r="65" spans="8:10" x14ac:dyDescent="0.2">
      <c r="H65">
        <v>10</v>
      </c>
    </row>
    <row r="66" spans="8:10" x14ac:dyDescent="0.2">
      <c r="H66">
        <v>32.700000000000003</v>
      </c>
    </row>
    <row r="67" spans="8:10" x14ac:dyDescent="0.2">
      <c r="H67">
        <f>SUM(H62:H66)</f>
        <v>118.10000000000001</v>
      </c>
      <c r="I67" s="12">
        <f>H67/(86400 / 60)</f>
        <v>8.20138888888889E-2</v>
      </c>
      <c r="J67" s="12">
        <f>H64/(86400 / 60)</f>
        <v>2.2708333333333334E-2</v>
      </c>
    </row>
    <row r="68" spans="8:10" x14ac:dyDescent="0.2">
      <c r="I68" s="12">
        <f>$C$1-I67</f>
        <v>-3.4722222222222376E-3</v>
      </c>
      <c r="J68" s="12">
        <f>$C$1-J67</f>
        <v>5.5833333333333332E-2</v>
      </c>
    </row>
  </sheetData>
  <sortState xmlns:xlrd2="http://schemas.microsoft.com/office/spreadsheetml/2017/richdata2" ref="G3:O40">
    <sortCondition ref="G1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2AF5-6125-4347-8F9A-6D7F040BBD30}">
  <dimension ref="B1:U40"/>
  <sheetViews>
    <sheetView zoomScale="85" zoomScaleNormal="85" workbookViewId="0">
      <selection activeCell="P22" sqref="P22"/>
    </sheetView>
  </sheetViews>
  <sheetFormatPr baseColWidth="10" defaultColWidth="8.83203125" defaultRowHeight="15" x14ac:dyDescent="0.2"/>
  <cols>
    <col min="2" max="2" width="9.33203125" bestFit="1" customWidth="1"/>
    <col min="3" max="3" width="21.83203125" bestFit="1" customWidth="1"/>
    <col min="4" max="4" width="2.6640625" customWidth="1"/>
    <col min="5" max="5" width="3.6640625" customWidth="1"/>
    <col min="6" max="6" width="25.33203125" customWidth="1"/>
    <col min="7" max="7" width="28.5" customWidth="1"/>
    <col min="8" max="8" width="11.6640625" customWidth="1"/>
    <col min="9" max="9" width="10.33203125" customWidth="1"/>
    <col min="10" max="10" width="4.6640625" customWidth="1"/>
    <col min="11" max="11" width="4.83203125" customWidth="1"/>
    <col min="12" max="12" width="5.1640625" customWidth="1"/>
    <col min="13" max="13" width="3.6640625" customWidth="1"/>
    <col min="14" max="14" width="20" customWidth="1"/>
    <col min="15" max="15" width="27.5" bestFit="1" customWidth="1"/>
  </cols>
  <sheetData>
    <row r="1" spans="2:21" x14ac:dyDescent="0.2">
      <c r="C1">
        <v>86400</v>
      </c>
      <c r="D1">
        <f>60*60*24</f>
        <v>86400</v>
      </c>
    </row>
    <row r="2" spans="2:21" x14ac:dyDescent="0.2">
      <c r="B2" t="s">
        <v>1</v>
      </c>
      <c r="C2" t="s">
        <v>82</v>
      </c>
      <c r="D2" t="s">
        <v>82</v>
      </c>
      <c r="E2" t="s">
        <v>80</v>
      </c>
      <c r="F2" t="s">
        <v>83</v>
      </c>
      <c r="G2" t="s">
        <v>84</v>
      </c>
      <c r="H2" t="s">
        <v>85</v>
      </c>
      <c r="I2" t="s">
        <v>74</v>
      </c>
      <c r="K2" t="s">
        <v>75</v>
      </c>
      <c r="M2" t="s">
        <v>72</v>
      </c>
      <c r="N2" t="s">
        <v>86</v>
      </c>
      <c r="O2" t="s">
        <v>87</v>
      </c>
    </row>
    <row r="3" spans="2:21" x14ac:dyDescent="0.2">
      <c r="B3" t="s">
        <v>3</v>
      </c>
      <c r="C3" s="12">
        <f>E3/(86400/60)</f>
        <v>2.6388888888888885E-2</v>
      </c>
      <c r="D3">
        <v>3.2</v>
      </c>
      <c r="E3">
        <f t="shared" ref="E3:E13" si="0">E4+D3</f>
        <v>37.999999999999993</v>
      </c>
      <c r="F3" s="12">
        <f>I3/$C$1</f>
        <v>6.9444444444444444E-5</v>
      </c>
      <c r="G3" s="12">
        <f>K3/$C$1</f>
        <v>4.5208333333333336E-2</v>
      </c>
      <c r="H3" s="12">
        <f>G3-F3</f>
        <v>4.5138888888888895E-2</v>
      </c>
      <c r="I3">
        <v>6</v>
      </c>
      <c r="J3">
        <f>I3/60</f>
        <v>0.1</v>
      </c>
      <c r="K3">
        <v>3906</v>
      </c>
      <c r="L3">
        <f>K3/60</f>
        <v>65.099999999999994</v>
      </c>
      <c r="M3">
        <v>3900</v>
      </c>
      <c r="N3">
        <v>31.707317073170699</v>
      </c>
      <c r="O3">
        <f>M3/N3</f>
        <v>123.00000000000013</v>
      </c>
      <c r="S3" s="12">
        <f>U3/(86400/60)</f>
        <v>7.8541666666666662E-2</v>
      </c>
      <c r="U3">
        <v>113.1</v>
      </c>
    </row>
    <row r="4" spans="2:21" x14ac:dyDescent="0.2">
      <c r="B4" t="s">
        <v>4</v>
      </c>
      <c r="C4" s="12">
        <f t="shared" ref="C4:C37" si="1">E4/(86400/60)</f>
        <v>2.4166666666666659E-2</v>
      </c>
      <c r="D4">
        <v>2.2999999999999998</v>
      </c>
      <c r="E4">
        <f t="shared" si="0"/>
        <v>34.79999999999999</v>
      </c>
      <c r="F4" s="12">
        <f t="shared" ref="F4:F40" si="2">I4/$C$1</f>
        <v>2.2916666666666667E-3</v>
      </c>
      <c r="G4" s="12">
        <f t="shared" ref="G4:G40" si="3">K4/$C$1</f>
        <v>4.7430555555555552E-2</v>
      </c>
      <c r="H4" s="12">
        <f t="shared" ref="H4:H40" si="4">G4-F4</f>
        <v>4.5138888888888888E-2</v>
      </c>
      <c r="I4">
        <v>198</v>
      </c>
      <c r="J4">
        <f t="shared" ref="J4:J40" si="5">I4/60</f>
        <v>3.3</v>
      </c>
      <c r="K4">
        <v>4098</v>
      </c>
      <c r="L4">
        <f t="shared" ref="L4:L40" si="6">K4/60</f>
        <v>68.3</v>
      </c>
      <c r="M4">
        <v>3900</v>
      </c>
      <c r="N4">
        <v>42.391304347826001</v>
      </c>
      <c r="O4">
        <f t="shared" ref="O4:O40" si="7">M4/N4</f>
        <v>92.000000000000185</v>
      </c>
    </row>
    <row r="5" spans="2:21" x14ac:dyDescent="0.2">
      <c r="B5" t="s">
        <v>5</v>
      </c>
      <c r="C5" s="12">
        <f t="shared" si="1"/>
        <v>2.2569444444444441E-2</v>
      </c>
      <c r="D5">
        <v>2.1</v>
      </c>
      <c r="E5">
        <f t="shared" si="0"/>
        <v>32.499999999999993</v>
      </c>
      <c r="F5" s="12">
        <f t="shared" si="2"/>
        <v>3.8888888888888888E-3</v>
      </c>
      <c r="G5" s="12">
        <f t="shared" si="3"/>
        <v>4.9027777777777781E-2</v>
      </c>
      <c r="H5" s="12">
        <f t="shared" si="4"/>
        <v>4.5138888888888895E-2</v>
      </c>
      <c r="I5">
        <v>336</v>
      </c>
      <c r="J5">
        <f t="shared" si="5"/>
        <v>5.6</v>
      </c>
      <c r="K5">
        <v>4236</v>
      </c>
      <c r="L5">
        <f t="shared" si="6"/>
        <v>70.599999999999994</v>
      </c>
      <c r="M5">
        <v>3900</v>
      </c>
      <c r="N5">
        <v>16.182572614107801</v>
      </c>
      <c r="O5">
        <f t="shared" si="7"/>
        <v>241.00000000000122</v>
      </c>
    </row>
    <row r="6" spans="2:21" x14ac:dyDescent="0.2">
      <c r="B6" t="s">
        <v>6</v>
      </c>
      <c r="C6" s="12">
        <f t="shared" si="1"/>
        <v>2.1111111111111108E-2</v>
      </c>
      <c r="D6">
        <v>1.2</v>
      </c>
      <c r="E6">
        <f t="shared" si="0"/>
        <v>30.399999999999995</v>
      </c>
      <c r="F6" s="12">
        <f t="shared" si="2"/>
        <v>5.347222222222222E-3</v>
      </c>
      <c r="G6" s="12">
        <f t="shared" si="3"/>
        <v>5.0486111111111114E-2</v>
      </c>
      <c r="H6" s="12">
        <f t="shared" si="4"/>
        <v>4.5138888888888895E-2</v>
      </c>
      <c r="I6">
        <v>462</v>
      </c>
      <c r="J6">
        <f t="shared" si="5"/>
        <v>7.7</v>
      </c>
      <c r="K6">
        <v>4362</v>
      </c>
      <c r="L6">
        <f t="shared" si="6"/>
        <v>72.7</v>
      </c>
      <c r="M6">
        <v>3900</v>
      </c>
      <c r="N6">
        <v>31.707317073170699</v>
      </c>
      <c r="O6">
        <f t="shared" si="7"/>
        <v>123.00000000000013</v>
      </c>
    </row>
    <row r="7" spans="2:21" x14ac:dyDescent="0.2">
      <c r="B7" t="s">
        <v>7</v>
      </c>
      <c r="C7" s="12">
        <f t="shared" si="1"/>
        <v>2.0277777777777777E-2</v>
      </c>
      <c r="D7">
        <v>5.4</v>
      </c>
      <c r="E7">
        <f t="shared" si="0"/>
        <v>29.199999999999996</v>
      </c>
      <c r="F7" s="12"/>
      <c r="G7" s="12"/>
      <c r="H7" s="12"/>
      <c r="O7">
        <f>O38/2</f>
        <v>130.00000000000065</v>
      </c>
    </row>
    <row r="8" spans="2:21" x14ac:dyDescent="0.2">
      <c r="B8" t="s">
        <v>8</v>
      </c>
      <c r="C8" s="12">
        <f t="shared" si="1"/>
        <v>1.6527777777777777E-2</v>
      </c>
      <c r="D8">
        <v>2.9</v>
      </c>
      <c r="E8">
        <f t="shared" si="0"/>
        <v>23.799999999999997</v>
      </c>
      <c r="F8" s="12">
        <f t="shared" si="2"/>
        <v>9.9305555555555553E-3</v>
      </c>
      <c r="G8" s="12">
        <f t="shared" si="3"/>
        <v>5.5069444444444442E-2</v>
      </c>
      <c r="H8" s="12">
        <f t="shared" si="4"/>
        <v>4.5138888888888888E-2</v>
      </c>
      <c r="I8">
        <v>858</v>
      </c>
      <c r="J8">
        <f t="shared" si="5"/>
        <v>14.3</v>
      </c>
      <c r="K8">
        <v>4758</v>
      </c>
      <c r="L8">
        <f t="shared" si="6"/>
        <v>79.3</v>
      </c>
      <c r="M8">
        <v>3900</v>
      </c>
      <c r="N8">
        <v>18.139534883720899</v>
      </c>
      <c r="O8">
        <f t="shared" si="7"/>
        <v>215.00000000000037</v>
      </c>
    </row>
    <row r="9" spans="2:21" x14ac:dyDescent="0.2">
      <c r="B9" t="s">
        <v>9</v>
      </c>
      <c r="C9" s="12">
        <f t="shared" si="1"/>
        <v>1.4513888888888889E-2</v>
      </c>
      <c r="D9">
        <v>3.4</v>
      </c>
      <c r="E9">
        <f t="shared" si="0"/>
        <v>20.9</v>
      </c>
      <c r="F9" s="12">
        <f t="shared" si="2"/>
        <v>1.1944444444444445E-2</v>
      </c>
      <c r="G9" s="12">
        <f t="shared" si="3"/>
        <v>5.7083333333333333E-2</v>
      </c>
      <c r="H9" s="12">
        <f t="shared" si="4"/>
        <v>4.5138888888888888E-2</v>
      </c>
      <c r="I9">
        <v>1032</v>
      </c>
      <c r="J9">
        <f t="shared" si="5"/>
        <v>17.2</v>
      </c>
      <c r="K9">
        <v>4932</v>
      </c>
      <c r="L9">
        <f t="shared" si="6"/>
        <v>82.2</v>
      </c>
      <c r="M9">
        <v>3900</v>
      </c>
      <c r="N9">
        <v>15.9183673469387</v>
      </c>
      <c r="O9">
        <f t="shared" si="7"/>
        <v>245.00000000000117</v>
      </c>
    </row>
    <row r="10" spans="2:21" x14ac:dyDescent="0.2">
      <c r="B10" t="s">
        <v>10</v>
      </c>
      <c r="C10" s="12">
        <f t="shared" si="1"/>
        <v>1.2152777777777778E-2</v>
      </c>
      <c r="D10">
        <v>1.8</v>
      </c>
      <c r="E10">
        <f>E11+D10</f>
        <v>17.5</v>
      </c>
      <c r="F10" s="12">
        <f t="shared" si="2"/>
        <v>1.4305555555555556E-2</v>
      </c>
      <c r="G10" s="12">
        <f t="shared" si="3"/>
        <v>5.9444444444444446E-2</v>
      </c>
      <c r="H10" s="12">
        <f t="shared" si="4"/>
        <v>4.5138888888888888E-2</v>
      </c>
      <c r="I10">
        <v>1236</v>
      </c>
      <c r="J10">
        <f t="shared" si="5"/>
        <v>20.6</v>
      </c>
      <c r="K10">
        <v>5136</v>
      </c>
      <c r="L10">
        <f t="shared" si="6"/>
        <v>85.6</v>
      </c>
      <c r="M10">
        <v>3900</v>
      </c>
      <c r="N10">
        <v>28.4671532846715</v>
      </c>
      <c r="O10">
        <f t="shared" si="7"/>
        <v>137.00000000000017</v>
      </c>
    </row>
    <row r="11" spans="2:21" x14ac:dyDescent="0.2">
      <c r="B11" t="s">
        <v>11</v>
      </c>
      <c r="C11" s="12">
        <f t="shared" si="1"/>
        <v>1.0902777777777777E-2</v>
      </c>
      <c r="D11">
        <v>4</v>
      </c>
      <c r="E11">
        <f t="shared" si="0"/>
        <v>15.7</v>
      </c>
      <c r="F11" s="12"/>
      <c r="G11" s="12"/>
      <c r="H11" s="12"/>
      <c r="O11">
        <f>O40/2</f>
        <v>110.00000000000044</v>
      </c>
    </row>
    <row r="12" spans="2:21" x14ac:dyDescent="0.2">
      <c r="B12" t="s">
        <v>12</v>
      </c>
      <c r="C12" s="12">
        <f t="shared" si="1"/>
        <v>8.1250000000000003E-3</v>
      </c>
      <c r="D12">
        <v>1.6</v>
      </c>
      <c r="E12">
        <f t="shared" si="0"/>
        <v>11.7</v>
      </c>
      <c r="F12" s="12">
        <f t="shared" si="2"/>
        <v>1.8333333333333333E-2</v>
      </c>
      <c r="G12" s="12">
        <f t="shared" si="3"/>
        <v>6.3472222222222222E-2</v>
      </c>
      <c r="H12" s="12">
        <f t="shared" si="4"/>
        <v>4.5138888888888888E-2</v>
      </c>
      <c r="I12">
        <v>1584</v>
      </c>
      <c r="J12">
        <f t="shared" si="5"/>
        <v>26.4</v>
      </c>
      <c r="K12">
        <v>5484</v>
      </c>
      <c r="L12">
        <f t="shared" si="6"/>
        <v>91.4</v>
      </c>
      <c r="M12">
        <v>3900</v>
      </c>
      <c r="N12">
        <v>29.545454545454501</v>
      </c>
      <c r="O12">
        <f t="shared" si="7"/>
        <v>132.0000000000002</v>
      </c>
    </row>
    <row r="13" spans="2:21" x14ac:dyDescent="0.2">
      <c r="B13" t="s">
        <v>13</v>
      </c>
      <c r="C13" s="12">
        <f t="shared" si="1"/>
        <v>7.013888888888889E-3</v>
      </c>
      <c r="D13">
        <v>4.5999999999999996</v>
      </c>
      <c r="E13">
        <f t="shared" si="0"/>
        <v>10.1</v>
      </c>
      <c r="F13" s="12">
        <f t="shared" si="2"/>
        <v>1.9444444444444445E-2</v>
      </c>
      <c r="G13" s="12">
        <f t="shared" si="3"/>
        <v>6.458333333333334E-2</v>
      </c>
      <c r="H13" s="12">
        <f t="shared" si="4"/>
        <v>4.5138888888888895E-2</v>
      </c>
      <c r="I13">
        <v>1680</v>
      </c>
      <c r="J13">
        <f t="shared" si="5"/>
        <v>28</v>
      </c>
      <c r="K13">
        <v>5580</v>
      </c>
      <c r="L13">
        <f t="shared" si="6"/>
        <v>93</v>
      </c>
      <c r="M13">
        <v>3900</v>
      </c>
      <c r="N13">
        <v>23.780487804878</v>
      </c>
      <c r="O13">
        <f t="shared" si="7"/>
        <v>164.00000000000034</v>
      </c>
    </row>
    <row r="14" spans="2:21" x14ac:dyDescent="0.2">
      <c r="B14" t="s">
        <v>14</v>
      </c>
      <c r="C14" s="12">
        <f t="shared" si="1"/>
        <v>3.8194444444444443E-3</v>
      </c>
      <c r="D14">
        <v>3.4</v>
      </c>
      <c r="E14">
        <f>E15+D14</f>
        <v>5.5</v>
      </c>
      <c r="F14" s="12">
        <f t="shared" si="2"/>
        <v>2.2638888888888889E-2</v>
      </c>
      <c r="G14" s="12">
        <f t="shared" si="3"/>
        <v>6.7777777777777784E-2</v>
      </c>
      <c r="H14" s="12">
        <f t="shared" si="4"/>
        <v>4.5138888888888895E-2</v>
      </c>
      <c r="I14">
        <v>1956</v>
      </c>
      <c r="J14">
        <f t="shared" si="5"/>
        <v>32.6</v>
      </c>
      <c r="K14">
        <v>5856</v>
      </c>
      <c r="L14">
        <f t="shared" si="6"/>
        <v>97.6</v>
      </c>
      <c r="M14">
        <v>3900</v>
      </c>
      <c r="N14">
        <v>31.451612903225801</v>
      </c>
      <c r="O14">
        <f t="shared" si="7"/>
        <v>124.00000000000003</v>
      </c>
    </row>
    <row r="15" spans="2:21" x14ac:dyDescent="0.2">
      <c r="B15" t="s">
        <v>15</v>
      </c>
      <c r="C15" s="12">
        <f t="shared" si="1"/>
        <v>1.4583333333333334E-3</v>
      </c>
      <c r="D15">
        <v>1.2</v>
      </c>
      <c r="E15">
        <f>E16+D15</f>
        <v>2.1</v>
      </c>
      <c r="F15" s="12">
        <f t="shared" si="2"/>
        <v>2.5000000000000001E-2</v>
      </c>
      <c r="G15" s="12">
        <f t="shared" si="3"/>
        <v>7.013888888888889E-2</v>
      </c>
      <c r="H15" s="12">
        <f t="shared" si="4"/>
        <v>4.5138888888888888E-2</v>
      </c>
      <c r="I15">
        <v>2160</v>
      </c>
      <c r="J15">
        <f t="shared" si="5"/>
        <v>36</v>
      </c>
      <c r="K15">
        <v>6060</v>
      </c>
      <c r="L15">
        <f t="shared" si="6"/>
        <v>101</v>
      </c>
      <c r="M15">
        <v>3900</v>
      </c>
      <c r="N15">
        <v>18.309859154929502</v>
      </c>
      <c r="O15">
        <f t="shared" si="7"/>
        <v>213.00000000000088</v>
      </c>
    </row>
    <row r="16" spans="2:21" x14ac:dyDescent="0.2">
      <c r="B16" t="s">
        <v>16</v>
      </c>
      <c r="C16" s="12">
        <f t="shared" si="1"/>
        <v>6.2500000000000001E-4</v>
      </c>
      <c r="D16">
        <v>0.9</v>
      </c>
      <c r="E16">
        <f>D16</f>
        <v>0.9</v>
      </c>
      <c r="F16" s="12">
        <f t="shared" si="2"/>
        <v>2.5833333333333333E-2</v>
      </c>
      <c r="G16" s="12">
        <f t="shared" si="3"/>
        <v>7.0972222222222228E-2</v>
      </c>
      <c r="H16" s="12">
        <f t="shared" si="4"/>
        <v>4.5138888888888895E-2</v>
      </c>
      <c r="I16">
        <v>2232</v>
      </c>
      <c r="J16">
        <f t="shared" si="5"/>
        <v>37.200000000000003</v>
      </c>
      <c r="K16">
        <v>6132</v>
      </c>
      <c r="L16">
        <f t="shared" si="6"/>
        <v>102.2</v>
      </c>
      <c r="M16">
        <v>3900</v>
      </c>
      <c r="N16">
        <v>21.081081081080999</v>
      </c>
      <c r="O16">
        <f t="shared" si="7"/>
        <v>185.00000000000071</v>
      </c>
    </row>
    <row r="17" spans="2:15" x14ac:dyDescent="0.2">
      <c r="B17" t="s">
        <v>20</v>
      </c>
      <c r="C17" s="12">
        <f t="shared" si="1"/>
        <v>2.2708333333333334E-2</v>
      </c>
      <c r="D17">
        <v>1.2</v>
      </c>
      <c r="E17">
        <f t="shared" ref="E17:E26" si="8">E18+D17</f>
        <v>32.700000000000003</v>
      </c>
      <c r="F17" s="12">
        <f t="shared" si="2"/>
        <v>3.7499999999999999E-3</v>
      </c>
      <c r="G17" s="12">
        <f t="shared" si="3"/>
        <v>4.8888888888888891E-2</v>
      </c>
      <c r="H17" s="12">
        <f t="shared" si="4"/>
        <v>4.5138888888888895E-2</v>
      </c>
      <c r="I17">
        <v>324</v>
      </c>
      <c r="J17">
        <f t="shared" si="5"/>
        <v>5.4</v>
      </c>
      <c r="K17">
        <v>4224</v>
      </c>
      <c r="L17">
        <f t="shared" si="6"/>
        <v>70.400000000000006</v>
      </c>
      <c r="M17">
        <v>3900</v>
      </c>
      <c r="N17">
        <v>49.367088607594901</v>
      </c>
      <c r="O17">
        <f t="shared" si="7"/>
        <v>79.000000000000057</v>
      </c>
    </row>
    <row r="18" spans="2:15" x14ac:dyDescent="0.2">
      <c r="B18" t="s">
        <v>21</v>
      </c>
      <c r="C18" s="12">
        <f t="shared" si="1"/>
        <v>2.1874999999999999E-2</v>
      </c>
      <c r="D18">
        <v>2.2999999999999998</v>
      </c>
      <c r="E18">
        <f t="shared" si="8"/>
        <v>31.5</v>
      </c>
      <c r="F18" s="12">
        <f t="shared" si="2"/>
        <v>4.5833333333333334E-3</v>
      </c>
      <c r="G18" s="12">
        <f t="shared" si="3"/>
        <v>4.9722222222222223E-2</v>
      </c>
      <c r="H18" s="12">
        <f t="shared" si="4"/>
        <v>4.5138888888888888E-2</v>
      </c>
      <c r="I18">
        <v>396</v>
      </c>
      <c r="J18">
        <f t="shared" si="5"/>
        <v>6.6</v>
      </c>
      <c r="K18">
        <v>4296</v>
      </c>
      <c r="L18">
        <f t="shared" si="6"/>
        <v>71.599999999999994</v>
      </c>
      <c r="M18">
        <v>3900</v>
      </c>
      <c r="N18">
        <v>56.521739130434703</v>
      </c>
      <c r="O18">
        <f t="shared" si="7"/>
        <v>69.000000000000099</v>
      </c>
    </row>
    <row r="19" spans="2:15" x14ac:dyDescent="0.2">
      <c r="B19" t="s">
        <v>22</v>
      </c>
      <c r="C19" s="12">
        <f t="shared" si="1"/>
        <v>2.0277777777777777E-2</v>
      </c>
      <c r="D19">
        <v>3.2</v>
      </c>
      <c r="E19">
        <f t="shared" si="8"/>
        <v>29.2</v>
      </c>
      <c r="F19" s="12">
        <f t="shared" si="2"/>
        <v>6.1805555555555555E-3</v>
      </c>
      <c r="G19" s="12">
        <f t="shared" si="3"/>
        <v>5.1319444444444445E-2</v>
      </c>
      <c r="H19" s="12">
        <f t="shared" si="4"/>
        <v>4.5138888888888888E-2</v>
      </c>
      <c r="I19">
        <v>534</v>
      </c>
      <c r="J19">
        <f t="shared" si="5"/>
        <v>8.9</v>
      </c>
      <c r="K19">
        <v>4434</v>
      </c>
      <c r="L19">
        <f t="shared" si="6"/>
        <v>73.900000000000006</v>
      </c>
      <c r="M19">
        <v>3900</v>
      </c>
      <c r="N19">
        <v>90.697674418604606</v>
      </c>
      <c r="O19">
        <f t="shared" si="7"/>
        <v>43.000000000000021</v>
      </c>
    </row>
    <row r="20" spans="2:15" x14ac:dyDescent="0.2">
      <c r="B20" t="s">
        <v>23</v>
      </c>
      <c r="C20" s="12">
        <f t="shared" si="1"/>
        <v>1.8055555555555554E-2</v>
      </c>
      <c r="D20">
        <v>4.3</v>
      </c>
      <c r="E20">
        <f t="shared" si="8"/>
        <v>26</v>
      </c>
      <c r="F20" s="12">
        <f t="shared" si="2"/>
        <v>8.4027777777777781E-3</v>
      </c>
      <c r="G20" s="12">
        <f t="shared" si="3"/>
        <v>5.3541666666666668E-2</v>
      </c>
      <c r="H20" s="12">
        <f t="shared" si="4"/>
        <v>4.5138888888888888E-2</v>
      </c>
      <c r="I20">
        <v>726</v>
      </c>
      <c r="J20">
        <f t="shared" si="5"/>
        <v>12.1</v>
      </c>
      <c r="K20">
        <v>4626</v>
      </c>
      <c r="L20">
        <f t="shared" si="6"/>
        <v>77.099999999999994</v>
      </c>
      <c r="M20">
        <v>3900</v>
      </c>
      <c r="N20">
        <v>30.708661417322801</v>
      </c>
      <c r="O20">
        <f t="shared" si="7"/>
        <v>127.00000000000014</v>
      </c>
    </row>
    <row r="21" spans="2:15" x14ac:dyDescent="0.2">
      <c r="B21" t="s">
        <v>24</v>
      </c>
      <c r="C21" s="12">
        <f t="shared" si="1"/>
        <v>1.5069444444444444E-2</v>
      </c>
      <c r="D21">
        <v>1.2</v>
      </c>
      <c r="E21">
        <f t="shared" si="8"/>
        <v>21.7</v>
      </c>
      <c r="F21" s="12"/>
      <c r="G21" s="12"/>
      <c r="H21" s="12"/>
      <c r="O21">
        <f>O39/2</f>
        <v>105.00000000000028</v>
      </c>
    </row>
    <row r="22" spans="2:15" x14ac:dyDescent="0.2">
      <c r="B22" t="s">
        <v>25</v>
      </c>
      <c r="C22" s="12">
        <f t="shared" si="1"/>
        <v>1.4236111111111111E-2</v>
      </c>
      <c r="D22">
        <v>2.7</v>
      </c>
      <c r="E22">
        <f t="shared" si="8"/>
        <v>20.5</v>
      </c>
      <c r="F22" s="12">
        <f t="shared" si="2"/>
        <v>1.2222222222222223E-2</v>
      </c>
      <c r="G22" s="12">
        <f t="shared" si="3"/>
        <v>5.7361111111111113E-2</v>
      </c>
      <c r="H22" s="12">
        <f t="shared" si="4"/>
        <v>4.5138888888888888E-2</v>
      </c>
      <c r="I22">
        <v>1056</v>
      </c>
      <c r="J22">
        <f t="shared" si="5"/>
        <v>17.600000000000001</v>
      </c>
      <c r="K22">
        <v>4956</v>
      </c>
      <c r="L22">
        <f t="shared" si="6"/>
        <v>82.6</v>
      </c>
      <c r="M22">
        <v>3900</v>
      </c>
      <c r="N22">
        <v>130</v>
      </c>
      <c r="O22">
        <f t="shared" si="7"/>
        <v>30</v>
      </c>
    </row>
    <row r="23" spans="2:15" x14ac:dyDescent="0.2">
      <c r="B23" t="s">
        <v>26</v>
      </c>
      <c r="C23" s="12">
        <f t="shared" si="1"/>
        <v>1.2361111111111111E-2</v>
      </c>
      <c r="D23">
        <v>3</v>
      </c>
      <c r="E23">
        <f t="shared" si="8"/>
        <v>17.8</v>
      </c>
      <c r="F23" s="12">
        <f t="shared" si="2"/>
        <v>1.4097222222222223E-2</v>
      </c>
      <c r="G23" s="12">
        <f t="shared" si="3"/>
        <v>5.9236111111111114E-2</v>
      </c>
      <c r="H23" s="12">
        <f t="shared" si="4"/>
        <v>4.5138888888888895E-2</v>
      </c>
      <c r="I23">
        <v>1218</v>
      </c>
      <c r="J23">
        <f t="shared" si="5"/>
        <v>20.3</v>
      </c>
      <c r="K23">
        <v>5118</v>
      </c>
      <c r="L23">
        <f t="shared" si="6"/>
        <v>85.3</v>
      </c>
      <c r="M23">
        <v>3900</v>
      </c>
      <c r="N23">
        <v>56.521739130434703</v>
      </c>
      <c r="O23">
        <f t="shared" si="7"/>
        <v>69.000000000000099</v>
      </c>
    </row>
    <row r="24" spans="2:15" x14ac:dyDescent="0.2">
      <c r="B24" t="s">
        <v>11</v>
      </c>
      <c r="C24" s="12">
        <f t="shared" si="1"/>
        <v>1.0277777777777778E-2</v>
      </c>
      <c r="D24">
        <v>6</v>
      </c>
      <c r="E24">
        <f t="shared" si="8"/>
        <v>14.8</v>
      </c>
      <c r="F24" s="12"/>
      <c r="G24" s="12"/>
      <c r="H24" s="12"/>
      <c r="O24">
        <f>O40/2</f>
        <v>110.00000000000044</v>
      </c>
    </row>
    <row r="25" spans="2:15" x14ac:dyDescent="0.2">
      <c r="B25" t="s">
        <v>27</v>
      </c>
      <c r="C25" s="12">
        <f t="shared" si="1"/>
        <v>6.1111111111111114E-3</v>
      </c>
      <c r="D25">
        <v>4.3</v>
      </c>
      <c r="E25">
        <f t="shared" si="8"/>
        <v>8.8000000000000007</v>
      </c>
      <c r="F25" s="12">
        <f t="shared" si="2"/>
        <v>2.0347222222222221E-2</v>
      </c>
      <c r="G25" s="12">
        <f t="shared" si="3"/>
        <v>6.5486111111111106E-2</v>
      </c>
      <c r="H25" s="12">
        <f t="shared" si="4"/>
        <v>4.5138888888888881E-2</v>
      </c>
      <c r="I25">
        <v>1758</v>
      </c>
      <c r="J25">
        <f t="shared" si="5"/>
        <v>29.3</v>
      </c>
      <c r="K25">
        <v>5658</v>
      </c>
      <c r="L25">
        <f t="shared" si="6"/>
        <v>94.3</v>
      </c>
      <c r="M25">
        <v>3900</v>
      </c>
      <c r="N25">
        <v>24.074074074074002</v>
      </c>
      <c r="O25">
        <f t="shared" si="7"/>
        <v>162.00000000000048</v>
      </c>
    </row>
    <row r="26" spans="2:15" x14ac:dyDescent="0.2">
      <c r="B26" t="s">
        <v>28</v>
      </c>
      <c r="C26" s="12">
        <f t="shared" si="1"/>
        <v>3.1250000000000002E-3</v>
      </c>
      <c r="D26">
        <v>0.5</v>
      </c>
      <c r="E26">
        <f t="shared" si="8"/>
        <v>4.5</v>
      </c>
      <c r="F26" s="12">
        <f t="shared" si="2"/>
        <v>2.3333333333333334E-2</v>
      </c>
      <c r="G26" s="12">
        <f t="shared" si="3"/>
        <v>6.8472222222222226E-2</v>
      </c>
      <c r="H26" s="12">
        <f t="shared" si="4"/>
        <v>4.5138888888888895E-2</v>
      </c>
      <c r="I26">
        <v>2016</v>
      </c>
      <c r="J26">
        <f t="shared" si="5"/>
        <v>33.6</v>
      </c>
      <c r="K26">
        <v>5916</v>
      </c>
      <c r="L26">
        <f t="shared" si="6"/>
        <v>98.6</v>
      </c>
      <c r="M26">
        <v>3900</v>
      </c>
      <c r="N26">
        <v>43.3333333333333</v>
      </c>
      <c r="O26">
        <f t="shared" si="7"/>
        <v>90.000000000000071</v>
      </c>
    </row>
    <row r="27" spans="2:15" x14ac:dyDescent="0.2">
      <c r="B27" t="s">
        <v>29</v>
      </c>
      <c r="C27" s="12">
        <f t="shared" si="1"/>
        <v>2.7777777777777779E-3</v>
      </c>
      <c r="D27">
        <v>2.7</v>
      </c>
      <c r="E27">
        <f>E28+D27</f>
        <v>4</v>
      </c>
      <c r="F27" s="12">
        <f t="shared" si="2"/>
        <v>2.3680555555555555E-2</v>
      </c>
      <c r="G27" s="12">
        <f t="shared" si="3"/>
        <v>6.8819444444444447E-2</v>
      </c>
      <c r="H27" s="12">
        <f t="shared" si="4"/>
        <v>4.5138888888888895E-2</v>
      </c>
      <c r="I27">
        <v>2046</v>
      </c>
      <c r="J27">
        <f t="shared" si="5"/>
        <v>34.1</v>
      </c>
      <c r="K27">
        <v>5946</v>
      </c>
      <c r="L27">
        <f t="shared" si="6"/>
        <v>99.1</v>
      </c>
      <c r="M27">
        <v>3900</v>
      </c>
      <c r="N27">
        <v>26.351351351351301</v>
      </c>
      <c r="O27">
        <f t="shared" si="7"/>
        <v>148.00000000000028</v>
      </c>
    </row>
    <row r="28" spans="2:15" x14ac:dyDescent="0.2">
      <c r="B28" t="s">
        <v>30</v>
      </c>
      <c r="C28" s="12">
        <f t="shared" si="1"/>
        <v>9.0277777777777784E-4</v>
      </c>
      <c r="D28">
        <v>1.3</v>
      </c>
      <c r="E28">
        <f>D28</f>
        <v>1.3</v>
      </c>
      <c r="F28" s="12">
        <f t="shared" si="2"/>
        <v>2.5555555555555557E-2</v>
      </c>
      <c r="G28" s="12">
        <f t="shared" si="3"/>
        <v>7.0694444444444449E-2</v>
      </c>
      <c r="H28" s="12">
        <f t="shared" si="4"/>
        <v>4.5138888888888895E-2</v>
      </c>
      <c r="I28">
        <v>2208</v>
      </c>
      <c r="J28">
        <f t="shared" si="5"/>
        <v>36.799999999999997</v>
      </c>
      <c r="K28">
        <v>6108</v>
      </c>
      <c r="L28">
        <f t="shared" si="6"/>
        <v>101.8</v>
      </c>
      <c r="M28">
        <v>3900</v>
      </c>
      <c r="N28">
        <v>22.807017543859601</v>
      </c>
      <c r="O28">
        <f t="shared" si="7"/>
        <v>171.00000000000037</v>
      </c>
    </row>
    <row r="29" spans="2:15" x14ac:dyDescent="0.2">
      <c r="B29" t="s">
        <v>31</v>
      </c>
      <c r="C29" s="12">
        <f t="shared" si="1"/>
        <v>2.645833333333333E-2</v>
      </c>
      <c r="D29">
        <v>0.6</v>
      </c>
      <c r="E29">
        <f t="shared" ref="E29:E35" si="9">E30+D29</f>
        <v>38.099999999999994</v>
      </c>
      <c r="F29" s="12">
        <f t="shared" si="2"/>
        <v>0</v>
      </c>
      <c r="G29" s="12">
        <f t="shared" si="3"/>
        <v>4.5138888888888888E-2</v>
      </c>
      <c r="H29" s="12">
        <f t="shared" si="4"/>
        <v>4.5138888888888888E-2</v>
      </c>
      <c r="I29">
        <v>0</v>
      </c>
      <c r="J29">
        <f t="shared" si="5"/>
        <v>0</v>
      </c>
      <c r="K29">
        <v>3900</v>
      </c>
      <c r="L29">
        <f t="shared" si="6"/>
        <v>65</v>
      </c>
      <c r="M29">
        <v>3900</v>
      </c>
      <c r="N29">
        <v>16.25</v>
      </c>
      <c r="O29">
        <f t="shared" si="7"/>
        <v>240</v>
      </c>
    </row>
    <row r="30" spans="2:15" x14ac:dyDescent="0.2">
      <c r="B30" t="s">
        <v>32</v>
      </c>
      <c r="C30" s="12">
        <f t="shared" si="1"/>
        <v>2.6041666666666661E-2</v>
      </c>
      <c r="D30">
        <v>2.2999999999999998</v>
      </c>
      <c r="E30">
        <f t="shared" si="9"/>
        <v>37.499999999999993</v>
      </c>
      <c r="F30" s="12">
        <f t="shared" si="2"/>
        <v>4.1666666666666669E-4</v>
      </c>
      <c r="G30" s="12">
        <f t="shared" si="3"/>
        <v>4.5555555555555557E-2</v>
      </c>
      <c r="H30" s="12">
        <f t="shared" si="4"/>
        <v>4.5138888888888888E-2</v>
      </c>
      <c r="I30">
        <v>36</v>
      </c>
      <c r="J30">
        <f t="shared" si="5"/>
        <v>0.6</v>
      </c>
      <c r="K30">
        <v>3936</v>
      </c>
      <c r="L30">
        <f t="shared" si="6"/>
        <v>65.599999999999994</v>
      </c>
      <c r="M30">
        <v>3900</v>
      </c>
      <c r="N30">
        <v>12.580645161290301</v>
      </c>
      <c r="O30">
        <f t="shared" si="7"/>
        <v>310.00000000000051</v>
      </c>
    </row>
    <row r="31" spans="2:15" x14ac:dyDescent="0.2">
      <c r="B31" t="s">
        <v>7</v>
      </c>
      <c r="C31" s="12">
        <f t="shared" si="1"/>
        <v>2.4444444444444442E-2</v>
      </c>
      <c r="D31">
        <v>4.0999999999999996</v>
      </c>
      <c r="E31">
        <f t="shared" si="9"/>
        <v>35.199999999999996</v>
      </c>
      <c r="F31" s="12"/>
      <c r="G31" s="12"/>
      <c r="H31" s="12"/>
      <c r="O31">
        <f>O38/2</f>
        <v>130.00000000000065</v>
      </c>
    </row>
    <row r="32" spans="2:15" x14ac:dyDescent="0.2">
      <c r="B32" t="s">
        <v>24</v>
      </c>
      <c r="C32" s="12">
        <f t="shared" si="1"/>
        <v>2.1597222222222219E-2</v>
      </c>
      <c r="D32">
        <v>6</v>
      </c>
      <c r="E32">
        <f t="shared" si="9"/>
        <v>31.099999999999998</v>
      </c>
      <c r="F32" s="12"/>
      <c r="G32" s="12"/>
      <c r="H32" s="12"/>
      <c r="O32">
        <f>O39/2</f>
        <v>105.00000000000028</v>
      </c>
    </row>
    <row r="33" spans="2:15" x14ac:dyDescent="0.2">
      <c r="B33" t="s">
        <v>33</v>
      </c>
      <c r="C33" s="12">
        <f t="shared" si="1"/>
        <v>1.7430555555555553E-2</v>
      </c>
      <c r="D33">
        <v>2.2999999999999998</v>
      </c>
      <c r="E33">
        <f t="shared" si="9"/>
        <v>25.099999999999998</v>
      </c>
      <c r="F33" s="12">
        <f t="shared" si="2"/>
        <v>9.0277777777777769E-3</v>
      </c>
      <c r="G33" s="12">
        <f t="shared" si="3"/>
        <v>5.4166666666666669E-2</v>
      </c>
      <c r="H33" s="12">
        <f t="shared" si="4"/>
        <v>4.5138888888888895E-2</v>
      </c>
      <c r="I33">
        <v>780</v>
      </c>
      <c r="J33">
        <f t="shared" si="5"/>
        <v>13</v>
      </c>
      <c r="K33">
        <v>4680</v>
      </c>
      <c r="L33">
        <f t="shared" si="6"/>
        <v>78</v>
      </c>
      <c r="M33">
        <v>3900</v>
      </c>
      <c r="N33">
        <v>29.770992366412202</v>
      </c>
      <c r="O33">
        <f t="shared" si="7"/>
        <v>131.00000000000006</v>
      </c>
    </row>
    <row r="34" spans="2:15" x14ac:dyDescent="0.2">
      <c r="B34" t="s">
        <v>34</v>
      </c>
      <c r="C34" s="12">
        <f t="shared" si="1"/>
        <v>1.5833333333333331E-2</v>
      </c>
      <c r="D34">
        <v>7.1</v>
      </c>
      <c r="E34">
        <f t="shared" si="9"/>
        <v>22.799999999999997</v>
      </c>
      <c r="F34" s="12">
        <f t="shared" si="2"/>
        <v>1.0625000000000001E-2</v>
      </c>
      <c r="G34" s="12">
        <f t="shared" si="3"/>
        <v>5.5763888888888891E-2</v>
      </c>
      <c r="H34" s="12">
        <f t="shared" si="4"/>
        <v>4.5138888888888888E-2</v>
      </c>
      <c r="I34">
        <v>918</v>
      </c>
      <c r="J34">
        <f t="shared" si="5"/>
        <v>15.3</v>
      </c>
      <c r="K34">
        <v>4818</v>
      </c>
      <c r="L34">
        <f t="shared" si="6"/>
        <v>80.3</v>
      </c>
      <c r="M34">
        <v>3900</v>
      </c>
      <c r="N34">
        <v>20.5263157894736</v>
      </c>
      <c r="O34">
        <f t="shared" si="7"/>
        <v>190.0000000000008</v>
      </c>
    </row>
    <row r="35" spans="2:15" x14ac:dyDescent="0.2">
      <c r="B35" t="s">
        <v>35</v>
      </c>
      <c r="C35" s="12">
        <f t="shared" si="1"/>
        <v>1.0902777777777777E-2</v>
      </c>
      <c r="D35">
        <v>4.8</v>
      </c>
      <c r="E35">
        <f t="shared" si="9"/>
        <v>15.7</v>
      </c>
      <c r="F35" s="12">
        <f t="shared" si="2"/>
        <v>1.5555555555555555E-2</v>
      </c>
      <c r="G35" s="12">
        <f t="shared" si="3"/>
        <v>6.0694444444444447E-2</v>
      </c>
      <c r="H35" s="12">
        <f t="shared" si="4"/>
        <v>4.5138888888888895E-2</v>
      </c>
      <c r="I35">
        <v>1344</v>
      </c>
      <c r="J35">
        <f t="shared" si="5"/>
        <v>22.4</v>
      </c>
      <c r="K35">
        <v>5244</v>
      </c>
      <c r="L35">
        <f t="shared" si="6"/>
        <v>87.4</v>
      </c>
      <c r="M35">
        <v>3900</v>
      </c>
      <c r="N35">
        <v>29.545454545454501</v>
      </c>
      <c r="O35">
        <f t="shared" si="7"/>
        <v>132.0000000000002</v>
      </c>
    </row>
    <row r="36" spans="2:15" x14ac:dyDescent="0.2">
      <c r="B36" t="s">
        <v>36</v>
      </c>
      <c r="C36" s="12">
        <f t="shared" si="1"/>
        <v>7.5694444444444446E-3</v>
      </c>
      <c r="D36">
        <v>3.7</v>
      </c>
      <c r="E36">
        <f>E37+D36</f>
        <v>10.9</v>
      </c>
      <c r="F36" s="12">
        <f t="shared" si="2"/>
        <v>1.8888888888888889E-2</v>
      </c>
      <c r="G36" s="12">
        <f t="shared" si="3"/>
        <v>6.4027777777777781E-2</v>
      </c>
      <c r="H36" s="12">
        <f t="shared" si="4"/>
        <v>4.5138888888888895E-2</v>
      </c>
      <c r="I36">
        <v>1632</v>
      </c>
      <c r="J36">
        <f t="shared" si="5"/>
        <v>27.2</v>
      </c>
      <c r="K36">
        <v>5532</v>
      </c>
      <c r="L36">
        <f t="shared" si="6"/>
        <v>92.2</v>
      </c>
      <c r="M36">
        <v>3900</v>
      </c>
      <c r="N36">
        <v>30.46875</v>
      </c>
      <c r="O36">
        <f t="shared" si="7"/>
        <v>128</v>
      </c>
    </row>
    <row r="37" spans="2:15" x14ac:dyDescent="0.2">
      <c r="B37" t="s">
        <v>37</v>
      </c>
      <c r="C37" s="12">
        <f t="shared" si="1"/>
        <v>5.0000000000000001E-3</v>
      </c>
      <c r="D37">
        <v>7.2</v>
      </c>
      <c r="E37">
        <f>D37</f>
        <v>7.2</v>
      </c>
      <c r="F37" s="12">
        <f t="shared" si="2"/>
        <v>2.1458333333333333E-2</v>
      </c>
      <c r="G37" s="12">
        <f t="shared" si="3"/>
        <v>6.6597222222222224E-2</v>
      </c>
      <c r="H37" s="12">
        <f t="shared" si="4"/>
        <v>4.5138888888888895E-2</v>
      </c>
      <c r="I37">
        <v>1854</v>
      </c>
      <c r="J37">
        <f t="shared" si="5"/>
        <v>30.9</v>
      </c>
      <c r="K37">
        <v>5754</v>
      </c>
      <c r="L37">
        <f t="shared" si="6"/>
        <v>95.9</v>
      </c>
      <c r="M37">
        <v>3900</v>
      </c>
      <c r="N37">
        <v>55.714285714285701</v>
      </c>
      <c r="O37">
        <f t="shared" si="7"/>
        <v>70.000000000000014</v>
      </c>
    </row>
    <row r="38" spans="2:15" x14ac:dyDescent="0.2">
      <c r="B38" t="s">
        <v>7</v>
      </c>
      <c r="C38" s="12"/>
      <c r="F38" s="12">
        <f t="shared" si="2"/>
        <v>2.0138888888888888E-3</v>
      </c>
      <c r="G38" s="12">
        <f t="shared" si="3"/>
        <v>5.1319444444444445E-2</v>
      </c>
      <c r="H38" s="12">
        <f t="shared" si="4"/>
        <v>4.9305555555555554E-2</v>
      </c>
      <c r="I38">
        <v>174</v>
      </c>
      <c r="J38">
        <f t="shared" si="5"/>
        <v>2.9</v>
      </c>
      <c r="K38">
        <v>4434</v>
      </c>
      <c r="L38">
        <f t="shared" si="6"/>
        <v>73.900000000000006</v>
      </c>
      <c r="M38">
        <v>4260</v>
      </c>
      <c r="N38">
        <v>16.384615384615302</v>
      </c>
      <c r="O38">
        <f t="shared" si="7"/>
        <v>260.00000000000131</v>
      </c>
    </row>
    <row r="39" spans="2:15" x14ac:dyDescent="0.2">
      <c r="B39" t="s">
        <v>24</v>
      </c>
      <c r="C39" s="12"/>
      <c r="F39" s="12">
        <f t="shared" si="2"/>
        <v>4.8611111111111112E-3</v>
      </c>
      <c r="G39" s="12">
        <f t="shared" si="3"/>
        <v>5.6527777777777781E-2</v>
      </c>
      <c r="H39" s="12">
        <f t="shared" si="4"/>
        <v>5.1666666666666666E-2</v>
      </c>
      <c r="I39">
        <v>420</v>
      </c>
      <c r="J39">
        <f t="shared" si="5"/>
        <v>7</v>
      </c>
      <c r="K39">
        <v>4884</v>
      </c>
      <c r="L39">
        <f t="shared" si="6"/>
        <v>81.400000000000006</v>
      </c>
      <c r="M39">
        <v>4464</v>
      </c>
      <c r="N39">
        <v>21.257142857142799</v>
      </c>
      <c r="O39">
        <f t="shared" si="7"/>
        <v>210.00000000000057</v>
      </c>
    </row>
    <row r="40" spans="2:15" x14ac:dyDescent="0.2">
      <c r="B40" t="s">
        <v>11</v>
      </c>
      <c r="C40" s="12"/>
      <c r="F40" s="12">
        <f t="shared" si="2"/>
        <v>1.5555555555555555E-2</v>
      </c>
      <c r="G40" s="12">
        <f t="shared" si="3"/>
        <v>6.1319444444444447E-2</v>
      </c>
      <c r="H40" s="12">
        <f t="shared" si="4"/>
        <v>4.5763888888888896E-2</v>
      </c>
      <c r="I40">
        <v>1344</v>
      </c>
      <c r="J40">
        <f t="shared" si="5"/>
        <v>22.4</v>
      </c>
      <c r="K40">
        <v>5298</v>
      </c>
      <c r="L40">
        <f t="shared" si="6"/>
        <v>88.3</v>
      </c>
      <c r="M40">
        <v>3954</v>
      </c>
      <c r="N40">
        <v>17.972727272727202</v>
      </c>
      <c r="O40">
        <f t="shared" si="7"/>
        <v>220.00000000000088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AA9E-734F-4530-A613-4B8C5C34F8F1}">
  <dimension ref="B1:H49"/>
  <sheetViews>
    <sheetView topLeftCell="A40" zoomScaleNormal="100" workbookViewId="0">
      <selection activeCell="J16" sqref="J16"/>
    </sheetView>
  </sheetViews>
  <sheetFormatPr baseColWidth="10" defaultColWidth="8.83203125" defaultRowHeight="15" x14ac:dyDescent="0.2"/>
  <cols>
    <col min="2" max="2" width="8.5" bestFit="1" customWidth="1"/>
    <col min="3" max="3" width="15.33203125" customWidth="1"/>
    <col min="4" max="4" width="18.1640625" customWidth="1"/>
    <col min="5" max="5" width="21.1640625" customWidth="1"/>
    <col min="6" max="6" width="15" customWidth="1"/>
    <col min="7" max="7" width="28.1640625" customWidth="1"/>
    <col min="8" max="8" width="16.83203125" customWidth="1"/>
  </cols>
  <sheetData>
    <row r="1" spans="2:8" x14ac:dyDescent="0.2">
      <c r="B1" s="36" t="s">
        <v>1</v>
      </c>
      <c r="C1" s="38" t="s">
        <v>82</v>
      </c>
      <c r="D1" s="38" t="s">
        <v>83</v>
      </c>
      <c r="E1" s="38" t="s">
        <v>84</v>
      </c>
      <c r="F1" s="38" t="s">
        <v>85</v>
      </c>
      <c r="G1" s="38" t="s">
        <v>86</v>
      </c>
      <c r="H1" s="34" t="s">
        <v>88</v>
      </c>
    </row>
    <row r="2" spans="2:8" x14ac:dyDescent="0.2">
      <c r="B2" s="37"/>
      <c r="C2" s="39"/>
      <c r="D2" s="39"/>
      <c r="E2" s="39"/>
      <c r="F2" s="39"/>
      <c r="G2" s="39"/>
      <c r="H2" s="35"/>
    </row>
    <row r="3" spans="2:8" x14ac:dyDescent="0.2">
      <c r="B3" s="16" t="s">
        <v>3</v>
      </c>
      <c r="C3" s="14">
        <v>2.6388888888888885E-2</v>
      </c>
      <c r="D3" s="14">
        <v>6.9444444444444444E-5</v>
      </c>
      <c r="E3" s="14">
        <v>4.5208333333333336E-2</v>
      </c>
      <c r="F3" s="14">
        <v>4.5138888888888895E-2</v>
      </c>
      <c r="G3" s="15">
        <v>31.707317073170699</v>
      </c>
      <c r="H3" s="17">
        <v>123.00000000000013</v>
      </c>
    </row>
    <row r="4" spans="2:8" x14ac:dyDescent="0.2">
      <c r="B4" s="16" t="s">
        <v>4</v>
      </c>
      <c r="C4" s="14">
        <v>2.4166666666666659E-2</v>
      </c>
      <c r="D4" s="14">
        <v>2.2916666666666667E-3</v>
      </c>
      <c r="E4" s="14">
        <v>4.7430555555555552E-2</v>
      </c>
      <c r="F4" s="14">
        <v>4.5138888888888888E-2</v>
      </c>
      <c r="G4" s="15">
        <v>42.391304347826001</v>
      </c>
      <c r="H4" s="17">
        <v>92.000000000000185</v>
      </c>
    </row>
    <row r="5" spans="2:8" x14ac:dyDescent="0.2">
      <c r="B5" s="16" t="s">
        <v>5</v>
      </c>
      <c r="C5" s="14">
        <v>2.2569444444444441E-2</v>
      </c>
      <c r="D5" s="14">
        <v>3.8888888888888888E-3</v>
      </c>
      <c r="E5" s="14">
        <v>4.9027777777777781E-2</v>
      </c>
      <c r="F5" s="14">
        <v>4.5138888888888895E-2</v>
      </c>
      <c r="G5" s="15">
        <v>16.182572614107801</v>
      </c>
      <c r="H5" s="17">
        <v>241.00000000000122</v>
      </c>
    </row>
    <row r="6" spans="2:8" x14ac:dyDescent="0.2">
      <c r="B6" s="16" t="s">
        <v>6</v>
      </c>
      <c r="C6" s="14">
        <v>2.1111111111111108E-2</v>
      </c>
      <c r="D6" s="14">
        <v>5.347222222222222E-3</v>
      </c>
      <c r="E6" s="14">
        <v>5.0486111111111114E-2</v>
      </c>
      <c r="F6" s="14">
        <v>4.5138888888888895E-2</v>
      </c>
      <c r="G6" s="15">
        <v>31.707317073170699</v>
      </c>
      <c r="H6" s="17">
        <v>123.00000000000013</v>
      </c>
    </row>
    <row r="7" spans="2:8" x14ac:dyDescent="0.2">
      <c r="B7" s="16" t="s">
        <v>7</v>
      </c>
      <c r="C7" s="14">
        <v>2.0277777777777777E-2</v>
      </c>
      <c r="D7" s="14"/>
      <c r="E7" s="14"/>
      <c r="F7" s="14"/>
      <c r="G7" s="15"/>
      <c r="H7" s="17">
        <v>130.00000000000065</v>
      </c>
    </row>
    <row r="8" spans="2:8" x14ac:dyDescent="0.2">
      <c r="B8" s="16" t="s">
        <v>8</v>
      </c>
      <c r="C8" s="14">
        <v>1.6527777777777777E-2</v>
      </c>
      <c r="D8" s="14">
        <v>9.9305555555555553E-3</v>
      </c>
      <c r="E8" s="14">
        <v>5.5069444444444442E-2</v>
      </c>
      <c r="F8" s="14">
        <v>4.5138888888888888E-2</v>
      </c>
      <c r="G8" s="15">
        <v>18.139534883720899</v>
      </c>
      <c r="H8" s="17">
        <v>215.00000000000037</v>
      </c>
    </row>
    <row r="9" spans="2:8" x14ac:dyDescent="0.2">
      <c r="B9" s="16" t="s">
        <v>9</v>
      </c>
      <c r="C9" s="14">
        <v>1.4513888888888889E-2</v>
      </c>
      <c r="D9" s="14">
        <v>1.1944444444444445E-2</v>
      </c>
      <c r="E9" s="14">
        <v>5.7083333333333333E-2</v>
      </c>
      <c r="F9" s="14">
        <v>4.5138888888888888E-2</v>
      </c>
      <c r="G9" s="15">
        <v>15.9183673469387</v>
      </c>
      <c r="H9" s="17">
        <v>245.00000000000117</v>
      </c>
    </row>
    <row r="10" spans="2:8" x14ac:dyDescent="0.2">
      <c r="B10" s="16" t="s">
        <v>10</v>
      </c>
      <c r="C10" s="14">
        <v>1.2152777777777778E-2</v>
      </c>
      <c r="D10" s="14">
        <v>1.4305555555555556E-2</v>
      </c>
      <c r="E10" s="14">
        <v>5.9444444444444446E-2</v>
      </c>
      <c r="F10" s="14">
        <v>4.5138888888888888E-2</v>
      </c>
      <c r="G10" s="15">
        <v>28.4671532846715</v>
      </c>
      <c r="H10" s="17">
        <v>137.00000000000017</v>
      </c>
    </row>
    <row r="11" spans="2:8" x14ac:dyDescent="0.2">
      <c r="B11" s="16" t="s">
        <v>11</v>
      </c>
      <c r="C11" s="14">
        <v>1.0902777777777777E-2</v>
      </c>
      <c r="D11" s="14"/>
      <c r="E11" s="14"/>
      <c r="F11" s="14"/>
      <c r="G11" s="15"/>
      <c r="H11" s="17">
        <v>110.00000000000044</v>
      </c>
    </row>
    <row r="12" spans="2:8" x14ac:dyDescent="0.2">
      <c r="B12" s="16" t="s">
        <v>12</v>
      </c>
      <c r="C12" s="14">
        <v>8.1250000000000003E-3</v>
      </c>
      <c r="D12" s="14">
        <v>1.8333333333333333E-2</v>
      </c>
      <c r="E12" s="14">
        <v>6.3472222222222222E-2</v>
      </c>
      <c r="F12" s="14">
        <v>4.5138888888888888E-2</v>
      </c>
      <c r="G12" s="15">
        <v>29.545454545454501</v>
      </c>
      <c r="H12" s="17">
        <v>132.0000000000002</v>
      </c>
    </row>
    <row r="13" spans="2:8" x14ac:dyDescent="0.2">
      <c r="B13" s="16" t="s">
        <v>13</v>
      </c>
      <c r="C13" s="14">
        <v>7.013888888888889E-3</v>
      </c>
      <c r="D13" s="14">
        <v>1.9444444444444445E-2</v>
      </c>
      <c r="E13" s="14">
        <v>6.458333333333334E-2</v>
      </c>
      <c r="F13" s="14">
        <v>4.5138888888888895E-2</v>
      </c>
      <c r="G13" s="15">
        <v>23.780487804878</v>
      </c>
      <c r="H13" s="17">
        <v>164.00000000000034</v>
      </c>
    </row>
    <row r="14" spans="2:8" x14ac:dyDescent="0.2">
      <c r="B14" s="16" t="s">
        <v>14</v>
      </c>
      <c r="C14" s="14">
        <v>3.8194444444444443E-3</v>
      </c>
      <c r="D14" s="14">
        <v>2.2638888888888889E-2</v>
      </c>
      <c r="E14" s="14">
        <v>6.7777777777777784E-2</v>
      </c>
      <c r="F14" s="14">
        <v>4.5138888888888895E-2</v>
      </c>
      <c r="G14" s="15">
        <v>31.451612903225801</v>
      </c>
      <c r="H14" s="17">
        <v>124.00000000000003</v>
      </c>
    </row>
    <row r="15" spans="2:8" x14ac:dyDescent="0.2">
      <c r="B15" s="16" t="s">
        <v>15</v>
      </c>
      <c r="C15" s="14">
        <v>1.4583333333333334E-3</v>
      </c>
      <c r="D15" s="14">
        <v>2.5000000000000001E-2</v>
      </c>
      <c r="E15" s="14">
        <v>7.013888888888889E-2</v>
      </c>
      <c r="F15" s="14">
        <v>4.5138888888888888E-2</v>
      </c>
      <c r="G15" s="15">
        <v>18.309859154929502</v>
      </c>
      <c r="H15" s="17">
        <v>213.00000000000088</v>
      </c>
    </row>
    <row r="16" spans="2:8" ht="16" thickBot="1" x14ac:dyDescent="0.25">
      <c r="B16" s="18" t="s">
        <v>16</v>
      </c>
      <c r="C16" s="19">
        <v>6.2500000000000001E-4</v>
      </c>
      <c r="D16" s="19">
        <v>2.5833333333333333E-2</v>
      </c>
      <c r="E16" s="19">
        <v>7.0972222222222228E-2</v>
      </c>
      <c r="F16" s="19">
        <v>4.5138888888888895E-2</v>
      </c>
      <c r="G16" s="20">
        <v>21.081081081080999</v>
      </c>
      <c r="H16" s="21">
        <v>185.00000000000071</v>
      </c>
    </row>
    <row r="17" spans="2:8" ht="16" thickBot="1" x14ac:dyDescent="0.25">
      <c r="B17" s="13"/>
      <c r="C17" s="12"/>
      <c r="D17" s="12"/>
      <c r="E17" s="12"/>
      <c r="F17" s="12"/>
    </row>
    <row r="18" spans="2:8" x14ac:dyDescent="0.2">
      <c r="B18" s="36" t="s">
        <v>1</v>
      </c>
      <c r="C18" s="38" t="s">
        <v>82</v>
      </c>
      <c r="D18" s="38" t="s">
        <v>83</v>
      </c>
      <c r="E18" s="38" t="s">
        <v>84</v>
      </c>
      <c r="F18" s="38" t="s">
        <v>85</v>
      </c>
      <c r="G18" s="38" t="s">
        <v>86</v>
      </c>
      <c r="H18" s="34" t="s">
        <v>88</v>
      </c>
    </row>
    <row r="19" spans="2:8" ht="15" customHeight="1" x14ac:dyDescent="0.2">
      <c r="B19" s="37"/>
      <c r="C19" s="39"/>
      <c r="D19" s="39"/>
      <c r="E19" s="39"/>
      <c r="F19" s="39"/>
      <c r="G19" s="39"/>
      <c r="H19" s="35"/>
    </row>
    <row r="20" spans="2:8" x14ac:dyDescent="0.2">
      <c r="B20" s="16" t="s">
        <v>20</v>
      </c>
      <c r="C20" s="14">
        <v>2.2708333333333334E-2</v>
      </c>
      <c r="D20" s="14">
        <v>3.7499999999999999E-3</v>
      </c>
      <c r="E20" s="14">
        <v>4.8888888888888891E-2</v>
      </c>
      <c r="F20" s="14">
        <v>4.5138888888888895E-2</v>
      </c>
      <c r="G20" s="15">
        <v>49.367088607594901</v>
      </c>
      <c r="H20" s="17">
        <v>79.000000000000057</v>
      </c>
    </row>
    <row r="21" spans="2:8" x14ac:dyDescent="0.2">
      <c r="B21" s="16" t="s">
        <v>21</v>
      </c>
      <c r="C21" s="14">
        <v>2.1874999999999999E-2</v>
      </c>
      <c r="D21" s="14">
        <v>4.5833333333333334E-3</v>
      </c>
      <c r="E21" s="14">
        <v>4.9722222222222223E-2</v>
      </c>
      <c r="F21" s="14">
        <v>4.5138888888888888E-2</v>
      </c>
      <c r="G21" s="15">
        <v>56.521739130434703</v>
      </c>
      <c r="H21" s="17">
        <v>69.000000000000099</v>
      </c>
    </row>
    <row r="22" spans="2:8" x14ac:dyDescent="0.2">
      <c r="B22" s="16" t="s">
        <v>22</v>
      </c>
      <c r="C22" s="14">
        <v>2.0277777777777777E-2</v>
      </c>
      <c r="D22" s="14">
        <v>6.1805555555555555E-3</v>
      </c>
      <c r="E22" s="14">
        <v>5.1319444444444445E-2</v>
      </c>
      <c r="F22" s="14">
        <v>4.5138888888888888E-2</v>
      </c>
      <c r="G22" s="15">
        <v>90.697674418604606</v>
      </c>
      <c r="H22" s="17">
        <v>43.000000000000021</v>
      </c>
    </row>
    <row r="23" spans="2:8" x14ac:dyDescent="0.2">
      <c r="B23" s="16" t="s">
        <v>23</v>
      </c>
      <c r="C23" s="14">
        <v>1.8055555555555554E-2</v>
      </c>
      <c r="D23" s="14">
        <v>8.4027777777777781E-3</v>
      </c>
      <c r="E23" s="14">
        <v>5.3541666666666668E-2</v>
      </c>
      <c r="F23" s="14">
        <v>4.5138888888888888E-2</v>
      </c>
      <c r="G23" s="15">
        <v>30.708661417322801</v>
      </c>
      <c r="H23" s="17">
        <v>127.00000000000014</v>
      </c>
    </row>
    <row r="24" spans="2:8" x14ac:dyDescent="0.2">
      <c r="B24" s="16" t="s">
        <v>24</v>
      </c>
      <c r="C24" s="14">
        <v>1.5069444444444444E-2</v>
      </c>
      <c r="D24" s="14"/>
      <c r="E24" s="14"/>
      <c r="F24" s="14"/>
      <c r="G24" s="15"/>
      <c r="H24" s="17">
        <v>105.00000000000028</v>
      </c>
    </row>
    <row r="25" spans="2:8" x14ac:dyDescent="0.2">
      <c r="B25" s="16" t="s">
        <v>25</v>
      </c>
      <c r="C25" s="14">
        <v>1.4236111111111111E-2</v>
      </c>
      <c r="D25" s="14">
        <v>1.2222222222222223E-2</v>
      </c>
      <c r="E25" s="14">
        <v>5.7361111111111113E-2</v>
      </c>
      <c r="F25" s="14">
        <v>4.5138888888888888E-2</v>
      </c>
      <c r="G25" s="15">
        <v>130</v>
      </c>
      <c r="H25" s="17">
        <v>30</v>
      </c>
    </row>
    <row r="26" spans="2:8" x14ac:dyDescent="0.2">
      <c r="B26" s="16" t="s">
        <v>26</v>
      </c>
      <c r="C26" s="14">
        <v>1.2361111111111111E-2</v>
      </c>
      <c r="D26" s="14">
        <v>1.4097222222222223E-2</v>
      </c>
      <c r="E26" s="14">
        <v>5.9236111111111114E-2</v>
      </c>
      <c r="F26" s="14">
        <v>4.5138888888888895E-2</v>
      </c>
      <c r="G26" s="15">
        <v>56.521739130434703</v>
      </c>
      <c r="H26" s="17">
        <v>69.000000000000099</v>
      </c>
    </row>
    <row r="27" spans="2:8" x14ac:dyDescent="0.2">
      <c r="B27" s="16" t="s">
        <v>11</v>
      </c>
      <c r="C27" s="14">
        <v>1.0277777777777778E-2</v>
      </c>
      <c r="D27" s="14"/>
      <c r="E27" s="14"/>
      <c r="F27" s="14"/>
      <c r="G27" s="15"/>
      <c r="H27" s="17">
        <v>110.00000000000044</v>
      </c>
    </row>
    <row r="28" spans="2:8" x14ac:dyDescent="0.2">
      <c r="B28" s="16" t="s">
        <v>27</v>
      </c>
      <c r="C28" s="14">
        <v>6.1111111111111114E-3</v>
      </c>
      <c r="D28" s="14">
        <v>2.0347222222222221E-2</v>
      </c>
      <c r="E28" s="14">
        <v>6.5486111111111106E-2</v>
      </c>
      <c r="F28" s="14">
        <v>4.5138888888888881E-2</v>
      </c>
      <c r="G28" s="15">
        <v>24.074074074074002</v>
      </c>
      <c r="H28" s="17">
        <v>162.00000000000048</v>
      </c>
    </row>
    <row r="29" spans="2:8" x14ac:dyDescent="0.2">
      <c r="B29" s="16" t="s">
        <v>28</v>
      </c>
      <c r="C29" s="14">
        <v>3.1250000000000002E-3</v>
      </c>
      <c r="D29" s="14">
        <v>2.3333333333333334E-2</v>
      </c>
      <c r="E29" s="14">
        <v>6.8472222222222226E-2</v>
      </c>
      <c r="F29" s="14">
        <v>4.5138888888888895E-2</v>
      </c>
      <c r="G29" s="15">
        <v>43.3333333333333</v>
      </c>
      <c r="H29" s="17">
        <v>90.000000000000071</v>
      </c>
    </row>
    <row r="30" spans="2:8" x14ac:dyDescent="0.2">
      <c r="B30" s="16" t="s">
        <v>29</v>
      </c>
      <c r="C30" s="14">
        <v>2.7777777777777779E-3</v>
      </c>
      <c r="D30" s="14">
        <v>2.3680555555555555E-2</v>
      </c>
      <c r="E30" s="14">
        <v>6.8819444444444447E-2</v>
      </c>
      <c r="F30" s="14">
        <v>4.5138888888888895E-2</v>
      </c>
      <c r="G30" s="15">
        <v>26.351351351351301</v>
      </c>
      <c r="H30" s="17">
        <v>148.00000000000028</v>
      </c>
    </row>
    <row r="31" spans="2:8" ht="16" thickBot="1" x14ac:dyDescent="0.25">
      <c r="B31" s="18" t="s">
        <v>30</v>
      </c>
      <c r="C31" s="19">
        <v>9.0277777777777784E-4</v>
      </c>
      <c r="D31" s="19">
        <v>2.5555555555555557E-2</v>
      </c>
      <c r="E31" s="19">
        <v>7.0694444444444449E-2</v>
      </c>
      <c r="F31" s="19">
        <v>4.5138888888888895E-2</v>
      </c>
      <c r="G31" s="20">
        <v>22.807017543859601</v>
      </c>
      <c r="H31" s="21">
        <v>171.00000000000037</v>
      </c>
    </row>
    <row r="32" spans="2:8" ht="16" thickBot="1" x14ac:dyDescent="0.25">
      <c r="B32" s="13"/>
      <c r="C32" s="12"/>
      <c r="D32" s="12"/>
      <c r="E32" s="12"/>
      <c r="F32" s="12"/>
    </row>
    <row r="33" spans="2:8" x14ac:dyDescent="0.2">
      <c r="B33" s="36" t="s">
        <v>1</v>
      </c>
      <c r="C33" s="38" t="s">
        <v>82</v>
      </c>
      <c r="D33" s="38" t="s">
        <v>83</v>
      </c>
      <c r="E33" s="38" t="s">
        <v>84</v>
      </c>
      <c r="F33" s="38" t="s">
        <v>85</v>
      </c>
      <c r="G33" s="38" t="s">
        <v>86</v>
      </c>
      <c r="H33" s="34" t="s">
        <v>88</v>
      </c>
    </row>
    <row r="34" spans="2:8" x14ac:dyDescent="0.2">
      <c r="B34" s="37"/>
      <c r="C34" s="39"/>
      <c r="D34" s="39"/>
      <c r="E34" s="39"/>
      <c r="F34" s="39"/>
      <c r="G34" s="39"/>
      <c r="H34" s="35"/>
    </row>
    <row r="35" spans="2:8" x14ac:dyDescent="0.2">
      <c r="B35" s="16" t="s">
        <v>31</v>
      </c>
      <c r="C35" s="14">
        <v>2.645833333333333E-2</v>
      </c>
      <c r="D35" s="14">
        <v>0</v>
      </c>
      <c r="E35" s="14">
        <v>4.5138888888888888E-2</v>
      </c>
      <c r="F35" s="14">
        <v>4.5138888888888888E-2</v>
      </c>
      <c r="G35" s="15">
        <v>16.25</v>
      </c>
      <c r="H35" s="17">
        <v>240</v>
      </c>
    </row>
    <row r="36" spans="2:8" x14ac:dyDescent="0.2">
      <c r="B36" s="16" t="s">
        <v>32</v>
      </c>
      <c r="C36" s="14">
        <v>2.6041666666666661E-2</v>
      </c>
      <c r="D36" s="14">
        <v>4.1666666666666669E-4</v>
      </c>
      <c r="E36" s="14">
        <v>4.5555555555555557E-2</v>
      </c>
      <c r="F36" s="14">
        <v>4.5138888888888888E-2</v>
      </c>
      <c r="G36" s="15">
        <v>12.580645161290301</v>
      </c>
      <c r="H36" s="17">
        <v>310.00000000000051</v>
      </c>
    </row>
    <row r="37" spans="2:8" x14ac:dyDescent="0.2">
      <c r="B37" s="16" t="s">
        <v>7</v>
      </c>
      <c r="C37" s="14">
        <v>2.4444444444444442E-2</v>
      </c>
      <c r="D37" s="14"/>
      <c r="E37" s="14"/>
      <c r="F37" s="14"/>
      <c r="G37" s="15"/>
      <c r="H37" s="17">
        <v>130.00000000000065</v>
      </c>
    </row>
    <row r="38" spans="2:8" x14ac:dyDescent="0.2">
      <c r="B38" s="16" t="s">
        <v>24</v>
      </c>
      <c r="C38" s="14">
        <v>2.1597222222222219E-2</v>
      </c>
      <c r="D38" s="14"/>
      <c r="E38" s="14"/>
      <c r="F38" s="14"/>
      <c r="G38" s="15"/>
      <c r="H38" s="17">
        <v>105.00000000000028</v>
      </c>
    </row>
    <row r="39" spans="2:8" x14ac:dyDescent="0.2">
      <c r="B39" s="16" t="s">
        <v>33</v>
      </c>
      <c r="C39" s="14">
        <v>1.7430555555555553E-2</v>
      </c>
      <c r="D39" s="14">
        <v>9.0277777777777769E-3</v>
      </c>
      <c r="E39" s="14">
        <v>5.4166666666666669E-2</v>
      </c>
      <c r="F39" s="14">
        <v>4.5138888888888895E-2</v>
      </c>
      <c r="G39" s="15">
        <v>29.770992366412202</v>
      </c>
      <c r="H39" s="17">
        <v>131.00000000000006</v>
      </c>
    </row>
    <row r="40" spans="2:8" x14ac:dyDescent="0.2">
      <c r="B40" s="16" t="s">
        <v>34</v>
      </c>
      <c r="C40" s="14">
        <v>1.5833333333333331E-2</v>
      </c>
      <c r="D40" s="14">
        <v>1.0625000000000001E-2</v>
      </c>
      <c r="E40" s="14">
        <v>5.5763888888888891E-2</v>
      </c>
      <c r="F40" s="14">
        <v>4.5138888888888888E-2</v>
      </c>
      <c r="G40" s="15">
        <v>20.5263157894736</v>
      </c>
      <c r="H40" s="17">
        <v>190.0000000000008</v>
      </c>
    </row>
    <row r="41" spans="2:8" x14ac:dyDescent="0.2">
      <c r="B41" s="16" t="s">
        <v>35</v>
      </c>
      <c r="C41" s="14">
        <v>1.0902777777777777E-2</v>
      </c>
      <c r="D41" s="14">
        <v>1.5555555555555555E-2</v>
      </c>
      <c r="E41" s="14">
        <v>6.0694444444444447E-2</v>
      </c>
      <c r="F41" s="14">
        <v>4.5138888888888895E-2</v>
      </c>
      <c r="G41" s="15">
        <v>29.545454545454501</v>
      </c>
      <c r="H41" s="17">
        <v>132.0000000000002</v>
      </c>
    </row>
    <row r="42" spans="2:8" x14ac:dyDescent="0.2">
      <c r="B42" s="16" t="s">
        <v>36</v>
      </c>
      <c r="C42" s="14">
        <v>7.5694444444444446E-3</v>
      </c>
      <c r="D42" s="14">
        <v>1.8888888888888889E-2</v>
      </c>
      <c r="E42" s="14">
        <v>6.4027777777777781E-2</v>
      </c>
      <c r="F42" s="14">
        <v>4.5138888888888895E-2</v>
      </c>
      <c r="G42" s="15">
        <v>30.46875</v>
      </c>
      <c r="H42" s="17">
        <v>128</v>
      </c>
    </row>
    <row r="43" spans="2:8" ht="16" thickBot="1" x14ac:dyDescent="0.25">
      <c r="B43" s="18" t="s">
        <v>37</v>
      </c>
      <c r="C43" s="19">
        <v>5.0000000000000001E-3</v>
      </c>
      <c r="D43" s="19">
        <v>2.1458333333333333E-2</v>
      </c>
      <c r="E43" s="19">
        <v>6.6597222222222224E-2</v>
      </c>
      <c r="F43" s="19">
        <v>4.5138888888888895E-2</v>
      </c>
      <c r="G43" s="20">
        <v>55.714285714285701</v>
      </c>
      <c r="H43" s="21">
        <v>70.000000000000014</v>
      </c>
    </row>
    <row r="44" spans="2:8" ht="16" thickBot="1" x14ac:dyDescent="0.25">
      <c r="B44" s="13"/>
      <c r="C44" s="12"/>
      <c r="D44" s="12"/>
      <c r="E44" s="12"/>
      <c r="F44" s="12"/>
    </row>
    <row r="45" spans="2:8" x14ac:dyDescent="0.2">
      <c r="B45" s="36" t="s">
        <v>1</v>
      </c>
      <c r="C45" s="38" t="s">
        <v>82</v>
      </c>
      <c r="D45" s="38" t="s">
        <v>83</v>
      </c>
      <c r="E45" s="38" t="s">
        <v>84</v>
      </c>
      <c r="F45" s="38" t="s">
        <v>85</v>
      </c>
      <c r="G45" s="38" t="s">
        <v>86</v>
      </c>
      <c r="H45" s="34" t="s">
        <v>88</v>
      </c>
    </row>
    <row r="46" spans="2:8" x14ac:dyDescent="0.2">
      <c r="B46" s="37"/>
      <c r="C46" s="39"/>
      <c r="D46" s="39"/>
      <c r="E46" s="39"/>
      <c r="F46" s="39"/>
      <c r="G46" s="39"/>
      <c r="H46" s="35"/>
    </row>
    <row r="47" spans="2:8" x14ac:dyDescent="0.2">
      <c r="B47" s="16" t="s">
        <v>7</v>
      </c>
      <c r="C47" s="14"/>
      <c r="D47" s="14">
        <v>2.0138888888888888E-3</v>
      </c>
      <c r="E47" s="14">
        <v>5.1319444444444445E-2</v>
      </c>
      <c r="F47" s="14">
        <v>4.9305555555555554E-2</v>
      </c>
      <c r="G47" s="15">
        <v>16.384615384615302</v>
      </c>
      <c r="H47" s="17">
        <v>260.00000000000131</v>
      </c>
    </row>
    <row r="48" spans="2:8" x14ac:dyDescent="0.2">
      <c r="B48" s="16" t="s">
        <v>24</v>
      </c>
      <c r="C48" s="14"/>
      <c r="D48" s="14">
        <v>4.8611111111111112E-3</v>
      </c>
      <c r="E48" s="14">
        <v>5.6527777777777781E-2</v>
      </c>
      <c r="F48" s="14">
        <v>5.1666666666666666E-2</v>
      </c>
      <c r="G48" s="15">
        <v>21.257142857142799</v>
      </c>
      <c r="H48" s="17">
        <v>210.00000000000057</v>
      </c>
    </row>
    <row r="49" spans="2:8" ht="16" thickBot="1" x14ac:dyDescent="0.25">
      <c r="B49" s="18" t="s">
        <v>11</v>
      </c>
      <c r="C49" s="19"/>
      <c r="D49" s="19">
        <v>1.5555555555555555E-2</v>
      </c>
      <c r="E49" s="19">
        <v>6.1319444444444447E-2</v>
      </c>
      <c r="F49" s="19">
        <v>4.5763888888888896E-2</v>
      </c>
      <c r="G49" s="20">
        <v>17.972727272727202</v>
      </c>
      <c r="H49" s="21">
        <v>220.00000000000088</v>
      </c>
    </row>
  </sheetData>
  <mergeCells count="28">
    <mergeCell ref="G33:G34"/>
    <mergeCell ref="H33:H34"/>
    <mergeCell ref="B45:B46"/>
    <mergeCell ref="C45:C46"/>
    <mergeCell ref="D45:D46"/>
    <mergeCell ref="E45:E46"/>
    <mergeCell ref="F45:F46"/>
    <mergeCell ref="G45:G46"/>
    <mergeCell ref="H45:H46"/>
    <mergeCell ref="B33:B34"/>
    <mergeCell ref="C33:C34"/>
    <mergeCell ref="D33:D34"/>
    <mergeCell ref="E33:E34"/>
    <mergeCell ref="F33:F34"/>
    <mergeCell ref="H1:H2"/>
    <mergeCell ref="B18:B19"/>
    <mergeCell ref="C18:C19"/>
    <mergeCell ref="B1:B2"/>
    <mergeCell ref="C1:C2"/>
    <mergeCell ref="D1:D2"/>
    <mergeCell ref="E1:E2"/>
    <mergeCell ref="F1:F2"/>
    <mergeCell ref="G1:G2"/>
    <mergeCell ref="D18:D19"/>
    <mergeCell ref="E18:E19"/>
    <mergeCell ref="F18:F19"/>
    <mergeCell ref="G18:G19"/>
    <mergeCell ref="H18:H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393B-61F8-4FE9-A2A4-B7C7E9A0B0BC}">
  <dimension ref="B3:AC123"/>
  <sheetViews>
    <sheetView tabSelected="1" topLeftCell="A2" zoomScaleNormal="63" workbookViewId="0">
      <selection activeCell="E13" sqref="E13"/>
    </sheetView>
  </sheetViews>
  <sheetFormatPr baseColWidth="10" defaultColWidth="8.83203125" defaultRowHeight="15" x14ac:dyDescent="0.2"/>
  <cols>
    <col min="2" max="2" width="41.6640625" bestFit="1" customWidth="1"/>
    <col min="3" max="3" width="14.5" customWidth="1"/>
    <col min="4" max="4" width="17" customWidth="1"/>
    <col min="5" max="5" width="26.33203125" customWidth="1"/>
    <col min="7" max="7" width="47.6640625" customWidth="1"/>
    <col min="8" max="8" width="14.6640625" customWidth="1"/>
    <col min="9" max="9" width="17.5" customWidth="1"/>
    <col min="10" max="10" width="15.1640625" customWidth="1"/>
    <col min="11" max="11" width="9" bestFit="1" customWidth="1"/>
    <col min="14" max="14" width="31.83203125" customWidth="1"/>
    <col min="15" max="15" width="21.5" customWidth="1"/>
    <col min="16" max="16" width="16.5" customWidth="1"/>
    <col min="17" max="17" width="10.83203125" bestFit="1" customWidth="1"/>
    <col min="18" max="18" width="9" bestFit="1" customWidth="1"/>
    <col min="19" max="19" width="25" customWidth="1"/>
    <col min="20" max="20" width="41.6640625" bestFit="1" customWidth="1"/>
    <col min="21" max="21" width="13" customWidth="1"/>
    <col min="22" max="22" width="26.83203125" bestFit="1" customWidth="1"/>
    <col min="23" max="23" width="16.5" customWidth="1"/>
  </cols>
  <sheetData>
    <row r="3" spans="2:23" x14ac:dyDescent="0.2">
      <c r="B3" t="s">
        <v>161</v>
      </c>
      <c r="C3" s="22"/>
    </row>
    <row r="5" spans="2:23" ht="16" thickBot="1" x14ac:dyDescent="0.25"/>
    <row r="6" spans="2:23" ht="21.75" customHeight="1" x14ac:dyDescent="0.2">
      <c r="B6" s="40" t="s">
        <v>159</v>
      </c>
      <c r="C6" s="42" t="s">
        <v>157</v>
      </c>
      <c r="D6" s="42" t="s">
        <v>160</v>
      </c>
      <c r="E6" s="44" t="s">
        <v>158</v>
      </c>
      <c r="G6" s="46" t="s">
        <v>159</v>
      </c>
      <c r="H6" s="47" t="s">
        <v>157</v>
      </c>
      <c r="I6" s="47" t="s">
        <v>160</v>
      </c>
      <c r="J6" s="47" t="s">
        <v>158</v>
      </c>
      <c r="N6" s="46" t="s">
        <v>159</v>
      </c>
      <c r="O6" s="50" t="s">
        <v>253</v>
      </c>
      <c r="P6" s="50" t="s">
        <v>254</v>
      </c>
      <c r="T6" s="46" t="s">
        <v>159</v>
      </c>
      <c r="U6" s="47" t="s">
        <v>157</v>
      </c>
      <c r="V6" s="47" t="s">
        <v>160</v>
      </c>
      <c r="W6" s="47" t="s">
        <v>158</v>
      </c>
    </row>
    <row r="7" spans="2:23" ht="27" customHeight="1" x14ac:dyDescent="0.2">
      <c r="B7" s="41"/>
      <c r="C7" s="43"/>
      <c r="D7" s="43"/>
      <c r="E7" s="45"/>
      <c r="G7" s="46"/>
      <c r="H7" s="47"/>
      <c r="I7" s="47"/>
      <c r="J7" s="47"/>
      <c r="N7" s="46"/>
      <c r="O7" s="50"/>
      <c r="P7" s="50"/>
      <c r="T7" s="46"/>
      <c r="U7" s="47"/>
      <c r="V7" s="47"/>
      <c r="W7" s="47"/>
    </row>
    <row r="8" spans="2:23" ht="16" x14ac:dyDescent="0.2">
      <c r="B8" s="23" t="s">
        <v>102</v>
      </c>
      <c r="C8" s="24">
        <v>10770000</v>
      </c>
      <c r="D8" s="24"/>
      <c r="E8" s="25"/>
      <c r="G8" s="48" t="s">
        <v>102</v>
      </c>
      <c r="H8" s="48">
        <v>12725000</v>
      </c>
      <c r="I8" s="48"/>
      <c r="J8" s="48"/>
      <c r="N8" s="51" t="s">
        <v>102</v>
      </c>
      <c r="O8" s="55">
        <v>10770000</v>
      </c>
      <c r="P8" s="54">
        <v>12725000</v>
      </c>
      <c r="Q8" s="56">
        <f>P8-O8</f>
        <v>1955000</v>
      </c>
      <c r="T8" s="51" t="s">
        <v>102</v>
      </c>
      <c r="U8" s="51">
        <v>10770000</v>
      </c>
      <c r="V8" s="51"/>
      <c r="W8" s="51"/>
    </row>
    <row r="9" spans="2:23" ht="16" x14ac:dyDescent="0.2">
      <c r="B9" s="23" t="s">
        <v>94</v>
      </c>
      <c r="C9" s="24">
        <v>4719.6947</v>
      </c>
      <c r="D9" s="24" t="s">
        <v>95</v>
      </c>
      <c r="E9" s="25">
        <v>4721.0095000000001</v>
      </c>
      <c r="G9" s="48" t="s">
        <v>94</v>
      </c>
      <c r="H9" s="48">
        <v>4718.5616</v>
      </c>
      <c r="I9" s="48" t="s">
        <v>177</v>
      </c>
      <c r="J9" s="48">
        <v>4719.8725999999997</v>
      </c>
      <c r="N9" s="51" t="s">
        <v>94</v>
      </c>
      <c r="O9" s="51" t="s">
        <v>95</v>
      </c>
      <c r="P9" s="48" t="s">
        <v>177</v>
      </c>
      <c r="T9" s="57" t="s">
        <v>94</v>
      </c>
      <c r="U9" s="51">
        <v>4718.5340999999999</v>
      </c>
      <c r="V9" s="51" t="s">
        <v>274</v>
      </c>
      <c r="W9" s="51">
        <v>4719.8603000000003</v>
      </c>
    </row>
    <row r="10" spans="2:23" ht="16" x14ac:dyDescent="0.2">
      <c r="B10" s="23" t="s">
        <v>96</v>
      </c>
      <c r="C10" s="24">
        <v>597.11419999999998</v>
      </c>
      <c r="D10" s="24" t="s">
        <v>97</v>
      </c>
      <c r="E10" s="25">
        <v>597.97199999999998</v>
      </c>
      <c r="G10" s="48" t="s">
        <v>96</v>
      </c>
      <c r="H10" s="48">
        <v>526.79269999999997</v>
      </c>
      <c r="I10" s="48" t="s">
        <v>178</v>
      </c>
      <c r="J10" s="48">
        <v>527.68970000000002</v>
      </c>
      <c r="N10" s="51" t="s">
        <v>96</v>
      </c>
      <c r="O10" s="49" t="s">
        <v>97</v>
      </c>
      <c r="P10" s="53" t="s">
        <v>178</v>
      </c>
      <c r="R10">
        <f>Q8/O8</f>
        <v>0.18152274837511606</v>
      </c>
      <c r="T10" s="51" t="s">
        <v>96</v>
      </c>
      <c r="U10" s="51">
        <v>549.3877</v>
      </c>
      <c r="V10" s="51" t="s">
        <v>275</v>
      </c>
      <c r="W10" s="51">
        <v>550.17439999999999</v>
      </c>
    </row>
    <row r="11" spans="2:23" ht="16" x14ac:dyDescent="0.2">
      <c r="B11" s="23" t="s">
        <v>98</v>
      </c>
      <c r="C11" s="24">
        <v>6.2729999999999997</v>
      </c>
      <c r="D11" s="24" t="s">
        <v>99</v>
      </c>
      <c r="E11" s="25">
        <v>6.2953999999999999</v>
      </c>
      <c r="G11" s="48" t="s">
        <v>98</v>
      </c>
      <c r="H11" s="48">
        <v>6.8461999999999996</v>
      </c>
      <c r="I11" s="48" t="s">
        <v>179</v>
      </c>
      <c r="J11" s="48">
        <v>6.8701999999999996</v>
      </c>
      <c r="N11" s="48" t="s">
        <v>98</v>
      </c>
      <c r="O11" s="49" t="s">
        <v>99</v>
      </c>
      <c r="P11" s="53" t="s">
        <v>179</v>
      </c>
      <c r="T11" s="51" t="s">
        <v>272</v>
      </c>
      <c r="U11" s="51">
        <v>539.79719999999998</v>
      </c>
      <c r="V11" s="51" t="s">
        <v>276</v>
      </c>
      <c r="W11" s="51">
        <v>540.54650000000004</v>
      </c>
    </row>
    <row r="12" spans="2:23" ht="16" x14ac:dyDescent="0.2">
      <c r="B12" s="23" t="s">
        <v>100</v>
      </c>
      <c r="C12" s="24">
        <v>0</v>
      </c>
      <c r="D12" s="24" t="s">
        <v>101</v>
      </c>
      <c r="E12" s="25">
        <v>0</v>
      </c>
      <c r="G12" s="48" t="s">
        <v>100</v>
      </c>
      <c r="H12" s="48">
        <v>0</v>
      </c>
      <c r="I12" s="48" t="s">
        <v>101</v>
      </c>
      <c r="J12" s="48">
        <v>0</v>
      </c>
      <c r="N12" s="52" t="s">
        <v>255</v>
      </c>
      <c r="O12" s="48">
        <v>18</v>
      </c>
      <c r="P12" s="48">
        <v>21</v>
      </c>
      <c r="T12" s="51" t="s">
        <v>273</v>
      </c>
      <c r="U12" s="51">
        <v>785.97339999999997</v>
      </c>
      <c r="V12" s="51" t="s">
        <v>277</v>
      </c>
      <c r="W12" s="51">
        <v>789.12339999999995</v>
      </c>
    </row>
    <row r="13" spans="2:23" ht="16" x14ac:dyDescent="0.2">
      <c r="B13" s="23" t="s">
        <v>180</v>
      </c>
      <c r="C13" s="24">
        <v>2</v>
      </c>
      <c r="D13" s="24" t="s">
        <v>103</v>
      </c>
      <c r="E13" s="25">
        <v>2</v>
      </c>
      <c r="G13" s="48" t="s">
        <v>180</v>
      </c>
      <c r="H13" s="48">
        <v>2</v>
      </c>
      <c r="I13" s="48" t="s">
        <v>103</v>
      </c>
      <c r="J13" s="48">
        <v>2</v>
      </c>
      <c r="N13" s="52" t="s">
        <v>256</v>
      </c>
      <c r="O13" s="48">
        <v>3</v>
      </c>
      <c r="P13" s="48">
        <v>4</v>
      </c>
      <c r="T13" s="51" t="s">
        <v>98</v>
      </c>
      <c r="U13" s="51">
        <v>5.5928000000000004</v>
      </c>
      <c r="V13" s="51" t="s">
        <v>278</v>
      </c>
      <c r="W13" s="51">
        <v>5.6140999999999996</v>
      </c>
    </row>
    <row r="14" spans="2:23" ht="16" x14ac:dyDescent="0.2">
      <c r="B14" s="23" t="s">
        <v>104</v>
      </c>
      <c r="C14" s="24">
        <v>98.057500000000005</v>
      </c>
      <c r="D14" s="24" t="s">
        <v>105</v>
      </c>
      <c r="E14" s="25">
        <v>98.144000000000005</v>
      </c>
      <c r="G14" s="48" t="s">
        <v>104</v>
      </c>
      <c r="H14" s="48">
        <v>83.248199999999997</v>
      </c>
      <c r="I14" s="48" t="s">
        <v>181</v>
      </c>
      <c r="J14" s="48">
        <v>83.416499999999999</v>
      </c>
      <c r="N14" s="52" t="s">
        <v>257</v>
      </c>
      <c r="O14" s="48">
        <f>SUM(O12:O13)</f>
        <v>21</v>
      </c>
      <c r="P14" s="48">
        <f>SUM(P12:P13)</f>
        <v>25</v>
      </c>
      <c r="T14" s="51" t="s">
        <v>100</v>
      </c>
      <c r="U14" s="51">
        <v>181.05029999999999</v>
      </c>
      <c r="V14" s="51" t="s">
        <v>279</v>
      </c>
      <c r="W14" s="51">
        <v>181.4271</v>
      </c>
    </row>
    <row r="15" spans="2:23" ht="16" x14ac:dyDescent="0.2">
      <c r="B15" s="23" t="s">
        <v>182</v>
      </c>
      <c r="C15" s="24">
        <v>2</v>
      </c>
      <c r="D15" s="24" t="s">
        <v>103</v>
      </c>
      <c r="E15" s="25">
        <v>2</v>
      </c>
      <c r="G15" s="48" t="s">
        <v>182</v>
      </c>
      <c r="H15" s="48">
        <v>1.8575999999999999</v>
      </c>
      <c r="I15" s="48" t="s">
        <v>183</v>
      </c>
      <c r="J15" s="48">
        <v>1.8585</v>
      </c>
      <c r="N15" s="52" t="s">
        <v>258</v>
      </c>
      <c r="O15" s="48">
        <v>27</v>
      </c>
      <c r="P15" s="48">
        <v>29</v>
      </c>
      <c r="T15" s="51" t="s">
        <v>94</v>
      </c>
      <c r="U15" s="51">
        <v>4718.5340999999999</v>
      </c>
      <c r="V15" s="51" t="s">
        <v>274</v>
      </c>
      <c r="W15" s="51">
        <v>4719.8603000000003</v>
      </c>
    </row>
    <row r="16" spans="2:23" ht="16" x14ac:dyDescent="0.2">
      <c r="B16" s="23" t="s">
        <v>106</v>
      </c>
      <c r="C16" s="24">
        <v>66.646199999999993</v>
      </c>
      <c r="D16" s="24" t="s">
        <v>107</v>
      </c>
      <c r="E16" s="25">
        <v>66.752200000000002</v>
      </c>
      <c r="G16" s="48" t="s">
        <v>106</v>
      </c>
      <c r="H16" s="48">
        <v>99.911500000000004</v>
      </c>
      <c r="I16" s="48" t="s">
        <v>184</v>
      </c>
      <c r="J16" s="48">
        <v>99.968500000000006</v>
      </c>
      <c r="T16" s="51" t="s">
        <v>180</v>
      </c>
      <c r="U16" s="51">
        <v>2</v>
      </c>
      <c r="V16" s="51" t="s">
        <v>103</v>
      </c>
      <c r="W16" s="51">
        <v>2</v>
      </c>
    </row>
    <row r="17" spans="2:23" ht="16" x14ac:dyDescent="0.2">
      <c r="B17" s="23" t="s">
        <v>185</v>
      </c>
      <c r="C17" s="24">
        <v>2</v>
      </c>
      <c r="D17" s="24" t="s">
        <v>103</v>
      </c>
      <c r="E17" s="25">
        <v>2</v>
      </c>
      <c r="G17" s="48" t="s">
        <v>185</v>
      </c>
      <c r="H17" s="48">
        <v>1.7504</v>
      </c>
      <c r="I17" s="48" t="s">
        <v>186</v>
      </c>
      <c r="J17" s="48">
        <v>1.7516</v>
      </c>
      <c r="T17" s="51" t="s">
        <v>104</v>
      </c>
      <c r="U17" s="51">
        <v>96.990600000000001</v>
      </c>
      <c r="V17" s="51" t="s">
        <v>280</v>
      </c>
      <c r="W17" s="51">
        <v>97.093500000000006</v>
      </c>
    </row>
    <row r="18" spans="2:23" ht="16" x14ac:dyDescent="0.2">
      <c r="B18" s="23" t="s">
        <v>108</v>
      </c>
      <c r="C18" s="24">
        <v>94.6691</v>
      </c>
      <c r="D18" s="24" t="s">
        <v>109</v>
      </c>
      <c r="E18" s="25">
        <v>94.792400000000001</v>
      </c>
      <c r="G18" s="48" t="s">
        <v>108</v>
      </c>
      <c r="H18" s="48">
        <v>99.978999999999999</v>
      </c>
      <c r="I18" s="48" t="s">
        <v>187</v>
      </c>
      <c r="J18" s="48">
        <v>99.991699999999994</v>
      </c>
      <c r="T18" s="51" t="s">
        <v>182</v>
      </c>
      <c r="U18" s="51">
        <v>2</v>
      </c>
      <c r="V18" s="51" t="s">
        <v>103</v>
      </c>
      <c r="W18" s="51">
        <v>2</v>
      </c>
    </row>
    <row r="19" spans="2:23" ht="16" x14ac:dyDescent="0.2">
      <c r="B19" s="23" t="s">
        <v>188</v>
      </c>
      <c r="C19" s="24">
        <v>2</v>
      </c>
      <c r="D19" s="24" t="s">
        <v>103</v>
      </c>
      <c r="E19" s="25">
        <v>2</v>
      </c>
      <c r="G19" s="48" t="s">
        <v>188</v>
      </c>
      <c r="H19" s="48">
        <v>1.6949000000000001</v>
      </c>
      <c r="I19" s="48" t="s">
        <v>189</v>
      </c>
      <c r="J19" s="48">
        <v>1.6960999999999999</v>
      </c>
      <c r="T19" s="51" t="s">
        <v>106</v>
      </c>
      <c r="U19" s="51">
        <v>66.308099999999996</v>
      </c>
      <c r="V19" s="51" t="s">
        <v>281</v>
      </c>
      <c r="W19" s="51">
        <v>66.403000000000006</v>
      </c>
    </row>
    <row r="20" spans="2:23" ht="16" x14ac:dyDescent="0.2">
      <c r="B20" s="23" t="s">
        <v>110</v>
      </c>
      <c r="C20" s="24">
        <v>73.934700000000007</v>
      </c>
      <c r="D20" s="24" t="s">
        <v>111</v>
      </c>
      <c r="E20" s="25">
        <v>74.199700000000007</v>
      </c>
      <c r="G20" s="48" t="s">
        <v>110</v>
      </c>
      <c r="H20" s="48">
        <v>100</v>
      </c>
      <c r="I20" s="48" t="s">
        <v>117</v>
      </c>
      <c r="J20" s="48">
        <v>100</v>
      </c>
      <c r="T20" s="51" t="s">
        <v>185</v>
      </c>
      <c r="U20" s="51">
        <v>2</v>
      </c>
      <c r="V20" s="51" t="s">
        <v>103</v>
      </c>
      <c r="W20" s="51">
        <v>2</v>
      </c>
    </row>
    <row r="21" spans="2:23" ht="16" x14ac:dyDescent="0.2">
      <c r="B21" s="23" t="s">
        <v>190</v>
      </c>
      <c r="C21" s="24">
        <v>1.9735</v>
      </c>
      <c r="D21" s="24" t="s">
        <v>112</v>
      </c>
      <c r="E21" s="25">
        <v>1.9752000000000001</v>
      </c>
      <c r="G21" s="48" t="s">
        <v>190</v>
      </c>
      <c r="H21" s="48">
        <v>1.5589</v>
      </c>
      <c r="I21" s="48" t="s">
        <v>191</v>
      </c>
      <c r="J21" s="48">
        <v>1.56</v>
      </c>
      <c r="T21" s="51" t="s">
        <v>108</v>
      </c>
      <c r="U21" s="51">
        <v>94.938800000000001</v>
      </c>
      <c r="V21" s="51" t="s">
        <v>282</v>
      </c>
      <c r="W21" s="51">
        <v>95.061599999999999</v>
      </c>
    </row>
    <row r="22" spans="2:23" ht="16" x14ac:dyDescent="0.2">
      <c r="B22" s="23" t="s">
        <v>113</v>
      </c>
      <c r="C22" s="24">
        <v>59.577800000000003</v>
      </c>
      <c r="D22" s="24" t="s">
        <v>114</v>
      </c>
      <c r="E22" s="25">
        <v>60.233499999999999</v>
      </c>
      <c r="G22" s="48" t="s">
        <v>113</v>
      </c>
      <c r="H22" s="48">
        <v>100</v>
      </c>
      <c r="I22" s="48" t="s">
        <v>117</v>
      </c>
      <c r="J22" s="48">
        <v>100</v>
      </c>
      <c r="T22" s="51" t="s">
        <v>188</v>
      </c>
      <c r="U22" s="51">
        <v>1.9990000000000001</v>
      </c>
      <c r="V22" s="51" t="s">
        <v>283</v>
      </c>
      <c r="W22" s="51">
        <v>1.9992000000000001</v>
      </c>
    </row>
    <row r="23" spans="2:23" ht="16" x14ac:dyDescent="0.2">
      <c r="B23" s="23" t="s">
        <v>192</v>
      </c>
      <c r="C23" s="24">
        <v>1.8307</v>
      </c>
      <c r="D23" s="24" t="s">
        <v>115</v>
      </c>
      <c r="E23" s="25">
        <v>1.833</v>
      </c>
      <c r="G23" s="48" t="s">
        <v>192</v>
      </c>
      <c r="H23" s="48">
        <v>1.4701</v>
      </c>
      <c r="I23" s="48" t="s">
        <v>193</v>
      </c>
      <c r="J23" s="48">
        <v>1.4711000000000001</v>
      </c>
      <c r="T23" s="51" t="s">
        <v>110</v>
      </c>
      <c r="U23" s="51">
        <v>65.233599999999996</v>
      </c>
      <c r="V23" s="51" t="s">
        <v>284</v>
      </c>
      <c r="W23" s="51">
        <v>65.519000000000005</v>
      </c>
    </row>
    <row r="24" spans="2:23" ht="16" x14ac:dyDescent="0.2">
      <c r="B24" s="23" t="s">
        <v>116</v>
      </c>
      <c r="C24" s="24">
        <v>100</v>
      </c>
      <c r="D24" s="24" t="s">
        <v>117</v>
      </c>
      <c r="E24" s="25">
        <v>100</v>
      </c>
      <c r="G24" s="48" t="s">
        <v>116</v>
      </c>
      <c r="H24" s="48">
        <v>99.063999999999993</v>
      </c>
      <c r="I24" s="48" t="s">
        <v>194</v>
      </c>
      <c r="J24" s="48">
        <v>99.184399999999997</v>
      </c>
      <c r="T24" s="51" t="s">
        <v>190</v>
      </c>
      <c r="U24" s="51">
        <v>1.8966000000000001</v>
      </c>
      <c r="V24" s="51" t="s">
        <v>285</v>
      </c>
      <c r="W24" s="51">
        <v>1.8986000000000001</v>
      </c>
    </row>
    <row r="25" spans="2:23" ht="16" x14ac:dyDescent="0.2">
      <c r="B25" s="23" t="s">
        <v>195</v>
      </c>
      <c r="C25" s="24">
        <v>1.4383999999999999</v>
      </c>
      <c r="D25" s="24" t="s">
        <v>118</v>
      </c>
      <c r="E25" s="25">
        <v>1.4407000000000001</v>
      </c>
      <c r="G25" s="48" t="s">
        <v>195</v>
      </c>
      <c r="H25" s="48">
        <v>1.3967000000000001</v>
      </c>
      <c r="I25" s="48" t="s">
        <v>196</v>
      </c>
      <c r="J25" s="48">
        <v>1.3977999999999999</v>
      </c>
      <c r="T25" s="51" t="s">
        <v>113</v>
      </c>
      <c r="U25" s="51">
        <v>92.667400000000001</v>
      </c>
      <c r="V25" s="51" t="s">
        <v>286</v>
      </c>
      <c r="W25" s="51">
        <v>93.239800000000002</v>
      </c>
    </row>
    <row r="26" spans="2:23" ht="16" x14ac:dyDescent="0.2">
      <c r="B26" s="23" t="s">
        <v>119</v>
      </c>
      <c r="C26" s="24">
        <v>100</v>
      </c>
      <c r="D26" s="24" t="s">
        <v>117</v>
      </c>
      <c r="E26" s="25">
        <v>100</v>
      </c>
      <c r="G26" s="48" t="s">
        <v>119</v>
      </c>
      <c r="H26" s="48">
        <v>95.459299999999999</v>
      </c>
      <c r="I26" s="48" t="s">
        <v>197</v>
      </c>
      <c r="J26" s="48">
        <v>95.712299999999999</v>
      </c>
      <c r="T26" s="51" t="s">
        <v>192</v>
      </c>
      <c r="U26" s="51">
        <v>1.7257</v>
      </c>
      <c r="V26" s="51" t="s">
        <v>287</v>
      </c>
      <c r="W26" s="51">
        <v>1.728</v>
      </c>
    </row>
    <row r="27" spans="2:23" ht="16" x14ac:dyDescent="0.2">
      <c r="B27" s="23" t="s">
        <v>198</v>
      </c>
      <c r="C27" s="24">
        <v>1.3709</v>
      </c>
      <c r="D27" s="24" t="s">
        <v>120</v>
      </c>
      <c r="E27" s="25">
        <v>1.3732</v>
      </c>
      <c r="G27" s="48" t="s">
        <v>198</v>
      </c>
      <c r="H27" s="48">
        <v>1.3205</v>
      </c>
      <c r="I27" s="48" t="s">
        <v>199</v>
      </c>
      <c r="J27" s="48">
        <v>1.3216000000000001</v>
      </c>
      <c r="T27" s="51" t="s">
        <v>116</v>
      </c>
      <c r="U27" s="51">
        <v>100</v>
      </c>
      <c r="V27" s="51" t="s">
        <v>117</v>
      </c>
      <c r="W27" s="51">
        <v>100</v>
      </c>
    </row>
    <row r="28" spans="2:23" ht="16" x14ac:dyDescent="0.2">
      <c r="B28" s="23" t="s">
        <v>121</v>
      </c>
      <c r="C28" s="24">
        <v>100</v>
      </c>
      <c r="D28" s="24" t="s">
        <v>117</v>
      </c>
      <c r="E28" s="25">
        <v>100</v>
      </c>
      <c r="G28" s="48" t="s">
        <v>121</v>
      </c>
      <c r="H28" s="48">
        <v>89.0578</v>
      </c>
      <c r="I28" s="48" t="s">
        <v>200</v>
      </c>
      <c r="J28" s="48">
        <v>89.385199999999998</v>
      </c>
      <c r="T28" s="51" t="s">
        <v>195</v>
      </c>
      <c r="U28" s="51">
        <v>1.3334999999999999</v>
      </c>
      <c r="V28" s="51" t="s">
        <v>288</v>
      </c>
      <c r="W28" s="51">
        <v>1.3357000000000001</v>
      </c>
    </row>
    <row r="29" spans="2:23" ht="16" x14ac:dyDescent="0.2">
      <c r="B29" s="23" t="s">
        <v>201</v>
      </c>
      <c r="C29" s="24">
        <v>1.2824</v>
      </c>
      <c r="D29" s="24" t="s">
        <v>122</v>
      </c>
      <c r="E29" s="25">
        <v>1.2847</v>
      </c>
      <c r="G29" s="48" t="s">
        <v>201</v>
      </c>
      <c r="H29" s="48">
        <v>1.2234</v>
      </c>
      <c r="I29" s="48" t="s">
        <v>202</v>
      </c>
      <c r="J29" s="48">
        <v>1.2244999999999999</v>
      </c>
      <c r="T29" s="51" t="s">
        <v>119</v>
      </c>
      <c r="U29" s="51">
        <v>100</v>
      </c>
      <c r="V29" s="51" t="s">
        <v>117</v>
      </c>
      <c r="W29" s="51">
        <v>100</v>
      </c>
    </row>
    <row r="30" spans="2:23" ht="16" x14ac:dyDescent="0.2">
      <c r="B30" s="23" t="s">
        <v>123</v>
      </c>
      <c r="C30" s="24">
        <v>100</v>
      </c>
      <c r="D30" s="24" t="s">
        <v>117</v>
      </c>
      <c r="E30" s="25">
        <v>100</v>
      </c>
      <c r="G30" s="48" t="s">
        <v>123</v>
      </c>
      <c r="H30" s="48">
        <v>94.812100000000001</v>
      </c>
      <c r="I30" s="48" t="s">
        <v>203</v>
      </c>
      <c r="J30" s="48">
        <v>95.002799999999993</v>
      </c>
      <c r="T30" s="51" t="s">
        <v>198</v>
      </c>
      <c r="U30" s="51">
        <v>1.266</v>
      </c>
      <c r="V30" s="51" t="s">
        <v>289</v>
      </c>
      <c r="W30" s="51">
        <v>1.2683</v>
      </c>
    </row>
    <row r="31" spans="2:23" ht="16" x14ac:dyDescent="0.2">
      <c r="B31" s="23" t="s">
        <v>204</v>
      </c>
      <c r="C31" s="24">
        <v>2.6909000000000001</v>
      </c>
      <c r="D31" s="24" t="s">
        <v>124</v>
      </c>
      <c r="E31" s="25">
        <v>2.6934999999999998</v>
      </c>
      <c r="G31" s="48" t="s">
        <v>205</v>
      </c>
      <c r="H31" s="48">
        <v>1.9442999999999999</v>
      </c>
      <c r="I31" s="48" t="s">
        <v>206</v>
      </c>
      <c r="J31" s="48">
        <v>1.9447000000000001</v>
      </c>
      <c r="T31" s="51" t="s">
        <v>121</v>
      </c>
      <c r="U31" s="51">
        <v>100</v>
      </c>
      <c r="V31" s="51" t="s">
        <v>117</v>
      </c>
      <c r="W31" s="51">
        <v>100</v>
      </c>
    </row>
    <row r="32" spans="2:23" ht="16" x14ac:dyDescent="0.2">
      <c r="B32" s="23" t="s">
        <v>125</v>
      </c>
      <c r="C32" s="24">
        <v>99.2911</v>
      </c>
      <c r="D32" s="24" t="s">
        <v>126</v>
      </c>
      <c r="E32" s="25">
        <v>99.341800000000006</v>
      </c>
      <c r="G32" s="48" t="s">
        <v>167</v>
      </c>
      <c r="H32" s="48">
        <v>97.948300000000003</v>
      </c>
      <c r="I32" s="48" t="s">
        <v>207</v>
      </c>
      <c r="J32" s="48">
        <v>98.2624</v>
      </c>
      <c r="T32" s="51" t="s">
        <v>201</v>
      </c>
      <c r="U32" s="51">
        <v>1.1774</v>
      </c>
      <c r="V32" s="51" t="s">
        <v>290</v>
      </c>
      <c r="W32" s="51">
        <v>1.1797</v>
      </c>
    </row>
    <row r="33" spans="2:23" ht="16" x14ac:dyDescent="0.2">
      <c r="B33" s="23" t="s">
        <v>208</v>
      </c>
      <c r="C33" s="24">
        <v>2.5089999999999999</v>
      </c>
      <c r="D33" s="24" t="s">
        <v>127</v>
      </c>
      <c r="E33" s="25">
        <v>2.5116000000000001</v>
      </c>
      <c r="G33" s="48" t="s">
        <v>209</v>
      </c>
      <c r="H33" s="48">
        <v>1.2193000000000001</v>
      </c>
      <c r="I33" s="48" t="s">
        <v>210</v>
      </c>
      <c r="J33" s="48">
        <v>1.2204999999999999</v>
      </c>
      <c r="T33" s="51" t="s">
        <v>123</v>
      </c>
      <c r="U33" s="51">
        <v>100</v>
      </c>
      <c r="V33" s="51" t="s">
        <v>117</v>
      </c>
      <c r="W33" s="51">
        <v>100</v>
      </c>
    </row>
    <row r="34" spans="2:23" ht="16" x14ac:dyDescent="0.2">
      <c r="B34" s="23" t="s">
        <v>128</v>
      </c>
      <c r="C34" s="24">
        <v>87.142300000000006</v>
      </c>
      <c r="D34" s="24" t="s">
        <v>129</v>
      </c>
      <c r="E34" s="25">
        <v>87.292100000000005</v>
      </c>
      <c r="G34" s="48" t="s">
        <v>168</v>
      </c>
      <c r="H34" s="48">
        <v>100</v>
      </c>
      <c r="I34" s="48" t="s">
        <v>117</v>
      </c>
      <c r="J34" s="48">
        <v>100</v>
      </c>
      <c r="T34" s="51" t="s">
        <v>204</v>
      </c>
      <c r="U34" s="51">
        <v>2.5922000000000001</v>
      </c>
      <c r="V34" s="51" t="s">
        <v>291</v>
      </c>
      <c r="W34" s="51">
        <v>2.5949</v>
      </c>
    </row>
    <row r="35" spans="2:23" ht="16" x14ac:dyDescent="0.2">
      <c r="B35" s="23" t="s">
        <v>211</v>
      </c>
      <c r="C35" s="24">
        <v>2.3860999999999999</v>
      </c>
      <c r="D35" s="24" t="s">
        <v>130</v>
      </c>
      <c r="E35" s="25">
        <v>2.3887999999999998</v>
      </c>
      <c r="G35" s="48" t="s">
        <v>212</v>
      </c>
      <c r="H35" s="48">
        <v>1.1379999999999999</v>
      </c>
      <c r="I35" s="48" t="s">
        <v>213</v>
      </c>
      <c r="J35" s="48">
        <v>1.1393</v>
      </c>
      <c r="T35" s="51" t="s">
        <v>125</v>
      </c>
      <c r="U35" s="51">
        <v>86.368200000000002</v>
      </c>
      <c r="V35" s="51" t="s">
        <v>292</v>
      </c>
      <c r="W35" s="51">
        <v>86.490300000000005</v>
      </c>
    </row>
    <row r="36" spans="2:23" ht="16" x14ac:dyDescent="0.2">
      <c r="B36" s="23" t="s">
        <v>131</v>
      </c>
      <c r="C36" s="24">
        <v>94.944400000000002</v>
      </c>
      <c r="D36" s="24" t="s">
        <v>132</v>
      </c>
      <c r="E36" s="25">
        <v>95.086500000000001</v>
      </c>
      <c r="G36" s="48" t="s">
        <v>169</v>
      </c>
      <c r="H36" s="48">
        <v>99.992800000000003</v>
      </c>
      <c r="I36" s="48" t="s">
        <v>214</v>
      </c>
      <c r="J36" s="48">
        <v>99.999200000000002</v>
      </c>
      <c r="T36" s="51" t="s">
        <v>208</v>
      </c>
      <c r="U36" s="51">
        <v>2.3906999999999998</v>
      </c>
      <c r="V36" s="51" t="s">
        <v>293</v>
      </c>
      <c r="W36" s="51">
        <v>2.3934000000000002</v>
      </c>
    </row>
    <row r="37" spans="2:23" ht="16" x14ac:dyDescent="0.2">
      <c r="B37" s="23" t="s">
        <v>215</v>
      </c>
      <c r="C37" s="24">
        <v>2.2191999999999998</v>
      </c>
      <c r="D37" s="24" t="s">
        <v>133</v>
      </c>
      <c r="E37" s="25">
        <v>2.2219000000000002</v>
      </c>
      <c r="G37" s="48" t="s">
        <v>215</v>
      </c>
      <c r="H37" s="48">
        <v>2.3963000000000001</v>
      </c>
      <c r="I37" s="48" t="s">
        <v>216</v>
      </c>
      <c r="J37" s="48">
        <v>2.3980000000000001</v>
      </c>
      <c r="T37" s="51" t="s">
        <v>128</v>
      </c>
      <c r="U37" s="51">
        <v>84.909099999999995</v>
      </c>
      <c r="V37" s="51" t="s">
        <v>294</v>
      </c>
      <c r="W37" s="51">
        <v>85.021799999999999</v>
      </c>
    </row>
    <row r="38" spans="2:23" ht="16" x14ac:dyDescent="0.2">
      <c r="B38" s="23" t="s">
        <v>134</v>
      </c>
      <c r="C38" s="24">
        <v>82.381</v>
      </c>
      <c r="D38" s="24" t="s">
        <v>135</v>
      </c>
      <c r="E38" s="25">
        <v>82.692099999999996</v>
      </c>
      <c r="G38" s="48" t="s">
        <v>134</v>
      </c>
      <c r="H38" s="48">
        <v>100</v>
      </c>
      <c r="I38" s="48" t="s">
        <v>117</v>
      </c>
      <c r="J38" s="48">
        <v>100</v>
      </c>
      <c r="T38" s="51" t="s">
        <v>211</v>
      </c>
      <c r="U38" s="51">
        <v>2.2662</v>
      </c>
      <c r="V38" s="51" t="s">
        <v>295</v>
      </c>
      <c r="W38" s="51">
        <v>2.2688999999999999</v>
      </c>
    </row>
    <row r="39" spans="2:23" ht="16" x14ac:dyDescent="0.2">
      <c r="B39" s="23" t="s">
        <v>217</v>
      </c>
      <c r="C39" s="24">
        <v>1.9981</v>
      </c>
      <c r="D39" s="24" t="s">
        <v>136</v>
      </c>
      <c r="E39" s="25">
        <v>1.9983</v>
      </c>
      <c r="G39" s="48" t="s">
        <v>217</v>
      </c>
      <c r="H39" s="48">
        <v>2.0038</v>
      </c>
      <c r="I39" s="48" t="s">
        <v>218</v>
      </c>
      <c r="J39" s="48">
        <v>2.0045000000000002</v>
      </c>
      <c r="T39" s="51" t="s">
        <v>131</v>
      </c>
      <c r="U39" s="51">
        <v>93.522400000000005</v>
      </c>
      <c r="V39" s="51" t="s">
        <v>296</v>
      </c>
      <c r="W39" s="51">
        <v>93.701899999999995</v>
      </c>
    </row>
    <row r="40" spans="2:23" ht="16" x14ac:dyDescent="0.2">
      <c r="B40" s="23" t="s">
        <v>137</v>
      </c>
      <c r="C40" s="24">
        <v>56.792700000000004</v>
      </c>
      <c r="D40" s="24" t="s">
        <v>138</v>
      </c>
      <c r="E40" s="25">
        <v>57.360599999999998</v>
      </c>
      <c r="G40" s="48" t="s">
        <v>137</v>
      </c>
      <c r="H40" s="48">
        <v>84.372600000000006</v>
      </c>
      <c r="I40" s="48" t="s">
        <v>219</v>
      </c>
      <c r="J40" s="48">
        <v>84.568600000000004</v>
      </c>
      <c r="T40" s="51" t="s">
        <v>215</v>
      </c>
      <c r="U40" s="51">
        <v>2.1337000000000002</v>
      </c>
      <c r="V40" s="51" t="s">
        <v>297</v>
      </c>
      <c r="W40" s="51">
        <v>2.1364000000000001</v>
      </c>
    </row>
    <row r="41" spans="2:23" ht="16" x14ac:dyDescent="0.2">
      <c r="B41" s="23" t="s">
        <v>220</v>
      </c>
      <c r="C41" s="24">
        <v>2</v>
      </c>
      <c r="D41" s="24" t="s">
        <v>103</v>
      </c>
      <c r="E41" s="25">
        <v>2</v>
      </c>
      <c r="G41" s="48" t="s">
        <v>221</v>
      </c>
      <c r="H41" s="48">
        <v>1.9876</v>
      </c>
      <c r="I41" s="48" t="s">
        <v>222</v>
      </c>
      <c r="J41" s="48">
        <v>1.9881</v>
      </c>
      <c r="T41" s="51" t="s">
        <v>134</v>
      </c>
      <c r="U41" s="51">
        <v>57.766800000000003</v>
      </c>
      <c r="V41" s="51" t="s">
        <v>298</v>
      </c>
      <c r="W41" s="51">
        <v>58.024299999999997</v>
      </c>
    </row>
    <row r="42" spans="2:23" ht="16" x14ac:dyDescent="0.2">
      <c r="B42" s="23" t="s">
        <v>139</v>
      </c>
      <c r="C42" s="24">
        <v>62.575400000000002</v>
      </c>
      <c r="D42" s="24" t="s">
        <v>140</v>
      </c>
      <c r="E42" s="25">
        <v>62.661299999999997</v>
      </c>
      <c r="G42" s="48" t="s">
        <v>170</v>
      </c>
      <c r="H42" s="48">
        <v>86.843699999999998</v>
      </c>
      <c r="I42" s="48" t="s">
        <v>223</v>
      </c>
      <c r="J42" s="48">
        <v>87.561300000000003</v>
      </c>
      <c r="T42" s="51" t="s">
        <v>217</v>
      </c>
      <c r="U42" s="51">
        <v>1.9837</v>
      </c>
      <c r="V42" s="51" t="s">
        <v>299</v>
      </c>
      <c r="W42" s="51">
        <v>1.9843999999999999</v>
      </c>
    </row>
    <row r="43" spans="2:23" ht="16" x14ac:dyDescent="0.2">
      <c r="B43" s="23" t="s">
        <v>224</v>
      </c>
      <c r="C43" s="24">
        <v>1.9686999999999999</v>
      </c>
      <c r="D43" s="24" t="s">
        <v>141</v>
      </c>
      <c r="E43" s="25">
        <v>1.9708000000000001</v>
      </c>
      <c r="G43" s="48" t="s">
        <v>225</v>
      </c>
      <c r="H43" s="48">
        <v>1.8706</v>
      </c>
      <c r="I43" s="48" t="s">
        <v>226</v>
      </c>
      <c r="J43" s="48">
        <v>1.8714999999999999</v>
      </c>
      <c r="T43" s="51" t="s">
        <v>137</v>
      </c>
      <c r="U43" s="51">
        <v>78.935000000000002</v>
      </c>
      <c r="V43" s="51" t="s">
        <v>300</v>
      </c>
      <c r="W43" s="51">
        <v>79.745000000000005</v>
      </c>
    </row>
    <row r="44" spans="2:23" ht="16" x14ac:dyDescent="0.2">
      <c r="B44" s="23" t="s">
        <v>142</v>
      </c>
      <c r="C44" s="24">
        <v>65.263999999999996</v>
      </c>
      <c r="D44" s="24" t="s">
        <v>143</v>
      </c>
      <c r="E44" s="25">
        <v>65.841399999999993</v>
      </c>
      <c r="G44" s="48" t="s">
        <v>171</v>
      </c>
      <c r="H44" s="48">
        <v>98.040899999999993</v>
      </c>
      <c r="I44" s="48" t="s">
        <v>227</v>
      </c>
      <c r="J44" s="48">
        <v>98.342600000000004</v>
      </c>
      <c r="T44" s="51" t="s">
        <v>220</v>
      </c>
      <c r="U44" s="51">
        <v>2</v>
      </c>
      <c r="V44" s="51" t="s">
        <v>103</v>
      </c>
      <c r="W44" s="51">
        <v>2</v>
      </c>
    </row>
    <row r="45" spans="2:23" ht="16" x14ac:dyDescent="0.2">
      <c r="B45" s="23" t="s">
        <v>228</v>
      </c>
      <c r="C45" s="24">
        <v>1.8279000000000001</v>
      </c>
      <c r="D45" s="24" t="s">
        <v>144</v>
      </c>
      <c r="E45" s="25">
        <v>1.8302</v>
      </c>
      <c r="G45" s="48" t="s">
        <v>229</v>
      </c>
      <c r="H45" s="48">
        <v>1.6278999999999999</v>
      </c>
      <c r="I45" s="48" t="s">
        <v>230</v>
      </c>
      <c r="J45" s="48">
        <v>1.6293</v>
      </c>
      <c r="T45" s="51" t="s">
        <v>139</v>
      </c>
      <c r="U45" s="51">
        <v>61.465299999999999</v>
      </c>
      <c r="V45" s="51" t="s">
        <v>301</v>
      </c>
      <c r="W45" s="51">
        <v>61.571199999999997</v>
      </c>
    </row>
    <row r="46" spans="2:23" ht="16" x14ac:dyDescent="0.2">
      <c r="B46" s="23" t="s">
        <v>145</v>
      </c>
      <c r="C46" s="24">
        <v>100</v>
      </c>
      <c r="D46" s="24" t="s">
        <v>117</v>
      </c>
      <c r="E46" s="25">
        <v>100</v>
      </c>
      <c r="G46" s="48" t="s">
        <v>172</v>
      </c>
      <c r="H46" s="48">
        <v>99.799400000000006</v>
      </c>
      <c r="I46" s="48" t="s">
        <v>231</v>
      </c>
      <c r="J46" s="48">
        <v>99.840299999999999</v>
      </c>
      <c r="T46" s="51" t="s">
        <v>224</v>
      </c>
      <c r="U46" s="51">
        <v>1.8761000000000001</v>
      </c>
      <c r="V46" s="51" t="s">
        <v>302</v>
      </c>
      <c r="W46" s="51">
        <v>1.8783000000000001</v>
      </c>
    </row>
    <row r="47" spans="2:23" ht="16" x14ac:dyDescent="0.2">
      <c r="B47" s="23" t="s">
        <v>232</v>
      </c>
      <c r="C47" s="24">
        <v>1.6746000000000001</v>
      </c>
      <c r="D47" s="24" t="s">
        <v>146</v>
      </c>
      <c r="E47" s="25">
        <v>1.6768000000000001</v>
      </c>
      <c r="G47" s="48" t="s">
        <v>232</v>
      </c>
      <c r="H47" s="48">
        <v>2</v>
      </c>
      <c r="I47" s="48" t="s">
        <v>103</v>
      </c>
      <c r="J47" s="48">
        <v>2</v>
      </c>
      <c r="T47" s="51" t="s">
        <v>142</v>
      </c>
      <c r="U47" s="51">
        <v>93.066299999999998</v>
      </c>
      <c r="V47" s="51" t="s">
        <v>303</v>
      </c>
      <c r="W47" s="51">
        <v>93.6083</v>
      </c>
    </row>
    <row r="48" spans="2:23" ht="16" x14ac:dyDescent="0.2">
      <c r="B48" s="23" t="s">
        <v>147</v>
      </c>
      <c r="C48" s="24">
        <v>99.389200000000002</v>
      </c>
      <c r="D48" s="24" t="s">
        <v>148</v>
      </c>
      <c r="E48" s="25">
        <v>99.466899999999995</v>
      </c>
      <c r="G48" s="48" t="s">
        <v>147</v>
      </c>
      <c r="H48" s="48">
        <v>81.058700000000002</v>
      </c>
      <c r="I48" s="48" t="s">
        <v>233</v>
      </c>
      <c r="J48" s="48">
        <v>81.395499999999998</v>
      </c>
      <c r="T48" s="51" t="s">
        <v>228</v>
      </c>
      <c r="U48" s="51">
        <v>1.7230000000000001</v>
      </c>
      <c r="V48" s="51" t="s">
        <v>304</v>
      </c>
      <c r="W48" s="51">
        <v>1.7253000000000001</v>
      </c>
    </row>
    <row r="49" spans="2:23" ht="16" x14ac:dyDescent="0.2">
      <c r="B49" s="23" t="s">
        <v>234</v>
      </c>
      <c r="C49" s="24">
        <v>1.3475999999999999</v>
      </c>
      <c r="D49" s="24" t="s">
        <v>149</v>
      </c>
      <c r="E49" s="25">
        <v>1.3498000000000001</v>
      </c>
      <c r="G49" s="48" t="s">
        <v>234</v>
      </c>
      <c r="H49" s="48">
        <v>1.8121</v>
      </c>
      <c r="I49" s="48" t="s">
        <v>235</v>
      </c>
      <c r="J49" s="48">
        <v>1.8133999999999999</v>
      </c>
      <c r="T49" s="51" t="s">
        <v>145</v>
      </c>
      <c r="U49" s="51">
        <v>99.997</v>
      </c>
      <c r="V49" s="51" t="s">
        <v>305</v>
      </c>
      <c r="W49" s="51">
        <v>100.0001</v>
      </c>
    </row>
    <row r="50" spans="2:23" ht="16" x14ac:dyDescent="0.2">
      <c r="B50" s="23" t="s">
        <v>150</v>
      </c>
      <c r="C50" s="24">
        <v>100</v>
      </c>
      <c r="D50" s="24" t="s">
        <v>117</v>
      </c>
      <c r="E50" s="25">
        <v>100</v>
      </c>
      <c r="G50" s="48" t="s">
        <v>150</v>
      </c>
      <c r="H50" s="48">
        <v>98.057500000000005</v>
      </c>
      <c r="I50" s="48" t="s">
        <v>236</v>
      </c>
      <c r="J50" s="48">
        <v>98.356300000000005</v>
      </c>
      <c r="T50" s="51" t="s">
        <v>232</v>
      </c>
      <c r="U50" s="51">
        <v>1.5722</v>
      </c>
      <c r="V50" s="51" t="s">
        <v>306</v>
      </c>
      <c r="W50" s="51">
        <v>1.5745</v>
      </c>
    </row>
    <row r="51" spans="2:23" ht="16" x14ac:dyDescent="0.2">
      <c r="B51" s="23" t="s">
        <v>237</v>
      </c>
      <c r="C51" s="24">
        <v>1.1716</v>
      </c>
      <c r="D51" s="24" t="s">
        <v>151</v>
      </c>
      <c r="E51" s="25">
        <v>1.1738999999999999</v>
      </c>
      <c r="G51" s="48" t="s">
        <v>237</v>
      </c>
      <c r="H51" s="48">
        <v>1.6662999999999999</v>
      </c>
      <c r="I51" s="48" t="s">
        <v>238</v>
      </c>
      <c r="J51" s="48">
        <v>1.6675</v>
      </c>
      <c r="T51" s="51" t="s">
        <v>147</v>
      </c>
      <c r="U51" s="51">
        <v>96.223500000000001</v>
      </c>
      <c r="V51" s="51" t="s">
        <v>307</v>
      </c>
      <c r="W51" s="51">
        <v>96.444199999999995</v>
      </c>
    </row>
    <row r="52" spans="2:23" ht="16" x14ac:dyDescent="0.2">
      <c r="B52" s="23" t="s">
        <v>152</v>
      </c>
      <c r="C52" s="24">
        <v>99.995500000000007</v>
      </c>
      <c r="D52" s="24" t="s">
        <v>153</v>
      </c>
      <c r="E52" s="25">
        <v>100</v>
      </c>
      <c r="G52" s="48" t="s">
        <v>152</v>
      </c>
      <c r="H52" s="48">
        <v>100</v>
      </c>
      <c r="I52" s="48" t="s">
        <v>117</v>
      </c>
      <c r="J52" s="48">
        <v>100</v>
      </c>
      <c r="T52" s="51" t="s">
        <v>234</v>
      </c>
      <c r="U52" s="51">
        <v>1.2428999999999999</v>
      </c>
      <c r="V52" s="51" t="s">
        <v>308</v>
      </c>
      <c r="W52" s="51">
        <v>1.2452000000000001</v>
      </c>
    </row>
    <row r="53" spans="2:23" ht="16" x14ac:dyDescent="0.2">
      <c r="B53" s="23" t="s">
        <v>239</v>
      </c>
      <c r="C53" s="24">
        <v>1.0248999999999999</v>
      </c>
      <c r="D53" s="24" t="s">
        <v>154</v>
      </c>
      <c r="E53" s="25">
        <v>1.0254000000000001</v>
      </c>
      <c r="G53" s="48" t="s">
        <v>239</v>
      </c>
      <c r="H53" s="48">
        <v>1.5199</v>
      </c>
      <c r="I53" s="48" t="s">
        <v>240</v>
      </c>
      <c r="J53" s="48">
        <v>1.5212000000000001</v>
      </c>
      <c r="T53" s="51" t="s">
        <v>150</v>
      </c>
      <c r="U53" s="51">
        <v>100</v>
      </c>
      <c r="V53" s="51" t="s">
        <v>117</v>
      </c>
      <c r="W53" s="51">
        <v>100</v>
      </c>
    </row>
    <row r="54" spans="2:23" ht="17" thickBot="1" x14ac:dyDescent="0.25">
      <c r="B54" s="26" t="s">
        <v>155</v>
      </c>
      <c r="C54" s="27">
        <v>99.631299999999996</v>
      </c>
      <c r="D54" s="27" t="s">
        <v>156</v>
      </c>
      <c r="E54" s="28">
        <v>99.694599999999994</v>
      </c>
      <c r="G54" s="48" t="s">
        <v>155</v>
      </c>
      <c r="H54" s="48">
        <v>100</v>
      </c>
      <c r="I54" s="48" t="s">
        <v>117</v>
      </c>
      <c r="J54" s="48">
        <v>100</v>
      </c>
      <c r="T54" s="51" t="s">
        <v>237</v>
      </c>
      <c r="U54" s="51">
        <v>1.0680000000000001</v>
      </c>
      <c r="V54" s="51" t="s">
        <v>309</v>
      </c>
      <c r="W54" s="51">
        <v>1.0702</v>
      </c>
    </row>
    <row r="55" spans="2:23" ht="15" customHeight="1" x14ac:dyDescent="0.2">
      <c r="G55" s="48" t="s">
        <v>241</v>
      </c>
      <c r="H55" s="48">
        <v>1.2925</v>
      </c>
      <c r="I55" s="48" t="s">
        <v>242</v>
      </c>
      <c r="J55" s="48">
        <v>1.2937000000000001</v>
      </c>
      <c r="T55" s="51" t="s">
        <v>152</v>
      </c>
      <c r="U55" s="51">
        <v>99.996799999999993</v>
      </c>
      <c r="V55" s="51" t="s">
        <v>310</v>
      </c>
      <c r="W55" s="51">
        <v>100.0001</v>
      </c>
    </row>
    <row r="56" spans="2:23" ht="16" customHeight="1" thickBot="1" x14ac:dyDescent="0.25">
      <c r="G56" s="48" t="s">
        <v>173</v>
      </c>
      <c r="H56" s="48">
        <v>100</v>
      </c>
      <c r="I56" s="48" t="s">
        <v>117</v>
      </c>
      <c r="J56" s="48">
        <v>100</v>
      </c>
      <c r="T56" s="51" t="s">
        <v>239</v>
      </c>
      <c r="U56" s="51">
        <v>1.0029999999999999</v>
      </c>
      <c r="V56" s="51" t="s">
        <v>311</v>
      </c>
      <c r="W56" s="51">
        <v>1.0033000000000001</v>
      </c>
    </row>
    <row r="57" spans="2:23" ht="16" x14ac:dyDescent="0.2">
      <c r="B57" s="29" t="s">
        <v>166</v>
      </c>
      <c r="C57" s="30" t="s">
        <v>165</v>
      </c>
      <c r="D57" s="30" t="s">
        <v>0</v>
      </c>
      <c r="E57" s="31" t="s">
        <v>243</v>
      </c>
      <c r="G57" s="48" t="s">
        <v>244</v>
      </c>
      <c r="H57" s="48">
        <v>1.1162000000000001</v>
      </c>
      <c r="I57" s="48" t="s">
        <v>245</v>
      </c>
      <c r="J57" s="48">
        <v>1.1176999999999999</v>
      </c>
      <c r="T57" s="51" t="s">
        <v>155</v>
      </c>
      <c r="U57" s="51">
        <v>99.150599999999997</v>
      </c>
      <c r="V57" s="51" t="s">
        <v>312</v>
      </c>
      <c r="W57" s="51">
        <v>99.247900000000001</v>
      </c>
    </row>
    <row r="58" spans="2:23" ht="16" x14ac:dyDescent="0.2">
      <c r="B58" s="23">
        <v>1</v>
      </c>
      <c r="C58" s="24" t="s">
        <v>162</v>
      </c>
      <c r="D58" s="24" t="s">
        <v>0</v>
      </c>
      <c r="E58" s="32">
        <v>2.5462962962962961E-3</v>
      </c>
      <c r="G58" s="48" t="s">
        <v>174</v>
      </c>
      <c r="H58" s="48">
        <v>100</v>
      </c>
      <c r="I58" s="48" t="s">
        <v>117</v>
      </c>
      <c r="J58" s="48">
        <v>100</v>
      </c>
      <c r="T58" s="51" t="s">
        <v>335</v>
      </c>
      <c r="U58" s="51">
        <v>2</v>
      </c>
      <c r="V58" s="51" t="s">
        <v>103</v>
      </c>
      <c r="W58" s="51">
        <v>2</v>
      </c>
    </row>
    <row r="59" spans="2:23" ht="16" x14ac:dyDescent="0.2">
      <c r="B59" s="23">
        <v>2</v>
      </c>
      <c r="C59" s="24" t="s">
        <v>162</v>
      </c>
      <c r="D59" s="24" t="s">
        <v>0</v>
      </c>
      <c r="E59" s="32">
        <v>3.9351851851851857E-3</v>
      </c>
      <c r="G59" s="48" t="s">
        <v>246</v>
      </c>
      <c r="H59" s="48">
        <v>1.0065999999999999</v>
      </c>
      <c r="I59" s="48" t="s">
        <v>247</v>
      </c>
      <c r="J59" s="48">
        <v>1.0075000000000001</v>
      </c>
      <c r="T59" s="58" t="s">
        <v>259</v>
      </c>
      <c r="U59" s="51">
        <v>83.517399999999995</v>
      </c>
      <c r="V59" s="51" t="s">
        <v>313</v>
      </c>
      <c r="W59" s="51">
        <v>84.028800000000004</v>
      </c>
    </row>
    <row r="60" spans="2:23" ht="16" x14ac:dyDescent="0.2">
      <c r="B60" s="23">
        <v>3</v>
      </c>
      <c r="C60" s="24" t="s">
        <v>162</v>
      </c>
      <c r="D60" s="24" t="s">
        <v>0</v>
      </c>
      <c r="E60" s="32">
        <v>6.9444444444444441E-3</v>
      </c>
      <c r="G60" s="48" t="s">
        <v>175</v>
      </c>
      <c r="H60" s="48">
        <v>99.998000000000005</v>
      </c>
      <c r="I60" s="48" t="s">
        <v>248</v>
      </c>
      <c r="J60" s="48">
        <v>99.999899999999997</v>
      </c>
      <c r="T60" s="51" t="s">
        <v>336</v>
      </c>
      <c r="U60" s="51">
        <v>2.7161</v>
      </c>
      <c r="V60" s="51" t="s">
        <v>314</v>
      </c>
      <c r="W60" s="51">
        <v>2.7187999999999999</v>
      </c>
    </row>
    <row r="61" spans="2:23" ht="16" x14ac:dyDescent="0.2">
      <c r="B61" s="23">
        <v>4</v>
      </c>
      <c r="C61" s="24" t="s">
        <v>162</v>
      </c>
      <c r="D61" s="24" t="s">
        <v>0</v>
      </c>
      <c r="E61" s="32">
        <v>1.1574074074074075E-2</v>
      </c>
      <c r="G61" s="48" t="s">
        <v>249</v>
      </c>
      <c r="H61" s="48">
        <v>1.0026999999999999</v>
      </c>
      <c r="I61" s="48" t="s">
        <v>250</v>
      </c>
      <c r="J61" s="48">
        <v>1.0031000000000001</v>
      </c>
      <c r="T61" s="51" t="s">
        <v>260</v>
      </c>
      <c r="U61" s="51">
        <v>96.308599999999998</v>
      </c>
      <c r="V61" s="51" t="s">
        <v>315</v>
      </c>
      <c r="W61" s="51">
        <v>96.548900000000003</v>
      </c>
    </row>
    <row r="62" spans="2:23" ht="16" x14ac:dyDescent="0.2">
      <c r="B62" s="23">
        <v>5</v>
      </c>
      <c r="C62" s="24" t="s">
        <v>162</v>
      </c>
      <c r="D62" s="24" t="s">
        <v>0</v>
      </c>
      <c r="E62" s="32">
        <v>1.6203703703703703E-2</v>
      </c>
      <c r="G62" s="48" t="s">
        <v>176</v>
      </c>
      <c r="H62" s="48">
        <v>98.686599999999999</v>
      </c>
      <c r="I62" s="48" t="s">
        <v>251</v>
      </c>
      <c r="J62" s="48">
        <v>98.8596</v>
      </c>
      <c r="T62" s="51" t="s">
        <v>337</v>
      </c>
      <c r="U62" s="51">
        <v>2.7161</v>
      </c>
      <c r="V62" s="51" t="s">
        <v>316</v>
      </c>
      <c r="W62" s="51">
        <v>2.7187999999999999</v>
      </c>
    </row>
    <row r="63" spans="2:23" ht="16" x14ac:dyDescent="0.2">
      <c r="B63" s="23">
        <v>6</v>
      </c>
      <c r="C63" s="24" t="s">
        <v>162</v>
      </c>
      <c r="D63" s="24" t="s">
        <v>0</v>
      </c>
      <c r="E63" s="32">
        <v>2.0833333333333332E-2</v>
      </c>
      <c r="T63" s="51" t="s">
        <v>261</v>
      </c>
      <c r="U63" s="51">
        <v>96.308499999999995</v>
      </c>
      <c r="V63" s="51" t="s">
        <v>317</v>
      </c>
      <c r="W63" s="51">
        <v>96.547799999999995</v>
      </c>
    </row>
    <row r="64" spans="2:23" ht="16" x14ac:dyDescent="0.2">
      <c r="B64" s="23">
        <v>7</v>
      </c>
      <c r="C64" s="24" t="s">
        <v>162</v>
      </c>
      <c r="D64" s="24" t="s">
        <v>0</v>
      </c>
      <c r="E64" s="32">
        <v>3.125E-2</v>
      </c>
      <c r="G64" s="49" t="s">
        <v>166</v>
      </c>
      <c r="H64" s="49" t="s">
        <v>165</v>
      </c>
      <c r="I64" s="49" t="s">
        <v>0</v>
      </c>
      <c r="J64" s="49" t="s">
        <v>243</v>
      </c>
      <c r="T64" s="51" t="s">
        <v>338</v>
      </c>
      <c r="U64" s="51">
        <v>2.6842000000000001</v>
      </c>
      <c r="V64" s="51" t="s">
        <v>318</v>
      </c>
      <c r="W64" s="51">
        <v>2.6867999999999999</v>
      </c>
    </row>
    <row r="65" spans="2:29" ht="16" x14ac:dyDescent="0.2">
      <c r="B65" s="23">
        <v>8</v>
      </c>
      <c r="C65" s="24" t="s">
        <v>162</v>
      </c>
      <c r="D65" s="24" t="s">
        <v>0</v>
      </c>
      <c r="E65" s="32">
        <v>3.2986111111111112E-2</v>
      </c>
      <c r="G65" s="15">
        <v>1</v>
      </c>
      <c r="H65" s="15" t="s">
        <v>162</v>
      </c>
      <c r="I65" s="15" t="s">
        <v>0</v>
      </c>
      <c r="J65" s="14">
        <f>L65/86400</f>
        <v>2.3148148148148149E-4</v>
      </c>
      <c r="L65" s="15">
        <v>20</v>
      </c>
      <c r="T65" s="51" t="s">
        <v>262</v>
      </c>
      <c r="U65" s="51">
        <v>97.683599999999998</v>
      </c>
      <c r="V65" s="51" t="s">
        <v>319</v>
      </c>
      <c r="W65" s="51">
        <v>97.903899999999993</v>
      </c>
    </row>
    <row r="66" spans="2:29" ht="16" x14ac:dyDescent="0.2">
      <c r="B66" s="23">
        <v>9</v>
      </c>
      <c r="C66" s="24" t="s">
        <v>162</v>
      </c>
      <c r="D66" s="24" t="s">
        <v>0</v>
      </c>
      <c r="E66" s="32">
        <v>3.5300925925925923E-2</v>
      </c>
      <c r="G66" s="15">
        <v>2</v>
      </c>
      <c r="H66" s="15" t="s">
        <v>162</v>
      </c>
      <c r="I66" s="15" t="s">
        <v>0</v>
      </c>
      <c r="J66" s="14">
        <f t="shared" ref="J66:J89" si="0">L66/86400</f>
        <v>3.9351851851851848E-3</v>
      </c>
      <c r="L66" s="15">
        <v>340</v>
      </c>
      <c r="T66" s="51" t="s">
        <v>339</v>
      </c>
      <c r="U66" s="51">
        <v>2.7162000000000002</v>
      </c>
      <c r="V66" s="51" t="s">
        <v>316</v>
      </c>
      <c r="W66" s="51">
        <v>2.7187999999999999</v>
      </c>
    </row>
    <row r="67" spans="2:29" ht="16" x14ac:dyDescent="0.2">
      <c r="B67" s="23">
        <v>10</v>
      </c>
      <c r="C67" s="24" t="s">
        <v>162</v>
      </c>
      <c r="D67" s="24" t="s">
        <v>19</v>
      </c>
      <c r="E67" s="32">
        <v>9.2592592592592605E-3</v>
      </c>
      <c r="G67" s="15">
        <v>3</v>
      </c>
      <c r="H67" s="15" t="s">
        <v>162</v>
      </c>
      <c r="I67" s="15" t="s">
        <v>0</v>
      </c>
      <c r="J67" s="14">
        <f t="shared" si="0"/>
        <v>6.9444444444444441E-3</v>
      </c>
      <c r="L67" s="15">
        <v>600</v>
      </c>
      <c r="T67" s="51" t="s">
        <v>263</v>
      </c>
      <c r="U67" s="51">
        <v>96.263900000000007</v>
      </c>
      <c r="V67" s="51" t="s">
        <v>320</v>
      </c>
      <c r="W67" s="51">
        <v>96.504800000000003</v>
      </c>
    </row>
    <row r="68" spans="2:29" ht="16" x14ac:dyDescent="0.2">
      <c r="B68" s="23">
        <v>11</v>
      </c>
      <c r="C68" s="24" t="s">
        <v>162</v>
      </c>
      <c r="D68" s="24" t="s">
        <v>19</v>
      </c>
      <c r="E68" s="32">
        <v>1.3888888888888888E-2</v>
      </c>
      <c r="G68" s="15">
        <v>4</v>
      </c>
      <c r="H68" s="15" t="s">
        <v>162</v>
      </c>
      <c r="I68" s="15" t="s">
        <v>0</v>
      </c>
      <c r="J68" s="14">
        <f t="shared" si="0"/>
        <v>1.1574074074074073E-2</v>
      </c>
      <c r="L68" s="15">
        <v>1000</v>
      </c>
      <c r="T68" s="51" t="s">
        <v>340</v>
      </c>
      <c r="U68" s="51">
        <v>2.6842000000000001</v>
      </c>
      <c r="V68" s="51" t="s">
        <v>318</v>
      </c>
      <c r="W68" s="51">
        <v>2.6867999999999999</v>
      </c>
    </row>
    <row r="69" spans="2:29" ht="16" x14ac:dyDescent="0.2">
      <c r="B69" s="23">
        <v>12</v>
      </c>
      <c r="C69" s="24" t="s">
        <v>163</v>
      </c>
      <c r="D69" s="24" t="s">
        <v>19</v>
      </c>
      <c r="E69" s="32">
        <v>1.7361111111111112E-2</v>
      </c>
      <c r="G69" s="15">
        <v>5</v>
      </c>
      <c r="H69" s="15" t="s">
        <v>162</v>
      </c>
      <c r="I69" s="15" t="s">
        <v>0</v>
      </c>
      <c r="J69" s="14">
        <f t="shared" si="0"/>
        <v>1.6203703703703703E-2</v>
      </c>
      <c r="L69" s="15">
        <v>1400</v>
      </c>
      <c r="T69" s="51" t="s">
        <v>264</v>
      </c>
      <c r="U69" s="51">
        <v>97.707700000000003</v>
      </c>
      <c r="V69" s="51" t="s">
        <v>321</v>
      </c>
      <c r="W69" s="51">
        <v>97.923500000000004</v>
      </c>
    </row>
    <row r="70" spans="2:29" ht="16" x14ac:dyDescent="0.2">
      <c r="B70" s="23">
        <v>13</v>
      </c>
      <c r="C70" s="24" t="s">
        <v>163</v>
      </c>
      <c r="D70" s="24" t="s">
        <v>19</v>
      </c>
      <c r="E70" s="32">
        <v>2.164351851851852E-2</v>
      </c>
      <c r="G70" s="15">
        <v>6</v>
      </c>
      <c r="H70" s="15" t="s">
        <v>162</v>
      </c>
      <c r="I70" s="15" t="s">
        <v>0</v>
      </c>
      <c r="J70" s="14">
        <f t="shared" si="0"/>
        <v>1.8055555555555554E-2</v>
      </c>
      <c r="L70" s="15">
        <v>1560</v>
      </c>
      <c r="T70" s="51" t="s">
        <v>341</v>
      </c>
      <c r="U70" s="51">
        <v>2.7753000000000001</v>
      </c>
      <c r="V70" s="51" t="s">
        <v>322</v>
      </c>
      <c r="W70" s="51">
        <v>2.778</v>
      </c>
    </row>
    <row r="71" spans="2:29" ht="16" x14ac:dyDescent="0.2">
      <c r="B71" s="23">
        <v>14</v>
      </c>
      <c r="C71" s="24" t="s">
        <v>163</v>
      </c>
      <c r="D71" s="24" t="s">
        <v>19</v>
      </c>
      <c r="E71" s="32">
        <v>3.125E-2</v>
      </c>
      <c r="G71" s="15">
        <v>7</v>
      </c>
      <c r="H71" s="15" t="s">
        <v>162</v>
      </c>
      <c r="I71" s="15" t="s">
        <v>0</v>
      </c>
      <c r="J71" s="14">
        <f t="shared" si="0"/>
        <v>2.0833333333333332E-2</v>
      </c>
      <c r="L71" s="15">
        <v>1800</v>
      </c>
      <c r="T71" s="51" t="s">
        <v>265</v>
      </c>
      <c r="U71" s="51">
        <v>98.335400000000007</v>
      </c>
      <c r="V71" s="51" t="s">
        <v>323</v>
      </c>
      <c r="W71" s="51">
        <v>98.483400000000003</v>
      </c>
    </row>
    <row r="72" spans="2:29" ht="16" x14ac:dyDescent="0.2">
      <c r="B72" s="23">
        <v>15</v>
      </c>
      <c r="C72" s="24" t="s">
        <v>162</v>
      </c>
      <c r="D72" s="24" t="s">
        <v>164</v>
      </c>
      <c r="E72" s="32">
        <v>1.1574074074074073E-3</v>
      </c>
      <c r="G72" s="15">
        <v>8</v>
      </c>
      <c r="H72" s="15" t="s">
        <v>162</v>
      </c>
      <c r="I72" s="15" t="s">
        <v>0</v>
      </c>
      <c r="J72" s="14">
        <f t="shared" si="0"/>
        <v>2.361111111111111E-2</v>
      </c>
      <c r="L72" s="15">
        <v>2040</v>
      </c>
      <c r="T72" s="51" t="s">
        <v>342</v>
      </c>
      <c r="U72" s="51">
        <v>1.9718</v>
      </c>
      <c r="V72" s="51" t="s">
        <v>324</v>
      </c>
      <c r="W72" s="51">
        <v>1.9726999999999999</v>
      </c>
    </row>
    <row r="73" spans="2:29" ht="16" x14ac:dyDescent="0.2">
      <c r="B73" s="23">
        <v>16</v>
      </c>
      <c r="C73" s="24" t="s">
        <v>162</v>
      </c>
      <c r="D73" s="24" t="s">
        <v>164</v>
      </c>
      <c r="E73" s="32">
        <v>1.3310185185185187E-2</v>
      </c>
      <c r="G73" s="15">
        <v>9</v>
      </c>
      <c r="H73" s="15" t="s">
        <v>162</v>
      </c>
      <c r="I73" s="15" t="s">
        <v>0</v>
      </c>
      <c r="J73" s="14">
        <f t="shared" si="0"/>
        <v>2.7083333333333334E-2</v>
      </c>
      <c r="L73" s="15">
        <v>2340</v>
      </c>
      <c r="T73" s="51" t="s">
        <v>266</v>
      </c>
      <c r="U73" s="51">
        <v>96.469200000000001</v>
      </c>
      <c r="V73" s="51" t="s">
        <v>325</v>
      </c>
      <c r="W73" s="51">
        <v>96.792100000000005</v>
      </c>
      <c r="Z73">
        <v>597.54309999999998</v>
      </c>
    </row>
    <row r="74" spans="2:29" ht="16" x14ac:dyDescent="0.2">
      <c r="B74" s="23">
        <v>17</v>
      </c>
      <c r="C74" s="24" t="s">
        <v>162</v>
      </c>
      <c r="D74" s="24" t="s">
        <v>164</v>
      </c>
      <c r="E74" s="32">
        <v>1.7361111111111112E-2</v>
      </c>
      <c r="G74" s="15">
        <v>10</v>
      </c>
      <c r="H74" s="15" t="s">
        <v>162</v>
      </c>
      <c r="I74" s="15" t="s">
        <v>0</v>
      </c>
      <c r="J74" s="14">
        <f t="shared" si="0"/>
        <v>1.3888888888888889E-3</v>
      </c>
      <c r="L74" s="15">
        <v>120</v>
      </c>
      <c r="T74" s="58" t="s">
        <v>343</v>
      </c>
      <c r="U74" s="51">
        <v>1.9995000000000001</v>
      </c>
      <c r="V74" s="51" t="s">
        <v>326</v>
      </c>
      <c r="W74" s="51">
        <v>1.9997</v>
      </c>
      <c r="Z74">
        <v>549.78099999999995</v>
      </c>
      <c r="AC74">
        <v>540.17179999999996</v>
      </c>
    </row>
    <row r="75" spans="2:29" ht="16" x14ac:dyDescent="0.2">
      <c r="B75" s="23">
        <v>18</v>
      </c>
      <c r="C75" s="24" t="s">
        <v>162</v>
      </c>
      <c r="D75" s="24" t="s">
        <v>164</v>
      </c>
      <c r="E75" s="32">
        <v>2.1412037037037035E-2</v>
      </c>
      <c r="G75" s="15">
        <v>11</v>
      </c>
      <c r="H75" s="15" t="s">
        <v>162</v>
      </c>
      <c r="I75" s="15" t="s">
        <v>0</v>
      </c>
      <c r="J75" s="14">
        <f t="shared" si="0"/>
        <v>3.2986111111111112E-2</v>
      </c>
      <c r="L75" s="15">
        <v>2850</v>
      </c>
      <c r="T75" s="51" t="s">
        <v>267</v>
      </c>
      <c r="U75" s="51">
        <v>86.8887</v>
      </c>
      <c r="V75" s="51" t="s">
        <v>327</v>
      </c>
      <c r="W75" s="51">
        <v>87.515000000000001</v>
      </c>
      <c r="Z75">
        <f>Z73-Z74</f>
        <v>47.762100000000032</v>
      </c>
      <c r="AB75">
        <v>47.762100000000032</v>
      </c>
      <c r="AC75">
        <f>Z73-AC74</f>
        <v>57.371300000000019</v>
      </c>
    </row>
    <row r="76" spans="2:29" ht="16" x14ac:dyDescent="0.2">
      <c r="B76" s="23">
        <v>19</v>
      </c>
      <c r="C76" s="24" t="s">
        <v>162</v>
      </c>
      <c r="D76" s="24" t="s">
        <v>164</v>
      </c>
      <c r="E76" s="32">
        <v>3.0092592592592591E-2</v>
      </c>
      <c r="G76" s="15">
        <v>12</v>
      </c>
      <c r="H76" s="15" t="s">
        <v>163</v>
      </c>
      <c r="I76" s="15" t="s">
        <v>0</v>
      </c>
      <c r="J76" s="14">
        <f t="shared" si="0"/>
        <v>3.6689814814814814E-2</v>
      </c>
      <c r="L76" s="15">
        <v>3170</v>
      </c>
      <c r="T76" s="58" t="s">
        <v>344</v>
      </c>
      <c r="U76" s="51">
        <v>1.9994000000000001</v>
      </c>
      <c r="V76" s="51" t="s">
        <v>328</v>
      </c>
      <c r="W76" s="51">
        <v>1.9996</v>
      </c>
    </row>
    <row r="77" spans="2:29" ht="16" x14ac:dyDescent="0.2">
      <c r="B77" s="23">
        <v>20</v>
      </c>
      <c r="C77" s="24" t="s">
        <v>162</v>
      </c>
      <c r="D77" s="24" t="s">
        <v>164</v>
      </c>
      <c r="E77" s="32">
        <v>3.4722222222222224E-2</v>
      </c>
      <c r="G77" s="15">
        <v>13</v>
      </c>
      <c r="H77" s="15" t="s">
        <v>163</v>
      </c>
      <c r="I77" s="15" t="s">
        <v>19</v>
      </c>
      <c r="J77" s="14">
        <f t="shared" si="0"/>
        <v>9.2592592592592587E-3</v>
      </c>
      <c r="L77" s="15">
        <v>800</v>
      </c>
      <c r="T77" s="51" t="s">
        <v>268</v>
      </c>
      <c r="U77" s="51">
        <v>79.628100000000003</v>
      </c>
      <c r="V77" s="51" t="s">
        <v>329</v>
      </c>
      <c r="W77" s="51">
        <v>80.145700000000005</v>
      </c>
    </row>
    <row r="78" spans="2:29" ht="17" thickBot="1" x14ac:dyDescent="0.25">
      <c r="B78" s="26">
        <v>21</v>
      </c>
      <c r="C78" s="27" t="s">
        <v>162</v>
      </c>
      <c r="D78" s="27" t="s">
        <v>164</v>
      </c>
      <c r="E78" s="33">
        <v>3.9351851851851853E-2</v>
      </c>
      <c r="G78" s="15">
        <v>14</v>
      </c>
      <c r="H78" s="15" t="s">
        <v>162</v>
      </c>
      <c r="I78" s="15" t="s">
        <v>19</v>
      </c>
      <c r="J78" s="14">
        <f t="shared" si="0"/>
        <v>1.1574074074074073E-2</v>
      </c>
      <c r="L78" s="15">
        <v>1000</v>
      </c>
      <c r="T78" s="51" t="s">
        <v>345</v>
      </c>
      <c r="U78" s="51">
        <v>1.9361999999999999</v>
      </c>
      <c r="V78" s="51" t="s">
        <v>330</v>
      </c>
      <c r="W78" s="51">
        <v>1.9378</v>
      </c>
    </row>
    <row r="79" spans="2:29" ht="16" x14ac:dyDescent="0.2">
      <c r="G79" s="15">
        <v>15</v>
      </c>
      <c r="H79" s="15" t="s">
        <v>162</v>
      </c>
      <c r="I79" s="15" t="s">
        <v>19</v>
      </c>
      <c r="J79" s="14">
        <f t="shared" si="0"/>
        <v>1.9675925925925927E-2</v>
      </c>
      <c r="L79" s="15">
        <v>1700</v>
      </c>
      <c r="T79" s="51" t="s">
        <v>269</v>
      </c>
      <c r="U79" s="51">
        <v>97.177899999999994</v>
      </c>
      <c r="V79" s="51" t="s">
        <v>331</v>
      </c>
      <c r="W79" s="51">
        <v>97.472099999999998</v>
      </c>
    </row>
    <row r="80" spans="2:29" ht="16" x14ac:dyDescent="0.2">
      <c r="G80" s="15">
        <v>16</v>
      </c>
      <c r="H80" s="15" t="s">
        <v>162</v>
      </c>
      <c r="I80" s="15" t="s">
        <v>19</v>
      </c>
      <c r="J80" s="14">
        <f t="shared" si="0"/>
        <v>2.3726851851851853E-2</v>
      </c>
      <c r="L80" s="15">
        <v>2050</v>
      </c>
      <c r="T80" s="51" t="s">
        <v>346</v>
      </c>
      <c r="U80" s="51">
        <v>2.7753000000000001</v>
      </c>
      <c r="V80" s="51" t="s">
        <v>332</v>
      </c>
      <c r="W80" s="51">
        <v>2.778</v>
      </c>
    </row>
    <row r="81" spans="7:24" ht="16" x14ac:dyDescent="0.2">
      <c r="G81" s="15">
        <v>17</v>
      </c>
      <c r="H81" s="15" t="s">
        <v>162</v>
      </c>
      <c r="I81" s="15" t="s">
        <v>19</v>
      </c>
      <c r="J81" s="14">
        <f t="shared" si="0"/>
        <v>3.125E-2</v>
      </c>
      <c r="L81" s="15">
        <v>2700</v>
      </c>
      <c r="T81" s="51" t="s">
        <v>270</v>
      </c>
      <c r="U81" s="51">
        <v>98.330299999999994</v>
      </c>
      <c r="V81" s="51" t="s">
        <v>333</v>
      </c>
      <c r="W81" s="51">
        <v>98.478399999999993</v>
      </c>
    </row>
    <row r="82" spans="7:24" ht="16" x14ac:dyDescent="0.2">
      <c r="G82" s="15">
        <v>18</v>
      </c>
      <c r="H82" s="15" t="s">
        <v>163</v>
      </c>
      <c r="I82" s="15" t="s">
        <v>164</v>
      </c>
      <c r="J82" s="14">
        <f t="shared" si="0"/>
        <v>2.3148148148148147E-3</v>
      </c>
      <c r="L82" s="15">
        <v>200</v>
      </c>
      <c r="T82" s="51" t="s">
        <v>347</v>
      </c>
      <c r="U82" s="51">
        <v>2</v>
      </c>
      <c r="V82" s="51" t="s">
        <v>103</v>
      </c>
      <c r="W82" s="51">
        <v>2</v>
      </c>
    </row>
    <row r="83" spans="7:24" ht="16" x14ac:dyDescent="0.2">
      <c r="G83" s="15">
        <v>19</v>
      </c>
      <c r="H83" s="15" t="s">
        <v>162</v>
      </c>
      <c r="I83" s="15" t="s">
        <v>164</v>
      </c>
      <c r="J83" s="14">
        <f>L83/86400</f>
        <v>1.3310185185185185E-2</v>
      </c>
      <c r="L83" s="15">
        <v>1150</v>
      </c>
      <c r="T83" s="51" t="s">
        <v>271</v>
      </c>
      <c r="U83" s="51">
        <v>73.970299999999995</v>
      </c>
      <c r="V83" s="51" t="s">
        <v>334</v>
      </c>
      <c r="W83" s="51">
        <v>74.748500000000007</v>
      </c>
    </row>
    <row r="84" spans="7:24" x14ac:dyDescent="0.2">
      <c r="G84" s="15">
        <v>20</v>
      </c>
      <c r="H84" s="15" t="s">
        <v>162</v>
      </c>
      <c r="I84" s="15" t="s">
        <v>164</v>
      </c>
      <c r="J84" s="14">
        <f t="shared" si="0"/>
        <v>1.7361111111111112E-2</v>
      </c>
      <c r="L84" s="15">
        <v>1500</v>
      </c>
    </row>
    <row r="85" spans="7:24" ht="16" x14ac:dyDescent="0.2">
      <c r="G85" s="15">
        <v>21</v>
      </c>
      <c r="H85" s="15" t="s">
        <v>162</v>
      </c>
      <c r="I85" s="15" t="s">
        <v>164</v>
      </c>
      <c r="J85" s="14">
        <f t="shared" si="0"/>
        <v>2.1412037037037038E-2</v>
      </c>
      <c r="L85" s="15">
        <v>1850</v>
      </c>
      <c r="S85" s="49" t="s">
        <v>348</v>
      </c>
      <c r="T85" s="49" t="s">
        <v>165</v>
      </c>
      <c r="U85" s="49" t="s">
        <v>349</v>
      </c>
      <c r="V85" s="49" t="s">
        <v>243</v>
      </c>
    </row>
    <row r="86" spans="7:24" x14ac:dyDescent="0.2">
      <c r="G86" s="15">
        <v>22</v>
      </c>
      <c r="H86" s="15" t="s">
        <v>162</v>
      </c>
      <c r="I86" s="15" t="s">
        <v>164</v>
      </c>
      <c r="J86" s="14">
        <f t="shared" si="0"/>
        <v>3.0092592592592591E-2</v>
      </c>
      <c r="L86" s="15">
        <v>2600</v>
      </c>
      <c r="S86" s="15">
        <v>1</v>
      </c>
      <c r="T86" s="15" t="s">
        <v>162</v>
      </c>
      <c r="U86" s="15" t="s">
        <v>0</v>
      </c>
      <c r="V86" s="14">
        <f>X86/86400</f>
        <v>2.5462962962962965E-3</v>
      </c>
      <c r="X86">
        <v>220</v>
      </c>
    </row>
    <row r="87" spans="7:24" x14ac:dyDescent="0.2">
      <c r="G87" s="15">
        <v>23</v>
      </c>
      <c r="H87" s="15" t="s">
        <v>162</v>
      </c>
      <c r="I87" s="15" t="s">
        <v>164</v>
      </c>
      <c r="J87" s="14">
        <f t="shared" si="0"/>
        <v>3.4722222222222224E-2</v>
      </c>
      <c r="L87" s="15">
        <v>3000</v>
      </c>
      <c r="S87" s="15">
        <v>2</v>
      </c>
      <c r="T87" s="15" t="s">
        <v>162</v>
      </c>
      <c r="U87" s="15" t="s">
        <v>0</v>
      </c>
      <c r="V87" s="14">
        <f t="shared" ref="V87:V119" si="1">X87/86400</f>
        <v>3.9351851851851848E-3</v>
      </c>
      <c r="X87">
        <v>340</v>
      </c>
    </row>
    <row r="88" spans="7:24" x14ac:dyDescent="0.2">
      <c r="G88" s="15">
        <v>24</v>
      </c>
      <c r="H88" s="15" t="s">
        <v>162</v>
      </c>
      <c r="I88" s="15" t="s">
        <v>164</v>
      </c>
      <c r="J88" s="14">
        <f t="shared" si="0"/>
        <v>3.9351851851851853E-2</v>
      </c>
      <c r="L88" s="15">
        <v>3400</v>
      </c>
      <c r="S88" s="15">
        <v>3</v>
      </c>
      <c r="T88" s="15" t="s">
        <v>162</v>
      </c>
      <c r="U88" s="15" t="s">
        <v>0</v>
      </c>
      <c r="V88" s="14">
        <f t="shared" si="1"/>
        <v>6.9444444444444441E-3</v>
      </c>
      <c r="X88">
        <v>600</v>
      </c>
    </row>
    <row r="89" spans="7:24" x14ac:dyDescent="0.2">
      <c r="G89" s="15">
        <v>25</v>
      </c>
      <c r="H89" s="15" t="s">
        <v>163</v>
      </c>
      <c r="I89" s="15" t="s">
        <v>164</v>
      </c>
      <c r="J89" s="14">
        <f t="shared" si="0"/>
        <v>4.1666666666666664E-2</v>
      </c>
      <c r="L89" s="15">
        <v>3600</v>
      </c>
      <c r="S89" s="15">
        <v>4</v>
      </c>
      <c r="T89" s="15" t="s">
        <v>162</v>
      </c>
      <c r="U89" s="15" t="s">
        <v>0</v>
      </c>
      <c r="V89" s="14">
        <f t="shared" si="1"/>
        <v>1.1574074074074073E-2</v>
      </c>
      <c r="X89">
        <v>1000</v>
      </c>
    </row>
    <row r="90" spans="7:24" x14ac:dyDescent="0.2">
      <c r="S90" s="15">
        <v>5</v>
      </c>
      <c r="T90" s="15" t="s">
        <v>162</v>
      </c>
      <c r="U90" s="15" t="s">
        <v>0</v>
      </c>
      <c r="V90" s="14">
        <f t="shared" si="1"/>
        <v>1.6203703703703703E-2</v>
      </c>
      <c r="X90">
        <v>1400</v>
      </c>
    </row>
    <row r="91" spans="7:24" x14ac:dyDescent="0.2">
      <c r="S91" s="15">
        <v>6</v>
      </c>
      <c r="T91" s="15" t="s">
        <v>162</v>
      </c>
      <c r="U91" s="15" t="s">
        <v>0</v>
      </c>
      <c r="V91" s="14">
        <f t="shared" si="1"/>
        <v>2.0833333333333332E-2</v>
      </c>
      <c r="X91">
        <v>1800</v>
      </c>
    </row>
    <row r="92" spans="7:24" x14ac:dyDescent="0.2">
      <c r="S92" s="15">
        <v>7</v>
      </c>
      <c r="T92" s="15" t="s">
        <v>162</v>
      </c>
      <c r="U92" s="15" t="s">
        <v>0</v>
      </c>
      <c r="V92" s="14">
        <f t="shared" si="1"/>
        <v>3.125E-2</v>
      </c>
      <c r="X92">
        <v>2700</v>
      </c>
    </row>
    <row r="93" spans="7:24" x14ac:dyDescent="0.2">
      <c r="S93" s="15">
        <v>8</v>
      </c>
      <c r="T93" s="15" t="s">
        <v>162</v>
      </c>
      <c r="U93" s="15" t="s">
        <v>0</v>
      </c>
      <c r="V93" s="14">
        <f t="shared" si="1"/>
        <v>3.2986111111111112E-2</v>
      </c>
      <c r="X93">
        <v>2850</v>
      </c>
    </row>
    <row r="94" spans="7:24" x14ac:dyDescent="0.2">
      <c r="S94" s="15">
        <v>9</v>
      </c>
      <c r="T94" s="15" t="s">
        <v>162</v>
      </c>
      <c r="U94" s="15" t="s">
        <v>0</v>
      </c>
      <c r="V94" s="14">
        <f t="shared" si="1"/>
        <v>3.5300925925925923E-2</v>
      </c>
      <c r="X94">
        <v>3050</v>
      </c>
    </row>
    <row r="95" spans="7:24" x14ac:dyDescent="0.2">
      <c r="S95" s="15">
        <v>10</v>
      </c>
      <c r="T95" s="15" t="s">
        <v>162</v>
      </c>
      <c r="U95" s="15" t="s">
        <v>19</v>
      </c>
      <c r="V95" s="14">
        <f t="shared" si="1"/>
        <v>9.2592592592592587E-3</v>
      </c>
      <c r="X95">
        <v>800</v>
      </c>
    </row>
    <row r="96" spans="7:24" x14ac:dyDescent="0.2">
      <c r="S96" s="15">
        <v>11</v>
      </c>
      <c r="T96" s="15" t="s">
        <v>162</v>
      </c>
      <c r="U96" s="15" t="s">
        <v>19</v>
      </c>
      <c r="V96" s="14">
        <f t="shared" si="1"/>
        <v>1.3888888888888888E-2</v>
      </c>
      <c r="X96">
        <v>1200</v>
      </c>
    </row>
    <row r="97" spans="19:24" x14ac:dyDescent="0.2">
      <c r="S97" s="15">
        <v>12</v>
      </c>
      <c r="T97" s="15" t="s">
        <v>163</v>
      </c>
      <c r="U97" s="15" t="s">
        <v>19</v>
      </c>
      <c r="V97" s="14">
        <f t="shared" si="1"/>
        <v>1.7361111111111112E-2</v>
      </c>
      <c r="X97">
        <v>1500</v>
      </c>
    </row>
    <row r="98" spans="19:24" x14ac:dyDescent="0.2">
      <c r="S98" s="15">
        <v>13</v>
      </c>
      <c r="T98" s="15" t="s">
        <v>163</v>
      </c>
      <c r="U98" s="15" t="s">
        <v>19</v>
      </c>
      <c r="V98" s="14">
        <f t="shared" si="1"/>
        <v>2.1643518518518517E-2</v>
      </c>
      <c r="X98">
        <v>1870</v>
      </c>
    </row>
    <row r="99" spans="19:24" x14ac:dyDescent="0.2">
      <c r="S99" s="15">
        <v>14</v>
      </c>
      <c r="T99" s="15" t="s">
        <v>163</v>
      </c>
      <c r="U99" s="15" t="s">
        <v>19</v>
      </c>
      <c r="V99" s="14">
        <f t="shared" si="1"/>
        <v>3.125E-2</v>
      </c>
      <c r="X99">
        <v>2700</v>
      </c>
    </row>
    <row r="100" spans="19:24" x14ac:dyDescent="0.2">
      <c r="S100" s="15">
        <v>15</v>
      </c>
      <c r="T100" s="15" t="s">
        <v>162</v>
      </c>
      <c r="U100" s="15" t="s">
        <v>164</v>
      </c>
      <c r="V100" s="14">
        <f t="shared" si="1"/>
        <v>1.1574074074074073E-3</v>
      </c>
      <c r="X100">
        <v>100</v>
      </c>
    </row>
    <row r="101" spans="19:24" x14ac:dyDescent="0.2">
      <c r="S101" s="15">
        <v>16</v>
      </c>
      <c r="T101" s="15" t="s">
        <v>162</v>
      </c>
      <c r="U101" s="15" t="s">
        <v>164</v>
      </c>
      <c r="V101" s="14">
        <f t="shared" si="1"/>
        <v>1.3310185185185185E-2</v>
      </c>
      <c r="X101">
        <v>1150</v>
      </c>
    </row>
    <row r="102" spans="19:24" x14ac:dyDescent="0.2">
      <c r="S102" s="15">
        <v>17</v>
      </c>
      <c r="T102" s="15" t="s">
        <v>162</v>
      </c>
      <c r="U102" s="15" t="s">
        <v>164</v>
      </c>
      <c r="V102" s="14">
        <f t="shared" si="1"/>
        <v>1.7361111111111112E-2</v>
      </c>
      <c r="X102">
        <v>1500</v>
      </c>
    </row>
    <row r="103" spans="19:24" x14ac:dyDescent="0.2">
      <c r="S103" s="15">
        <v>18</v>
      </c>
      <c r="T103" s="15" t="s">
        <v>162</v>
      </c>
      <c r="U103" s="15" t="s">
        <v>164</v>
      </c>
      <c r="V103" s="14">
        <f t="shared" si="1"/>
        <v>2.1412037037037038E-2</v>
      </c>
      <c r="X103">
        <v>1850</v>
      </c>
    </row>
    <row r="104" spans="19:24" x14ac:dyDescent="0.2">
      <c r="S104" s="15">
        <v>19</v>
      </c>
      <c r="T104" s="15" t="s">
        <v>162</v>
      </c>
      <c r="U104" s="15" t="s">
        <v>164</v>
      </c>
      <c r="V104" s="14">
        <f t="shared" si="1"/>
        <v>3.0092592592592591E-2</v>
      </c>
      <c r="X104">
        <v>2600</v>
      </c>
    </row>
    <row r="105" spans="19:24" x14ac:dyDescent="0.2">
      <c r="S105" s="15">
        <v>20</v>
      </c>
      <c r="T105" s="15" t="s">
        <v>162</v>
      </c>
      <c r="U105" s="15" t="s">
        <v>164</v>
      </c>
      <c r="V105" s="14">
        <f t="shared" si="1"/>
        <v>3.4722222222222224E-2</v>
      </c>
      <c r="X105">
        <v>3000</v>
      </c>
    </row>
    <row r="106" spans="19:24" x14ac:dyDescent="0.2">
      <c r="S106" s="15">
        <v>21</v>
      </c>
      <c r="T106" s="15" t="s">
        <v>162</v>
      </c>
      <c r="U106" s="15" t="s">
        <v>164</v>
      </c>
      <c r="V106" s="14">
        <f t="shared" si="1"/>
        <v>3.9351851851851853E-2</v>
      </c>
      <c r="X106">
        <v>3400</v>
      </c>
    </row>
    <row r="107" spans="19:24" x14ac:dyDescent="0.2">
      <c r="S107" s="15">
        <v>22</v>
      </c>
      <c r="T107" s="15" t="s">
        <v>252</v>
      </c>
      <c r="U107" s="15" t="s">
        <v>0</v>
      </c>
      <c r="V107" s="14">
        <f t="shared" si="1"/>
        <v>2.0833333333333333E-3</v>
      </c>
      <c r="X107">
        <v>180</v>
      </c>
    </row>
    <row r="108" spans="19:24" x14ac:dyDescent="0.2">
      <c r="S108" s="15">
        <v>23</v>
      </c>
      <c r="T108" s="15" t="s">
        <v>252</v>
      </c>
      <c r="U108" s="15" t="s">
        <v>19</v>
      </c>
      <c r="V108" s="14">
        <f t="shared" si="1"/>
        <v>8.3333333333333332E-3</v>
      </c>
      <c r="X108">
        <v>720</v>
      </c>
    </row>
    <row r="109" spans="19:24" x14ac:dyDescent="0.2">
      <c r="S109" s="15">
        <v>24</v>
      </c>
      <c r="T109" s="15" t="s">
        <v>252</v>
      </c>
      <c r="U109" s="15" t="s">
        <v>19</v>
      </c>
      <c r="V109" s="14">
        <f t="shared" si="1"/>
        <v>8.3333333333333332E-3</v>
      </c>
      <c r="X109">
        <v>720</v>
      </c>
    </row>
    <row r="110" spans="19:24" x14ac:dyDescent="0.2">
      <c r="S110" s="15">
        <v>25</v>
      </c>
      <c r="T110" s="15" t="s">
        <v>252</v>
      </c>
      <c r="U110" s="15" t="s">
        <v>19</v>
      </c>
      <c r="V110" s="14">
        <f t="shared" si="1"/>
        <v>9.0277777777777769E-3</v>
      </c>
      <c r="X110">
        <v>780</v>
      </c>
    </row>
    <row r="111" spans="19:24" x14ac:dyDescent="0.2">
      <c r="S111" s="15">
        <v>26</v>
      </c>
      <c r="T111" s="15" t="s">
        <v>252</v>
      </c>
      <c r="U111" s="15" t="s">
        <v>19</v>
      </c>
      <c r="V111" s="14">
        <f t="shared" si="1"/>
        <v>8.3333333333333332E-3</v>
      </c>
      <c r="X111">
        <v>720</v>
      </c>
    </row>
    <row r="112" spans="19:24" x14ac:dyDescent="0.2">
      <c r="S112" s="15">
        <v>27</v>
      </c>
      <c r="T112" s="15" t="s">
        <v>252</v>
      </c>
      <c r="U112" s="15" t="s">
        <v>19</v>
      </c>
      <c r="V112" s="14">
        <f t="shared" si="1"/>
        <v>9.0277777777777769E-3</v>
      </c>
      <c r="X112">
        <v>780</v>
      </c>
    </row>
    <row r="113" spans="19:24" x14ac:dyDescent="0.2">
      <c r="S113" s="15">
        <v>28</v>
      </c>
      <c r="T113" s="15" t="s">
        <v>252</v>
      </c>
      <c r="U113" s="15" t="s">
        <v>19</v>
      </c>
      <c r="V113" s="14">
        <f t="shared" si="1"/>
        <v>6.9444444444444441E-3</v>
      </c>
      <c r="X113">
        <v>600</v>
      </c>
    </row>
    <row r="114" spans="19:24" x14ac:dyDescent="0.2">
      <c r="S114" s="15">
        <v>29</v>
      </c>
      <c r="T114" s="15" t="s">
        <v>252</v>
      </c>
      <c r="U114" s="15" t="s">
        <v>164</v>
      </c>
      <c r="V114" s="14">
        <f t="shared" si="1"/>
        <v>1.1111111111111112E-2</v>
      </c>
      <c r="X114">
        <v>960</v>
      </c>
    </row>
    <row r="115" spans="19:24" x14ac:dyDescent="0.2">
      <c r="S115" s="15">
        <v>30</v>
      </c>
      <c r="T115" s="15" t="s">
        <v>252</v>
      </c>
      <c r="U115" s="15" t="s">
        <v>0</v>
      </c>
      <c r="V115" s="14">
        <f t="shared" si="1"/>
        <v>1.1805555555555555E-2</v>
      </c>
      <c r="X115">
        <v>1020</v>
      </c>
    </row>
    <row r="116" spans="19:24" x14ac:dyDescent="0.2">
      <c r="S116" s="15">
        <v>31</v>
      </c>
      <c r="T116" s="15" t="s">
        <v>252</v>
      </c>
      <c r="U116" s="15" t="s">
        <v>0</v>
      </c>
      <c r="V116" s="14">
        <f t="shared" si="1"/>
        <v>1.2500000000000001E-2</v>
      </c>
      <c r="X116">
        <v>1080</v>
      </c>
    </row>
    <row r="117" spans="19:24" x14ac:dyDescent="0.2">
      <c r="S117" s="15">
        <v>32</v>
      </c>
      <c r="T117" s="15" t="s">
        <v>252</v>
      </c>
      <c r="U117" s="15" t="s">
        <v>164</v>
      </c>
      <c r="V117" s="14">
        <f t="shared" si="1"/>
        <v>1.2500000000000001E-2</v>
      </c>
      <c r="X117">
        <v>1080</v>
      </c>
    </row>
    <row r="118" spans="19:24" x14ac:dyDescent="0.2">
      <c r="S118" s="15">
        <v>33</v>
      </c>
      <c r="T118" s="15" t="s">
        <v>252</v>
      </c>
      <c r="U118" s="15" t="s">
        <v>19</v>
      </c>
      <c r="V118" s="14">
        <f t="shared" si="1"/>
        <v>6.9444444444444441E-3</v>
      </c>
      <c r="X118">
        <v>600</v>
      </c>
    </row>
    <row r="119" spans="19:24" x14ac:dyDescent="0.2">
      <c r="S119" s="15">
        <v>34</v>
      </c>
      <c r="T119" s="15" t="s">
        <v>252</v>
      </c>
      <c r="U119" s="15" t="s">
        <v>164</v>
      </c>
      <c r="V119" s="14">
        <f t="shared" si="1"/>
        <v>6.2500000000000003E-3</v>
      </c>
      <c r="X119">
        <v>540</v>
      </c>
    </row>
    <row r="122" spans="19:24" x14ac:dyDescent="0.2">
      <c r="T122" t="s">
        <v>350</v>
      </c>
      <c r="U122" t="s">
        <v>351</v>
      </c>
      <c r="V122" t="s">
        <v>352</v>
      </c>
    </row>
    <row r="123" spans="19:24" x14ac:dyDescent="0.2">
      <c r="T123">
        <v>3</v>
      </c>
      <c r="U123">
        <v>7</v>
      </c>
      <c r="V123">
        <v>3</v>
      </c>
    </row>
  </sheetData>
  <mergeCells count="15">
    <mergeCell ref="T6:T7"/>
    <mergeCell ref="U6:U7"/>
    <mergeCell ref="V6:V7"/>
    <mergeCell ref="W6:W7"/>
    <mergeCell ref="N6:N7"/>
    <mergeCell ref="O6:O7"/>
    <mergeCell ref="P6:P7"/>
    <mergeCell ref="H6:H7"/>
    <mergeCell ref="I6:I7"/>
    <mergeCell ref="J6:J7"/>
    <mergeCell ref="B6:B7"/>
    <mergeCell ref="C6:C7"/>
    <mergeCell ref="E6:E7"/>
    <mergeCell ref="D6:D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Hárok1</vt:lpstr>
      <vt:lpstr>Hárok2</vt:lpstr>
      <vt:lpstr>Hárok3</vt:lpstr>
      <vt:lpstr>Hárok4</vt:lpstr>
      <vt:lpstr>Hárok5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Beliančin</dc:creator>
  <cp:lastModifiedBy>Microsoft Office User</cp:lastModifiedBy>
  <dcterms:created xsi:type="dcterms:W3CDTF">2019-04-15T18:22:11Z</dcterms:created>
  <dcterms:modified xsi:type="dcterms:W3CDTF">2019-05-06T13:01:32Z</dcterms:modified>
</cp:coreProperties>
</file>