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25" firstSheet="1" activeTab="2"/>
  </bookViews>
  <sheets>
    <sheet name="2020-razčlen.načrpanih 200121" sheetId="10" r:id="rId1"/>
    <sheet name="2020-prodana komunala+poseb.st " sheetId="11" r:id="rId2"/>
    <sheet name="2020- prodana voda feb-nov" sheetId="9" r:id="rId3"/>
    <sheet name="2020-razčlenitev načrpanih kol" sheetId="1" r:id="rId4"/>
    <sheet name="2020-stara razčl.načrp.količin" sheetId="7" r:id="rId5"/>
    <sheet name="2020- prodana voda" sheetId="8" r:id="rId6"/>
    <sheet name="2020-razčlenitev prodanih količ" sheetId="2" r:id="rId7"/>
    <sheet name="2020-stara vodarna" sheetId="3" r:id="rId8"/>
    <sheet name="2020-nova vodarna" sheetId="4" r:id="rId9"/>
    <sheet name="2020-načrpano za občino Apače" sheetId="5" r:id="rId10"/>
    <sheet name="List1" sheetId="6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H7" i="11" l="1"/>
  <c r="H8" i="11"/>
  <c r="H9" i="11"/>
  <c r="H10" i="11"/>
  <c r="H11" i="11"/>
  <c r="H12" i="11"/>
  <c r="H13" i="11"/>
  <c r="H14" i="11"/>
  <c r="H15" i="11"/>
  <c r="H5" i="11"/>
  <c r="G17" i="11"/>
  <c r="E17" i="11" l="1"/>
  <c r="D17" i="11"/>
  <c r="F6" i="11"/>
  <c r="H6" i="11" s="1"/>
  <c r="F7" i="11"/>
  <c r="F8" i="11"/>
  <c r="F9" i="11"/>
  <c r="F10" i="11"/>
  <c r="F11" i="11"/>
  <c r="F12" i="11"/>
  <c r="F13" i="11"/>
  <c r="F14" i="11"/>
  <c r="F15" i="11"/>
  <c r="F16" i="11"/>
  <c r="H16" i="11" s="1"/>
  <c r="H17" i="11" s="1"/>
  <c r="I17" i="11" s="1"/>
  <c r="F5" i="11"/>
  <c r="J16" i="11"/>
  <c r="J15" i="11"/>
  <c r="J14" i="11"/>
  <c r="J13" i="11"/>
  <c r="J12" i="11"/>
  <c r="J11" i="11"/>
  <c r="J10" i="11"/>
  <c r="J9" i="11"/>
  <c r="J8" i="11"/>
  <c r="J7" i="11"/>
  <c r="J6" i="11"/>
  <c r="F17" i="11" l="1"/>
  <c r="J17" i="11"/>
  <c r="J5" i="11"/>
  <c r="G9" i="10"/>
  <c r="G20" i="10" s="1"/>
  <c r="D9" i="10"/>
  <c r="E9" i="10" s="1"/>
  <c r="C20" i="10"/>
  <c r="E19" i="10"/>
  <c r="E18" i="10"/>
  <c r="I17" i="10"/>
  <c r="E17" i="10"/>
  <c r="E16" i="10"/>
  <c r="I16" i="10" s="1"/>
  <c r="E15" i="10"/>
  <c r="E14" i="10"/>
  <c r="I14" i="10" s="1"/>
  <c r="J14" i="10" s="1"/>
  <c r="F14" i="10" s="1"/>
  <c r="E13" i="10"/>
  <c r="I13" i="10" s="1"/>
  <c r="E12" i="10"/>
  <c r="E11" i="10"/>
  <c r="E10" i="10"/>
  <c r="E8" i="10"/>
  <c r="D20" i="10" l="1"/>
  <c r="I19" i="10"/>
  <c r="I12" i="10"/>
  <c r="I10" i="10"/>
  <c r="J10" i="10" s="1"/>
  <c r="F10" i="10" s="1"/>
  <c r="K10" i="10" s="1"/>
  <c r="L10" i="10" s="1"/>
  <c r="E20" i="10"/>
  <c r="J16" i="10"/>
  <c r="K14" i="10"/>
  <c r="L14" i="10" s="1"/>
  <c r="O14" i="10" s="1"/>
  <c r="P14" i="10"/>
  <c r="Q14" i="10" s="1"/>
  <c r="T14" i="10" s="1"/>
  <c r="J13" i="10"/>
  <c r="F13" i="10" s="1"/>
  <c r="I8" i="10"/>
  <c r="I9" i="10"/>
  <c r="H14" i="10"/>
  <c r="J17" i="10"/>
  <c r="F17" i="10" s="1"/>
  <c r="I18" i="10"/>
  <c r="I11" i="10"/>
  <c r="I15" i="10"/>
  <c r="J19" i="10"/>
  <c r="F19" i="10" s="1"/>
  <c r="D43" i="9"/>
  <c r="C43" i="9"/>
  <c r="H42" i="9"/>
  <c r="E42" i="9"/>
  <c r="F42" i="9" s="1"/>
  <c r="H41" i="9"/>
  <c r="F41" i="9"/>
  <c r="G41" i="9" s="1"/>
  <c r="E41" i="9"/>
  <c r="I41" i="9" s="1"/>
  <c r="H40" i="9"/>
  <c r="E40" i="9"/>
  <c r="F40" i="9" s="1"/>
  <c r="H39" i="9"/>
  <c r="F39" i="9"/>
  <c r="G39" i="9" s="1"/>
  <c r="J39" i="9" s="1"/>
  <c r="E39" i="9"/>
  <c r="I39" i="9" s="1"/>
  <c r="H38" i="9"/>
  <c r="E38" i="9"/>
  <c r="F38" i="9" s="1"/>
  <c r="H37" i="9"/>
  <c r="F37" i="9"/>
  <c r="G37" i="9" s="1"/>
  <c r="E37" i="9"/>
  <c r="I37" i="9" s="1"/>
  <c r="H36" i="9"/>
  <c r="E36" i="9"/>
  <c r="F36" i="9" s="1"/>
  <c r="H35" i="9"/>
  <c r="F35" i="9"/>
  <c r="G35" i="9" s="1"/>
  <c r="E35" i="9"/>
  <c r="I35" i="9" s="1"/>
  <c r="H34" i="9"/>
  <c r="E34" i="9"/>
  <c r="F34" i="9" s="1"/>
  <c r="H33" i="9"/>
  <c r="F33" i="9"/>
  <c r="G33" i="9" s="1"/>
  <c r="E33" i="9"/>
  <c r="I33" i="9" s="1"/>
  <c r="H32" i="9"/>
  <c r="E32" i="9"/>
  <c r="F32" i="9" s="1"/>
  <c r="H31" i="9"/>
  <c r="E31" i="9"/>
  <c r="F31" i="9" s="1"/>
  <c r="G31" i="9" s="1"/>
  <c r="D20" i="9"/>
  <c r="D19" i="9"/>
  <c r="P17" i="9"/>
  <c r="D17" i="9"/>
  <c r="D22" i="9" s="1"/>
  <c r="C17" i="9"/>
  <c r="P16" i="9"/>
  <c r="M16" i="9"/>
  <c r="J16" i="9"/>
  <c r="H16" i="9"/>
  <c r="K16" i="9" s="1"/>
  <c r="E16" i="9"/>
  <c r="F16" i="9" s="1"/>
  <c r="Q16" i="9" s="1"/>
  <c r="P15" i="9"/>
  <c r="L15" i="9"/>
  <c r="J15" i="9"/>
  <c r="M15" i="9" s="1"/>
  <c r="H15" i="9"/>
  <c r="E15" i="9"/>
  <c r="F15" i="9" s="1"/>
  <c r="Q15" i="9" s="1"/>
  <c r="P14" i="9"/>
  <c r="M14" i="9"/>
  <c r="J14" i="9"/>
  <c r="H14" i="9"/>
  <c r="K14" i="9" s="1"/>
  <c r="E14" i="9"/>
  <c r="F14" i="9" s="1"/>
  <c r="Q14" i="9" s="1"/>
  <c r="P13" i="9"/>
  <c r="L13" i="9"/>
  <c r="J13" i="9"/>
  <c r="K13" i="9" s="1"/>
  <c r="H13" i="9"/>
  <c r="E13" i="9"/>
  <c r="F13" i="9" s="1"/>
  <c r="Q13" i="9" s="1"/>
  <c r="P12" i="9"/>
  <c r="M12" i="9"/>
  <c r="J12" i="9"/>
  <c r="H12" i="9"/>
  <c r="L12" i="9" s="1"/>
  <c r="N12" i="9" s="1"/>
  <c r="E12" i="9"/>
  <c r="F12" i="9" s="1"/>
  <c r="Q12" i="9" s="1"/>
  <c r="P11" i="9"/>
  <c r="M11" i="9"/>
  <c r="L11" i="9"/>
  <c r="N11" i="9" s="1"/>
  <c r="K11" i="9"/>
  <c r="J11" i="9"/>
  <c r="H11" i="9"/>
  <c r="E11" i="9"/>
  <c r="F11" i="9" s="1"/>
  <c r="Q11" i="9" s="1"/>
  <c r="P10" i="9"/>
  <c r="M10" i="9"/>
  <c r="J10" i="9"/>
  <c r="H10" i="9"/>
  <c r="L10" i="9" s="1"/>
  <c r="N10" i="9" s="1"/>
  <c r="E10" i="9"/>
  <c r="F10" i="9" s="1"/>
  <c r="Q10" i="9" s="1"/>
  <c r="P9" i="9"/>
  <c r="M9" i="9"/>
  <c r="L9" i="9"/>
  <c r="N9" i="9" s="1"/>
  <c r="K9" i="9"/>
  <c r="J9" i="9"/>
  <c r="H9" i="9"/>
  <c r="E9" i="9"/>
  <c r="F9" i="9" s="1"/>
  <c r="Q9" i="9" s="1"/>
  <c r="P8" i="9"/>
  <c r="M8" i="9"/>
  <c r="J8" i="9"/>
  <c r="H8" i="9"/>
  <c r="K8" i="9" s="1"/>
  <c r="E8" i="9"/>
  <c r="F8" i="9" s="1"/>
  <c r="Q8" i="9" s="1"/>
  <c r="P7" i="9"/>
  <c r="M7" i="9"/>
  <c r="L7" i="9"/>
  <c r="N7" i="9" s="1"/>
  <c r="K7" i="9"/>
  <c r="J7" i="9"/>
  <c r="H7" i="9"/>
  <c r="E7" i="9"/>
  <c r="F7" i="9" s="1"/>
  <c r="Q7" i="9" s="1"/>
  <c r="P6" i="9"/>
  <c r="M6" i="9"/>
  <c r="J6" i="9"/>
  <c r="H6" i="9"/>
  <c r="K6" i="9" s="1"/>
  <c r="E6" i="9"/>
  <c r="F6" i="9" s="1"/>
  <c r="Q6" i="9" s="1"/>
  <c r="P5" i="9"/>
  <c r="M5" i="9"/>
  <c r="L5" i="9"/>
  <c r="K5" i="9"/>
  <c r="J5" i="9"/>
  <c r="H5" i="9"/>
  <c r="E5" i="9"/>
  <c r="F5" i="9" s="1"/>
  <c r="Q5" i="9" s="1"/>
  <c r="P10" i="10" l="1"/>
  <c r="Q10" i="10" s="1"/>
  <c r="H17" i="10"/>
  <c r="H16" i="10"/>
  <c r="M16" i="10" s="1"/>
  <c r="N16" i="10" s="1"/>
  <c r="F16" i="10"/>
  <c r="H19" i="10"/>
  <c r="M19" i="10" s="1"/>
  <c r="N19" i="10" s="1"/>
  <c r="J12" i="10"/>
  <c r="H10" i="10"/>
  <c r="R10" i="10" s="1"/>
  <c r="S10" i="10" s="1"/>
  <c r="T10" i="10" s="1"/>
  <c r="J15" i="10"/>
  <c r="F15" i="10" s="1"/>
  <c r="H15" i="10"/>
  <c r="J8" i="10"/>
  <c r="H8" i="10" s="1"/>
  <c r="M8" i="10" s="1"/>
  <c r="R19" i="10"/>
  <c r="S19" i="10" s="1"/>
  <c r="I20" i="10"/>
  <c r="M17" i="10"/>
  <c r="N17" i="10" s="1"/>
  <c r="R17" i="10"/>
  <c r="S17" i="10" s="1"/>
  <c r="H13" i="10"/>
  <c r="R14" i="10"/>
  <c r="S14" i="10" s="1"/>
  <c r="M14" i="10"/>
  <c r="N14" i="10" s="1"/>
  <c r="P13" i="10"/>
  <c r="Q13" i="10" s="1"/>
  <c r="T13" i="10" s="1"/>
  <c r="K13" i="10"/>
  <c r="L13" i="10" s="1"/>
  <c r="O13" i="10" s="1"/>
  <c r="K19" i="10"/>
  <c r="L19" i="10" s="1"/>
  <c r="P19" i="10"/>
  <c r="Q19" i="10" s="1"/>
  <c r="J11" i="10"/>
  <c r="F11" i="10" s="1"/>
  <c r="J18" i="10"/>
  <c r="F18" i="10" s="1"/>
  <c r="P17" i="10"/>
  <c r="Q17" i="10" s="1"/>
  <c r="T17" i="10" s="1"/>
  <c r="K17" i="10"/>
  <c r="L17" i="10" s="1"/>
  <c r="O17" i="10" s="1"/>
  <c r="J9" i="10"/>
  <c r="F9" i="10" s="1"/>
  <c r="K9" i="10" s="1"/>
  <c r="I31" i="9"/>
  <c r="J31" i="9" s="1"/>
  <c r="K15" i="9"/>
  <c r="N15" i="9"/>
  <c r="N13" i="9"/>
  <c r="J17" i="9"/>
  <c r="M13" i="9"/>
  <c r="M17" i="9"/>
  <c r="J35" i="9"/>
  <c r="J37" i="9"/>
  <c r="J33" i="9"/>
  <c r="J41" i="9"/>
  <c r="H17" i="9"/>
  <c r="I34" i="9"/>
  <c r="I36" i="9"/>
  <c r="I38" i="9"/>
  <c r="I40" i="9"/>
  <c r="I42" i="9"/>
  <c r="K10" i="9"/>
  <c r="K17" i="9" s="1"/>
  <c r="K12" i="9"/>
  <c r="E17" i="9"/>
  <c r="F17" i="9" s="1"/>
  <c r="Q17" i="9" s="1"/>
  <c r="N5" i="9"/>
  <c r="L6" i="9"/>
  <c r="N6" i="9" s="1"/>
  <c r="L8" i="9"/>
  <c r="N8" i="9" s="1"/>
  <c r="L14" i="9"/>
  <c r="N14" i="9" s="1"/>
  <c r="L16" i="9"/>
  <c r="N16" i="9" s="1"/>
  <c r="G32" i="9"/>
  <c r="J32" i="9" s="1"/>
  <c r="G34" i="9"/>
  <c r="G36" i="9"/>
  <c r="G38" i="9"/>
  <c r="J38" i="9" s="1"/>
  <c r="G40" i="9"/>
  <c r="J40" i="9" s="1"/>
  <c r="G42" i="9"/>
  <c r="I32" i="9"/>
  <c r="E43" i="9"/>
  <c r="H43" i="9" s="1"/>
  <c r="D43" i="8"/>
  <c r="C43" i="8"/>
  <c r="H42" i="8"/>
  <c r="E42" i="8"/>
  <c r="I42" i="8" s="1"/>
  <c r="J41" i="8"/>
  <c r="H41" i="8"/>
  <c r="F41" i="8"/>
  <c r="G41" i="8" s="1"/>
  <c r="E41" i="8"/>
  <c r="I41" i="8" s="1"/>
  <c r="H40" i="8"/>
  <c r="E40" i="8"/>
  <c r="H39" i="8"/>
  <c r="F39" i="8"/>
  <c r="G39" i="8" s="1"/>
  <c r="J39" i="8" s="1"/>
  <c r="E39" i="8"/>
  <c r="I39" i="8" s="1"/>
  <c r="H38" i="8"/>
  <c r="E38" i="8"/>
  <c r="I38" i="8" s="1"/>
  <c r="J37" i="8"/>
  <c r="H37" i="8"/>
  <c r="F37" i="8"/>
  <c r="G37" i="8" s="1"/>
  <c r="E37" i="8"/>
  <c r="I37" i="8" s="1"/>
  <c r="H36" i="8"/>
  <c r="E36" i="8"/>
  <c r="H35" i="8"/>
  <c r="F35" i="8"/>
  <c r="G35" i="8" s="1"/>
  <c r="J35" i="8" s="1"/>
  <c r="E35" i="8"/>
  <c r="I35" i="8" s="1"/>
  <c r="H34" i="8"/>
  <c r="E34" i="8"/>
  <c r="I34" i="8" s="1"/>
  <c r="J33" i="8"/>
  <c r="H33" i="8"/>
  <c r="F33" i="8"/>
  <c r="G33" i="8" s="1"/>
  <c r="E33" i="8"/>
  <c r="I33" i="8" s="1"/>
  <c r="H32" i="8"/>
  <c r="E32" i="8"/>
  <c r="E43" i="8" s="1"/>
  <c r="E31" i="8"/>
  <c r="D20" i="8"/>
  <c r="D19" i="8"/>
  <c r="P17" i="8"/>
  <c r="C17" i="8"/>
  <c r="P16" i="8"/>
  <c r="M16" i="8"/>
  <c r="L16" i="8"/>
  <c r="N16" i="8" s="1"/>
  <c r="J16" i="8"/>
  <c r="H16" i="8"/>
  <c r="K16" i="8" s="1"/>
  <c r="F16" i="8"/>
  <c r="Q16" i="8" s="1"/>
  <c r="E16" i="8"/>
  <c r="P15" i="8"/>
  <c r="L15" i="8"/>
  <c r="J15" i="8"/>
  <c r="H15" i="8"/>
  <c r="E15" i="8"/>
  <c r="F15" i="8" s="1"/>
  <c r="Q15" i="8" s="1"/>
  <c r="Q14" i="8"/>
  <c r="P14" i="8"/>
  <c r="M14" i="8"/>
  <c r="L14" i="8"/>
  <c r="N14" i="8" s="1"/>
  <c r="J14" i="8"/>
  <c r="H14" i="8"/>
  <c r="K14" i="8" s="1"/>
  <c r="F14" i="8"/>
  <c r="E14" i="8"/>
  <c r="P13" i="8"/>
  <c r="P12" i="8"/>
  <c r="H12" i="8"/>
  <c r="E12" i="8"/>
  <c r="F12" i="8" s="1"/>
  <c r="Q12" i="8" s="1"/>
  <c r="P11" i="8"/>
  <c r="H11" i="8"/>
  <c r="L11" i="8" s="1"/>
  <c r="E11" i="8"/>
  <c r="F11" i="8" s="1"/>
  <c r="Q11" i="8" s="1"/>
  <c r="P10" i="8"/>
  <c r="K10" i="8"/>
  <c r="H10" i="8"/>
  <c r="L10" i="8" s="1"/>
  <c r="E10" i="8"/>
  <c r="F10" i="8" s="1"/>
  <c r="Q10" i="8" s="1"/>
  <c r="J10" i="8"/>
  <c r="M10" i="8" s="1"/>
  <c r="P9" i="8"/>
  <c r="H9" i="8"/>
  <c r="P8" i="8"/>
  <c r="J8" i="8"/>
  <c r="M8" i="8" s="1"/>
  <c r="H8" i="8"/>
  <c r="E8" i="8"/>
  <c r="F8" i="8" s="1"/>
  <c r="Q8" i="8" s="1"/>
  <c r="P7" i="8"/>
  <c r="H7" i="8"/>
  <c r="E7" i="8"/>
  <c r="F7" i="8" s="1"/>
  <c r="Q7" i="8" s="1"/>
  <c r="P6" i="8"/>
  <c r="L6" i="8"/>
  <c r="H6" i="8"/>
  <c r="E6" i="8"/>
  <c r="F6" i="8" s="1"/>
  <c r="Q6" i="8" s="1"/>
  <c r="J6" i="8"/>
  <c r="M6" i="8" s="1"/>
  <c r="P5" i="8"/>
  <c r="J5" i="8"/>
  <c r="H5" i="8"/>
  <c r="L5" i="8" s="1"/>
  <c r="E5" i="8"/>
  <c r="I36" i="7"/>
  <c r="G36" i="7"/>
  <c r="I35" i="7"/>
  <c r="G35" i="7"/>
  <c r="I34" i="7"/>
  <c r="G34" i="7"/>
  <c r="I33" i="7"/>
  <c r="G33" i="7"/>
  <c r="I32" i="7"/>
  <c r="G32" i="7"/>
  <c r="I31" i="7"/>
  <c r="G31" i="7"/>
  <c r="I30" i="7"/>
  <c r="G30" i="7"/>
  <c r="I29" i="7"/>
  <c r="G29" i="7"/>
  <c r="I28" i="7"/>
  <c r="G28" i="7"/>
  <c r="I27" i="7"/>
  <c r="G27" i="7"/>
  <c r="I26" i="7"/>
  <c r="G26" i="7"/>
  <c r="I25" i="7"/>
  <c r="G25" i="7"/>
  <c r="X20" i="7"/>
  <c r="I37" i="7" s="1"/>
  <c r="G20" i="7"/>
  <c r="G37" i="7" s="1"/>
  <c r="D20" i="7"/>
  <c r="C20" i="7"/>
  <c r="E19" i="7"/>
  <c r="Z19" i="7" s="1"/>
  <c r="I18" i="7"/>
  <c r="E18" i="7"/>
  <c r="Z18" i="7" s="1"/>
  <c r="E17" i="7"/>
  <c r="I17" i="7" s="1"/>
  <c r="Q16" i="7"/>
  <c r="P16" i="7"/>
  <c r="K16" i="7"/>
  <c r="L16" i="7" s="1"/>
  <c r="E16" i="7"/>
  <c r="Z16" i="7" s="1"/>
  <c r="I15" i="7"/>
  <c r="H32" i="7" s="1"/>
  <c r="E15" i="7"/>
  <c r="Z15" i="7" s="1"/>
  <c r="E14" i="7"/>
  <c r="Z14" i="7" s="1"/>
  <c r="I13" i="7"/>
  <c r="E13" i="7"/>
  <c r="Z13" i="7" s="1"/>
  <c r="E12" i="7"/>
  <c r="I12" i="7" s="1"/>
  <c r="I11" i="7"/>
  <c r="H28" i="7" s="1"/>
  <c r="E11" i="7"/>
  <c r="Z11" i="7" s="1"/>
  <c r="E10" i="7"/>
  <c r="Z10" i="7" s="1"/>
  <c r="W9" i="7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I9" i="7"/>
  <c r="E9" i="7"/>
  <c r="Z9" i="7" s="1"/>
  <c r="E8" i="7"/>
  <c r="E20" i="7" s="1"/>
  <c r="R16" i="10" l="1"/>
  <c r="S16" i="10" s="1"/>
  <c r="M10" i="10"/>
  <c r="N10" i="10" s="1"/>
  <c r="O10" i="10" s="1"/>
  <c r="K16" i="10"/>
  <c r="L16" i="10" s="1"/>
  <c r="O16" i="10" s="1"/>
  <c r="P16" i="10"/>
  <c r="Q16" i="10" s="1"/>
  <c r="T16" i="10" s="1"/>
  <c r="T19" i="10"/>
  <c r="O19" i="10"/>
  <c r="H18" i="10"/>
  <c r="R18" i="10" s="1"/>
  <c r="S18" i="10" s="1"/>
  <c r="F12" i="10"/>
  <c r="H12" i="10"/>
  <c r="H9" i="10"/>
  <c r="M9" i="10" s="1"/>
  <c r="N9" i="10" s="1"/>
  <c r="R8" i="10"/>
  <c r="S8" i="10" s="1"/>
  <c r="N8" i="10"/>
  <c r="M18" i="10"/>
  <c r="N18" i="10" s="1"/>
  <c r="K11" i="10"/>
  <c r="L11" i="10" s="1"/>
  <c r="P11" i="10"/>
  <c r="Q11" i="10" s="1"/>
  <c r="L9" i="10"/>
  <c r="P9" i="10"/>
  <c r="Q9" i="10" s="1"/>
  <c r="P18" i="10"/>
  <c r="Q18" i="10" s="1"/>
  <c r="K18" i="10"/>
  <c r="L18" i="10" s="1"/>
  <c r="O18" i="10" s="1"/>
  <c r="R15" i="10"/>
  <c r="S15" i="10" s="1"/>
  <c r="M15" i="10"/>
  <c r="N15" i="10" s="1"/>
  <c r="R9" i="10"/>
  <c r="S9" i="10" s="1"/>
  <c r="H11" i="10"/>
  <c r="J20" i="10"/>
  <c r="H20" i="10" s="1"/>
  <c r="F8" i="10"/>
  <c r="K8" i="10" s="1"/>
  <c r="P15" i="10"/>
  <c r="Q15" i="10" s="1"/>
  <c r="T15" i="10" s="1"/>
  <c r="K15" i="10"/>
  <c r="L15" i="10" s="1"/>
  <c r="O15" i="10" s="1"/>
  <c r="R13" i="10"/>
  <c r="S13" i="10" s="1"/>
  <c r="M13" i="10"/>
  <c r="N13" i="10" s="1"/>
  <c r="F31" i="8"/>
  <c r="G31" i="8" s="1"/>
  <c r="H31" i="8"/>
  <c r="I31" i="8" s="1"/>
  <c r="H43" i="8"/>
  <c r="J36" i="9"/>
  <c r="J42" i="9"/>
  <c r="J34" i="9"/>
  <c r="F43" i="9"/>
  <c r="G43" i="9"/>
  <c r="I43" i="9"/>
  <c r="L17" i="9"/>
  <c r="N17" i="9" s="1"/>
  <c r="K5" i="8"/>
  <c r="K6" i="8"/>
  <c r="L8" i="8"/>
  <c r="N8" i="8" s="1"/>
  <c r="K8" i="8"/>
  <c r="M15" i="8"/>
  <c r="N15" i="8" s="1"/>
  <c r="K15" i="8"/>
  <c r="F5" i="8"/>
  <c r="Q5" i="8" s="1"/>
  <c r="N6" i="8"/>
  <c r="L9" i="8"/>
  <c r="E9" i="8"/>
  <c r="F9" i="8" s="1"/>
  <c r="Q9" i="8" s="1"/>
  <c r="N10" i="8"/>
  <c r="H13" i="8"/>
  <c r="H17" i="8" s="1"/>
  <c r="E13" i="8"/>
  <c r="F13" i="8" s="1"/>
  <c r="Q13" i="8" s="1"/>
  <c r="M5" i="8"/>
  <c r="L7" i="8"/>
  <c r="J9" i="8"/>
  <c r="M9" i="8" s="1"/>
  <c r="L12" i="8"/>
  <c r="K12" i="8"/>
  <c r="J13" i="8"/>
  <c r="M13" i="8" s="1"/>
  <c r="I43" i="8"/>
  <c r="F43" i="8"/>
  <c r="G43" i="8" s="1"/>
  <c r="I36" i="8"/>
  <c r="I40" i="8"/>
  <c r="J12" i="8"/>
  <c r="M12" i="8" s="1"/>
  <c r="J7" i="8"/>
  <c r="M7" i="8" s="1"/>
  <c r="J11" i="8"/>
  <c r="M11" i="8" s="1"/>
  <c r="N11" i="8" s="1"/>
  <c r="D17" i="8"/>
  <c r="D22" i="8" s="1"/>
  <c r="F32" i="8"/>
  <c r="F34" i="8"/>
  <c r="G34" i="8" s="1"/>
  <c r="J34" i="8" s="1"/>
  <c r="F36" i="8"/>
  <c r="G36" i="8" s="1"/>
  <c r="J36" i="8" s="1"/>
  <c r="F38" i="8"/>
  <c r="F40" i="8"/>
  <c r="F42" i="8"/>
  <c r="G42" i="8" s="1"/>
  <c r="J42" i="8" s="1"/>
  <c r="G32" i="8"/>
  <c r="J32" i="8" s="1"/>
  <c r="G38" i="8"/>
  <c r="J38" i="8" s="1"/>
  <c r="G40" i="8"/>
  <c r="J40" i="8" s="1"/>
  <c r="I32" i="8"/>
  <c r="I8" i="7"/>
  <c r="H25" i="7" s="1"/>
  <c r="Z8" i="7"/>
  <c r="Z20" i="7" s="1"/>
  <c r="I20" i="7"/>
  <c r="H30" i="7"/>
  <c r="J13" i="7"/>
  <c r="F13" i="7" s="1"/>
  <c r="H34" i="7"/>
  <c r="J17" i="7"/>
  <c r="F17" i="7" s="1"/>
  <c r="J8" i="7"/>
  <c r="H8" i="7" s="1"/>
  <c r="M8" i="7" s="1"/>
  <c r="H29" i="7"/>
  <c r="Z12" i="7"/>
  <c r="H26" i="7"/>
  <c r="J9" i="7"/>
  <c r="F9" i="7" s="1"/>
  <c r="K9" i="7" s="1"/>
  <c r="J12" i="7"/>
  <c r="F12" i="7" s="1"/>
  <c r="Z17" i="7"/>
  <c r="H35" i="7"/>
  <c r="I10" i="7"/>
  <c r="I14" i="7"/>
  <c r="J18" i="7"/>
  <c r="F18" i="7" s="1"/>
  <c r="I19" i="7"/>
  <c r="I16" i="7"/>
  <c r="J11" i="7"/>
  <c r="F11" i="7" s="1"/>
  <c r="J15" i="7"/>
  <c r="F15" i="7" s="1"/>
  <c r="T18" i="10" l="1"/>
  <c r="K12" i="10"/>
  <c r="L12" i="10" s="1"/>
  <c r="O12" i="10" s="1"/>
  <c r="P12" i="10"/>
  <c r="Q12" i="10" s="1"/>
  <c r="M12" i="10"/>
  <c r="N12" i="10" s="1"/>
  <c r="R12" i="10"/>
  <c r="S12" i="10" s="1"/>
  <c r="T9" i="10"/>
  <c r="O9" i="10"/>
  <c r="F20" i="10"/>
  <c r="R11" i="10"/>
  <c r="S11" i="10" s="1"/>
  <c r="T11" i="10" s="1"/>
  <c r="M11" i="10"/>
  <c r="N11" i="10" s="1"/>
  <c r="O11" i="10" s="1"/>
  <c r="P8" i="10"/>
  <c r="Q8" i="10" s="1"/>
  <c r="L8" i="10"/>
  <c r="J31" i="8"/>
  <c r="J43" i="8"/>
  <c r="J43" i="9"/>
  <c r="E17" i="8"/>
  <c r="F17" i="8" s="1"/>
  <c r="Q17" i="8" s="1"/>
  <c r="K9" i="8"/>
  <c r="N12" i="8"/>
  <c r="J17" i="8"/>
  <c r="K7" i="8"/>
  <c r="M17" i="8"/>
  <c r="N5" i="8"/>
  <c r="K11" i="8"/>
  <c r="N7" i="8"/>
  <c r="N9" i="8"/>
  <c r="L13" i="8"/>
  <c r="K13" i="8"/>
  <c r="E21" i="7"/>
  <c r="D21" i="7"/>
  <c r="C21" i="7"/>
  <c r="R8" i="7"/>
  <c r="S8" i="7" s="1"/>
  <c r="N8" i="7"/>
  <c r="P15" i="7"/>
  <c r="Q15" i="7" s="1"/>
  <c r="T15" i="7" s="1"/>
  <c r="K15" i="7"/>
  <c r="L15" i="7" s="1"/>
  <c r="O15" i="7" s="1"/>
  <c r="P12" i="7"/>
  <c r="Q12" i="7" s="1"/>
  <c r="T12" i="7" s="1"/>
  <c r="K12" i="7"/>
  <c r="L12" i="7" s="1"/>
  <c r="O12" i="7" s="1"/>
  <c r="J16" i="7"/>
  <c r="H16" i="7" s="1"/>
  <c r="H33" i="7"/>
  <c r="J14" i="7"/>
  <c r="F14" i="7" s="1"/>
  <c r="H31" i="7"/>
  <c r="H36" i="7"/>
  <c r="J19" i="7"/>
  <c r="F19" i="7" s="1"/>
  <c r="H19" i="7"/>
  <c r="H11" i="7"/>
  <c r="H18" i="7"/>
  <c r="H9" i="7"/>
  <c r="M9" i="7" s="1"/>
  <c r="H17" i="7"/>
  <c r="H13" i="7"/>
  <c r="P18" i="7"/>
  <c r="Q18" i="7" s="1"/>
  <c r="T18" i="7" s="1"/>
  <c r="K18" i="7"/>
  <c r="L18" i="7" s="1"/>
  <c r="O18" i="7" s="1"/>
  <c r="J10" i="7"/>
  <c r="F10" i="7" s="1"/>
  <c r="H27" i="7"/>
  <c r="H10" i="7"/>
  <c r="H12" i="7"/>
  <c r="X21" i="7"/>
  <c r="Z21" i="7" s="1"/>
  <c r="G21" i="7"/>
  <c r="P11" i="7"/>
  <c r="Q11" i="7" s="1"/>
  <c r="K11" i="7"/>
  <c r="L11" i="7" s="1"/>
  <c r="H15" i="7"/>
  <c r="P9" i="7"/>
  <c r="Q9" i="7" s="1"/>
  <c r="L9" i="7"/>
  <c r="F8" i="7"/>
  <c r="K8" i="7" s="1"/>
  <c r="P17" i="7"/>
  <c r="Q17" i="7" s="1"/>
  <c r="T17" i="7" s="1"/>
  <c r="K17" i="7"/>
  <c r="L17" i="7" s="1"/>
  <c r="O17" i="7" s="1"/>
  <c r="P13" i="7"/>
  <c r="Q13" i="7" s="1"/>
  <c r="T13" i="7" s="1"/>
  <c r="K13" i="7"/>
  <c r="L13" i="7" s="1"/>
  <c r="O13" i="7" s="1"/>
  <c r="I21" i="7"/>
  <c r="H37" i="7"/>
  <c r="N20" i="10" l="1"/>
  <c r="T12" i="10"/>
  <c r="S20" i="10"/>
  <c r="L20" i="10"/>
  <c r="O8" i="10"/>
  <c r="O20" i="10" s="1"/>
  <c r="T8" i="10"/>
  <c r="Q20" i="10"/>
  <c r="K17" i="8"/>
  <c r="N13" i="8"/>
  <c r="L17" i="8"/>
  <c r="N17" i="8" s="1"/>
  <c r="R18" i="7"/>
  <c r="S18" i="7" s="1"/>
  <c r="M18" i="7"/>
  <c r="N18" i="7" s="1"/>
  <c r="R16" i="7"/>
  <c r="S16" i="7" s="1"/>
  <c r="T16" i="7" s="1"/>
  <c r="M16" i="7"/>
  <c r="N16" i="7" s="1"/>
  <c r="O16" i="7" s="1"/>
  <c r="R13" i="7"/>
  <c r="S13" i="7" s="1"/>
  <c r="M13" i="7"/>
  <c r="N13" i="7" s="1"/>
  <c r="R11" i="7"/>
  <c r="S11" i="7" s="1"/>
  <c r="T11" i="7" s="1"/>
  <c r="M11" i="7"/>
  <c r="N11" i="7" s="1"/>
  <c r="H14" i="7"/>
  <c r="P8" i="7"/>
  <c r="Q8" i="7" s="1"/>
  <c r="L8" i="7"/>
  <c r="R15" i="7"/>
  <c r="S15" i="7" s="1"/>
  <c r="M15" i="7"/>
  <c r="N15" i="7" s="1"/>
  <c r="K10" i="7"/>
  <c r="L10" i="7" s="1"/>
  <c r="P10" i="7"/>
  <c r="Q10" i="7" s="1"/>
  <c r="T10" i="7" s="1"/>
  <c r="M17" i="7"/>
  <c r="N17" i="7" s="1"/>
  <c r="R17" i="7"/>
  <c r="S17" i="7" s="1"/>
  <c r="R19" i="7"/>
  <c r="S19" i="7" s="1"/>
  <c r="M19" i="7"/>
  <c r="N19" i="7" s="1"/>
  <c r="J20" i="7"/>
  <c r="O11" i="7"/>
  <c r="M12" i="7"/>
  <c r="N12" i="7" s="1"/>
  <c r="R12" i="7"/>
  <c r="S12" i="7" s="1"/>
  <c r="R9" i="7"/>
  <c r="S9" i="7" s="1"/>
  <c r="T9" i="7" s="1"/>
  <c r="N9" i="7"/>
  <c r="N20" i="7" s="1"/>
  <c r="N21" i="7" s="1"/>
  <c r="K19" i="7"/>
  <c r="L19" i="7" s="1"/>
  <c r="O19" i="7" s="1"/>
  <c r="P19" i="7"/>
  <c r="Q19" i="7" s="1"/>
  <c r="T19" i="7" s="1"/>
  <c r="K14" i="7"/>
  <c r="L14" i="7" s="1"/>
  <c r="O14" i="7" s="1"/>
  <c r="P14" i="7"/>
  <c r="Q14" i="7" s="1"/>
  <c r="T14" i="7" s="1"/>
  <c r="O9" i="7"/>
  <c r="R10" i="7"/>
  <c r="S10" i="7" s="1"/>
  <c r="S20" i="7" s="1"/>
  <c r="S21" i="7" s="1"/>
  <c r="M10" i="7"/>
  <c r="N10" i="7" s="1"/>
  <c r="T20" i="10" l="1"/>
  <c r="L20" i="7"/>
  <c r="L21" i="7" s="1"/>
  <c r="O8" i="7"/>
  <c r="O10" i="7"/>
  <c r="T8" i="7"/>
  <c r="T20" i="7" s="1"/>
  <c r="T21" i="7" s="1"/>
  <c r="Q20" i="7"/>
  <c r="Q21" i="7" s="1"/>
  <c r="R14" i="7"/>
  <c r="S14" i="7" s="1"/>
  <c r="M14" i="7"/>
  <c r="N14" i="7" s="1"/>
  <c r="F20" i="7"/>
  <c r="J21" i="7"/>
  <c r="H20" i="7"/>
  <c r="O20" i="7" l="1"/>
  <c r="O21" i="7" s="1"/>
  <c r="D12" i="2" l="1"/>
  <c r="D11" i="2"/>
  <c r="D6" i="2" l="1"/>
  <c r="D7" i="2" l="1"/>
  <c r="D8" i="2" l="1"/>
  <c r="D10" i="2" l="1"/>
  <c r="D9" i="2"/>
  <c r="D20" i="2" l="1"/>
  <c r="D19" i="2"/>
  <c r="E5" i="2" l="1"/>
  <c r="F8" i="4" l="1"/>
  <c r="F9" i="4"/>
  <c r="F10" i="4"/>
  <c r="F11" i="4"/>
  <c r="F12" i="4"/>
  <c r="F13" i="4"/>
  <c r="F14" i="4"/>
  <c r="F15" i="4"/>
  <c r="F16" i="4"/>
  <c r="F17" i="4"/>
  <c r="F18" i="4"/>
  <c r="P6" i="2" l="1"/>
  <c r="P7" i="2"/>
  <c r="P8" i="2"/>
  <c r="P9" i="2"/>
  <c r="P10" i="2"/>
  <c r="P11" i="2"/>
  <c r="P12" i="2"/>
  <c r="P13" i="2"/>
  <c r="P14" i="2"/>
  <c r="P15" i="2"/>
  <c r="P16" i="2"/>
  <c r="P17" i="2"/>
  <c r="P5" i="2"/>
  <c r="I26" i="1" l="1"/>
  <c r="I27" i="1"/>
  <c r="I28" i="1"/>
  <c r="I29" i="1"/>
  <c r="I30" i="1"/>
  <c r="I31" i="1"/>
  <c r="I32" i="1"/>
  <c r="I33" i="1"/>
  <c r="I34" i="1"/>
  <c r="I35" i="1"/>
  <c r="I36" i="1"/>
  <c r="I25" i="1"/>
  <c r="G26" i="1"/>
  <c r="G27" i="1"/>
  <c r="G28" i="1"/>
  <c r="G29" i="1"/>
  <c r="G30" i="1"/>
  <c r="G31" i="1"/>
  <c r="G32" i="1"/>
  <c r="G33" i="1"/>
  <c r="G34" i="1"/>
  <c r="G35" i="1"/>
  <c r="G36" i="1"/>
  <c r="G25" i="1"/>
  <c r="D20" i="1" l="1"/>
  <c r="G20" i="1" l="1"/>
  <c r="G37" i="1" s="1"/>
  <c r="C17" i="5"/>
  <c r="E19" i="4"/>
  <c r="D19" i="4"/>
  <c r="F7" i="4"/>
  <c r="F19" i="4" s="1"/>
  <c r="D16" i="3" l="1"/>
  <c r="E41" i="2" l="1"/>
  <c r="E40" i="2"/>
  <c r="E39" i="2"/>
  <c r="E38" i="2"/>
  <c r="E37" i="2"/>
  <c r="E36" i="2"/>
  <c r="E35" i="2"/>
  <c r="E34" i="2"/>
  <c r="D43" i="2"/>
  <c r="C43" i="2"/>
  <c r="E32" i="2"/>
  <c r="E31" i="2"/>
  <c r="F31" i="2" s="1"/>
  <c r="H5" i="2" s="1"/>
  <c r="D17" i="2"/>
  <c r="E16" i="2"/>
  <c r="F16" i="2" s="1"/>
  <c r="Q16" i="2" s="1"/>
  <c r="E15" i="2"/>
  <c r="F15" i="2" s="1"/>
  <c r="Q15" i="2" s="1"/>
  <c r="E14" i="2"/>
  <c r="F14" i="2" s="1"/>
  <c r="Q14" i="2" s="1"/>
  <c r="E13" i="2"/>
  <c r="F13" i="2" s="1"/>
  <c r="Q13" i="2" s="1"/>
  <c r="E12" i="2"/>
  <c r="F12" i="2" s="1"/>
  <c r="Q12" i="2" s="1"/>
  <c r="E11" i="2"/>
  <c r="F11" i="2" s="1"/>
  <c r="Q11" i="2" s="1"/>
  <c r="E10" i="2"/>
  <c r="F10" i="2" s="1"/>
  <c r="Q10" i="2" s="1"/>
  <c r="E9" i="2"/>
  <c r="F9" i="2" s="1"/>
  <c r="Q9" i="2" s="1"/>
  <c r="E8" i="2"/>
  <c r="F8" i="2" s="1"/>
  <c r="Q8" i="2" s="1"/>
  <c r="J6" i="2"/>
  <c r="M6" i="2" s="1"/>
  <c r="J5" i="2"/>
  <c r="M5" i="2" s="1"/>
  <c r="X20" i="1"/>
  <c r="I37" i="1" s="1"/>
  <c r="C20" i="1"/>
  <c r="E19" i="1"/>
  <c r="E18" i="1"/>
  <c r="E17" i="1"/>
  <c r="Z17" i="1" s="1"/>
  <c r="E16" i="1"/>
  <c r="I16" i="1" s="1"/>
  <c r="E15" i="1"/>
  <c r="Z15" i="1" s="1"/>
  <c r="E14" i="1"/>
  <c r="Z14" i="1" s="1"/>
  <c r="E13" i="1"/>
  <c r="Z13" i="1" s="1"/>
  <c r="E12" i="1"/>
  <c r="I12" i="1" s="1"/>
  <c r="E11" i="1"/>
  <c r="Z11" i="1" s="1"/>
  <c r="E10" i="1"/>
  <c r="Z10" i="1" s="1"/>
  <c r="W9" i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E9" i="1"/>
  <c r="Z9" i="1" s="1"/>
  <c r="E8" i="1"/>
  <c r="Z8" i="1" s="1"/>
  <c r="Z19" i="1" l="1"/>
  <c r="I19" i="1"/>
  <c r="Z18" i="1"/>
  <c r="I18" i="1"/>
  <c r="J12" i="1"/>
  <c r="F12" i="1" s="1"/>
  <c r="P12" i="1" s="1"/>
  <c r="Q12" i="1" s="1"/>
  <c r="H29" i="1"/>
  <c r="J16" i="1"/>
  <c r="K16" i="1" s="1"/>
  <c r="L16" i="1" s="1"/>
  <c r="H33" i="1"/>
  <c r="H31" i="2"/>
  <c r="I31" i="2" s="1"/>
  <c r="H32" i="2"/>
  <c r="I32" i="2" s="1"/>
  <c r="F32" i="2"/>
  <c r="G32" i="2" s="1"/>
  <c r="I8" i="1"/>
  <c r="I14" i="1"/>
  <c r="E20" i="1"/>
  <c r="I9" i="1"/>
  <c r="H26" i="1" s="1"/>
  <c r="I10" i="1"/>
  <c r="I17" i="1"/>
  <c r="I13" i="1"/>
  <c r="K5" i="2"/>
  <c r="L5" i="2"/>
  <c r="N5" i="2" s="1"/>
  <c r="H34" i="2"/>
  <c r="J8" i="2" s="1"/>
  <c r="M8" i="2" s="1"/>
  <c r="H36" i="2"/>
  <c r="J10" i="2" s="1"/>
  <c r="M10" i="2" s="1"/>
  <c r="H38" i="2"/>
  <c r="J12" i="2" s="1"/>
  <c r="M12" i="2" s="1"/>
  <c r="H40" i="2"/>
  <c r="J14" i="2" s="1"/>
  <c r="M14" i="2" s="1"/>
  <c r="F35" i="2"/>
  <c r="H9" i="2" s="1"/>
  <c r="F37" i="2"/>
  <c r="H11" i="2" s="1"/>
  <c r="F39" i="2"/>
  <c r="H13" i="2" s="1"/>
  <c r="F41" i="2"/>
  <c r="H15" i="2" s="1"/>
  <c r="H35" i="2"/>
  <c r="J9" i="2" s="1"/>
  <c r="M9" i="2" s="1"/>
  <c r="H37" i="2"/>
  <c r="J11" i="2" s="1"/>
  <c r="M11" i="2" s="1"/>
  <c r="H39" i="2"/>
  <c r="J13" i="2" s="1"/>
  <c r="M13" i="2" s="1"/>
  <c r="F34" i="2"/>
  <c r="H8" i="2" s="1"/>
  <c r="F36" i="2"/>
  <c r="H10" i="2" s="1"/>
  <c r="F38" i="2"/>
  <c r="H12" i="2" s="1"/>
  <c r="F40" i="2"/>
  <c r="H14" i="2" s="1"/>
  <c r="G31" i="2"/>
  <c r="E33" i="2"/>
  <c r="H33" i="2" s="1"/>
  <c r="J7" i="2" s="1"/>
  <c r="H6" i="2"/>
  <c r="H41" i="2"/>
  <c r="J15" i="2" s="1"/>
  <c r="M15" i="2" s="1"/>
  <c r="E42" i="2"/>
  <c r="Z16" i="1"/>
  <c r="Z12" i="1"/>
  <c r="I11" i="1"/>
  <c r="H28" i="1" s="1"/>
  <c r="I15" i="1"/>
  <c r="H32" i="1" s="1"/>
  <c r="P16" i="1" l="1"/>
  <c r="Q16" i="1" s="1"/>
  <c r="J18" i="1"/>
  <c r="F18" i="1" s="1"/>
  <c r="K18" i="1" s="1"/>
  <c r="L18" i="1" s="1"/>
  <c r="H35" i="1"/>
  <c r="J19" i="1"/>
  <c r="F19" i="1" s="1"/>
  <c r="H36" i="1"/>
  <c r="H16" i="1"/>
  <c r="M16" i="1" s="1"/>
  <c r="N16" i="1" s="1"/>
  <c r="O16" i="1" s="1"/>
  <c r="K12" i="1"/>
  <c r="L12" i="1" s="1"/>
  <c r="J17" i="1"/>
  <c r="F17" i="1" s="1"/>
  <c r="P17" i="1" s="1"/>
  <c r="Q17" i="1" s="1"/>
  <c r="H34" i="1"/>
  <c r="J14" i="1"/>
  <c r="F14" i="1" s="1"/>
  <c r="K14" i="1" s="1"/>
  <c r="L14" i="1" s="1"/>
  <c r="H31" i="1"/>
  <c r="H12" i="1"/>
  <c r="M12" i="1" s="1"/>
  <c r="N12" i="1" s="1"/>
  <c r="E7" i="2"/>
  <c r="F7" i="2" s="1"/>
  <c r="Q7" i="2" s="1"/>
  <c r="H27" i="1"/>
  <c r="H25" i="1"/>
  <c r="J13" i="1"/>
  <c r="F13" i="1" s="1"/>
  <c r="P13" i="1" s="1"/>
  <c r="Q13" i="1" s="1"/>
  <c r="H30" i="1"/>
  <c r="I20" i="1"/>
  <c r="H37" i="1" s="1"/>
  <c r="J9" i="1"/>
  <c r="F9" i="1" s="1"/>
  <c r="K9" i="1" s="1"/>
  <c r="E6" i="2"/>
  <c r="F6" i="2" s="1"/>
  <c r="Q6" i="2" s="1"/>
  <c r="J8" i="1"/>
  <c r="F8" i="1" s="1"/>
  <c r="K8" i="1" s="1"/>
  <c r="L8" i="1" s="1"/>
  <c r="I36" i="2"/>
  <c r="I38" i="2"/>
  <c r="G39" i="2"/>
  <c r="G41" i="2"/>
  <c r="G37" i="2"/>
  <c r="I40" i="2"/>
  <c r="J32" i="2"/>
  <c r="J31" i="2"/>
  <c r="Z20" i="1"/>
  <c r="J10" i="1"/>
  <c r="F10" i="1" s="1"/>
  <c r="M7" i="2"/>
  <c r="F42" i="2"/>
  <c r="H16" i="2" s="1"/>
  <c r="K8" i="2"/>
  <c r="L8" i="2"/>
  <c r="N8" i="2" s="1"/>
  <c r="I35" i="2"/>
  <c r="L12" i="2"/>
  <c r="N12" i="2" s="1"/>
  <c r="K12" i="2"/>
  <c r="G36" i="2"/>
  <c r="H42" i="2"/>
  <c r="J16" i="2" s="1"/>
  <c r="M16" i="2" s="1"/>
  <c r="I41" i="2"/>
  <c r="L11" i="2"/>
  <c r="N11" i="2" s="1"/>
  <c r="K11" i="2"/>
  <c r="K9" i="2"/>
  <c r="L9" i="2"/>
  <c r="N9" i="2" s="1"/>
  <c r="G40" i="2"/>
  <c r="G38" i="2"/>
  <c r="I34" i="2"/>
  <c r="I39" i="2"/>
  <c r="I37" i="2"/>
  <c r="G35" i="2"/>
  <c r="I33" i="2"/>
  <c r="F33" i="2"/>
  <c r="H7" i="2" s="1"/>
  <c r="E43" i="2"/>
  <c r="L6" i="2"/>
  <c r="N6" i="2" s="1"/>
  <c r="K6" i="2"/>
  <c r="L14" i="2"/>
  <c r="N14" i="2" s="1"/>
  <c r="K14" i="2"/>
  <c r="L10" i="2"/>
  <c r="N10" i="2" s="1"/>
  <c r="K10" i="2"/>
  <c r="G34" i="2"/>
  <c r="L15" i="2"/>
  <c r="N15" i="2" s="1"/>
  <c r="K15" i="2"/>
  <c r="K13" i="2"/>
  <c r="L13" i="2"/>
  <c r="N13" i="2" s="1"/>
  <c r="J11" i="1"/>
  <c r="F11" i="1" s="1"/>
  <c r="J15" i="1"/>
  <c r="F15" i="1" s="1"/>
  <c r="H19" i="1" l="1"/>
  <c r="K13" i="1"/>
  <c r="L13" i="1" s="1"/>
  <c r="H13" i="1"/>
  <c r="M13" i="1" s="1"/>
  <c r="N13" i="1" s="1"/>
  <c r="P18" i="1"/>
  <c r="Q18" i="1" s="1"/>
  <c r="T18" i="1" s="1"/>
  <c r="O12" i="1"/>
  <c r="H18" i="1"/>
  <c r="R18" i="1" s="1"/>
  <c r="S18" i="1" s="1"/>
  <c r="R16" i="1"/>
  <c r="S16" i="1" s="1"/>
  <c r="T16" i="1" s="1"/>
  <c r="R12" i="1"/>
  <c r="S12" i="1" s="1"/>
  <c r="T12" i="1" s="1"/>
  <c r="P14" i="1"/>
  <c r="Q14" i="1" s="1"/>
  <c r="H14" i="1"/>
  <c r="M14" i="1" s="1"/>
  <c r="N14" i="1" s="1"/>
  <c r="O14" i="1" s="1"/>
  <c r="K17" i="1"/>
  <c r="L17" i="1" s="1"/>
  <c r="H17" i="1"/>
  <c r="R17" i="1" s="1"/>
  <c r="S17" i="1" s="1"/>
  <c r="T17" i="1" s="1"/>
  <c r="G21" i="1"/>
  <c r="D21" i="1"/>
  <c r="H9" i="1"/>
  <c r="M9" i="1" s="1"/>
  <c r="N9" i="1" s="1"/>
  <c r="E21" i="1"/>
  <c r="I21" i="1"/>
  <c r="J40" i="2"/>
  <c r="J36" i="2"/>
  <c r="J38" i="2"/>
  <c r="L9" i="1"/>
  <c r="P9" i="1"/>
  <c r="Q9" i="1" s="1"/>
  <c r="J39" i="2"/>
  <c r="J41" i="2"/>
  <c r="P8" i="1"/>
  <c r="Q8" i="1" s="1"/>
  <c r="H8" i="1"/>
  <c r="M8" i="1" s="1"/>
  <c r="N8" i="1" s="1"/>
  <c r="O8" i="1" s="1"/>
  <c r="C17" i="2"/>
  <c r="H15" i="1"/>
  <c r="R15" i="1" s="1"/>
  <c r="S15" i="1" s="1"/>
  <c r="J35" i="2"/>
  <c r="J34" i="2"/>
  <c r="X21" i="1"/>
  <c r="C21" i="1"/>
  <c r="H11" i="1"/>
  <c r="M11" i="1" s="1"/>
  <c r="N11" i="1" s="1"/>
  <c r="J37" i="2"/>
  <c r="M17" i="2"/>
  <c r="J20" i="1"/>
  <c r="H10" i="1"/>
  <c r="R10" i="1" s="1"/>
  <c r="S10" i="1" s="1"/>
  <c r="P19" i="1"/>
  <c r="Q19" i="1" s="1"/>
  <c r="K19" i="1"/>
  <c r="R19" i="1"/>
  <c r="S19" i="1" s="1"/>
  <c r="M19" i="1"/>
  <c r="N19" i="1" s="1"/>
  <c r="K10" i="1"/>
  <c r="L10" i="1" s="1"/>
  <c r="P10" i="1"/>
  <c r="Q10" i="1" s="1"/>
  <c r="L16" i="2"/>
  <c r="N16" i="2" s="1"/>
  <c r="K16" i="2"/>
  <c r="G33" i="2"/>
  <c r="J33" i="2" s="1"/>
  <c r="J17" i="2"/>
  <c r="F43" i="2"/>
  <c r="G43" i="2" s="1"/>
  <c r="H43" i="2"/>
  <c r="I43" i="2" s="1"/>
  <c r="G42" i="2"/>
  <c r="K7" i="2"/>
  <c r="L7" i="2"/>
  <c r="I42" i="2"/>
  <c r="H17" i="2"/>
  <c r="R13" i="1"/>
  <c r="S13" i="1" s="1"/>
  <c r="P11" i="1"/>
  <c r="Q11" i="1" s="1"/>
  <c r="K11" i="1"/>
  <c r="P15" i="1"/>
  <c r="Q15" i="1" s="1"/>
  <c r="K15" i="1"/>
  <c r="L15" i="1" s="1"/>
  <c r="T13" i="1"/>
  <c r="O13" i="1" l="1"/>
  <c r="M18" i="1"/>
  <c r="N18" i="1" s="1"/>
  <c r="O18" i="1" s="1"/>
  <c r="T19" i="1"/>
  <c r="M17" i="1"/>
  <c r="N17" i="1" s="1"/>
  <c r="O17" i="1" s="1"/>
  <c r="R14" i="1"/>
  <c r="S14" i="1" s="1"/>
  <c r="T14" i="1" s="1"/>
  <c r="O9" i="1"/>
  <c r="R8" i="1"/>
  <c r="S8" i="1" s="1"/>
  <c r="T8" i="1" s="1"/>
  <c r="R9" i="1"/>
  <c r="S9" i="1" s="1"/>
  <c r="T9" i="1" s="1"/>
  <c r="H20" i="1"/>
  <c r="J21" i="1"/>
  <c r="T15" i="1"/>
  <c r="M15" i="1"/>
  <c r="N15" i="1" s="1"/>
  <c r="O15" i="1" s="1"/>
  <c r="L19" i="1"/>
  <c r="O19" i="1" s="1"/>
  <c r="F5" i="2"/>
  <c r="Q5" i="2" s="1"/>
  <c r="E17" i="2"/>
  <c r="F17" i="2" s="1"/>
  <c r="Q17" i="2" s="1"/>
  <c r="L11" i="1"/>
  <c r="Z21" i="1"/>
  <c r="M10" i="1"/>
  <c r="N10" i="1" s="1"/>
  <c r="O10" i="1" s="1"/>
  <c r="R11" i="1"/>
  <c r="S11" i="1" s="1"/>
  <c r="T11" i="1" s="1"/>
  <c r="F20" i="1"/>
  <c r="T10" i="1"/>
  <c r="K17" i="2"/>
  <c r="J42" i="2"/>
  <c r="J43" i="2"/>
  <c r="N7" i="2"/>
  <c r="L17" i="2"/>
  <c r="Q20" i="1"/>
  <c r="Q21" i="1" s="1"/>
  <c r="L20" i="1" l="1"/>
  <c r="L21" i="1" s="1"/>
  <c r="O11" i="1"/>
  <c r="S20" i="1"/>
  <c r="S21" i="1" s="1"/>
  <c r="T20" i="1"/>
  <c r="T21" i="1" s="1"/>
  <c r="N20" i="1"/>
  <c r="N21" i="1" s="1"/>
  <c r="O20" i="1"/>
  <c r="O21" i="1" s="1"/>
  <c r="N17" i="2"/>
</calcChain>
</file>

<file path=xl/comments1.xml><?xml version="1.0" encoding="utf-8"?>
<comments xmlns="http://schemas.openxmlformats.org/spreadsheetml/2006/main">
  <authors>
    <author>Avtor</author>
  </authors>
  <commentList>
    <comment ref="D16" authorId="0" shapeId="0">
      <text>
        <r>
          <rPr>
            <b/>
            <sz val="9"/>
            <color indexed="81"/>
            <rFont val="Segoe UI"/>
            <family val="2"/>
            <charset val="238"/>
          </rPr>
          <t>Avtor:</t>
        </r>
        <r>
          <rPr>
            <sz val="9"/>
            <color indexed="81"/>
            <rFont val="Segoe UI"/>
            <family val="2"/>
            <charset val="238"/>
          </rPr>
          <t xml:space="preserve">
poraba vode na dan 18.09.2020 izračuznana iz stanja nina 18.09.2020 = 1.249.114m3 (zadnji popis načrpane vode )
</t>
        </r>
      </text>
    </comment>
  </commentList>
</comments>
</file>

<file path=xl/comments2.xml><?xml version="1.0" encoding="utf-8"?>
<comments xmlns="http://schemas.openxmlformats.org/spreadsheetml/2006/main">
  <authors>
    <author>Avtor</author>
  </authors>
  <commentList>
    <comment ref="D8" authorId="0" shapeId="0">
      <text>
        <r>
          <rPr>
            <b/>
            <sz val="9"/>
            <color indexed="81"/>
            <rFont val="Segoe UI"/>
            <family val="2"/>
            <charset val="238"/>
          </rPr>
          <t>Avtor:</t>
        </r>
        <r>
          <rPr>
            <sz val="9"/>
            <color indexed="81"/>
            <rFont val="Segoe UI"/>
            <family val="2"/>
            <charset val="238"/>
          </rPr>
          <t xml:space="preserve">
podatek naveden na računu Radenske za januar 2017 in enak podatek je tudi na tabeli Mirana za novo vodarno za januar 2017
</t>
        </r>
      </text>
    </comment>
    <comment ref="D16" authorId="0" shapeId="0">
      <text>
        <r>
          <rPr>
            <b/>
            <sz val="9"/>
            <color indexed="81"/>
            <rFont val="Segoe UI"/>
            <family val="2"/>
            <charset val="238"/>
          </rPr>
          <t>Avtor:</t>
        </r>
        <r>
          <rPr>
            <sz val="9"/>
            <color indexed="81"/>
            <rFont val="Segoe UI"/>
            <family val="2"/>
            <charset val="238"/>
          </rPr>
          <t xml:space="preserve">
poraba vode na dan 18.09.2020 izračuznana iz stanja nina 18.09.2020 = 1.249.114m3 (zadnji popis načrpane vode )
</t>
        </r>
      </text>
    </comment>
  </commentList>
</comments>
</file>

<file path=xl/sharedStrings.xml><?xml version="1.0" encoding="utf-8"?>
<sst xmlns="http://schemas.openxmlformats.org/spreadsheetml/2006/main" count="491" uniqueCount="101">
  <si>
    <t>tabela v pripravi</t>
  </si>
  <si>
    <t>1.</t>
  </si>
  <si>
    <t>(TABELA 1)</t>
  </si>
  <si>
    <t>SKUPNA NAČRPANA KOLIČINA IZ OBEH VODARN</t>
  </si>
  <si>
    <r>
      <t>RAZČLENITEV KOLIČINE NAČRPANE VODE</t>
    </r>
    <r>
      <rPr>
        <b/>
        <u/>
        <sz val="11"/>
        <color theme="1"/>
        <rFont val="Calibri"/>
        <family val="2"/>
        <charset val="238"/>
        <scheme val="minor"/>
      </rPr>
      <t xml:space="preserve"> IZ OBEH VODARN </t>
    </r>
    <r>
      <rPr>
        <sz val="11"/>
        <color theme="1"/>
        <rFont val="Calibri"/>
        <family val="2"/>
        <scheme val="minor"/>
      </rPr>
      <t>NA OBČINI GR IN RADENCI NA PODLAGI ŠTEVCA ZA OBČINO RADENCI (TABELA MIRAN) in izračun %</t>
    </r>
  </si>
  <si>
    <r>
      <t xml:space="preserve">Razčlenitev načrpanih količin </t>
    </r>
    <r>
      <rPr>
        <b/>
        <u/>
        <sz val="11"/>
        <color theme="1"/>
        <rFont val="Calibri"/>
        <family val="2"/>
        <charset val="238"/>
        <scheme val="minor"/>
      </rPr>
      <t>stare vodarne</t>
    </r>
    <r>
      <rPr>
        <sz val="11"/>
        <color theme="1"/>
        <rFont val="Calibri"/>
        <family val="2"/>
        <scheme val="minor"/>
      </rPr>
      <t xml:space="preserve"> na občino Radenci in Gornja Radgona</t>
    </r>
  </si>
  <si>
    <r>
      <t xml:space="preserve">Razčlenitev načrpanih količin </t>
    </r>
    <r>
      <rPr>
        <b/>
        <u/>
        <sz val="11"/>
        <color theme="1"/>
        <rFont val="Calibri"/>
        <family val="2"/>
        <charset val="238"/>
        <scheme val="minor"/>
      </rPr>
      <t>nove vodarne</t>
    </r>
    <r>
      <rPr>
        <sz val="11"/>
        <color theme="1"/>
        <rFont val="Calibri"/>
        <family val="2"/>
        <scheme val="minor"/>
      </rPr>
      <t xml:space="preserve"> na občino Radenci in Gornja Radgona</t>
    </r>
  </si>
  <si>
    <r>
      <t>Načrpana voda za</t>
    </r>
    <r>
      <rPr>
        <b/>
        <u/>
        <sz val="11"/>
        <color theme="1"/>
        <rFont val="Calibri"/>
        <family val="2"/>
        <charset val="238"/>
        <scheme val="minor"/>
      </rPr>
      <t xml:space="preserve"> Občino APAČE</t>
    </r>
    <r>
      <rPr>
        <sz val="11"/>
        <color theme="1"/>
        <rFont val="Calibri"/>
        <family val="2"/>
        <scheme val="minor"/>
      </rPr>
      <t xml:space="preserve"> </t>
    </r>
  </si>
  <si>
    <t xml:space="preserve">VSEGA SKUPAJ </t>
  </si>
  <si>
    <t>Načrpana količina vode v m3-stara vodarna (podatek Radenske)</t>
  </si>
  <si>
    <t>Načrpana količina vode v m3 - nova vodarna (podatek Kolbl)</t>
  </si>
  <si>
    <t>Skupaj načrpana količina vode v m3 iz stare in nove vodarne</t>
  </si>
  <si>
    <r>
      <rPr>
        <b/>
        <sz val="11"/>
        <color theme="1"/>
        <rFont val="Calibri"/>
        <family val="2"/>
        <charset val="238"/>
        <scheme val="minor"/>
      </rPr>
      <t>OBČINA RADENCI</t>
    </r>
    <r>
      <rPr>
        <sz val="11"/>
        <color theme="1"/>
        <rFont val="Calibri"/>
        <family val="2"/>
        <scheme val="minor"/>
      </rPr>
      <t>- količina v m3 na podlagi stanja števca za občino Radenci(Šratovci)           količina obeh vodarn v m3</t>
    </r>
  </si>
  <si>
    <r>
      <rPr>
        <b/>
        <sz val="11"/>
        <color theme="1"/>
        <rFont val="Calibri"/>
        <family val="2"/>
        <charset val="238"/>
        <scheme val="minor"/>
      </rPr>
      <t>OBČINA GORNJA RADGONA</t>
    </r>
    <r>
      <rPr>
        <sz val="11"/>
        <color theme="1"/>
        <rFont val="Calibri"/>
        <family val="2"/>
        <scheme val="minor"/>
      </rPr>
      <t xml:space="preserve"> - količina za GR je razlika med načrpano količino obeh vodarn in stanjem števca za občino Radenci količina obeh vodarn</t>
    </r>
  </si>
  <si>
    <t>SKUPAJ         količina obeh vodarn</t>
  </si>
  <si>
    <t>OBČINA RADENCI                 stara vodarna</t>
  </si>
  <si>
    <t>OBČINA GORNJA RADGONA                    stara vodarna</t>
  </si>
  <si>
    <t>SKUPAJ stara vodarna</t>
  </si>
  <si>
    <t>OBČINA RADENCI      nova vodarna</t>
  </si>
  <si>
    <t>OBČINA GORNJA RADGONA                     nova vodarna</t>
  </si>
  <si>
    <t>SKUPAJ   nova vodarna</t>
  </si>
  <si>
    <t xml:space="preserve"> </t>
  </si>
  <si>
    <t>%</t>
  </si>
  <si>
    <t>M3</t>
  </si>
  <si>
    <t>m3</t>
  </si>
  <si>
    <t>februar</t>
  </si>
  <si>
    <t>FEBRUAR</t>
  </si>
  <si>
    <t>marec</t>
  </si>
  <si>
    <t>MAREC</t>
  </si>
  <si>
    <t>APRIL</t>
  </si>
  <si>
    <t>MAJ</t>
  </si>
  <si>
    <t>junij-</t>
  </si>
  <si>
    <t>JUNIJ</t>
  </si>
  <si>
    <t>JULIJ</t>
  </si>
  <si>
    <t>avgust</t>
  </si>
  <si>
    <t>AVGUST</t>
  </si>
  <si>
    <t>september</t>
  </si>
  <si>
    <t>SEPTEMBER</t>
  </si>
  <si>
    <t>oktober</t>
  </si>
  <si>
    <t xml:space="preserve">OKTOBER </t>
  </si>
  <si>
    <t>november</t>
  </si>
  <si>
    <t>NOVEMBER</t>
  </si>
  <si>
    <t>december</t>
  </si>
  <si>
    <t>DECEMBER</t>
  </si>
  <si>
    <t>SKUPAJ</t>
  </si>
  <si>
    <t xml:space="preserve">SKUPAJ </t>
  </si>
  <si>
    <t>vsega skupaj</t>
  </si>
  <si>
    <t>cena vode do 28.2.17</t>
  </si>
  <si>
    <t>2. RAZČLNITEV PRODANE KOLIČINE V OBČINI GR - NA STARO IN NOVO VODARNO</t>
  </si>
  <si>
    <t>cene vode 0d 1.3.17</t>
  </si>
  <si>
    <t>Načrpana količina za občino GR (obe vodarni) v m3 - podatek iz tabele 1</t>
  </si>
  <si>
    <t xml:space="preserve">Vodne izgube v občini Gornja Radgona v m3 na skupno količino stare in nove vodarne </t>
  </si>
  <si>
    <t xml:space="preserve">Vodne izgube v občini Gornja Radgona v % na skupno količino stare in nove vodarne </t>
  </si>
  <si>
    <t>PRODANA KOLIČINA V OBČINI GR PO RAZČLENITVI NA STARO VODARNO</t>
  </si>
  <si>
    <t>PRODANA KOLIČINA V OBČINI GR PO RAZČLENITVI NA NOVO VODARNO</t>
  </si>
  <si>
    <t>SKUPAJ PRODANA KOLIČINA VODE</t>
  </si>
  <si>
    <t>realizacija stara vodarna</t>
  </si>
  <si>
    <t>realizacija nova vodarna</t>
  </si>
  <si>
    <t>Skupaj realizacija obeh vodarn</t>
  </si>
  <si>
    <t>eur</t>
  </si>
  <si>
    <t>junij</t>
  </si>
  <si>
    <t>julij</t>
  </si>
  <si>
    <t>skupaj</t>
  </si>
  <si>
    <t>KOLIČINA NAČRPANE VODE IZ OBEH VODARN RAZČLENJENA PO % GLEDE NA SKUPNO KOLIČINO IZ OBEH VODARN</t>
  </si>
  <si>
    <t>STARA VODARNA</t>
  </si>
  <si>
    <t>NOVA VODARNA</t>
  </si>
  <si>
    <t>SKUPNO</t>
  </si>
  <si>
    <t>januar</t>
  </si>
  <si>
    <t>JANUAR</t>
  </si>
  <si>
    <t>podatki so v m3</t>
  </si>
  <si>
    <t>obdobje</t>
  </si>
  <si>
    <t>Načrpano-Radgona Podgrad - skupno</t>
  </si>
  <si>
    <t>DELNO-vodomer Mele(Radenci)</t>
  </si>
  <si>
    <t>DELNO-Občina Gornja Radgona</t>
  </si>
  <si>
    <t>Skupaj</t>
  </si>
  <si>
    <t>Načrpano v vodarni Podgrad za občino Apače</t>
  </si>
  <si>
    <t>SKUPNA NAČRPANA KOLIČINA IZ OBEH VODARN ZA OBČINI G.RADGONA IN RADENCI</t>
  </si>
  <si>
    <t>april</t>
  </si>
  <si>
    <t>maj</t>
  </si>
  <si>
    <t>3.NAČRPANE KOLIČINE OBEH VODARN V LETU 2019 ZA OBČINO GR - IZRAČUN % ZA STARO IN NOVO VODARNO GLEDE NA NAČRPANE KOLIČINE RADENCI-GR</t>
  </si>
  <si>
    <t>Načrpana količina vode za občino GR v m3-stara vodarna (podatek Radenske)</t>
  </si>
  <si>
    <t>Načrpana količina vode za občino GR v m3 - nova vodarna (podatek Kolbl)</t>
  </si>
  <si>
    <t>Skupaj načrpana količina vode za občino GR v m3 iz stare in nove vodarne</t>
  </si>
  <si>
    <t>mesec</t>
  </si>
  <si>
    <t>NAČRPANA  KOLIČINA VODE V LETU 2020 - STARA IN NOVA VODARNA</t>
  </si>
  <si>
    <t>NAČRPANA KOLIČINA VODE V LETU 2020 (STARA IN NOVA VODARNA) - razčlenitev podatkov za Občino Gornja Radgona in Radenci ter pribitek Občine Apače</t>
  </si>
  <si>
    <t>NAČRPANA KOLIČINA V STARI VODARNI PODGRAD V LETU 2020</t>
  </si>
  <si>
    <t>skupaj načrpane količine za leto 2020</t>
  </si>
  <si>
    <t>NAČRPANA KOLIČINA V NOVI  VODARNI PODGRAD V LETU 2020</t>
  </si>
  <si>
    <t>podatki iz tabel za novo vodarno za obdobje 01.01.2020-31.12.2020</t>
  </si>
  <si>
    <t>NAČRPANA KOLIČINA V NOVI  VODARNI PODGRAD V LETU 2020 za občino Apače</t>
  </si>
  <si>
    <t>podatki iz tabel za novo vodarno za obdobje 01.01.2020- 31.12.2020</t>
  </si>
  <si>
    <t>% izgub</t>
  </si>
  <si>
    <t>SKUPNA količina prodane vode v m3 v Občini GR iz stare in nove vodarne Podgrad+posebne storitve, ki jih zaračuna JPP</t>
  </si>
  <si>
    <t>september 18.09.</t>
  </si>
  <si>
    <t>maj-november</t>
  </si>
  <si>
    <t xml:space="preserve">2. RAZČLNITEV PRODANE KOLIČINE V OBČINI GR </t>
  </si>
  <si>
    <t>Prodana voda Občini GR iz vodarne Podgrad</t>
  </si>
  <si>
    <t>Prodana voda za  13 vodomerov na mejnih območjih Plitvički vrh in Sp.Ščavnica-podatke nam mesečno poroča JPP</t>
  </si>
  <si>
    <t>posebne storitve 9 odjemnih mest, vodarino od 01.02.2020 zaračunava JPP</t>
  </si>
  <si>
    <t>Skupaj vodarina, ki jo je zaračunala Komunala Radgona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</si>
</sst>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2" fillId="0" borderId="8" xfId="0" applyFont="1" applyBorder="1"/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6" borderId="10" xfId="0" applyFill="1" applyBorder="1"/>
    <xf numFmtId="0" fontId="0" fillId="6" borderId="0" xfId="0" applyFill="1" applyBorder="1"/>
    <xf numFmtId="0" fontId="0" fillId="0" borderId="10" xfId="0" applyBorder="1"/>
    <xf numFmtId="0" fontId="0" fillId="0" borderId="11" xfId="0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3" borderId="1" xfId="1" applyNumberFormat="1" applyFont="1" applyFill="1" applyBorder="1"/>
    <xf numFmtId="3" fontId="0" fillId="3" borderId="1" xfId="0" applyNumberFormat="1" applyFill="1" applyBorder="1"/>
    <xf numFmtId="10" fontId="0" fillId="4" borderId="1" xfId="1" applyNumberFormat="1" applyFont="1" applyFill="1" applyBorder="1"/>
    <xf numFmtId="3" fontId="0" fillId="4" borderId="1" xfId="0" applyNumberFormat="1" applyFill="1" applyBorder="1"/>
    <xf numFmtId="3" fontId="0" fillId="4" borderId="1" xfId="0" applyNumberFormat="1" applyFill="1" applyBorder="1" applyAlignment="1">
      <alignment wrapText="1"/>
    </xf>
    <xf numFmtId="10" fontId="0" fillId="5" borderId="1" xfId="1" applyNumberFormat="1" applyFont="1" applyFill="1" applyBorder="1"/>
    <xf numFmtId="3" fontId="0" fillId="5" borderId="1" xfId="0" applyNumberFormat="1" applyFill="1" applyBorder="1"/>
    <xf numFmtId="3" fontId="0" fillId="5" borderId="1" xfId="0" applyNumberFormat="1" applyFill="1" applyBorder="1" applyAlignment="1">
      <alignment wrapText="1"/>
    </xf>
    <xf numFmtId="0" fontId="0" fillId="7" borderId="0" xfId="0" applyFill="1"/>
    <xf numFmtId="0" fontId="0" fillId="7" borderId="1" xfId="0" applyFill="1" applyBorder="1"/>
    <xf numFmtId="3" fontId="0" fillId="7" borderId="1" xfId="0" applyNumberFormat="1" applyFill="1" applyBorder="1"/>
    <xf numFmtId="0" fontId="0" fillId="6" borderId="11" xfId="0" applyFill="1" applyBorder="1" applyAlignment="1">
      <alignment horizontal="center"/>
    </xf>
    <xf numFmtId="3" fontId="0" fillId="6" borderId="0" xfId="0" applyNumberFormat="1" applyFill="1" applyBorder="1"/>
    <xf numFmtId="3" fontId="0" fillId="0" borderId="11" xfId="0" applyNumberFormat="1" applyBorder="1"/>
    <xf numFmtId="3" fontId="0" fillId="0" borderId="1" xfId="0" applyNumberFormat="1" applyBorder="1"/>
    <xf numFmtId="0" fontId="0" fillId="7" borderId="1" xfId="0" applyFill="1" applyBorder="1" applyAlignment="1">
      <alignment wrapText="1"/>
    </xf>
    <xf numFmtId="3" fontId="0" fillId="0" borderId="13" xfId="0" applyNumberFormat="1" applyBorder="1"/>
    <xf numFmtId="0" fontId="0" fillId="0" borderId="9" xfId="0" applyBorder="1"/>
    <xf numFmtId="3" fontId="0" fillId="0" borderId="9" xfId="0" applyNumberFormat="1" applyBorder="1"/>
    <xf numFmtId="3" fontId="2" fillId="0" borderId="9" xfId="0" applyNumberFormat="1" applyFont="1" applyBorder="1"/>
    <xf numFmtId="10" fontId="0" fillId="3" borderId="9" xfId="0" applyNumberFormat="1" applyFill="1" applyBorder="1"/>
    <xf numFmtId="3" fontId="2" fillId="3" borderId="9" xfId="0" applyNumberFormat="1" applyFont="1" applyFill="1" applyBorder="1"/>
    <xf numFmtId="10" fontId="0" fillId="3" borderId="9" xfId="1" applyNumberFormat="1" applyFont="1" applyFill="1" applyBorder="1"/>
    <xf numFmtId="3" fontId="0" fillId="3" borderId="9" xfId="0" applyNumberFormat="1" applyFill="1" applyBorder="1"/>
    <xf numFmtId="10" fontId="0" fillId="4" borderId="9" xfId="1" applyNumberFormat="1" applyFont="1" applyFill="1" applyBorder="1"/>
    <xf numFmtId="3" fontId="0" fillId="4" borderId="9" xfId="0" applyNumberFormat="1" applyFill="1" applyBorder="1"/>
    <xf numFmtId="10" fontId="0" fillId="5" borderId="9" xfId="1" applyNumberFormat="1" applyFont="1" applyFill="1" applyBorder="1"/>
    <xf numFmtId="3" fontId="0" fillId="5" borderId="9" xfId="0" applyNumberFormat="1" applyFill="1" applyBorder="1"/>
    <xf numFmtId="3" fontId="2" fillId="0" borderId="11" xfId="0" applyNumberFormat="1" applyFont="1" applyBorder="1"/>
    <xf numFmtId="0" fontId="2" fillId="0" borderId="14" xfId="0" applyFont="1" applyBorder="1"/>
    <xf numFmtId="10" fontId="0" fillId="0" borderId="14" xfId="0" applyNumberFormat="1" applyBorder="1"/>
    <xf numFmtId="10" fontId="0" fillId="0" borderId="15" xfId="0" applyNumberFormat="1" applyBorder="1"/>
    <xf numFmtId="10" fontId="2" fillId="0" borderId="16" xfId="0" applyNumberFormat="1" applyFont="1" applyBorder="1"/>
    <xf numFmtId="2" fontId="0" fillId="0" borderId="15" xfId="0" applyNumberFormat="1" applyBorder="1"/>
    <xf numFmtId="3" fontId="0" fillId="0" borderId="15" xfId="0" applyNumberFormat="1" applyBorder="1"/>
    <xf numFmtId="10" fontId="0" fillId="4" borderId="17" xfId="0" applyNumberFormat="1" applyFill="1" applyBorder="1"/>
    <xf numFmtId="10" fontId="2" fillId="4" borderId="17" xfId="0" applyNumberFormat="1" applyFont="1" applyFill="1" applyBorder="1" applyAlignment="1">
      <alignment wrapText="1"/>
    </xf>
    <xf numFmtId="10" fontId="0" fillId="5" borderId="17" xfId="0" applyNumberFormat="1" applyFill="1" applyBorder="1"/>
    <xf numFmtId="10" fontId="2" fillId="5" borderId="17" xfId="0" applyNumberFormat="1" applyFont="1" applyFill="1" applyBorder="1" applyAlignment="1">
      <alignment wrapText="1"/>
    </xf>
    <xf numFmtId="10" fontId="0" fillId="0" borderId="15" xfId="0" applyNumberFormat="1" applyBorder="1" applyAlignment="1">
      <alignment horizontal="center"/>
    </xf>
    <xf numFmtId="10" fontId="2" fillId="0" borderId="18" xfId="0" applyNumberFormat="1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Fill="1" applyBorder="1" applyAlignment="1">
      <alignment vertical="top" wrapText="1"/>
    </xf>
    <xf numFmtId="10" fontId="2" fillId="0" borderId="1" xfId="1" applyNumberFormat="1" applyFont="1" applyBorder="1"/>
    <xf numFmtId="10" fontId="0" fillId="0" borderId="1" xfId="1" applyNumberFormat="1" applyFont="1" applyBorder="1"/>
    <xf numFmtId="4" fontId="0" fillId="7" borderId="1" xfId="0" applyNumberFormat="1" applyFill="1" applyBorder="1" applyAlignment="1">
      <alignment wrapText="1"/>
    </xf>
    <xf numFmtId="4" fontId="0" fillId="0" borderId="1" xfId="0" applyNumberFormat="1" applyBorder="1"/>
    <xf numFmtId="3" fontId="0" fillId="0" borderId="0" xfId="0" applyNumberFormat="1"/>
    <xf numFmtId="0" fontId="0" fillId="0" borderId="12" xfId="0" applyBorder="1" applyAlignment="1"/>
    <xf numFmtId="0" fontId="0" fillId="0" borderId="12" xfId="0" applyBorder="1" applyAlignment="1">
      <alignment vertical="top" wrapText="1"/>
    </xf>
    <xf numFmtId="3" fontId="0" fillId="7" borderId="1" xfId="0" applyNumberFormat="1" applyFill="1" applyBorder="1" applyAlignment="1">
      <alignment wrapText="1"/>
    </xf>
    <xf numFmtId="10" fontId="0" fillId="0" borderId="0" xfId="0" applyNumberFormat="1"/>
    <xf numFmtId="0" fontId="0" fillId="0" borderId="0" xfId="0" applyBorder="1"/>
    <xf numFmtId="0" fontId="3" fillId="6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wrapText="1"/>
    </xf>
    <xf numFmtId="17" fontId="0" fillId="0" borderId="1" xfId="0" applyNumberFormat="1" applyBorder="1"/>
    <xf numFmtId="3" fontId="2" fillId="0" borderId="1" xfId="0" applyNumberFormat="1" applyFont="1" applyBorder="1"/>
    <xf numFmtId="17" fontId="0" fillId="0" borderId="1" xfId="0" applyNumberFormat="1" applyBorder="1" applyAlignment="1">
      <alignment horizontal="right"/>
    </xf>
    <xf numFmtId="17" fontId="0" fillId="0" borderId="1" xfId="0" applyNumberFormat="1" applyBorder="1" applyAlignment="1">
      <alignment horizontal="left"/>
    </xf>
    <xf numFmtId="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0" fillId="0" borderId="0" xfId="0" applyBorder="1" applyAlignment="1">
      <alignment wrapText="1"/>
    </xf>
    <xf numFmtId="3" fontId="0" fillId="0" borderId="0" xfId="0" applyNumberFormat="1" applyBorder="1"/>
    <xf numFmtId="0" fontId="0" fillId="6" borderId="1" xfId="0" applyFill="1" applyBorder="1" applyAlignment="1">
      <alignment horizontal="center"/>
    </xf>
    <xf numFmtId="3" fontId="0" fillId="6" borderId="1" xfId="0" applyNumberFormat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3" fontId="0" fillId="8" borderId="1" xfId="0" applyNumberFormat="1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/>
    <xf numFmtId="3" fontId="0" fillId="9" borderId="1" xfId="0" applyNumberFormat="1" applyFill="1" applyBorder="1"/>
    <xf numFmtId="0" fontId="7" fillId="0" borderId="1" xfId="0" applyFont="1" applyBorder="1"/>
    <xf numFmtId="3" fontId="7" fillId="0" borderId="1" xfId="0" applyNumberFormat="1" applyFont="1" applyBorder="1"/>
    <xf numFmtId="3" fontId="7" fillId="8" borderId="1" xfId="0" applyNumberFormat="1" applyFont="1" applyFill="1" applyBorder="1"/>
    <xf numFmtId="3" fontId="7" fillId="9" borderId="1" xfId="0" applyNumberFormat="1" applyFont="1" applyFill="1" applyBorder="1"/>
    <xf numFmtId="10" fontId="7" fillId="0" borderId="1" xfId="1" applyNumberFormat="1" applyFont="1" applyBorder="1"/>
    <xf numFmtId="0" fontId="2" fillId="0" borderId="5" xfId="0" applyFont="1" applyFill="1" applyBorder="1" applyAlignment="1">
      <alignment vertical="top" wrapText="1"/>
    </xf>
    <xf numFmtId="0" fontId="2" fillId="0" borderId="23" xfId="0" applyFont="1" applyFill="1" applyBorder="1" applyAlignment="1">
      <alignment vertical="top" wrapText="1"/>
    </xf>
    <xf numFmtId="0" fontId="2" fillId="0" borderId="10" xfId="0" applyFont="1" applyBorder="1"/>
    <xf numFmtId="0" fontId="2" fillId="0" borderId="24" xfId="0" applyFont="1" applyBorder="1"/>
    <xf numFmtId="10" fontId="2" fillId="0" borderId="25" xfId="0" applyNumberFormat="1" applyFont="1" applyBorder="1"/>
    <xf numFmtId="10" fontId="2" fillId="0" borderId="26" xfId="0" applyNumberFormat="1" applyFont="1" applyBorder="1"/>
    <xf numFmtId="0" fontId="2" fillId="0" borderId="27" xfId="0" applyFont="1" applyBorder="1"/>
    <xf numFmtId="10" fontId="2" fillId="0" borderId="28" xfId="0" applyNumberFormat="1" applyFont="1" applyBorder="1"/>
    <xf numFmtId="0" fontId="2" fillId="0" borderId="29" xfId="0" applyFont="1" applyBorder="1"/>
    <xf numFmtId="10" fontId="8" fillId="0" borderId="25" xfId="0" applyNumberFormat="1" applyFont="1" applyBorder="1"/>
    <xf numFmtId="10" fontId="8" fillId="0" borderId="30" xfId="0" applyNumberFormat="1" applyFont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wrapText="1"/>
    </xf>
    <xf numFmtId="14" fontId="2" fillId="10" borderId="1" xfId="0" applyNumberFormat="1" applyFont="1" applyFill="1" applyBorder="1" applyAlignment="1">
      <alignment horizontal="left"/>
    </xf>
    <xf numFmtId="3" fontId="2" fillId="10" borderId="1" xfId="0" applyNumberFormat="1" applyFont="1" applyFill="1" applyBorder="1" applyAlignment="1">
      <alignment wrapText="1"/>
    </xf>
    <xf numFmtId="17" fontId="2" fillId="10" borderId="1" xfId="0" applyNumberFormat="1" applyFont="1" applyFill="1" applyBorder="1" applyAlignment="1">
      <alignment horizontal="left"/>
    </xf>
    <xf numFmtId="3" fontId="2" fillId="10" borderId="1" xfId="0" applyNumberFormat="1" applyFont="1" applyFill="1" applyBorder="1"/>
    <xf numFmtId="0" fontId="0" fillId="0" borderId="12" xfId="0" applyBorder="1" applyAlignment="1"/>
    <xf numFmtId="0" fontId="0" fillId="0" borderId="12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2" xfId="0" applyBorder="1" applyAlignment="1"/>
    <xf numFmtId="0" fontId="0" fillId="0" borderId="12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10" fontId="0" fillId="3" borderId="1" xfId="0" applyNumberFormat="1" applyFill="1" applyBorder="1"/>
    <xf numFmtId="3" fontId="2" fillId="3" borderId="1" xfId="0" applyNumberFormat="1" applyFont="1" applyFill="1" applyBorder="1"/>
    <xf numFmtId="4" fontId="0" fillId="8" borderId="1" xfId="0" applyNumberFormat="1" applyFill="1" applyBorder="1"/>
    <xf numFmtId="4" fontId="7" fillId="0" borderId="1" xfId="0" applyNumberFormat="1" applyFont="1" applyBorder="1"/>
    <xf numFmtId="4" fontId="7" fillId="8" borderId="1" xfId="0" applyNumberFormat="1" applyFont="1" applyFill="1" applyBorder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4" fillId="3" borderId="2" xfId="0" applyFont="1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0" borderId="9" xfId="0" applyBorder="1" applyAlignment="1"/>
    <xf numFmtId="0" fontId="0" fillId="0" borderId="12" xfId="0" applyBorder="1" applyAlignment="1"/>
    <xf numFmtId="0" fontId="0" fillId="0" borderId="9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4" borderId="2" xfId="0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4" fillId="3" borderId="4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</cellXfs>
  <cellStyles count="2">
    <cellStyle name="Navadno" xfId="0" builtinId="0"/>
    <cellStyle name="Odstotek" xfId="1" builtinId="5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Vodne izgube 20</a:t>
            </a:r>
            <a:r>
              <a:rPr lang="sl-SI"/>
              <a:t>20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72462817147856"/>
          <c:y val="0.17106140279177906"/>
          <c:w val="0.66272747156605427"/>
          <c:h val="0.69029198339826903"/>
        </c:manualLayout>
      </c:layout>
      <c:line3DChart>
        <c:grouping val="standard"/>
        <c:varyColors val="0"/>
        <c:ser>
          <c:idx val="0"/>
          <c:order val="0"/>
          <c:val>
            <c:numRef>
              <c:f>'2020-razčlenitev prodanih količ'!$Q$5:$Q$16</c:f>
              <c:numCache>
                <c:formatCode>0.00%</c:formatCode>
                <c:ptCount val="12"/>
                <c:pt idx="0">
                  <c:v>0.53772135647246322</c:v>
                </c:pt>
                <c:pt idx="1">
                  <c:v>0.5470843780448198</c:v>
                </c:pt>
                <c:pt idx="2">
                  <c:v>0.5650321962061865</c:v>
                </c:pt>
                <c:pt idx="3">
                  <c:v>0.50963843711527246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0.92944409577604081</c:v>
                </c:pt>
                <c:pt idx="11">
                  <c:v>0.44178827311908425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B0-47B9-AA61-F02A85B9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1784"/>
        <c:axId val="182916432"/>
        <c:axId val="183012016"/>
      </c:line3DChart>
      <c:catAx>
        <c:axId val="18265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16432"/>
        <c:crosses val="autoZero"/>
        <c:auto val="1"/>
        <c:lblAlgn val="ctr"/>
        <c:lblOffset val="100"/>
        <c:noMultiLvlLbl val="0"/>
      </c:catAx>
      <c:valAx>
        <c:axId val="182916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2651784"/>
        <c:crosses val="autoZero"/>
        <c:crossBetween val="between"/>
      </c:valAx>
      <c:serAx>
        <c:axId val="18301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16432"/>
        <c:crosses val="autoZero"/>
      </c:serAx>
    </c:plotArea>
    <c:legend>
      <c:legendPos val="r"/>
      <c:layout>
        <c:manualLayout>
          <c:xMode val="edge"/>
          <c:yMode val="edge"/>
          <c:x val="0.97208442694663166"/>
          <c:y val="0.52984288422280545"/>
          <c:w val="1.1248906386701662E-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PRODAJA VODE 2020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58573928258967"/>
          <c:y val="7.4548702245552642E-2"/>
          <c:w val="0.66842191601049872"/>
          <c:h val="0.8326195683872849"/>
        </c:manualLayout>
      </c:layout>
      <c:bar3DChart>
        <c:barDir val="col"/>
        <c:grouping val="standard"/>
        <c:varyColors val="0"/>
        <c:ser>
          <c:idx val="0"/>
          <c:order val="0"/>
          <c:tx>
            <c:v>M3</c:v>
          </c:tx>
          <c:invertIfNegative val="0"/>
          <c:val>
            <c:numRef>
              <c:f>'2020-razčlenitev prodanih količ'!$D$5:$D$16</c:f>
              <c:numCache>
                <c:formatCode>#,##0</c:formatCode>
                <c:ptCount val="12"/>
                <c:pt idx="0">
                  <c:v>41767.800000000003</c:v>
                </c:pt>
                <c:pt idx="1">
                  <c:v>34863.18</c:v>
                </c:pt>
                <c:pt idx="2">
                  <c:v>39921.78</c:v>
                </c:pt>
                <c:pt idx="3">
                  <c:v>37838.75</c:v>
                </c:pt>
                <c:pt idx="4">
                  <c:v>37515.08</c:v>
                </c:pt>
                <c:pt idx="5">
                  <c:v>41355.22</c:v>
                </c:pt>
                <c:pt idx="6">
                  <c:v>39048.740000000005</c:v>
                </c:pt>
                <c:pt idx="7">
                  <c:v>39298.759999999995</c:v>
                </c:pt>
                <c:pt idx="8">
                  <c:v>43374.69</c:v>
                </c:pt>
                <c:pt idx="9">
                  <c:v>41866</c:v>
                </c:pt>
                <c:pt idx="10">
                  <c:v>37099</c:v>
                </c:pt>
                <c:pt idx="11">
                  <c:v>40280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E-478C-99E5-05AC7B08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4157016"/>
        <c:axId val="29519264"/>
        <c:axId val="183012864"/>
      </c:bar3DChart>
      <c:catAx>
        <c:axId val="18415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519264"/>
        <c:crosses val="autoZero"/>
        <c:auto val="1"/>
        <c:lblAlgn val="ctr"/>
        <c:lblOffset val="100"/>
        <c:noMultiLvlLbl val="0"/>
      </c:catAx>
      <c:valAx>
        <c:axId val="295192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4157016"/>
        <c:crosses val="autoZero"/>
        <c:crossBetween val="between"/>
      </c:valAx>
      <c:serAx>
        <c:axId val="1830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1926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sl-SI" sz="1600"/>
              <a:t>N</a:t>
            </a:r>
            <a:r>
              <a:rPr lang="en-US" sz="1600"/>
              <a:t>ačrpana voda v Podgradu</a:t>
            </a:r>
            <a:r>
              <a:rPr lang="sl-SI" sz="1600"/>
              <a:t> po</a:t>
            </a:r>
            <a:r>
              <a:rPr lang="sl-SI" sz="1600" baseline="0"/>
              <a:t> občinah -2020</a:t>
            </a:r>
          </a:p>
        </c:rich>
      </c:tx>
      <c:layout>
        <c:manualLayout>
          <c:xMode val="edge"/>
          <c:yMode val="edge"/>
          <c:x val="0.15161211133266383"/>
          <c:y val="1.388888888888888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radenci</c:v>
          </c:tx>
          <c:invertIfNegative val="0"/>
          <c:val>
            <c:numRef>
              <c:f>'2020-razčlenitev načrpanih kol'!$G$25:$G$36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502199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52-4694-AB3E-1A0833A4B4EF}"/>
            </c:ext>
          </c:extLst>
        </c:ser>
        <c:ser>
          <c:idx val="1"/>
          <c:order val="1"/>
          <c:tx>
            <c:v>g.radgona</c:v>
          </c:tx>
          <c:invertIfNegative val="0"/>
          <c:val>
            <c:numRef>
              <c:f>'2020-razčlenitev načrpanih kol'!$H$25:$H$36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605781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52-4694-AB3E-1A0833A4B4EF}"/>
            </c:ext>
          </c:extLst>
        </c:ser>
        <c:ser>
          <c:idx val="2"/>
          <c:order val="2"/>
          <c:tx>
            <c:v>apače</c:v>
          </c:tx>
          <c:invertIfNegative val="0"/>
          <c:val>
            <c:numRef>
              <c:f>'2020-razčlenitev načrpanih kol'!$I$25:$I$36</c:f>
              <c:numCache>
                <c:formatCode>#,##0</c:formatCode>
                <c:ptCount val="12"/>
                <c:pt idx="0">
                  <c:v>16920</c:v>
                </c:pt>
                <c:pt idx="1">
                  <c:v>14861</c:v>
                </c:pt>
                <c:pt idx="2">
                  <c:v>16925</c:v>
                </c:pt>
                <c:pt idx="3">
                  <c:v>16364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52-4694-AB3E-1A0833A4B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25608"/>
        <c:axId val="241952320"/>
        <c:axId val="0"/>
      </c:bar3DChart>
      <c:catAx>
        <c:axId val="18412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mesec</a:t>
                </a:r>
              </a:p>
            </c:rich>
          </c:tx>
          <c:overlay val="0"/>
        </c:title>
        <c:majorTickMark val="out"/>
        <c:minorTickMark val="none"/>
        <c:tickLblPos val="nextTo"/>
        <c:crossAx val="241952320"/>
        <c:crosses val="autoZero"/>
        <c:auto val="1"/>
        <c:lblAlgn val="ctr"/>
        <c:lblOffset val="100"/>
        <c:noMultiLvlLbl val="0"/>
      </c:catAx>
      <c:valAx>
        <c:axId val="2419523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3m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41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sl-SI" sz="1600"/>
              <a:t>N</a:t>
            </a:r>
            <a:r>
              <a:rPr lang="en-US" sz="1600"/>
              <a:t>ačrpana voda v Podgradu</a:t>
            </a:r>
            <a:r>
              <a:rPr lang="sl-SI" sz="1600"/>
              <a:t> po</a:t>
            </a:r>
            <a:r>
              <a:rPr lang="sl-SI" sz="1600" baseline="0"/>
              <a:t> občinah -2020</a:t>
            </a:r>
          </a:p>
        </c:rich>
      </c:tx>
      <c:layout>
        <c:manualLayout>
          <c:xMode val="edge"/>
          <c:yMode val="edge"/>
          <c:x val="0.15161211133266383"/>
          <c:y val="1.388888888888888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radenci</c:v>
          </c:tx>
          <c:invertIfNegative val="0"/>
          <c:val>
            <c:numRef>
              <c:f>'2020-razčlenitev načrpanih kol'!$G$25:$G$36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502199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52-4694-AB3E-1A0833A4B4EF}"/>
            </c:ext>
          </c:extLst>
        </c:ser>
        <c:ser>
          <c:idx val="1"/>
          <c:order val="1"/>
          <c:tx>
            <c:v>g.radgona</c:v>
          </c:tx>
          <c:invertIfNegative val="0"/>
          <c:val>
            <c:numRef>
              <c:f>'2020-razčlenitev načrpanih kol'!$H$25:$H$36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605781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52-4694-AB3E-1A0833A4B4EF}"/>
            </c:ext>
          </c:extLst>
        </c:ser>
        <c:ser>
          <c:idx val="2"/>
          <c:order val="2"/>
          <c:tx>
            <c:v>apače</c:v>
          </c:tx>
          <c:invertIfNegative val="0"/>
          <c:val>
            <c:numRef>
              <c:f>'2020-razčlenitev načrpanih kol'!$I$25:$I$36</c:f>
              <c:numCache>
                <c:formatCode>#,##0</c:formatCode>
                <c:ptCount val="12"/>
                <c:pt idx="0">
                  <c:v>16920</c:v>
                </c:pt>
                <c:pt idx="1">
                  <c:v>14861</c:v>
                </c:pt>
                <c:pt idx="2">
                  <c:v>16925</c:v>
                </c:pt>
                <c:pt idx="3">
                  <c:v>16364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52-4694-AB3E-1A0833A4B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2155080"/>
        <c:axId val="183201976"/>
        <c:axId val="0"/>
      </c:bar3DChart>
      <c:catAx>
        <c:axId val="24215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mesec</a:t>
                </a:r>
              </a:p>
            </c:rich>
          </c:tx>
          <c:overlay val="0"/>
        </c:title>
        <c:majorTickMark val="out"/>
        <c:minorTickMark val="none"/>
        <c:tickLblPos val="nextTo"/>
        <c:crossAx val="183201976"/>
        <c:crosses val="autoZero"/>
        <c:auto val="1"/>
        <c:lblAlgn val="ctr"/>
        <c:lblOffset val="100"/>
        <c:noMultiLvlLbl val="0"/>
      </c:catAx>
      <c:valAx>
        <c:axId val="1832019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3m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4215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Vodne izgube 20</a:t>
            </a:r>
            <a:r>
              <a:rPr lang="sl-SI"/>
              <a:t>20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72462817147856"/>
          <c:y val="0.17106140279177906"/>
          <c:w val="0.66272747156605427"/>
          <c:h val="0.69029198339826903"/>
        </c:manualLayout>
      </c:layout>
      <c:line3DChart>
        <c:grouping val="standard"/>
        <c:varyColors val="0"/>
        <c:ser>
          <c:idx val="0"/>
          <c:order val="0"/>
          <c:val>
            <c:numRef>
              <c:f>'2020-razčlenitev prodanih količ'!$Q$5:$Q$16</c:f>
              <c:numCache>
                <c:formatCode>0.00%</c:formatCode>
                <c:ptCount val="12"/>
                <c:pt idx="0">
                  <c:v>0.53772135647246322</c:v>
                </c:pt>
                <c:pt idx="1">
                  <c:v>0.5470843780448198</c:v>
                </c:pt>
                <c:pt idx="2">
                  <c:v>0.5650321962061865</c:v>
                </c:pt>
                <c:pt idx="3">
                  <c:v>0.50963843711527246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0.92944409577604081</c:v>
                </c:pt>
                <c:pt idx="11">
                  <c:v>0.44178827311908425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B0-47B9-AA61-F02A85B9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8536"/>
        <c:axId val="182939408"/>
        <c:axId val="242141440"/>
      </c:line3DChart>
      <c:catAx>
        <c:axId val="18449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39408"/>
        <c:crosses val="autoZero"/>
        <c:auto val="1"/>
        <c:lblAlgn val="ctr"/>
        <c:lblOffset val="100"/>
        <c:noMultiLvlLbl val="0"/>
      </c:catAx>
      <c:valAx>
        <c:axId val="182939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4498536"/>
        <c:crosses val="autoZero"/>
        <c:crossBetween val="between"/>
      </c:valAx>
      <c:serAx>
        <c:axId val="24214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39408"/>
        <c:crosses val="autoZero"/>
      </c:serAx>
    </c:plotArea>
    <c:legend>
      <c:legendPos val="r"/>
      <c:layout>
        <c:manualLayout>
          <c:xMode val="edge"/>
          <c:yMode val="edge"/>
          <c:x val="0.97208442694663166"/>
          <c:y val="0.52984288422280545"/>
          <c:w val="1.1248906386701662E-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PRODAJA VODE 2020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58573928258967"/>
          <c:y val="7.4548702245552642E-2"/>
          <c:w val="0.66842191601049872"/>
          <c:h val="0.8326195683872849"/>
        </c:manualLayout>
      </c:layout>
      <c:bar3DChart>
        <c:barDir val="col"/>
        <c:grouping val="standard"/>
        <c:varyColors val="0"/>
        <c:ser>
          <c:idx val="0"/>
          <c:order val="0"/>
          <c:tx>
            <c:v>M3</c:v>
          </c:tx>
          <c:invertIfNegative val="0"/>
          <c:val>
            <c:numRef>
              <c:f>'2020-razčlenitev prodanih količ'!$D$5:$D$16</c:f>
              <c:numCache>
                <c:formatCode>#,##0</c:formatCode>
                <c:ptCount val="12"/>
                <c:pt idx="0">
                  <c:v>41767.800000000003</c:v>
                </c:pt>
                <c:pt idx="1">
                  <c:v>34863.18</c:v>
                </c:pt>
                <c:pt idx="2">
                  <c:v>39921.78</c:v>
                </c:pt>
                <c:pt idx="3">
                  <c:v>37838.75</c:v>
                </c:pt>
                <c:pt idx="4">
                  <c:v>37515.08</c:v>
                </c:pt>
                <c:pt idx="5">
                  <c:v>41355.22</c:v>
                </c:pt>
                <c:pt idx="6">
                  <c:v>39048.740000000005</c:v>
                </c:pt>
                <c:pt idx="7">
                  <c:v>39298.759999999995</c:v>
                </c:pt>
                <c:pt idx="8">
                  <c:v>43374.69</c:v>
                </c:pt>
                <c:pt idx="9">
                  <c:v>41866</c:v>
                </c:pt>
                <c:pt idx="10">
                  <c:v>37099</c:v>
                </c:pt>
                <c:pt idx="11">
                  <c:v>40280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E-478C-99E5-05AC7B08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2940192"/>
        <c:axId val="242265008"/>
        <c:axId val="242142288"/>
      </c:bar3DChart>
      <c:catAx>
        <c:axId val="18294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65008"/>
        <c:crosses val="autoZero"/>
        <c:auto val="1"/>
        <c:lblAlgn val="ctr"/>
        <c:lblOffset val="100"/>
        <c:noMultiLvlLbl val="0"/>
      </c:catAx>
      <c:valAx>
        <c:axId val="2422650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2940192"/>
        <c:crosses val="autoZero"/>
        <c:crossBetween val="between"/>
      </c:valAx>
      <c:serAx>
        <c:axId val="24214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6500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Vodne izgube 20</a:t>
            </a:r>
            <a:r>
              <a:rPr lang="sl-SI"/>
              <a:t>20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72462817147856"/>
          <c:y val="0.17106140279177906"/>
          <c:w val="0.66272747156605427"/>
          <c:h val="0.69029198339826903"/>
        </c:manualLayout>
      </c:layout>
      <c:line3DChart>
        <c:grouping val="standard"/>
        <c:varyColors val="0"/>
        <c:ser>
          <c:idx val="0"/>
          <c:order val="0"/>
          <c:val>
            <c:numRef>
              <c:f>'2020-razčlenitev prodanih količ'!$Q$5:$Q$16</c:f>
              <c:numCache>
                <c:formatCode>0.00%</c:formatCode>
                <c:ptCount val="12"/>
                <c:pt idx="0">
                  <c:v>0.53772135647246322</c:v>
                </c:pt>
                <c:pt idx="1">
                  <c:v>0.5470843780448198</c:v>
                </c:pt>
                <c:pt idx="2">
                  <c:v>0.5650321962061865</c:v>
                </c:pt>
                <c:pt idx="3">
                  <c:v>0.50963843711527246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0.92944409577604081</c:v>
                </c:pt>
                <c:pt idx="11">
                  <c:v>0.44178827311908425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B0-47B9-AA61-F02A85B9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65792"/>
        <c:axId val="242266184"/>
        <c:axId val="242364664"/>
      </c:line3DChart>
      <c:catAx>
        <c:axId val="2422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66184"/>
        <c:crosses val="autoZero"/>
        <c:auto val="1"/>
        <c:lblAlgn val="ctr"/>
        <c:lblOffset val="100"/>
        <c:noMultiLvlLbl val="0"/>
      </c:catAx>
      <c:valAx>
        <c:axId val="2422661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2265792"/>
        <c:crosses val="autoZero"/>
        <c:crossBetween val="between"/>
      </c:valAx>
      <c:serAx>
        <c:axId val="24236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66184"/>
        <c:crosses val="autoZero"/>
      </c:serAx>
    </c:plotArea>
    <c:legend>
      <c:legendPos val="r"/>
      <c:layout>
        <c:manualLayout>
          <c:xMode val="edge"/>
          <c:yMode val="edge"/>
          <c:x val="0.97208442694663166"/>
          <c:y val="0.52984288422280545"/>
          <c:w val="1.1248906386701662E-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PRODAJA VODE 2020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58573928258967"/>
          <c:y val="7.4548702245552642E-2"/>
          <c:w val="0.66842191601049872"/>
          <c:h val="0.8326195683872849"/>
        </c:manualLayout>
      </c:layout>
      <c:bar3DChart>
        <c:barDir val="col"/>
        <c:grouping val="standard"/>
        <c:varyColors val="0"/>
        <c:ser>
          <c:idx val="0"/>
          <c:order val="0"/>
          <c:tx>
            <c:v>M3</c:v>
          </c:tx>
          <c:invertIfNegative val="0"/>
          <c:val>
            <c:numRef>
              <c:f>'2020-razčlenitev prodanih količ'!$D$5:$D$16</c:f>
              <c:numCache>
                <c:formatCode>#,##0</c:formatCode>
                <c:ptCount val="12"/>
                <c:pt idx="0">
                  <c:v>41767.800000000003</c:v>
                </c:pt>
                <c:pt idx="1">
                  <c:v>34863.18</c:v>
                </c:pt>
                <c:pt idx="2">
                  <c:v>39921.78</c:v>
                </c:pt>
                <c:pt idx="3">
                  <c:v>37838.75</c:v>
                </c:pt>
                <c:pt idx="4">
                  <c:v>37515.08</c:v>
                </c:pt>
                <c:pt idx="5">
                  <c:v>41355.22</c:v>
                </c:pt>
                <c:pt idx="6">
                  <c:v>39048.740000000005</c:v>
                </c:pt>
                <c:pt idx="7">
                  <c:v>39298.759999999995</c:v>
                </c:pt>
                <c:pt idx="8">
                  <c:v>43374.69</c:v>
                </c:pt>
                <c:pt idx="9">
                  <c:v>41866</c:v>
                </c:pt>
                <c:pt idx="10">
                  <c:v>37099</c:v>
                </c:pt>
                <c:pt idx="11">
                  <c:v>40280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E-478C-99E5-05AC7B08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42266968"/>
        <c:axId val="242267360"/>
        <c:axId val="242365512"/>
      </c:bar3DChart>
      <c:catAx>
        <c:axId val="24226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67360"/>
        <c:crosses val="autoZero"/>
        <c:auto val="1"/>
        <c:lblAlgn val="ctr"/>
        <c:lblOffset val="100"/>
        <c:noMultiLvlLbl val="0"/>
      </c:catAx>
      <c:valAx>
        <c:axId val="2422673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42266968"/>
        <c:crosses val="autoZero"/>
        <c:crossBetween val="between"/>
      </c:valAx>
      <c:serAx>
        <c:axId val="2423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6736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m3</c:v>
          </c:tx>
          <c:dLbls>
            <c:dLbl>
              <c:idx val="11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79A-4866-B3B1-67F6F72FB8C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'2020-nova vodarna'!$D$7:$D$18</c:f>
              <c:numCache>
                <c:formatCode>#,##0</c:formatCode>
                <c:ptCount val="12"/>
                <c:pt idx="0">
                  <c:v>145992</c:v>
                </c:pt>
                <c:pt idx="1">
                  <c:v>134805</c:v>
                </c:pt>
                <c:pt idx="2">
                  <c:v>157130</c:v>
                </c:pt>
                <c:pt idx="3">
                  <c:v>141993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9A-4866-B3B1-67F6F72FB8C2}"/>
            </c:ext>
          </c:extLst>
        </c:ser>
        <c:ser>
          <c:idx val="1"/>
          <c:order val="1"/>
          <c:dLbls>
            <c:dLbl>
              <c:idx val="11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79A-4866-B3B1-67F6F72FB8C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'2020-nova vodarna'!$E$7:$E$18</c:f>
              <c:numCache>
                <c:formatCode>#,##0</c:formatCode>
                <c:ptCount val="12"/>
                <c:pt idx="0">
                  <c:v>55640</c:v>
                </c:pt>
                <c:pt idx="1">
                  <c:v>57830</c:v>
                </c:pt>
                <c:pt idx="2">
                  <c:v>65349</c:v>
                </c:pt>
                <c:pt idx="3">
                  <c:v>64828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9A-4866-B3B1-67F6F72FB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5"/>
        <c:axId val="242268144"/>
        <c:axId val="242268536"/>
        <c:axId val="242366784"/>
      </c:line3DChart>
      <c:catAx>
        <c:axId val="24226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meseci</a:t>
                </a:r>
              </a:p>
            </c:rich>
          </c:tx>
          <c:overlay val="0"/>
        </c:title>
        <c:majorTickMark val="none"/>
        <c:minorTickMark val="none"/>
        <c:tickLblPos val="nextTo"/>
        <c:crossAx val="242268536"/>
        <c:crosses val="autoZero"/>
        <c:auto val="1"/>
        <c:lblAlgn val="ctr"/>
        <c:lblOffset val="100"/>
        <c:noMultiLvlLbl val="0"/>
      </c:catAx>
      <c:valAx>
        <c:axId val="242268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m3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242268144"/>
        <c:crosses val="autoZero"/>
        <c:crossBetween val="between"/>
      </c:valAx>
      <c:serAx>
        <c:axId val="2423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68536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352425</xdr:colOff>
      <xdr:row>3</xdr:row>
      <xdr:rowOff>109537</xdr:rowOff>
    </xdr:from>
    <xdr:to>
      <xdr:col>26</xdr:col>
      <xdr:colOff>47625</xdr:colOff>
      <xdr:row>17</xdr:row>
      <xdr:rowOff>138112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514350</xdr:colOff>
      <xdr:row>19</xdr:row>
      <xdr:rowOff>104775</xdr:rowOff>
    </xdr:from>
    <xdr:to>
      <xdr:col>26</xdr:col>
      <xdr:colOff>209550</xdr:colOff>
      <xdr:row>28</xdr:row>
      <xdr:rowOff>1095375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37</xdr:row>
      <xdr:rowOff>52387</xdr:rowOff>
    </xdr:from>
    <xdr:to>
      <xdr:col>11</xdr:col>
      <xdr:colOff>590549</xdr:colOff>
      <xdr:row>51</xdr:row>
      <xdr:rowOff>128587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37</xdr:row>
      <xdr:rowOff>52387</xdr:rowOff>
    </xdr:from>
    <xdr:to>
      <xdr:col>11</xdr:col>
      <xdr:colOff>590549</xdr:colOff>
      <xdr:row>51</xdr:row>
      <xdr:rowOff>128587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352425</xdr:colOff>
      <xdr:row>3</xdr:row>
      <xdr:rowOff>109537</xdr:rowOff>
    </xdr:from>
    <xdr:to>
      <xdr:col>26</xdr:col>
      <xdr:colOff>47625</xdr:colOff>
      <xdr:row>17</xdr:row>
      <xdr:rowOff>138112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514350</xdr:colOff>
      <xdr:row>19</xdr:row>
      <xdr:rowOff>104775</xdr:rowOff>
    </xdr:from>
    <xdr:to>
      <xdr:col>26</xdr:col>
      <xdr:colOff>209550</xdr:colOff>
      <xdr:row>28</xdr:row>
      <xdr:rowOff>1095375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352425</xdr:colOff>
      <xdr:row>3</xdr:row>
      <xdr:rowOff>109537</xdr:rowOff>
    </xdr:from>
    <xdr:to>
      <xdr:col>26</xdr:col>
      <xdr:colOff>47625</xdr:colOff>
      <xdr:row>17</xdr:row>
      <xdr:rowOff>138112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514350</xdr:colOff>
      <xdr:row>19</xdr:row>
      <xdr:rowOff>104775</xdr:rowOff>
    </xdr:from>
    <xdr:to>
      <xdr:col>26</xdr:col>
      <xdr:colOff>209550</xdr:colOff>
      <xdr:row>28</xdr:row>
      <xdr:rowOff>1095375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8</xdr:row>
      <xdr:rowOff>138112</xdr:rowOff>
    </xdr:from>
    <xdr:to>
      <xdr:col>16</xdr:col>
      <xdr:colOff>104775</xdr:colOff>
      <xdr:row>23</xdr:row>
      <xdr:rowOff>23812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Y18" sqref="Y18"/>
    </sheetView>
  </sheetViews>
  <sheetFormatPr defaultRowHeight="15" x14ac:dyDescent="0.25"/>
  <cols>
    <col min="1" max="1" width="6.28515625" customWidth="1"/>
    <col min="2" max="2" width="13.5703125" customWidth="1"/>
    <col min="10" max="10" width="12.5703125" customWidth="1"/>
    <col min="21" max="21" width="5.85546875" customWidth="1"/>
  </cols>
  <sheetData>
    <row r="1" spans="1:21" x14ac:dyDescent="0.25">
      <c r="B1" s="1" t="s">
        <v>84</v>
      </c>
      <c r="C1" s="1"/>
      <c r="D1" s="1"/>
      <c r="E1" s="1"/>
      <c r="F1" s="1"/>
      <c r="G1" s="1"/>
      <c r="J1" s="2"/>
      <c r="N1" s="28"/>
      <c r="O1" s="28"/>
    </row>
    <row r="2" spans="1:21" x14ac:dyDescent="0.25">
      <c r="B2" s="1"/>
      <c r="C2" s="1"/>
      <c r="D2" s="1"/>
      <c r="E2" s="1"/>
      <c r="F2" s="1"/>
      <c r="G2" s="1"/>
      <c r="N2" s="28"/>
      <c r="O2" s="28"/>
    </row>
    <row r="3" spans="1:21" x14ac:dyDescent="0.25">
      <c r="A3" s="4" t="s">
        <v>1</v>
      </c>
      <c r="B3" s="1" t="s">
        <v>85</v>
      </c>
      <c r="C3" s="1"/>
      <c r="D3" s="1"/>
      <c r="E3" s="1"/>
      <c r="F3" s="1"/>
      <c r="G3" s="1"/>
      <c r="N3" t="s">
        <v>2</v>
      </c>
    </row>
    <row r="5" spans="1:21" ht="60" customHeight="1" x14ac:dyDescent="0.25">
      <c r="B5" s="5"/>
      <c r="C5" s="137" t="s">
        <v>76</v>
      </c>
      <c r="D5" s="138"/>
      <c r="E5" s="139"/>
      <c r="F5" s="140" t="s">
        <v>4</v>
      </c>
      <c r="G5" s="140"/>
      <c r="H5" s="140"/>
      <c r="I5" s="140"/>
      <c r="J5" s="140"/>
      <c r="K5" s="141" t="s">
        <v>5</v>
      </c>
      <c r="L5" s="141"/>
      <c r="M5" s="141"/>
      <c r="N5" s="141"/>
      <c r="O5" s="141"/>
      <c r="P5" s="142" t="s">
        <v>6</v>
      </c>
      <c r="Q5" s="142"/>
      <c r="R5" s="142"/>
      <c r="S5" s="142"/>
      <c r="T5" s="142"/>
    </row>
    <row r="6" spans="1:21" ht="45" x14ac:dyDescent="0.25">
      <c r="B6" s="145"/>
      <c r="C6" s="147" t="s">
        <v>9</v>
      </c>
      <c r="D6" s="147" t="s">
        <v>10</v>
      </c>
      <c r="E6" s="147" t="s">
        <v>11</v>
      </c>
      <c r="F6" s="149" t="s">
        <v>12</v>
      </c>
      <c r="G6" s="150"/>
      <c r="H6" s="143" t="s">
        <v>13</v>
      </c>
      <c r="I6" s="144"/>
      <c r="J6" s="126" t="s">
        <v>14</v>
      </c>
      <c r="K6" s="135" t="s">
        <v>15</v>
      </c>
      <c r="L6" s="135"/>
      <c r="M6" s="135" t="s">
        <v>16</v>
      </c>
      <c r="N6" s="135"/>
      <c r="O6" s="127" t="s">
        <v>17</v>
      </c>
      <c r="P6" s="136" t="s">
        <v>18</v>
      </c>
      <c r="Q6" s="136"/>
      <c r="R6" s="136" t="s">
        <v>19</v>
      </c>
      <c r="S6" s="136"/>
      <c r="T6" s="128" t="s">
        <v>20</v>
      </c>
    </row>
    <row r="7" spans="1:21" ht="80.25" customHeight="1" x14ac:dyDescent="0.25">
      <c r="B7" s="146"/>
      <c r="C7" s="148"/>
      <c r="D7" s="148"/>
      <c r="E7" s="148"/>
      <c r="F7" s="17" t="s">
        <v>22</v>
      </c>
      <c r="G7" s="17" t="s">
        <v>23</v>
      </c>
      <c r="H7" s="17" t="s">
        <v>22</v>
      </c>
      <c r="I7" s="17" t="s">
        <v>23</v>
      </c>
      <c r="J7" s="17"/>
      <c r="K7" s="18" t="s">
        <v>22</v>
      </c>
      <c r="L7" s="18" t="s">
        <v>23</v>
      </c>
      <c r="M7" s="18" t="s">
        <v>22</v>
      </c>
      <c r="N7" s="18" t="s">
        <v>23</v>
      </c>
      <c r="O7" s="18" t="s">
        <v>23</v>
      </c>
      <c r="P7" s="19" t="s">
        <v>22</v>
      </c>
      <c r="Q7" s="19" t="s">
        <v>23</v>
      </c>
      <c r="R7" s="19" t="s">
        <v>22</v>
      </c>
      <c r="S7" s="19" t="s">
        <v>23</v>
      </c>
      <c r="T7" s="19" t="s">
        <v>23</v>
      </c>
    </row>
    <row r="8" spans="1:21" x14ac:dyDescent="0.25">
      <c r="B8" s="29" t="s">
        <v>67</v>
      </c>
      <c r="C8" s="30">
        <v>0</v>
      </c>
      <c r="D8" s="30">
        <v>141134</v>
      </c>
      <c r="E8" s="30">
        <f t="shared" ref="E8:E19" si="0">SUM(C8:D8)</f>
        <v>141134</v>
      </c>
      <c r="F8" s="20">
        <f>G8/J8</f>
        <v>0.3827780690691116</v>
      </c>
      <c r="G8" s="21">
        <v>54023</v>
      </c>
      <c r="H8" s="20">
        <f>I8/J8</f>
        <v>0.6172219309308884</v>
      </c>
      <c r="I8" s="21">
        <f>E8-G8</f>
        <v>87111</v>
      </c>
      <c r="J8" s="21">
        <f t="shared" ref="J8:J19" si="1">G8+I8</f>
        <v>141134</v>
      </c>
      <c r="K8" s="22">
        <f t="shared" ref="K8:K19" si="2">F8</f>
        <v>0.3827780690691116</v>
      </c>
      <c r="L8" s="23">
        <f t="shared" ref="L8:L19" si="3">C8*K8</f>
        <v>0</v>
      </c>
      <c r="M8" s="22">
        <f t="shared" ref="M8:M19" si="4">H8</f>
        <v>0.6172219309308884</v>
      </c>
      <c r="N8" s="23">
        <f t="shared" ref="N8:N19" si="5">M8*C8</f>
        <v>0</v>
      </c>
      <c r="O8" s="24">
        <f t="shared" ref="O8:O19" si="6">SUM(L8,N8)</f>
        <v>0</v>
      </c>
      <c r="P8" s="25">
        <f t="shared" ref="P8:P9" si="7">K8</f>
        <v>0.3827780690691116</v>
      </c>
      <c r="Q8" s="26">
        <f t="shared" ref="Q8:Q19" si="8">D8*P8</f>
        <v>54023</v>
      </c>
      <c r="R8" s="25">
        <f t="shared" ref="R8:R9" si="9">M8</f>
        <v>0.6172219309308884</v>
      </c>
      <c r="S8" s="26">
        <f t="shared" ref="S8:S19" si="10">R8*D8</f>
        <v>87111</v>
      </c>
      <c r="T8" s="27">
        <f t="shared" ref="T8:T19" si="11">SUM(Q8,S8)</f>
        <v>141134</v>
      </c>
      <c r="U8" s="28"/>
    </row>
    <row r="9" spans="1:21" x14ac:dyDescent="0.25">
      <c r="B9" s="29" t="s">
        <v>25</v>
      </c>
      <c r="C9" s="30">
        <v>0</v>
      </c>
      <c r="D9" s="30">
        <f>134805+4858</f>
        <v>139663</v>
      </c>
      <c r="E9" s="30">
        <f t="shared" si="0"/>
        <v>139663</v>
      </c>
      <c r="F9" s="20">
        <f t="shared" ref="F9:F19" si="12">G9/J9</f>
        <v>0.42564601934656998</v>
      </c>
      <c r="G9" s="21">
        <f>57830+1617</f>
        <v>59447</v>
      </c>
      <c r="H9" s="20">
        <f t="shared" ref="H9:H19" si="13">I9/J9</f>
        <v>0.57435398065343002</v>
      </c>
      <c r="I9" s="21">
        <f t="shared" ref="I9:I20" si="14">E9-G9</f>
        <v>80216</v>
      </c>
      <c r="J9" s="21">
        <f t="shared" si="1"/>
        <v>139663</v>
      </c>
      <c r="K9" s="22">
        <f t="shared" si="2"/>
        <v>0.42564601934656998</v>
      </c>
      <c r="L9" s="23">
        <f t="shared" si="3"/>
        <v>0</v>
      </c>
      <c r="M9" s="22">
        <f t="shared" si="4"/>
        <v>0.57435398065343002</v>
      </c>
      <c r="N9" s="23">
        <f t="shared" si="5"/>
        <v>0</v>
      </c>
      <c r="O9" s="24">
        <f t="shared" si="6"/>
        <v>0</v>
      </c>
      <c r="P9" s="25">
        <f t="shared" si="7"/>
        <v>0.42564601934656998</v>
      </c>
      <c r="Q9" s="26">
        <f t="shared" si="8"/>
        <v>59447</v>
      </c>
      <c r="R9" s="25">
        <f t="shared" si="9"/>
        <v>0.57435398065343002</v>
      </c>
      <c r="S9" s="26">
        <f t="shared" si="10"/>
        <v>80216</v>
      </c>
      <c r="T9" s="27">
        <f t="shared" si="11"/>
        <v>139663</v>
      </c>
      <c r="U9" s="28"/>
    </row>
    <row r="10" spans="1:21" x14ac:dyDescent="0.25">
      <c r="B10" s="5" t="s">
        <v>27</v>
      </c>
      <c r="C10" s="34">
        <v>0</v>
      </c>
      <c r="D10" s="34">
        <v>157130</v>
      </c>
      <c r="E10" s="34">
        <f t="shared" si="0"/>
        <v>157130</v>
      </c>
      <c r="F10" s="20">
        <f t="shared" si="12"/>
        <v>0.41589130019728887</v>
      </c>
      <c r="G10" s="21">
        <v>65349</v>
      </c>
      <c r="H10" s="20">
        <f t="shared" si="13"/>
        <v>0.58410869980271118</v>
      </c>
      <c r="I10" s="21">
        <f t="shared" si="14"/>
        <v>91781</v>
      </c>
      <c r="J10" s="21">
        <f t="shared" si="1"/>
        <v>157130</v>
      </c>
      <c r="K10" s="22">
        <f t="shared" si="2"/>
        <v>0.41589130019728887</v>
      </c>
      <c r="L10" s="23">
        <f t="shared" si="3"/>
        <v>0</v>
      </c>
      <c r="M10" s="22">
        <f t="shared" si="4"/>
        <v>0.58410869980271118</v>
      </c>
      <c r="N10" s="23">
        <f t="shared" si="5"/>
        <v>0</v>
      </c>
      <c r="O10" s="24">
        <f t="shared" si="6"/>
        <v>0</v>
      </c>
      <c r="P10" s="25">
        <f>F10</f>
        <v>0.41589130019728887</v>
      </c>
      <c r="Q10" s="26">
        <f t="shared" si="8"/>
        <v>65349</v>
      </c>
      <c r="R10" s="25">
        <f>H10</f>
        <v>0.58410869980271118</v>
      </c>
      <c r="S10" s="26">
        <f t="shared" si="10"/>
        <v>91781.000000000015</v>
      </c>
      <c r="T10" s="27">
        <f t="shared" si="11"/>
        <v>157130</v>
      </c>
    </row>
    <row r="11" spans="1:21" x14ac:dyDescent="0.25">
      <c r="B11" s="5" t="s">
        <v>77</v>
      </c>
      <c r="C11" s="34">
        <v>0</v>
      </c>
      <c r="D11" s="34">
        <v>141993</v>
      </c>
      <c r="E11" s="34">
        <f t="shared" si="0"/>
        <v>141993</v>
      </c>
      <c r="F11" s="20">
        <f t="shared" si="12"/>
        <v>0.45655771763396785</v>
      </c>
      <c r="G11" s="21">
        <v>64828</v>
      </c>
      <c r="H11" s="20">
        <f t="shared" si="13"/>
        <v>0.54344228236603209</v>
      </c>
      <c r="I11" s="21">
        <f t="shared" si="14"/>
        <v>77165</v>
      </c>
      <c r="J11" s="21">
        <f t="shared" si="1"/>
        <v>141993</v>
      </c>
      <c r="K11" s="22">
        <f t="shared" si="2"/>
        <v>0.45655771763396785</v>
      </c>
      <c r="L11" s="23">
        <f t="shared" si="3"/>
        <v>0</v>
      </c>
      <c r="M11" s="22">
        <f t="shared" si="4"/>
        <v>0.54344228236603209</v>
      </c>
      <c r="N11" s="23">
        <f t="shared" si="5"/>
        <v>0</v>
      </c>
      <c r="O11" s="24">
        <f t="shared" si="6"/>
        <v>0</v>
      </c>
      <c r="P11" s="25">
        <f>F11</f>
        <v>0.45655771763396785</v>
      </c>
      <c r="Q11" s="26">
        <f t="shared" si="8"/>
        <v>64828</v>
      </c>
      <c r="R11" s="25">
        <f>H11</f>
        <v>0.54344228236603209</v>
      </c>
      <c r="S11" s="26">
        <f t="shared" si="10"/>
        <v>77165</v>
      </c>
      <c r="T11" s="27">
        <f t="shared" si="11"/>
        <v>141993</v>
      </c>
    </row>
    <row r="12" spans="1:21" x14ac:dyDescent="0.25">
      <c r="B12" s="5" t="s">
        <v>78</v>
      </c>
      <c r="C12" s="34">
        <v>0</v>
      </c>
      <c r="D12" s="34"/>
      <c r="E12" s="34">
        <f t="shared" si="0"/>
        <v>0</v>
      </c>
      <c r="F12" s="20" t="e">
        <f t="shared" si="12"/>
        <v>#DIV/0!</v>
      </c>
      <c r="G12" s="21"/>
      <c r="H12" s="20" t="e">
        <f t="shared" si="13"/>
        <v>#DIV/0!</v>
      </c>
      <c r="I12" s="21">
        <f t="shared" si="14"/>
        <v>0</v>
      </c>
      <c r="J12" s="21">
        <f t="shared" si="1"/>
        <v>0</v>
      </c>
      <c r="K12" s="22" t="e">
        <f t="shared" si="2"/>
        <v>#DIV/0!</v>
      </c>
      <c r="L12" s="23" t="e">
        <f t="shared" si="3"/>
        <v>#DIV/0!</v>
      </c>
      <c r="M12" s="22" t="e">
        <f t="shared" si="4"/>
        <v>#DIV/0!</v>
      </c>
      <c r="N12" s="23" t="e">
        <f t="shared" si="5"/>
        <v>#DIV/0!</v>
      </c>
      <c r="O12" s="24" t="e">
        <f t="shared" si="6"/>
        <v>#DIV/0!</v>
      </c>
      <c r="P12" s="25" t="e">
        <f t="shared" ref="P12:P19" si="15">F12</f>
        <v>#DIV/0!</v>
      </c>
      <c r="Q12" s="26" t="e">
        <f t="shared" si="8"/>
        <v>#DIV/0!</v>
      </c>
      <c r="R12" s="25" t="e">
        <f t="shared" ref="R12:R19" si="16">H12</f>
        <v>#DIV/0!</v>
      </c>
      <c r="S12" s="26" t="e">
        <f t="shared" si="10"/>
        <v>#DIV/0!</v>
      </c>
      <c r="T12" s="27" t="e">
        <f t="shared" si="11"/>
        <v>#DIV/0!</v>
      </c>
    </row>
    <row r="13" spans="1:21" x14ac:dyDescent="0.25">
      <c r="B13" s="35" t="s">
        <v>31</v>
      </c>
      <c r="C13" s="34">
        <v>0</v>
      </c>
      <c r="D13" s="34"/>
      <c r="E13" s="34">
        <f t="shared" si="0"/>
        <v>0</v>
      </c>
      <c r="F13" s="20" t="e">
        <f t="shared" si="12"/>
        <v>#DIV/0!</v>
      </c>
      <c r="G13" s="21"/>
      <c r="H13" s="20" t="e">
        <f t="shared" si="13"/>
        <v>#DIV/0!</v>
      </c>
      <c r="I13" s="21">
        <f t="shared" si="14"/>
        <v>0</v>
      </c>
      <c r="J13" s="21">
        <f t="shared" si="1"/>
        <v>0</v>
      </c>
      <c r="K13" s="22" t="e">
        <f t="shared" si="2"/>
        <v>#DIV/0!</v>
      </c>
      <c r="L13" s="23" t="e">
        <f t="shared" si="3"/>
        <v>#DIV/0!</v>
      </c>
      <c r="M13" s="22" t="e">
        <f t="shared" si="4"/>
        <v>#DIV/0!</v>
      </c>
      <c r="N13" s="23" t="e">
        <f t="shared" si="5"/>
        <v>#DIV/0!</v>
      </c>
      <c r="O13" s="24" t="e">
        <f t="shared" si="6"/>
        <v>#DIV/0!</v>
      </c>
      <c r="P13" s="25" t="e">
        <f t="shared" si="15"/>
        <v>#DIV/0!</v>
      </c>
      <c r="Q13" s="26" t="e">
        <f t="shared" si="8"/>
        <v>#DIV/0!</v>
      </c>
      <c r="R13" s="25" t="e">
        <f t="shared" si="16"/>
        <v>#DIV/0!</v>
      </c>
      <c r="S13" s="26" t="e">
        <f t="shared" si="10"/>
        <v>#DIV/0!</v>
      </c>
      <c r="T13" s="27" t="e">
        <f t="shared" si="11"/>
        <v>#DIV/0!</v>
      </c>
    </row>
    <row r="14" spans="1:21" x14ac:dyDescent="0.25">
      <c r="B14" s="35" t="s">
        <v>33</v>
      </c>
      <c r="C14" s="34">
        <v>0</v>
      </c>
      <c r="D14" s="34"/>
      <c r="E14" s="34">
        <f t="shared" si="0"/>
        <v>0</v>
      </c>
      <c r="F14" s="20" t="e">
        <f t="shared" si="12"/>
        <v>#DIV/0!</v>
      </c>
      <c r="G14" s="21"/>
      <c r="H14" s="20" t="e">
        <f t="shared" si="13"/>
        <v>#DIV/0!</v>
      </c>
      <c r="I14" s="21">
        <f t="shared" si="14"/>
        <v>0</v>
      </c>
      <c r="J14" s="21">
        <f t="shared" si="1"/>
        <v>0</v>
      </c>
      <c r="K14" s="22" t="e">
        <f t="shared" si="2"/>
        <v>#DIV/0!</v>
      </c>
      <c r="L14" s="23" t="e">
        <f t="shared" si="3"/>
        <v>#DIV/0!</v>
      </c>
      <c r="M14" s="22" t="e">
        <f t="shared" si="4"/>
        <v>#DIV/0!</v>
      </c>
      <c r="N14" s="23" t="e">
        <f t="shared" si="5"/>
        <v>#DIV/0!</v>
      </c>
      <c r="O14" s="24" t="e">
        <f t="shared" si="6"/>
        <v>#DIV/0!</v>
      </c>
      <c r="P14" s="25" t="e">
        <f t="shared" si="15"/>
        <v>#DIV/0!</v>
      </c>
      <c r="Q14" s="26" t="e">
        <f t="shared" si="8"/>
        <v>#DIV/0!</v>
      </c>
      <c r="R14" s="25" t="e">
        <f t="shared" si="16"/>
        <v>#DIV/0!</v>
      </c>
      <c r="S14" s="26" t="e">
        <f t="shared" si="10"/>
        <v>#DIV/0!</v>
      </c>
      <c r="T14" s="27" t="e">
        <f t="shared" si="11"/>
        <v>#DIV/0!</v>
      </c>
    </row>
    <row r="15" spans="1:21" x14ac:dyDescent="0.25">
      <c r="B15" s="5" t="s">
        <v>34</v>
      </c>
      <c r="C15" s="34">
        <v>0</v>
      </c>
      <c r="D15" s="34"/>
      <c r="E15" s="34">
        <f t="shared" si="0"/>
        <v>0</v>
      </c>
      <c r="F15" s="20" t="e">
        <f t="shared" si="12"/>
        <v>#DIV/0!</v>
      </c>
      <c r="G15" s="21"/>
      <c r="H15" s="20" t="e">
        <f t="shared" si="13"/>
        <v>#DIV/0!</v>
      </c>
      <c r="I15" s="21">
        <f t="shared" si="14"/>
        <v>0</v>
      </c>
      <c r="J15" s="21">
        <f t="shared" si="1"/>
        <v>0</v>
      </c>
      <c r="K15" s="22" t="e">
        <f t="shared" si="2"/>
        <v>#DIV/0!</v>
      </c>
      <c r="L15" s="23" t="e">
        <f t="shared" si="3"/>
        <v>#DIV/0!</v>
      </c>
      <c r="M15" s="22" t="e">
        <f t="shared" si="4"/>
        <v>#DIV/0!</v>
      </c>
      <c r="N15" s="23" t="e">
        <f t="shared" si="5"/>
        <v>#DIV/0!</v>
      </c>
      <c r="O15" s="24" t="e">
        <f t="shared" si="6"/>
        <v>#DIV/0!</v>
      </c>
      <c r="P15" s="25" t="e">
        <f t="shared" si="15"/>
        <v>#DIV/0!</v>
      </c>
      <c r="Q15" s="26" t="e">
        <f t="shared" si="8"/>
        <v>#DIV/0!</v>
      </c>
      <c r="R15" s="25" t="e">
        <f t="shared" si="16"/>
        <v>#DIV/0!</v>
      </c>
      <c r="S15" s="26" t="e">
        <f t="shared" si="10"/>
        <v>#DIV/0!</v>
      </c>
      <c r="T15" s="27" t="e">
        <f t="shared" si="11"/>
        <v>#DIV/0!</v>
      </c>
    </row>
    <row r="16" spans="1:21" x14ac:dyDescent="0.25">
      <c r="B16" s="5" t="s">
        <v>94</v>
      </c>
      <c r="C16" s="34">
        <v>0</v>
      </c>
      <c r="D16" s="34"/>
      <c r="E16" s="34">
        <f t="shared" si="0"/>
        <v>0</v>
      </c>
      <c r="F16" s="20" t="e">
        <f t="shared" si="12"/>
        <v>#DIV/0!</v>
      </c>
      <c r="G16" s="21"/>
      <c r="H16" s="20" t="e">
        <f t="shared" si="13"/>
        <v>#DIV/0!</v>
      </c>
      <c r="I16" s="21">
        <f t="shared" si="14"/>
        <v>0</v>
      </c>
      <c r="J16" s="21">
        <f t="shared" si="1"/>
        <v>0</v>
      </c>
      <c r="K16" s="22" t="e">
        <f t="shared" si="2"/>
        <v>#DIV/0!</v>
      </c>
      <c r="L16" s="23" t="e">
        <f t="shared" si="3"/>
        <v>#DIV/0!</v>
      </c>
      <c r="M16" s="22" t="e">
        <f t="shared" si="4"/>
        <v>#DIV/0!</v>
      </c>
      <c r="N16" s="23" t="e">
        <f t="shared" si="5"/>
        <v>#DIV/0!</v>
      </c>
      <c r="O16" s="24" t="e">
        <f t="shared" si="6"/>
        <v>#DIV/0!</v>
      </c>
      <c r="P16" s="25" t="e">
        <f t="shared" si="15"/>
        <v>#DIV/0!</v>
      </c>
      <c r="Q16" s="26" t="e">
        <f t="shared" si="8"/>
        <v>#DIV/0!</v>
      </c>
      <c r="R16" s="25" t="e">
        <f t="shared" si="16"/>
        <v>#DIV/0!</v>
      </c>
      <c r="S16" s="26" t="e">
        <f t="shared" si="10"/>
        <v>#DIV/0!</v>
      </c>
      <c r="T16" s="27" t="e">
        <f t="shared" si="11"/>
        <v>#DIV/0!</v>
      </c>
    </row>
    <row r="17" spans="2:20" x14ac:dyDescent="0.25">
      <c r="B17" s="5" t="s">
        <v>38</v>
      </c>
      <c r="C17" s="34">
        <v>0</v>
      </c>
      <c r="D17" s="34"/>
      <c r="E17" s="34">
        <f t="shared" si="0"/>
        <v>0</v>
      </c>
      <c r="F17" s="20" t="e">
        <f t="shared" si="12"/>
        <v>#DIV/0!</v>
      </c>
      <c r="G17" s="21"/>
      <c r="H17" s="20" t="e">
        <f t="shared" si="13"/>
        <v>#DIV/0!</v>
      </c>
      <c r="I17" s="21">
        <f t="shared" si="14"/>
        <v>0</v>
      </c>
      <c r="J17" s="21">
        <f t="shared" si="1"/>
        <v>0</v>
      </c>
      <c r="K17" s="22" t="e">
        <f t="shared" si="2"/>
        <v>#DIV/0!</v>
      </c>
      <c r="L17" s="23" t="e">
        <f t="shared" si="3"/>
        <v>#DIV/0!</v>
      </c>
      <c r="M17" s="22" t="e">
        <f t="shared" si="4"/>
        <v>#DIV/0!</v>
      </c>
      <c r="N17" s="23" t="e">
        <f t="shared" si="5"/>
        <v>#DIV/0!</v>
      </c>
      <c r="O17" s="24" t="e">
        <f t="shared" si="6"/>
        <v>#DIV/0!</v>
      </c>
      <c r="P17" s="25" t="e">
        <f t="shared" si="15"/>
        <v>#DIV/0!</v>
      </c>
      <c r="Q17" s="26" t="e">
        <f t="shared" si="8"/>
        <v>#DIV/0!</v>
      </c>
      <c r="R17" s="25" t="e">
        <f t="shared" si="16"/>
        <v>#DIV/0!</v>
      </c>
      <c r="S17" s="26" t="e">
        <f t="shared" si="10"/>
        <v>#DIV/0!</v>
      </c>
      <c r="T17" s="27" t="e">
        <f t="shared" si="11"/>
        <v>#DIV/0!</v>
      </c>
    </row>
    <row r="18" spans="2:20" x14ac:dyDescent="0.25">
      <c r="B18" s="5" t="s">
        <v>95</v>
      </c>
      <c r="C18" s="34">
        <v>0</v>
      </c>
      <c r="D18" s="34">
        <v>1001498</v>
      </c>
      <c r="E18" s="34">
        <f t="shared" si="0"/>
        <v>1001498</v>
      </c>
      <c r="F18" s="20">
        <f t="shared" si="12"/>
        <v>0.47497648522513275</v>
      </c>
      <c r="G18" s="21">
        <v>475688</v>
      </c>
      <c r="H18" s="20">
        <f t="shared" si="13"/>
        <v>0.52502351477486719</v>
      </c>
      <c r="I18" s="21">
        <f t="shared" si="14"/>
        <v>525810</v>
      </c>
      <c r="J18" s="21">
        <f t="shared" si="1"/>
        <v>1001498</v>
      </c>
      <c r="K18" s="22">
        <f t="shared" si="2"/>
        <v>0.47497648522513275</v>
      </c>
      <c r="L18" s="23">
        <f t="shared" si="3"/>
        <v>0</v>
      </c>
      <c r="M18" s="22">
        <f t="shared" si="4"/>
        <v>0.52502351477486719</v>
      </c>
      <c r="N18" s="23">
        <f t="shared" si="5"/>
        <v>0</v>
      </c>
      <c r="O18" s="24">
        <f t="shared" si="6"/>
        <v>0</v>
      </c>
      <c r="P18" s="25">
        <f t="shared" si="15"/>
        <v>0.47497648522513275</v>
      </c>
      <c r="Q18" s="26">
        <f t="shared" si="8"/>
        <v>475688</v>
      </c>
      <c r="R18" s="25">
        <f t="shared" si="16"/>
        <v>0.52502351477486719</v>
      </c>
      <c r="S18" s="26">
        <f t="shared" si="10"/>
        <v>525810</v>
      </c>
      <c r="T18" s="27">
        <f t="shared" si="11"/>
        <v>1001498</v>
      </c>
    </row>
    <row r="19" spans="2:20" x14ac:dyDescent="0.25">
      <c r="B19" s="5" t="s">
        <v>42</v>
      </c>
      <c r="C19" s="34">
        <v>0</v>
      </c>
      <c r="D19" s="34">
        <v>134959</v>
      </c>
      <c r="E19" s="34">
        <f t="shared" si="0"/>
        <v>134959</v>
      </c>
      <c r="F19" s="20">
        <f t="shared" si="12"/>
        <v>0.46532650656866159</v>
      </c>
      <c r="G19" s="21">
        <v>62800</v>
      </c>
      <c r="H19" s="20">
        <f t="shared" si="13"/>
        <v>0.53467349343133841</v>
      </c>
      <c r="I19" s="21">
        <f t="shared" si="14"/>
        <v>72159</v>
      </c>
      <c r="J19" s="21">
        <f t="shared" si="1"/>
        <v>134959</v>
      </c>
      <c r="K19" s="22">
        <f t="shared" si="2"/>
        <v>0.46532650656866159</v>
      </c>
      <c r="L19" s="23">
        <f t="shared" si="3"/>
        <v>0</v>
      </c>
      <c r="M19" s="22">
        <f t="shared" si="4"/>
        <v>0.53467349343133841</v>
      </c>
      <c r="N19" s="23">
        <f t="shared" si="5"/>
        <v>0</v>
      </c>
      <c r="O19" s="24">
        <f t="shared" si="6"/>
        <v>0</v>
      </c>
      <c r="P19" s="25">
        <f t="shared" si="15"/>
        <v>0.46532650656866159</v>
      </c>
      <c r="Q19" s="26">
        <f t="shared" si="8"/>
        <v>62800</v>
      </c>
      <c r="R19" s="25">
        <f t="shared" si="16"/>
        <v>0.53467349343133841</v>
      </c>
      <c r="S19" s="26">
        <f t="shared" si="10"/>
        <v>72159</v>
      </c>
      <c r="T19" s="27">
        <f t="shared" si="11"/>
        <v>134959</v>
      </c>
    </row>
    <row r="20" spans="2:20" x14ac:dyDescent="0.25">
      <c r="B20" s="5" t="s">
        <v>44</v>
      </c>
      <c r="C20" s="34">
        <f>SUM(C8:C19)</f>
        <v>0</v>
      </c>
      <c r="D20" s="34">
        <f>SUM(D8:D19)</f>
        <v>1716377</v>
      </c>
      <c r="E20" s="79">
        <f>SUM(E8:E19)</f>
        <v>1716377</v>
      </c>
      <c r="F20" s="130">
        <f>G20/J20</f>
        <v>0.45568951343440284</v>
      </c>
      <c r="G20" s="131">
        <f>SUM(G8:G19)</f>
        <v>782135</v>
      </c>
      <c r="H20" s="20">
        <f>I20/J20</f>
        <v>0.54431048656559722</v>
      </c>
      <c r="I20" s="131">
        <f t="shared" si="14"/>
        <v>934242</v>
      </c>
      <c r="J20" s="21">
        <f>SUM(J8:J19)</f>
        <v>1716377</v>
      </c>
      <c r="K20" s="22"/>
      <c r="L20" s="23" t="e">
        <f>SUM(L8:L19)</f>
        <v>#DIV/0!</v>
      </c>
      <c r="M20" s="22"/>
      <c r="N20" s="23" t="e">
        <f>SUM(N8:N19)</f>
        <v>#DIV/0!</v>
      </c>
      <c r="O20" s="23" t="e">
        <f>SUM(O8:O19)</f>
        <v>#DIV/0!</v>
      </c>
      <c r="P20" s="25"/>
      <c r="Q20" s="26" t="e">
        <f>SUM(Q8:Q19)</f>
        <v>#DIV/0!</v>
      </c>
      <c r="R20" s="25"/>
      <c r="S20" s="26" t="e">
        <f>SUM(S8:S19)</f>
        <v>#DIV/0!</v>
      </c>
      <c r="T20" s="26" t="e">
        <f>SUM(T8:T19)</f>
        <v>#DIV/0!</v>
      </c>
    </row>
    <row r="23" spans="2:20" x14ac:dyDescent="0.25">
      <c r="F23" s="73" t="s">
        <v>21</v>
      </c>
    </row>
    <row r="24" spans="2:20" x14ac:dyDescent="0.25">
      <c r="G24" s="69"/>
      <c r="H24" s="69"/>
      <c r="I24" s="69"/>
      <c r="S24" s="69"/>
    </row>
    <row r="25" spans="2:20" x14ac:dyDescent="0.25">
      <c r="G25" s="69"/>
      <c r="H25" s="69"/>
      <c r="I25" s="69"/>
    </row>
    <row r="26" spans="2:20" x14ac:dyDescent="0.25">
      <c r="G26" s="69"/>
      <c r="H26" s="69"/>
      <c r="I26" s="69"/>
    </row>
    <row r="27" spans="2:20" x14ac:dyDescent="0.25">
      <c r="G27" s="69"/>
      <c r="H27" s="69"/>
      <c r="I27" s="69"/>
    </row>
    <row r="28" spans="2:20" x14ac:dyDescent="0.25">
      <c r="G28" s="69"/>
      <c r="H28" s="69"/>
      <c r="I28" s="69"/>
    </row>
    <row r="29" spans="2:20" x14ac:dyDescent="0.25">
      <c r="G29" s="69"/>
      <c r="H29" s="69"/>
      <c r="I29" s="69"/>
    </row>
    <row r="30" spans="2:20" x14ac:dyDescent="0.25">
      <c r="G30" s="69"/>
      <c r="H30" s="69"/>
      <c r="I30" s="69"/>
    </row>
    <row r="31" spans="2:20" x14ac:dyDescent="0.25">
      <c r="G31" s="69"/>
      <c r="H31" s="69"/>
      <c r="I31" s="69"/>
    </row>
    <row r="32" spans="2:20" x14ac:dyDescent="0.25">
      <c r="G32" s="69"/>
      <c r="H32" s="69"/>
      <c r="I32" s="69"/>
    </row>
    <row r="33" spans="7:9" x14ac:dyDescent="0.25">
      <c r="G33" s="69"/>
      <c r="H33" s="69"/>
      <c r="I33" s="69"/>
    </row>
    <row r="34" spans="7:9" x14ac:dyDescent="0.25">
      <c r="G34" s="69"/>
      <c r="H34" s="69"/>
      <c r="I34" s="69"/>
    </row>
    <row r="35" spans="7:9" x14ac:dyDescent="0.25">
      <c r="G35" s="69"/>
      <c r="H35" s="69"/>
      <c r="I35" s="69"/>
    </row>
    <row r="36" spans="7:9" x14ac:dyDescent="0.25">
      <c r="G36" s="69"/>
      <c r="H36" s="69"/>
      <c r="I36" s="69"/>
    </row>
    <row r="37" spans="7:9" x14ac:dyDescent="0.25">
      <c r="G37" s="69"/>
    </row>
    <row r="38" spans="7:9" x14ac:dyDescent="0.25">
      <c r="G38" s="69"/>
    </row>
    <row r="39" spans="7:9" x14ac:dyDescent="0.25">
      <c r="G39" s="69"/>
    </row>
  </sheetData>
  <mergeCells count="14">
    <mergeCell ref="B6:B7"/>
    <mergeCell ref="C6:C7"/>
    <mergeCell ref="D6:D7"/>
    <mergeCell ref="E6:E7"/>
    <mergeCell ref="F6:G6"/>
    <mergeCell ref="K6:L6"/>
    <mergeCell ref="M6:N6"/>
    <mergeCell ref="P6:Q6"/>
    <mergeCell ref="R6:S6"/>
    <mergeCell ref="C5:E5"/>
    <mergeCell ref="F5:J5"/>
    <mergeCell ref="K5:O5"/>
    <mergeCell ref="P5:T5"/>
    <mergeCell ref="H6:I6"/>
  </mergeCells>
  <pageMargins left="0.7" right="0.7" top="0.75" bottom="0.75" header="0.3" footer="0.3"/>
  <pageSetup paperSize="9" scale="5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C8" sqref="C8"/>
    </sheetView>
  </sheetViews>
  <sheetFormatPr defaultRowHeight="15" x14ac:dyDescent="0.25"/>
  <cols>
    <col min="2" max="2" width="28.5703125" customWidth="1"/>
    <col min="3" max="3" width="9.140625" customWidth="1"/>
  </cols>
  <sheetData>
    <row r="1" spans="2:6" x14ac:dyDescent="0.25">
      <c r="B1" s="84" t="s">
        <v>90</v>
      </c>
      <c r="C1" s="84"/>
      <c r="D1" s="84"/>
      <c r="E1" s="84"/>
    </row>
    <row r="2" spans="2:6" x14ac:dyDescent="0.25">
      <c r="B2" t="s">
        <v>91</v>
      </c>
    </row>
    <row r="3" spans="2:6" x14ac:dyDescent="0.25">
      <c r="F3" t="s">
        <v>69</v>
      </c>
    </row>
    <row r="4" spans="2:6" ht="105" x14ac:dyDescent="0.25">
      <c r="B4" s="5" t="s">
        <v>70</v>
      </c>
      <c r="C4" s="77" t="s">
        <v>75</v>
      </c>
      <c r="D4" s="85"/>
      <c r="E4" s="85"/>
    </row>
    <row r="5" spans="2:6" x14ac:dyDescent="0.25">
      <c r="B5" s="83" t="s">
        <v>67</v>
      </c>
      <c r="C5" s="72">
        <v>16920</v>
      </c>
      <c r="D5" s="85"/>
      <c r="E5" s="85"/>
    </row>
    <row r="6" spans="2:6" x14ac:dyDescent="0.25">
      <c r="B6" s="81" t="s">
        <v>25</v>
      </c>
      <c r="C6" s="30">
        <v>14861</v>
      </c>
      <c r="D6" s="86"/>
      <c r="E6" s="86"/>
    </row>
    <row r="7" spans="2:6" x14ac:dyDescent="0.25">
      <c r="B7" s="81" t="s">
        <v>27</v>
      </c>
      <c r="C7" s="30">
        <v>16925</v>
      </c>
      <c r="D7" s="86"/>
      <c r="E7" s="86"/>
    </row>
    <row r="8" spans="2:6" x14ac:dyDescent="0.25">
      <c r="B8" s="83" t="s">
        <v>77</v>
      </c>
      <c r="C8" s="30">
        <v>16364</v>
      </c>
      <c r="D8" s="86"/>
      <c r="E8" s="86"/>
    </row>
    <row r="9" spans="2:6" x14ac:dyDescent="0.25">
      <c r="B9" s="81" t="s">
        <v>78</v>
      </c>
      <c r="C9" s="30"/>
      <c r="D9" s="86"/>
      <c r="E9" s="86"/>
    </row>
    <row r="10" spans="2:6" x14ac:dyDescent="0.25">
      <c r="B10" s="81" t="s">
        <v>60</v>
      </c>
      <c r="C10" s="30"/>
      <c r="D10" s="86"/>
      <c r="E10" s="86"/>
    </row>
    <row r="11" spans="2:6" x14ac:dyDescent="0.25">
      <c r="B11" s="83" t="s">
        <v>61</v>
      </c>
      <c r="C11" s="30"/>
      <c r="D11" s="86"/>
      <c r="E11" s="86"/>
    </row>
    <row r="12" spans="2:6" x14ac:dyDescent="0.25">
      <c r="B12" s="81" t="s">
        <v>34</v>
      </c>
      <c r="C12" s="30"/>
      <c r="D12" s="86"/>
      <c r="E12" s="86"/>
    </row>
    <row r="13" spans="2:6" x14ac:dyDescent="0.25">
      <c r="B13" s="81" t="s">
        <v>36</v>
      </c>
      <c r="C13" s="30"/>
      <c r="D13" s="86"/>
      <c r="E13" s="86"/>
    </row>
    <row r="14" spans="2:6" x14ac:dyDescent="0.25">
      <c r="B14" s="83" t="s">
        <v>38</v>
      </c>
      <c r="C14" s="30"/>
      <c r="D14" s="86"/>
      <c r="E14" s="86"/>
    </row>
    <row r="15" spans="2:6" x14ac:dyDescent="0.25">
      <c r="B15" s="81" t="s">
        <v>40</v>
      </c>
      <c r="C15" s="30"/>
      <c r="D15" s="86"/>
      <c r="E15" s="86"/>
    </row>
    <row r="16" spans="2:6" x14ac:dyDescent="0.25">
      <c r="B16" s="81" t="s">
        <v>42</v>
      </c>
      <c r="C16" s="30"/>
      <c r="D16" s="86"/>
      <c r="E16" s="86"/>
    </row>
    <row r="17" spans="2:5" x14ac:dyDescent="0.25">
      <c r="B17" s="5" t="s">
        <v>74</v>
      </c>
      <c r="C17" s="34">
        <f>SUM(C5:C16)</f>
        <v>65070</v>
      </c>
      <c r="D17" s="86"/>
      <c r="E17" s="8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5"/>
  <sheetViews>
    <sheetView topLeftCell="A8" workbookViewId="0">
      <selection activeCell="D17" sqref="D17"/>
    </sheetView>
  </sheetViews>
  <sheetFormatPr defaultRowHeight="15" x14ac:dyDescent="0.25"/>
  <cols>
    <col min="2" max="2" width="18.85546875" customWidth="1"/>
    <col min="3" max="3" width="12.140625" customWidth="1"/>
    <col min="4" max="4" width="15.5703125" customWidth="1"/>
    <col min="5" max="5" width="12.140625" customWidth="1"/>
    <col min="6" max="6" width="13.85546875" customWidth="1"/>
    <col min="7" max="7" width="15.140625" customWidth="1"/>
    <col min="8" max="8" width="15.7109375" customWidth="1"/>
    <col min="9" max="9" width="12.42578125" customWidth="1"/>
    <col min="10" max="10" width="14.28515625" customWidth="1"/>
  </cols>
  <sheetData>
    <row r="2" spans="2:10" x14ac:dyDescent="0.25">
      <c r="B2" s="28" t="s">
        <v>96</v>
      </c>
      <c r="C2" s="28"/>
      <c r="D2" s="28"/>
      <c r="E2" s="28"/>
      <c r="F2" s="28"/>
      <c r="G2" s="28"/>
    </row>
    <row r="3" spans="2:10" ht="222.75" customHeight="1" x14ac:dyDescent="0.25">
      <c r="B3" s="5" t="s">
        <v>83</v>
      </c>
      <c r="C3" s="129" t="s">
        <v>50</v>
      </c>
      <c r="D3" s="129" t="s">
        <v>97</v>
      </c>
      <c r="E3" s="129" t="s">
        <v>98</v>
      </c>
      <c r="F3" s="129" t="s">
        <v>100</v>
      </c>
      <c r="G3" s="129" t="s">
        <v>99</v>
      </c>
      <c r="H3" s="89" t="s">
        <v>93</v>
      </c>
      <c r="I3" s="92" t="s">
        <v>51</v>
      </c>
      <c r="J3" s="62" t="s">
        <v>52</v>
      </c>
    </row>
    <row r="4" spans="2:10" x14ac:dyDescent="0.25">
      <c r="B4" s="5"/>
      <c r="C4" s="5" t="s">
        <v>24</v>
      </c>
      <c r="D4" s="5"/>
      <c r="E4" s="5"/>
      <c r="F4" s="5"/>
      <c r="G4" s="5"/>
      <c r="H4" s="90" t="s">
        <v>24</v>
      </c>
      <c r="I4" s="93" t="s">
        <v>24</v>
      </c>
      <c r="J4" s="63" t="s">
        <v>22</v>
      </c>
    </row>
    <row r="5" spans="2:10" x14ac:dyDescent="0.25">
      <c r="B5" s="5" t="s">
        <v>67</v>
      </c>
      <c r="C5" s="34">
        <v>87111</v>
      </c>
      <c r="D5" s="68">
        <v>41440</v>
      </c>
      <c r="E5" s="68">
        <v>327.8</v>
      </c>
      <c r="F5" s="68">
        <f>D5+E5</f>
        <v>41767.800000000003</v>
      </c>
      <c r="G5" s="68">
        <v>0</v>
      </c>
      <c r="H5" s="132">
        <f>F5+G5</f>
        <v>41767.800000000003</v>
      </c>
      <c r="I5" s="94"/>
      <c r="J5" s="65">
        <f t="shared" ref="J5:J17" si="0">I5/C5</f>
        <v>0</v>
      </c>
    </row>
    <row r="6" spans="2:10" x14ac:dyDescent="0.25">
      <c r="B6" s="5" t="s">
        <v>25</v>
      </c>
      <c r="C6" s="34">
        <v>80216</v>
      </c>
      <c r="D6" s="68">
        <v>27107.599999999999</v>
      </c>
      <c r="E6" s="68">
        <v>238.6</v>
      </c>
      <c r="F6" s="68">
        <f t="shared" ref="F6:F16" si="1">D6+E6</f>
        <v>27346.199999999997</v>
      </c>
      <c r="G6" s="68">
        <v>7517</v>
      </c>
      <c r="H6" s="132">
        <f t="shared" ref="H6:H16" si="2">F6+G6</f>
        <v>34863.199999999997</v>
      </c>
      <c r="I6" s="94"/>
      <c r="J6" s="65">
        <f t="shared" si="0"/>
        <v>0</v>
      </c>
    </row>
    <row r="7" spans="2:10" x14ac:dyDescent="0.25">
      <c r="B7" s="5" t="s">
        <v>27</v>
      </c>
      <c r="C7" s="34">
        <v>91781</v>
      </c>
      <c r="D7" s="68">
        <v>29242.880000000001</v>
      </c>
      <c r="E7" s="68">
        <v>272.89999999999998</v>
      </c>
      <c r="F7" s="68">
        <f t="shared" si="1"/>
        <v>29515.780000000002</v>
      </c>
      <c r="G7" s="68">
        <v>10406</v>
      </c>
      <c r="H7" s="132">
        <f t="shared" si="2"/>
        <v>39921.78</v>
      </c>
      <c r="I7" s="94"/>
      <c r="J7" s="65">
        <f t="shared" si="0"/>
        <v>0</v>
      </c>
    </row>
    <row r="8" spans="2:10" x14ac:dyDescent="0.25">
      <c r="B8" s="5" t="s">
        <v>77</v>
      </c>
      <c r="C8" s="34">
        <v>77165</v>
      </c>
      <c r="D8" s="68">
        <v>28049.45</v>
      </c>
      <c r="E8" s="68">
        <v>270.3</v>
      </c>
      <c r="F8" s="68">
        <f t="shared" si="1"/>
        <v>28319.75</v>
      </c>
      <c r="G8" s="68">
        <v>9519</v>
      </c>
      <c r="H8" s="132">
        <f t="shared" si="2"/>
        <v>37838.75</v>
      </c>
      <c r="I8" s="94"/>
      <c r="J8" s="65">
        <f t="shared" si="0"/>
        <v>0</v>
      </c>
    </row>
    <row r="9" spans="2:10" x14ac:dyDescent="0.25">
      <c r="B9" s="5" t="s">
        <v>78</v>
      </c>
      <c r="C9" s="34"/>
      <c r="D9" s="68">
        <v>30463.279999999999</v>
      </c>
      <c r="E9" s="68">
        <v>312.8</v>
      </c>
      <c r="F9" s="68">
        <f t="shared" si="1"/>
        <v>30776.079999999998</v>
      </c>
      <c r="G9" s="68">
        <v>6739</v>
      </c>
      <c r="H9" s="132">
        <f t="shared" si="2"/>
        <v>37515.08</v>
      </c>
      <c r="I9" s="94"/>
      <c r="J9" s="65" t="e">
        <f t="shared" si="0"/>
        <v>#DIV/0!</v>
      </c>
    </row>
    <row r="10" spans="2:10" x14ac:dyDescent="0.25">
      <c r="B10" s="5" t="s">
        <v>60</v>
      </c>
      <c r="C10" s="34"/>
      <c r="D10" s="68">
        <v>33386.42</v>
      </c>
      <c r="E10" s="68">
        <v>362.8</v>
      </c>
      <c r="F10" s="68">
        <f t="shared" si="1"/>
        <v>33749.22</v>
      </c>
      <c r="G10" s="68">
        <v>7606</v>
      </c>
      <c r="H10" s="132">
        <f t="shared" si="2"/>
        <v>41355.22</v>
      </c>
      <c r="I10" s="94"/>
      <c r="J10" s="65" t="e">
        <f t="shared" si="0"/>
        <v>#DIV/0!</v>
      </c>
    </row>
    <row r="11" spans="2:10" x14ac:dyDescent="0.25">
      <c r="B11" s="5" t="s">
        <v>61</v>
      </c>
      <c r="C11" s="34"/>
      <c r="D11" s="68">
        <v>31364.54</v>
      </c>
      <c r="E11" s="68">
        <v>334.2</v>
      </c>
      <c r="F11" s="68">
        <f t="shared" si="1"/>
        <v>31698.74</v>
      </c>
      <c r="G11" s="68">
        <v>7350</v>
      </c>
      <c r="H11" s="132">
        <f t="shared" si="2"/>
        <v>39048.740000000005</v>
      </c>
      <c r="I11" s="94"/>
      <c r="J11" s="65" t="e">
        <f t="shared" si="0"/>
        <v>#DIV/0!</v>
      </c>
    </row>
    <row r="12" spans="2:10" x14ac:dyDescent="0.25">
      <c r="B12" s="5" t="s">
        <v>34</v>
      </c>
      <c r="C12" s="34"/>
      <c r="D12" s="68">
        <v>31431.157999999999</v>
      </c>
      <c r="E12" s="68">
        <v>351.6</v>
      </c>
      <c r="F12" s="68">
        <f t="shared" si="1"/>
        <v>31782.757999999998</v>
      </c>
      <c r="G12" s="68">
        <v>7516</v>
      </c>
      <c r="H12" s="132">
        <f t="shared" si="2"/>
        <v>39298.758000000002</v>
      </c>
      <c r="I12" s="94"/>
      <c r="J12" s="65" t="e">
        <f t="shared" si="0"/>
        <v>#DIV/0!</v>
      </c>
    </row>
    <row r="13" spans="2:10" x14ac:dyDescent="0.25">
      <c r="B13" s="5" t="s">
        <v>36</v>
      </c>
      <c r="C13" s="34"/>
      <c r="D13" s="68">
        <v>35067.49</v>
      </c>
      <c r="E13" s="68">
        <v>312.2</v>
      </c>
      <c r="F13" s="68">
        <f t="shared" si="1"/>
        <v>35379.689999999995</v>
      </c>
      <c r="G13" s="68">
        <v>7995</v>
      </c>
      <c r="H13" s="132">
        <f t="shared" si="2"/>
        <v>43374.689999999995</v>
      </c>
      <c r="I13" s="94"/>
      <c r="J13" s="65" t="e">
        <f t="shared" si="0"/>
        <v>#DIV/0!</v>
      </c>
    </row>
    <row r="14" spans="2:10" x14ac:dyDescent="0.25">
      <c r="B14" s="5" t="s">
        <v>38</v>
      </c>
      <c r="C14" s="34"/>
      <c r="D14" s="68">
        <v>34796.720000000001</v>
      </c>
      <c r="E14" s="68">
        <v>279.5</v>
      </c>
      <c r="F14" s="68">
        <f t="shared" si="1"/>
        <v>35076.22</v>
      </c>
      <c r="G14" s="68">
        <v>6790</v>
      </c>
      <c r="H14" s="132">
        <f t="shared" si="2"/>
        <v>41866.22</v>
      </c>
      <c r="I14" s="94"/>
      <c r="J14" s="65" t="e">
        <f t="shared" si="0"/>
        <v>#DIV/0!</v>
      </c>
    </row>
    <row r="15" spans="2:10" x14ac:dyDescent="0.25">
      <c r="B15" s="5" t="s">
        <v>95</v>
      </c>
      <c r="C15" s="34">
        <v>525810</v>
      </c>
      <c r="D15" s="68">
        <v>28351.29</v>
      </c>
      <c r="E15" s="68">
        <v>293.8</v>
      </c>
      <c r="F15" s="68">
        <f t="shared" si="1"/>
        <v>28645.09</v>
      </c>
      <c r="G15" s="68">
        <v>8454</v>
      </c>
      <c r="H15" s="132">
        <f t="shared" si="2"/>
        <v>37099.089999999997</v>
      </c>
      <c r="I15" s="94"/>
      <c r="J15" s="65">
        <f t="shared" si="0"/>
        <v>0</v>
      </c>
    </row>
    <row r="16" spans="2:10" x14ac:dyDescent="0.25">
      <c r="B16" s="5" t="s">
        <v>42</v>
      </c>
      <c r="C16" s="34">
        <v>72159</v>
      </c>
      <c r="D16" s="68">
        <v>30665.279999999999</v>
      </c>
      <c r="E16" s="68">
        <v>277.89999999999998</v>
      </c>
      <c r="F16" s="68">
        <f t="shared" si="1"/>
        <v>30943.18</v>
      </c>
      <c r="G16" s="68">
        <v>9337</v>
      </c>
      <c r="H16" s="132">
        <f t="shared" si="2"/>
        <v>40280.18</v>
      </c>
      <c r="I16" s="94"/>
      <c r="J16" s="65">
        <f t="shared" si="0"/>
        <v>0</v>
      </c>
    </row>
    <row r="17" spans="2:10" ht="18.75" x14ac:dyDescent="0.3">
      <c r="B17" s="95" t="s">
        <v>62</v>
      </c>
      <c r="C17" s="96">
        <v>934242</v>
      </c>
      <c r="D17" s="133">
        <f>SUM(D5:D16)</f>
        <v>381366.10800000001</v>
      </c>
      <c r="E17" s="133">
        <f>SUM(E5:E16)</f>
        <v>3634.3999999999996</v>
      </c>
      <c r="F17" s="133">
        <f>SUM(F5:F16)</f>
        <v>385000.50800000003</v>
      </c>
      <c r="G17" s="133">
        <f>SUM(G5:G16)</f>
        <v>89229</v>
      </c>
      <c r="H17" s="134">
        <f>SUM(H5:H16)</f>
        <v>474229.50799999997</v>
      </c>
      <c r="I17" s="98">
        <f>C17-H17</f>
        <v>460012.49200000003</v>
      </c>
      <c r="J17" s="99">
        <f t="shared" si="0"/>
        <v>0.49239114918832599</v>
      </c>
    </row>
    <row r="21" spans="2:10" x14ac:dyDescent="0.25">
      <c r="I21" s="69"/>
    </row>
    <row r="22" spans="2:10" x14ac:dyDescent="0.25">
      <c r="I22" s="69"/>
    </row>
    <row r="23" spans="2:10" x14ac:dyDescent="0.25">
      <c r="I23" s="69"/>
    </row>
    <row r="24" spans="2:10" x14ac:dyDescent="0.25">
      <c r="I24" s="69"/>
    </row>
    <row r="25" spans="2:10" x14ac:dyDescent="0.25">
      <c r="I25" s="69"/>
    </row>
    <row r="26" spans="2:10" x14ac:dyDescent="0.25">
      <c r="I26" s="69"/>
    </row>
    <row r="27" spans="2:10" x14ac:dyDescent="0.25">
      <c r="I27" s="69"/>
    </row>
    <row r="28" spans="2:10" x14ac:dyDescent="0.25">
      <c r="I28" s="69"/>
    </row>
    <row r="29" spans="2:10" x14ac:dyDescent="0.25">
      <c r="I29" s="69"/>
    </row>
    <row r="30" spans="2:10" x14ac:dyDescent="0.25">
      <c r="I30" s="69"/>
    </row>
    <row r="31" spans="2:10" x14ac:dyDescent="0.25">
      <c r="I31" s="69"/>
    </row>
    <row r="32" spans="2:10" x14ac:dyDescent="0.25">
      <c r="I32" s="69"/>
    </row>
    <row r="33" spans="8:9" x14ac:dyDescent="0.25">
      <c r="H33" s="69"/>
      <c r="I33" s="69"/>
    </row>
    <row r="34" spans="8:9" x14ac:dyDescent="0.25">
      <c r="I34" s="69"/>
    </row>
    <row r="35" spans="8:9" x14ac:dyDescent="0.25">
      <c r="I35" s="69"/>
    </row>
  </sheetData>
  <pageMargins left="0.7" right="0.7" top="0.75" bottom="0.75" header="0.3" footer="0.3"/>
  <pageSetup paperSize="9"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2"/>
  <sheetViews>
    <sheetView tabSelected="1" workbookViewId="0">
      <selection activeCell="L35" sqref="L35"/>
    </sheetView>
  </sheetViews>
  <sheetFormatPr defaultRowHeight="15" x14ac:dyDescent="0.25"/>
  <cols>
    <col min="2" max="2" width="18.85546875" customWidth="1"/>
    <col min="3" max="3" width="12.140625" customWidth="1"/>
    <col min="4" max="4" width="10.5703125" bestFit="1" customWidth="1"/>
    <col min="5" max="5" width="10.5703125" customWidth="1"/>
    <col min="6" max="6" width="14.28515625" customWidth="1"/>
    <col min="16" max="16" width="14.7109375" customWidth="1"/>
    <col min="17" max="17" width="14.42578125" customWidth="1"/>
  </cols>
  <sheetData>
    <row r="1" spans="2:17" x14ac:dyDescent="0.25">
      <c r="L1">
        <v>0.65069999999999995</v>
      </c>
      <c r="M1" t="s">
        <v>47</v>
      </c>
    </row>
    <row r="2" spans="2:17" x14ac:dyDescent="0.25">
      <c r="B2" s="28" t="s">
        <v>48</v>
      </c>
      <c r="C2" s="28"/>
      <c r="L2">
        <v>0.83040000000000003</v>
      </c>
      <c r="M2" t="s">
        <v>49</v>
      </c>
    </row>
    <row r="3" spans="2:17" ht="222.75" customHeight="1" thickBot="1" x14ac:dyDescent="0.3">
      <c r="B3" s="5" t="s">
        <v>83</v>
      </c>
      <c r="C3" s="125" t="s">
        <v>50</v>
      </c>
      <c r="D3" s="89" t="s">
        <v>93</v>
      </c>
      <c r="E3" s="92" t="s">
        <v>51</v>
      </c>
      <c r="F3" s="62" t="s">
        <v>52</v>
      </c>
      <c r="G3" s="152" t="s">
        <v>53</v>
      </c>
      <c r="H3" s="152"/>
      <c r="I3" s="152" t="s">
        <v>54</v>
      </c>
      <c r="J3" s="152"/>
      <c r="K3" s="125" t="s">
        <v>55</v>
      </c>
      <c r="L3" s="125" t="s">
        <v>56</v>
      </c>
      <c r="M3" s="125" t="s">
        <v>57</v>
      </c>
      <c r="N3" s="125" t="s">
        <v>58</v>
      </c>
    </row>
    <row r="4" spans="2:17" x14ac:dyDescent="0.25">
      <c r="B4" s="5"/>
      <c r="C4" s="5" t="s">
        <v>24</v>
      </c>
      <c r="D4" s="90" t="s">
        <v>24</v>
      </c>
      <c r="E4" s="93" t="s">
        <v>24</v>
      </c>
      <c r="F4" s="63" t="s">
        <v>22</v>
      </c>
      <c r="G4" s="64" t="s">
        <v>22</v>
      </c>
      <c r="H4" s="64" t="s">
        <v>24</v>
      </c>
      <c r="I4" s="64" t="s">
        <v>22</v>
      </c>
      <c r="J4" s="64" t="s">
        <v>24</v>
      </c>
      <c r="K4" s="64" t="s">
        <v>24</v>
      </c>
      <c r="L4" s="64" t="s">
        <v>59</v>
      </c>
      <c r="M4" s="64" t="s">
        <v>59</v>
      </c>
      <c r="N4" s="5" t="s">
        <v>59</v>
      </c>
      <c r="P4" s="100" t="s">
        <v>83</v>
      </c>
      <c r="Q4" s="101" t="s">
        <v>92</v>
      </c>
    </row>
    <row r="5" spans="2:17" x14ac:dyDescent="0.25">
      <c r="B5" s="5" t="s">
        <v>67</v>
      </c>
      <c r="C5" s="34"/>
      <c r="D5" s="91"/>
      <c r="E5" s="94">
        <f t="shared" ref="E5:E16" si="0">C5-D5</f>
        <v>0</v>
      </c>
      <c r="F5" s="65" t="e">
        <f t="shared" ref="F5:F17" si="1">E5/C5</f>
        <v>#DIV/0!</v>
      </c>
      <c r="G5" s="66"/>
      <c r="H5" s="67">
        <f t="shared" ref="H5:H16" si="2">D5*G5</f>
        <v>0</v>
      </c>
      <c r="I5" s="66"/>
      <c r="J5" s="67">
        <f t="shared" ref="J5:J16" si="3">D5*I5</f>
        <v>0</v>
      </c>
      <c r="K5" s="68">
        <f t="shared" ref="K5:K16" si="4">H5+J5</f>
        <v>0</v>
      </c>
      <c r="L5" s="34">
        <f>H5*L1</f>
        <v>0</v>
      </c>
      <c r="M5" s="34">
        <f>J5*L1</f>
        <v>0</v>
      </c>
      <c r="N5" s="68">
        <f t="shared" ref="N5:N17" si="5">SUM(L5:M5)</f>
        <v>0</v>
      </c>
      <c r="P5" s="106" t="str">
        <f>+B5</f>
        <v>januar</v>
      </c>
      <c r="Q5" s="107" t="e">
        <f>+F5</f>
        <v>#DIV/0!</v>
      </c>
    </row>
    <row r="6" spans="2:17" x14ac:dyDescent="0.25">
      <c r="B6" s="5" t="s">
        <v>25</v>
      </c>
      <c r="C6" s="34"/>
      <c r="D6" s="91"/>
      <c r="E6" s="94">
        <f t="shared" si="0"/>
        <v>0</v>
      </c>
      <c r="F6" s="65" t="e">
        <f t="shared" si="1"/>
        <v>#DIV/0!</v>
      </c>
      <c r="G6" s="66"/>
      <c r="H6" s="67">
        <f t="shared" si="2"/>
        <v>0</v>
      </c>
      <c r="I6" s="66"/>
      <c r="J6" s="67">
        <f t="shared" si="3"/>
        <v>0</v>
      </c>
      <c r="K6" s="68">
        <f t="shared" si="4"/>
        <v>0</v>
      </c>
      <c r="L6" s="34">
        <f>H6*L1</f>
        <v>0</v>
      </c>
      <c r="M6" s="34">
        <f>J6*L1</f>
        <v>0</v>
      </c>
      <c r="N6" s="68">
        <f t="shared" si="5"/>
        <v>0</v>
      </c>
      <c r="P6" s="102" t="str">
        <f t="shared" ref="P6:P17" si="6">+B6</f>
        <v>februar</v>
      </c>
      <c r="Q6" s="104" t="e">
        <f t="shared" ref="Q6:Q17" si="7">+F6</f>
        <v>#DIV/0!</v>
      </c>
    </row>
    <row r="7" spans="2:17" x14ac:dyDescent="0.25">
      <c r="B7" s="5" t="s">
        <v>27</v>
      </c>
      <c r="C7" s="34"/>
      <c r="D7" s="91"/>
      <c r="E7" s="94">
        <f t="shared" si="0"/>
        <v>0</v>
      </c>
      <c r="F7" s="65" t="e">
        <f t="shared" si="1"/>
        <v>#DIV/0!</v>
      </c>
      <c r="G7" s="66"/>
      <c r="H7" s="67">
        <f t="shared" si="2"/>
        <v>0</v>
      </c>
      <c r="I7" s="66"/>
      <c r="J7" s="67">
        <f t="shared" si="3"/>
        <v>0</v>
      </c>
      <c r="K7" s="68">
        <f t="shared" si="4"/>
        <v>0</v>
      </c>
      <c r="L7" s="34">
        <f>H7*$L$2</f>
        <v>0</v>
      </c>
      <c r="M7" s="34">
        <f>J7*$L$2</f>
        <v>0</v>
      </c>
      <c r="N7" s="68">
        <f t="shared" si="5"/>
        <v>0</v>
      </c>
      <c r="P7" s="102" t="str">
        <f t="shared" si="6"/>
        <v>marec</v>
      </c>
      <c r="Q7" s="104" t="e">
        <f t="shared" si="7"/>
        <v>#DIV/0!</v>
      </c>
    </row>
    <row r="8" spans="2:17" x14ac:dyDescent="0.25">
      <c r="B8" s="5" t="s">
        <v>77</v>
      </c>
      <c r="C8" s="34"/>
      <c r="D8" s="91"/>
      <c r="E8" s="94">
        <f t="shared" si="0"/>
        <v>0</v>
      </c>
      <c r="F8" s="65" t="e">
        <f t="shared" si="1"/>
        <v>#DIV/0!</v>
      </c>
      <c r="G8" s="66"/>
      <c r="H8" s="67">
        <f t="shared" si="2"/>
        <v>0</v>
      </c>
      <c r="I8" s="66"/>
      <c r="J8" s="67">
        <f t="shared" si="3"/>
        <v>0</v>
      </c>
      <c r="K8" s="68">
        <f t="shared" si="4"/>
        <v>0</v>
      </c>
      <c r="L8" s="34">
        <f>H8*$L$2</f>
        <v>0</v>
      </c>
      <c r="M8" s="34">
        <f>J8*$L$2</f>
        <v>0</v>
      </c>
      <c r="N8" s="68">
        <f t="shared" si="5"/>
        <v>0</v>
      </c>
      <c r="P8" s="102" t="str">
        <f t="shared" si="6"/>
        <v>april</v>
      </c>
      <c r="Q8" s="104" t="e">
        <f t="shared" si="7"/>
        <v>#DIV/0!</v>
      </c>
    </row>
    <row r="9" spans="2:17" x14ac:dyDescent="0.25">
      <c r="B9" s="5" t="s">
        <v>78</v>
      </c>
      <c r="C9" s="34"/>
      <c r="D9" s="91"/>
      <c r="E9" s="94">
        <f t="shared" si="0"/>
        <v>0</v>
      </c>
      <c r="F9" s="65" t="e">
        <f t="shared" si="1"/>
        <v>#DIV/0!</v>
      </c>
      <c r="G9" s="66"/>
      <c r="H9" s="67">
        <f t="shared" si="2"/>
        <v>0</v>
      </c>
      <c r="I9" s="66"/>
      <c r="J9" s="67">
        <f t="shared" si="3"/>
        <v>0</v>
      </c>
      <c r="K9" s="68">
        <f t="shared" si="4"/>
        <v>0</v>
      </c>
      <c r="L9" s="34">
        <f t="shared" ref="L9:L16" si="8">H9*$L$2</f>
        <v>0</v>
      </c>
      <c r="M9" s="34">
        <f t="shared" ref="M9:M16" si="9">J9*$L$2</f>
        <v>0</v>
      </c>
      <c r="N9" s="68">
        <f t="shared" si="5"/>
        <v>0</v>
      </c>
      <c r="P9" s="102" t="str">
        <f t="shared" si="6"/>
        <v>maj</v>
      </c>
      <c r="Q9" s="109" t="e">
        <f t="shared" si="7"/>
        <v>#DIV/0!</v>
      </c>
    </row>
    <row r="10" spans="2:17" x14ac:dyDescent="0.25">
      <c r="B10" s="5" t="s">
        <v>60</v>
      </c>
      <c r="C10" s="34"/>
      <c r="D10" s="91"/>
      <c r="E10" s="94">
        <f t="shared" si="0"/>
        <v>0</v>
      </c>
      <c r="F10" s="65" t="e">
        <f t="shared" si="1"/>
        <v>#DIV/0!</v>
      </c>
      <c r="G10" s="66"/>
      <c r="H10" s="67">
        <f t="shared" si="2"/>
        <v>0</v>
      </c>
      <c r="I10" s="66"/>
      <c r="J10" s="67">
        <f t="shared" si="3"/>
        <v>0</v>
      </c>
      <c r="K10" s="68">
        <f t="shared" si="4"/>
        <v>0</v>
      </c>
      <c r="L10" s="34">
        <f t="shared" si="8"/>
        <v>0</v>
      </c>
      <c r="M10" s="34">
        <f t="shared" si="9"/>
        <v>0</v>
      </c>
      <c r="N10" s="68">
        <f t="shared" si="5"/>
        <v>0</v>
      </c>
      <c r="P10" s="102" t="str">
        <f t="shared" si="6"/>
        <v>junij</v>
      </c>
      <c r="Q10" s="109" t="e">
        <f t="shared" si="7"/>
        <v>#DIV/0!</v>
      </c>
    </row>
    <row r="11" spans="2:17" x14ac:dyDescent="0.25">
      <c r="B11" s="5" t="s">
        <v>61</v>
      </c>
      <c r="C11" s="34"/>
      <c r="D11" s="91"/>
      <c r="E11" s="94">
        <f t="shared" si="0"/>
        <v>0</v>
      </c>
      <c r="F11" s="65" t="e">
        <f t="shared" si="1"/>
        <v>#DIV/0!</v>
      </c>
      <c r="G11" s="66"/>
      <c r="H11" s="67">
        <f t="shared" si="2"/>
        <v>0</v>
      </c>
      <c r="I11" s="66"/>
      <c r="J11" s="67">
        <f t="shared" si="3"/>
        <v>0</v>
      </c>
      <c r="K11" s="68">
        <f t="shared" si="4"/>
        <v>0</v>
      </c>
      <c r="L11" s="34">
        <f t="shared" si="8"/>
        <v>0</v>
      </c>
      <c r="M11" s="34">
        <f t="shared" si="9"/>
        <v>0</v>
      </c>
      <c r="N11" s="68">
        <f t="shared" si="5"/>
        <v>0</v>
      </c>
      <c r="P11" s="102" t="str">
        <f t="shared" si="6"/>
        <v>julij</v>
      </c>
      <c r="Q11" s="109" t="e">
        <f t="shared" si="7"/>
        <v>#DIV/0!</v>
      </c>
    </row>
    <row r="12" spans="2:17" x14ac:dyDescent="0.25">
      <c r="B12" s="5" t="s">
        <v>34</v>
      </c>
      <c r="C12" s="34"/>
      <c r="D12" s="91"/>
      <c r="E12" s="94">
        <f t="shared" si="0"/>
        <v>0</v>
      </c>
      <c r="F12" s="65" t="e">
        <f t="shared" si="1"/>
        <v>#DIV/0!</v>
      </c>
      <c r="G12" s="66"/>
      <c r="H12" s="67">
        <f t="shared" si="2"/>
        <v>0</v>
      </c>
      <c r="I12" s="66"/>
      <c r="J12" s="67">
        <f t="shared" si="3"/>
        <v>0</v>
      </c>
      <c r="K12" s="68">
        <f t="shared" si="4"/>
        <v>0</v>
      </c>
      <c r="L12" s="34">
        <f t="shared" si="8"/>
        <v>0</v>
      </c>
      <c r="M12" s="34">
        <f t="shared" si="9"/>
        <v>0</v>
      </c>
      <c r="N12" s="68">
        <f t="shared" si="5"/>
        <v>0</v>
      </c>
      <c r="P12" s="102" t="str">
        <f t="shared" si="6"/>
        <v>avgust</v>
      </c>
      <c r="Q12" s="109" t="e">
        <f t="shared" si="7"/>
        <v>#DIV/0!</v>
      </c>
    </row>
    <row r="13" spans="2:17" x14ac:dyDescent="0.25">
      <c r="B13" s="5" t="s">
        <v>36</v>
      </c>
      <c r="C13" s="34"/>
      <c r="D13" s="91"/>
      <c r="E13" s="94">
        <f t="shared" si="0"/>
        <v>0</v>
      </c>
      <c r="F13" s="65" t="e">
        <f t="shared" si="1"/>
        <v>#DIV/0!</v>
      </c>
      <c r="G13" s="66"/>
      <c r="H13" s="67">
        <f t="shared" si="2"/>
        <v>0</v>
      </c>
      <c r="I13" s="66"/>
      <c r="J13" s="67">
        <f t="shared" si="3"/>
        <v>0</v>
      </c>
      <c r="K13" s="68">
        <f t="shared" si="4"/>
        <v>0</v>
      </c>
      <c r="L13" s="34">
        <f t="shared" si="8"/>
        <v>0</v>
      </c>
      <c r="M13" s="34">
        <f t="shared" si="9"/>
        <v>0</v>
      </c>
      <c r="N13" s="68">
        <f t="shared" si="5"/>
        <v>0</v>
      </c>
      <c r="P13" s="102" t="str">
        <f t="shared" si="6"/>
        <v>september</v>
      </c>
      <c r="Q13" s="109" t="e">
        <f t="shared" si="7"/>
        <v>#DIV/0!</v>
      </c>
    </row>
    <row r="14" spans="2:17" x14ac:dyDescent="0.25">
      <c r="B14" s="5" t="s">
        <v>38</v>
      </c>
      <c r="C14" s="34"/>
      <c r="D14" s="91"/>
      <c r="E14" s="94">
        <f t="shared" si="0"/>
        <v>0</v>
      </c>
      <c r="F14" s="65" t="e">
        <f t="shared" si="1"/>
        <v>#DIV/0!</v>
      </c>
      <c r="G14" s="66"/>
      <c r="H14" s="67">
        <f t="shared" si="2"/>
        <v>0</v>
      </c>
      <c r="I14" s="66"/>
      <c r="J14" s="67">
        <f t="shared" si="3"/>
        <v>0</v>
      </c>
      <c r="K14" s="68">
        <f t="shared" si="4"/>
        <v>0</v>
      </c>
      <c r="L14" s="34">
        <f t="shared" si="8"/>
        <v>0</v>
      </c>
      <c r="M14" s="34">
        <f t="shared" si="9"/>
        <v>0</v>
      </c>
      <c r="N14" s="68">
        <f t="shared" si="5"/>
        <v>0</v>
      </c>
      <c r="P14" s="102" t="str">
        <f t="shared" si="6"/>
        <v>oktober</v>
      </c>
      <c r="Q14" s="109" t="e">
        <f t="shared" si="7"/>
        <v>#DIV/0!</v>
      </c>
    </row>
    <row r="15" spans="2:17" x14ac:dyDescent="0.25">
      <c r="B15" s="5" t="s">
        <v>40</v>
      </c>
      <c r="C15" s="34">
        <v>774972</v>
      </c>
      <c r="D15" s="91">
        <v>392176</v>
      </c>
      <c r="E15" s="94">
        <f t="shared" si="0"/>
        <v>382796</v>
      </c>
      <c r="F15" s="65">
        <f t="shared" si="1"/>
        <v>0.49394816844995693</v>
      </c>
      <c r="G15" s="66"/>
      <c r="H15" s="67">
        <f t="shared" si="2"/>
        <v>0</v>
      </c>
      <c r="I15" s="66"/>
      <c r="J15" s="67">
        <f t="shared" si="3"/>
        <v>0</v>
      </c>
      <c r="K15" s="68">
        <f t="shared" si="4"/>
        <v>0</v>
      </c>
      <c r="L15" s="34">
        <f t="shared" si="8"/>
        <v>0</v>
      </c>
      <c r="M15" s="34">
        <f t="shared" si="9"/>
        <v>0</v>
      </c>
      <c r="N15" s="68">
        <f t="shared" si="5"/>
        <v>0</v>
      </c>
      <c r="P15" s="102" t="str">
        <f t="shared" si="6"/>
        <v>november</v>
      </c>
      <c r="Q15" s="109">
        <f t="shared" si="7"/>
        <v>0.49394816844995693</v>
      </c>
    </row>
    <row r="16" spans="2:17" x14ac:dyDescent="0.25">
      <c r="B16" s="5" t="s">
        <v>42</v>
      </c>
      <c r="C16" s="34"/>
      <c r="D16" s="91"/>
      <c r="E16" s="94">
        <f t="shared" si="0"/>
        <v>0</v>
      </c>
      <c r="F16" s="65" t="e">
        <f t="shared" si="1"/>
        <v>#DIV/0!</v>
      </c>
      <c r="G16" s="66"/>
      <c r="H16" s="67">
        <f t="shared" si="2"/>
        <v>0</v>
      </c>
      <c r="I16" s="66"/>
      <c r="J16" s="67">
        <f t="shared" si="3"/>
        <v>0</v>
      </c>
      <c r="K16" s="68">
        <f t="shared" si="4"/>
        <v>0</v>
      </c>
      <c r="L16" s="34">
        <f t="shared" si="8"/>
        <v>0</v>
      </c>
      <c r="M16" s="34">
        <f t="shared" si="9"/>
        <v>0</v>
      </c>
      <c r="N16" s="68">
        <f t="shared" si="5"/>
        <v>0</v>
      </c>
      <c r="P16" s="108" t="str">
        <f t="shared" si="6"/>
        <v>december</v>
      </c>
      <c r="Q16" s="110" t="e">
        <f t="shared" si="7"/>
        <v>#DIV/0!</v>
      </c>
    </row>
    <row r="17" spans="2:17" ht="19.5" thickBot="1" x14ac:dyDescent="0.35">
      <c r="B17" s="95" t="s">
        <v>62</v>
      </c>
      <c r="C17" s="96">
        <f>SUM(C5:C16)</f>
        <v>774972</v>
      </c>
      <c r="D17" s="97">
        <f>SUM(D5:D16)</f>
        <v>392176</v>
      </c>
      <c r="E17" s="98">
        <f>SUM(E5:E16)</f>
        <v>382796</v>
      </c>
      <c r="F17" s="99">
        <f t="shared" si="1"/>
        <v>0.49394816844995693</v>
      </c>
      <c r="G17" s="66"/>
      <c r="H17" s="67">
        <f>SUM(H5:H16)</f>
        <v>0</v>
      </c>
      <c r="I17" s="66"/>
      <c r="J17" s="67">
        <f>SUM(J5:J16)</f>
        <v>0</v>
      </c>
      <c r="K17" s="68">
        <f>SUM(K5:K16)</f>
        <v>0</v>
      </c>
      <c r="L17" s="34">
        <f>SUM(L5:L16)</f>
        <v>0</v>
      </c>
      <c r="M17" s="34">
        <f>SUM(M5:M16)</f>
        <v>0</v>
      </c>
      <c r="N17" s="68">
        <f t="shared" si="5"/>
        <v>0</v>
      </c>
      <c r="P17" s="103" t="str">
        <f t="shared" si="6"/>
        <v>skupaj</v>
      </c>
      <c r="Q17" s="105">
        <f t="shared" si="7"/>
        <v>0.49394816844995693</v>
      </c>
    </row>
    <row r="19" spans="2:17" x14ac:dyDescent="0.25">
      <c r="B19">
        <v>0.6069</v>
      </c>
      <c r="D19" s="69">
        <f>+D5*B19</f>
        <v>0</v>
      </c>
      <c r="L19" s="69"/>
    </row>
    <row r="20" spans="2:17" x14ac:dyDescent="0.25">
      <c r="B20">
        <v>0.53749999999999998</v>
      </c>
      <c r="D20" s="69">
        <f>+D5*B20</f>
        <v>0</v>
      </c>
      <c r="L20" s="69"/>
    </row>
    <row r="21" spans="2:17" x14ac:dyDescent="0.25">
      <c r="D21" s="69"/>
      <c r="L21" s="69"/>
    </row>
    <row r="22" spans="2:17" x14ac:dyDescent="0.25">
      <c r="D22" s="69">
        <f>+D17-D5</f>
        <v>392176</v>
      </c>
      <c r="L22" s="69"/>
    </row>
    <row r="26" spans="2:17" ht="18" customHeight="1" x14ac:dyDescent="0.25">
      <c r="B26" t="s">
        <v>79</v>
      </c>
    </row>
    <row r="27" spans="2:17" x14ac:dyDescent="0.25">
      <c r="B27" s="5"/>
      <c r="C27" s="153" t="s">
        <v>3</v>
      </c>
      <c r="D27" s="154"/>
      <c r="E27" s="155"/>
      <c r="F27" s="156" t="s">
        <v>63</v>
      </c>
      <c r="G27" s="156"/>
      <c r="H27" s="156"/>
      <c r="I27" s="156"/>
      <c r="J27" s="156"/>
    </row>
    <row r="28" spans="2:17" x14ac:dyDescent="0.25">
      <c r="B28" s="145"/>
      <c r="C28" s="147" t="s">
        <v>80</v>
      </c>
      <c r="D28" s="147" t="s">
        <v>81</v>
      </c>
      <c r="E28" s="147" t="s">
        <v>82</v>
      </c>
      <c r="F28" s="157" t="s">
        <v>64</v>
      </c>
      <c r="G28" s="158"/>
      <c r="H28" s="157" t="s">
        <v>65</v>
      </c>
      <c r="I28" s="158"/>
      <c r="J28" s="151" t="s">
        <v>66</v>
      </c>
    </row>
    <row r="29" spans="2:17" ht="137.25" customHeight="1" x14ac:dyDescent="0.25">
      <c r="B29" s="146"/>
      <c r="C29" s="148"/>
      <c r="D29" s="148"/>
      <c r="E29" s="148"/>
      <c r="F29" s="159"/>
      <c r="G29" s="160"/>
      <c r="H29" s="159"/>
      <c r="I29" s="160"/>
      <c r="J29" s="151"/>
    </row>
    <row r="30" spans="2:17" x14ac:dyDescent="0.25">
      <c r="B30" s="123"/>
      <c r="C30" s="124" t="s">
        <v>24</v>
      </c>
      <c r="D30" s="124" t="s">
        <v>24</v>
      </c>
      <c r="E30" s="124" t="s">
        <v>24</v>
      </c>
      <c r="F30" s="64" t="s">
        <v>22</v>
      </c>
      <c r="G30" s="64" t="s">
        <v>24</v>
      </c>
      <c r="H30" s="64" t="s">
        <v>22</v>
      </c>
      <c r="I30" s="64" t="s">
        <v>24</v>
      </c>
      <c r="J30" s="64" t="s">
        <v>62</v>
      </c>
    </row>
    <row r="31" spans="2:17" x14ac:dyDescent="0.25">
      <c r="B31" s="29" t="s">
        <v>67</v>
      </c>
      <c r="C31" s="30">
        <v>0</v>
      </c>
      <c r="D31" s="30"/>
      <c r="E31" s="30">
        <f t="shared" ref="E31:E42" si="10">SUM(C31:D31)</f>
        <v>0</v>
      </c>
      <c r="F31" s="66" t="e">
        <f>C31/E31</f>
        <v>#DIV/0!</v>
      </c>
      <c r="G31" s="72" t="e">
        <f t="shared" ref="G31:G43" si="11">E31*F31</f>
        <v>#DIV/0!</v>
      </c>
      <c r="H31" s="66" t="e">
        <f>D31/E31</f>
        <v>#DIV/0!</v>
      </c>
      <c r="I31" s="72" t="e">
        <f t="shared" ref="I31:I43" si="12">E31*H31</f>
        <v>#DIV/0!</v>
      </c>
      <c r="J31" s="34" t="e">
        <f t="shared" ref="J31:J43" si="13">G31+I31</f>
        <v>#DIV/0!</v>
      </c>
      <c r="K31" s="73"/>
    </row>
    <row r="32" spans="2:17" x14ac:dyDescent="0.25">
      <c r="B32" s="29" t="s">
        <v>25</v>
      </c>
      <c r="C32" s="30">
        <v>0</v>
      </c>
      <c r="D32" s="30"/>
      <c r="E32" s="30">
        <f t="shared" si="10"/>
        <v>0</v>
      </c>
      <c r="F32" s="66" t="e">
        <f t="shared" ref="F32:F43" si="14">C32/E32</f>
        <v>#DIV/0!</v>
      </c>
      <c r="G32" s="72" t="e">
        <f t="shared" si="11"/>
        <v>#DIV/0!</v>
      </c>
      <c r="H32" s="66" t="e">
        <f t="shared" ref="H32:H43" si="15">D32/E32</f>
        <v>#DIV/0!</v>
      </c>
      <c r="I32" s="72" t="e">
        <f t="shared" si="12"/>
        <v>#DIV/0!</v>
      </c>
      <c r="J32" s="34" t="e">
        <f t="shared" si="13"/>
        <v>#DIV/0!</v>
      </c>
      <c r="K32" s="73"/>
    </row>
    <row r="33" spans="2:11" x14ac:dyDescent="0.25">
      <c r="B33" s="5" t="s">
        <v>27</v>
      </c>
      <c r="C33" s="34">
        <v>0</v>
      </c>
      <c r="D33" s="34"/>
      <c r="E33" s="34">
        <f t="shared" si="10"/>
        <v>0</v>
      </c>
      <c r="F33" s="66" t="e">
        <f t="shared" si="14"/>
        <v>#DIV/0!</v>
      </c>
      <c r="G33" s="72" t="e">
        <f t="shared" si="11"/>
        <v>#DIV/0!</v>
      </c>
      <c r="H33" s="66" t="e">
        <f t="shared" si="15"/>
        <v>#DIV/0!</v>
      </c>
      <c r="I33" s="72" t="e">
        <f t="shared" si="12"/>
        <v>#DIV/0!</v>
      </c>
      <c r="J33" s="34" t="e">
        <f t="shared" si="13"/>
        <v>#DIV/0!</v>
      </c>
      <c r="K33" s="73"/>
    </row>
    <row r="34" spans="2:11" x14ac:dyDescent="0.25">
      <c r="B34" s="5" t="s">
        <v>77</v>
      </c>
      <c r="C34" s="34">
        <v>0</v>
      </c>
      <c r="D34" s="34"/>
      <c r="E34" s="34">
        <f t="shared" si="10"/>
        <v>0</v>
      </c>
      <c r="F34" s="66" t="e">
        <f t="shared" si="14"/>
        <v>#DIV/0!</v>
      </c>
      <c r="G34" s="72" t="e">
        <f t="shared" si="11"/>
        <v>#DIV/0!</v>
      </c>
      <c r="H34" s="66" t="e">
        <f t="shared" si="15"/>
        <v>#DIV/0!</v>
      </c>
      <c r="I34" s="72" t="e">
        <f t="shared" si="12"/>
        <v>#DIV/0!</v>
      </c>
      <c r="J34" s="34" t="e">
        <f t="shared" si="13"/>
        <v>#DIV/0!</v>
      </c>
      <c r="K34" s="73"/>
    </row>
    <row r="35" spans="2:11" x14ac:dyDescent="0.25">
      <c r="B35" s="5" t="s">
        <v>78</v>
      </c>
      <c r="C35" s="34">
        <v>0</v>
      </c>
      <c r="D35" s="34"/>
      <c r="E35" s="34">
        <f t="shared" si="10"/>
        <v>0</v>
      </c>
      <c r="F35" s="66" t="e">
        <f t="shared" si="14"/>
        <v>#DIV/0!</v>
      </c>
      <c r="G35" s="72" t="e">
        <f t="shared" si="11"/>
        <v>#DIV/0!</v>
      </c>
      <c r="H35" s="66" t="e">
        <f t="shared" si="15"/>
        <v>#DIV/0!</v>
      </c>
      <c r="I35" s="72" t="e">
        <f t="shared" si="12"/>
        <v>#DIV/0!</v>
      </c>
      <c r="J35" s="34" t="e">
        <f t="shared" si="13"/>
        <v>#DIV/0!</v>
      </c>
      <c r="K35" s="73"/>
    </row>
    <row r="36" spans="2:11" x14ac:dyDescent="0.25">
      <c r="B36" s="35" t="s">
        <v>60</v>
      </c>
      <c r="C36" s="34">
        <v>0</v>
      </c>
      <c r="D36" s="34"/>
      <c r="E36" s="34">
        <f t="shared" si="10"/>
        <v>0</v>
      </c>
      <c r="F36" s="66" t="e">
        <f t="shared" si="14"/>
        <v>#DIV/0!</v>
      </c>
      <c r="G36" s="72" t="e">
        <f t="shared" si="11"/>
        <v>#DIV/0!</v>
      </c>
      <c r="H36" s="66" t="e">
        <f t="shared" si="15"/>
        <v>#DIV/0!</v>
      </c>
      <c r="I36" s="72" t="e">
        <f t="shared" si="12"/>
        <v>#DIV/0!</v>
      </c>
      <c r="J36" s="34" t="e">
        <f t="shared" si="13"/>
        <v>#DIV/0!</v>
      </c>
      <c r="K36" s="73"/>
    </row>
    <row r="37" spans="2:11" x14ac:dyDescent="0.25">
      <c r="B37" s="35" t="s">
        <v>61</v>
      </c>
      <c r="C37" s="34">
        <v>0</v>
      </c>
      <c r="D37" s="34"/>
      <c r="E37" s="34">
        <f t="shared" si="10"/>
        <v>0</v>
      </c>
      <c r="F37" s="66" t="e">
        <f t="shared" si="14"/>
        <v>#DIV/0!</v>
      </c>
      <c r="G37" s="72" t="e">
        <f t="shared" si="11"/>
        <v>#DIV/0!</v>
      </c>
      <c r="H37" s="66" t="e">
        <f t="shared" si="15"/>
        <v>#DIV/0!</v>
      </c>
      <c r="I37" s="72" t="e">
        <f t="shared" si="12"/>
        <v>#DIV/0!</v>
      </c>
      <c r="J37" s="34" t="e">
        <f t="shared" si="13"/>
        <v>#DIV/0!</v>
      </c>
      <c r="K37" s="73"/>
    </row>
    <row r="38" spans="2:11" x14ac:dyDescent="0.25">
      <c r="B38" s="5" t="s">
        <v>34</v>
      </c>
      <c r="C38" s="34">
        <v>0</v>
      </c>
      <c r="D38" s="34"/>
      <c r="E38" s="34">
        <f t="shared" si="10"/>
        <v>0</v>
      </c>
      <c r="F38" s="66" t="e">
        <f t="shared" si="14"/>
        <v>#DIV/0!</v>
      </c>
      <c r="G38" s="72" t="e">
        <f t="shared" si="11"/>
        <v>#DIV/0!</v>
      </c>
      <c r="H38" s="66" t="e">
        <f t="shared" si="15"/>
        <v>#DIV/0!</v>
      </c>
      <c r="I38" s="72" t="e">
        <f t="shared" si="12"/>
        <v>#DIV/0!</v>
      </c>
      <c r="J38" s="34" t="e">
        <f t="shared" si="13"/>
        <v>#DIV/0!</v>
      </c>
      <c r="K38" s="73"/>
    </row>
    <row r="39" spans="2:11" x14ac:dyDescent="0.25">
      <c r="B39" s="5" t="s">
        <v>36</v>
      </c>
      <c r="C39" s="34">
        <v>0</v>
      </c>
      <c r="D39" s="34"/>
      <c r="E39" s="34">
        <f t="shared" si="10"/>
        <v>0</v>
      </c>
      <c r="F39" s="66" t="e">
        <f t="shared" si="14"/>
        <v>#DIV/0!</v>
      </c>
      <c r="G39" s="72" t="e">
        <f t="shared" si="11"/>
        <v>#DIV/0!</v>
      </c>
      <c r="H39" s="66" t="e">
        <f t="shared" si="15"/>
        <v>#DIV/0!</v>
      </c>
      <c r="I39" s="72" t="e">
        <f t="shared" si="12"/>
        <v>#DIV/0!</v>
      </c>
      <c r="J39" s="34" t="e">
        <f t="shared" si="13"/>
        <v>#DIV/0!</v>
      </c>
      <c r="K39" s="73"/>
    </row>
    <row r="40" spans="2:11" x14ac:dyDescent="0.25">
      <c r="B40" s="5" t="s">
        <v>38</v>
      </c>
      <c r="C40" s="34">
        <v>0</v>
      </c>
      <c r="D40" s="34"/>
      <c r="E40" s="34">
        <f t="shared" si="10"/>
        <v>0</v>
      </c>
      <c r="F40" s="66" t="e">
        <f t="shared" si="14"/>
        <v>#DIV/0!</v>
      </c>
      <c r="G40" s="72" t="e">
        <f t="shared" si="11"/>
        <v>#DIV/0!</v>
      </c>
      <c r="H40" s="66" t="e">
        <f t="shared" si="15"/>
        <v>#DIV/0!</v>
      </c>
      <c r="I40" s="72" t="e">
        <f t="shared" si="12"/>
        <v>#DIV/0!</v>
      </c>
      <c r="J40" s="34" t="e">
        <f t="shared" si="13"/>
        <v>#DIV/0!</v>
      </c>
      <c r="K40" s="73"/>
    </row>
    <row r="41" spans="2:11" x14ac:dyDescent="0.25">
      <c r="B41" s="5" t="s">
        <v>40</v>
      </c>
      <c r="C41" s="34">
        <v>0</v>
      </c>
      <c r="D41" s="34"/>
      <c r="E41" s="34">
        <f t="shared" si="10"/>
        <v>0</v>
      </c>
      <c r="F41" s="66" t="e">
        <f t="shared" si="14"/>
        <v>#DIV/0!</v>
      </c>
      <c r="G41" s="72" t="e">
        <f t="shared" si="11"/>
        <v>#DIV/0!</v>
      </c>
      <c r="H41" s="66" t="e">
        <f t="shared" si="15"/>
        <v>#DIV/0!</v>
      </c>
      <c r="I41" s="72" t="e">
        <f t="shared" si="12"/>
        <v>#DIV/0!</v>
      </c>
      <c r="J41" s="34" t="e">
        <f t="shared" si="13"/>
        <v>#DIV/0!</v>
      </c>
      <c r="K41" s="73"/>
    </row>
    <row r="42" spans="2:11" x14ac:dyDescent="0.25">
      <c r="B42" s="5" t="s">
        <v>42</v>
      </c>
      <c r="C42" s="34"/>
      <c r="D42" s="34"/>
      <c r="E42" s="34">
        <f t="shared" si="10"/>
        <v>0</v>
      </c>
      <c r="F42" s="66" t="e">
        <f t="shared" si="14"/>
        <v>#DIV/0!</v>
      </c>
      <c r="G42" s="72" t="e">
        <f t="shared" si="11"/>
        <v>#DIV/0!</v>
      </c>
      <c r="H42" s="66" t="e">
        <f t="shared" si="15"/>
        <v>#DIV/0!</v>
      </c>
      <c r="I42" s="72" t="e">
        <f t="shared" si="12"/>
        <v>#DIV/0!</v>
      </c>
      <c r="J42" s="34" t="e">
        <f t="shared" si="13"/>
        <v>#DIV/0!</v>
      </c>
      <c r="K42" s="73"/>
    </row>
    <row r="43" spans="2:11" x14ac:dyDescent="0.25">
      <c r="B43" s="5" t="s">
        <v>44</v>
      </c>
      <c r="C43" s="34">
        <f>SUM(C31:C42)</f>
        <v>0</v>
      </c>
      <c r="D43" s="34">
        <f>SUM(D31:D42)</f>
        <v>0</v>
      </c>
      <c r="E43" s="34">
        <f>SUM(E31:E42)</f>
        <v>0</v>
      </c>
      <c r="F43" s="66" t="e">
        <f t="shared" si="14"/>
        <v>#DIV/0!</v>
      </c>
      <c r="G43" s="72" t="e">
        <f t="shared" si="11"/>
        <v>#DIV/0!</v>
      </c>
      <c r="H43" s="66" t="e">
        <f t="shared" si="15"/>
        <v>#DIV/0!</v>
      </c>
      <c r="I43" s="72" t="e">
        <f t="shared" si="12"/>
        <v>#DIV/0!</v>
      </c>
      <c r="J43" s="34" t="e">
        <f t="shared" si="13"/>
        <v>#DIV/0!</v>
      </c>
      <c r="K43" s="73"/>
    </row>
    <row r="48" spans="2:11" x14ac:dyDescent="0.25">
      <c r="E48" s="69"/>
    </row>
    <row r="49" spans="4:5" x14ac:dyDescent="0.25">
      <c r="E49" s="69"/>
    </row>
    <row r="50" spans="4:5" x14ac:dyDescent="0.25">
      <c r="E50" s="69"/>
    </row>
    <row r="51" spans="4:5" x14ac:dyDescent="0.25">
      <c r="E51" s="69"/>
    </row>
    <row r="52" spans="4:5" x14ac:dyDescent="0.25">
      <c r="E52" s="69"/>
    </row>
    <row r="53" spans="4:5" x14ac:dyDescent="0.25">
      <c r="E53" s="69"/>
    </row>
    <row r="54" spans="4:5" x14ac:dyDescent="0.25">
      <c r="E54" s="69"/>
    </row>
    <row r="55" spans="4:5" x14ac:dyDescent="0.25">
      <c r="E55" s="69"/>
    </row>
    <row r="56" spans="4:5" x14ac:dyDescent="0.25">
      <c r="E56" s="69"/>
    </row>
    <row r="57" spans="4:5" x14ac:dyDescent="0.25">
      <c r="E57" s="69"/>
    </row>
    <row r="58" spans="4:5" x14ac:dyDescent="0.25">
      <c r="E58" s="69"/>
    </row>
    <row r="59" spans="4:5" x14ac:dyDescent="0.25">
      <c r="E59" s="69"/>
    </row>
    <row r="60" spans="4:5" x14ac:dyDescent="0.25">
      <c r="D60" s="69"/>
      <c r="E60" s="69"/>
    </row>
    <row r="61" spans="4:5" x14ac:dyDescent="0.25">
      <c r="E61" s="69"/>
    </row>
    <row r="62" spans="4:5" x14ac:dyDescent="0.25">
      <c r="E62" s="69"/>
    </row>
  </sheetData>
  <mergeCells count="11">
    <mergeCell ref="B28:B29"/>
    <mergeCell ref="C28:C29"/>
    <mergeCell ref="D28:D29"/>
    <mergeCell ref="E28:E29"/>
    <mergeCell ref="F28:G29"/>
    <mergeCell ref="J28:J29"/>
    <mergeCell ref="G3:H3"/>
    <mergeCell ref="I3:J3"/>
    <mergeCell ref="C27:E27"/>
    <mergeCell ref="F27:J27"/>
    <mergeCell ref="H28:I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workbookViewId="0">
      <selection activeCell="G8" sqref="G8"/>
    </sheetView>
  </sheetViews>
  <sheetFormatPr defaultRowHeight="15" x14ac:dyDescent="0.25"/>
  <cols>
    <col min="1" max="1" width="6.28515625" customWidth="1"/>
    <col min="2" max="2" width="13.5703125" customWidth="1"/>
    <col min="10" max="10" width="12.5703125" customWidth="1"/>
    <col min="21" max="21" width="5.85546875" customWidth="1"/>
    <col min="24" max="24" width="10.85546875" customWidth="1"/>
    <col min="25" max="25" width="3.7109375" customWidth="1"/>
    <col min="26" max="26" width="14.140625" customWidth="1"/>
  </cols>
  <sheetData>
    <row r="1" spans="1:26" x14ac:dyDescent="0.25">
      <c r="B1" s="1" t="s">
        <v>84</v>
      </c>
      <c r="C1" s="1"/>
      <c r="D1" s="1"/>
      <c r="E1" s="1"/>
      <c r="F1" s="1"/>
      <c r="G1" s="1"/>
      <c r="J1" s="2"/>
      <c r="N1" s="3" t="s">
        <v>0</v>
      </c>
      <c r="O1" s="3"/>
    </row>
    <row r="2" spans="1:26" x14ac:dyDescent="0.25">
      <c r="B2" s="1"/>
      <c r="C2" s="1"/>
      <c r="D2" s="1"/>
      <c r="E2" s="1"/>
      <c r="F2" s="1"/>
      <c r="G2" s="1"/>
      <c r="N2" s="3"/>
      <c r="O2" s="3"/>
    </row>
    <row r="3" spans="1:26" x14ac:dyDescent="0.25">
      <c r="A3" s="4" t="s">
        <v>1</v>
      </c>
      <c r="B3" s="1" t="s">
        <v>85</v>
      </c>
      <c r="C3" s="1"/>
      <c r="D3" s="1"/>
      <c r="E3" s="1"/>
      <c r="F3" s="1"/>
      <c r="G3" s="1"/>
      <c r="N3" t="s">
        <v>2</v>
      </c>
    </row>
    <row r="4" spans="1:26" ht="15.75" thickBot="1" x14ac:dyDescent="0.3"/>
    <row r="5" spans="1:26" ht="60" customHeight="1" x14ac:dyDescent="0.25">
      <c r="B5" s="5"/>
      <c r="C5" s="137" t="s">
        <v>76</v>
      </c>
      <c r="D5" s="138"/>
      <c r="E5" s="139"/>
      <c r="F5" s="140" t="s">
        <v>4</v>
      </c>
      <c r="G5" s="140"/>
      <c r="H5" s="140"/>
      <c r="I5" s="140"/>
      <c r="J5" s="140"/>
      <c r="K5" s="141" t="s">
        <v>5</v>
      </c>
      <c r="L5" s="141"/>
      <c r="M5" s="141"/>
      <c r="N5" s="141"/>
      <c r="O5" s="141"/>
      <c r="P5" s="142" t="s">
        <v>6</v>
      </c>
      <c r="Q5" s="142"/>
      <c r="R5" s="142"/>
      <c r="S5" s="142"/>
      <c r="T5" s="142"/>
      <c r="V5" s="6" t="s">
        <v>7</v>
      </c>
      <c r="W5" s="7"/>
      <c r="X5" s="8"/>
      <c r="Z5" s="9" t="s">
        <v>8</v>
      </c>
    </row>
    <row r="6" spans="1:26" ht="45" x14ac:dyDescent="0.25">
      <c r="B6" s="145"/>
      <c r="C6" s="147" t="s">
        <v>9</v>
      </c>
      <c r="D6" s="147" t="s">
        <v>10</v>
      </c>
      <c r="E6" s="147" t="s">
        <v>11</v>
      </c>
      <c r="F6" s="149" t="s">
        <v>12</v>
      </c>
      <c r="G6" s="150"/>
      <c r="H6" s="143" t="s">
        <v>13</v>
      </c>
      <c r="I6" s="144"/>
      <c r="J6" s="10" t="s">
        <v>14</v>
      </c>
      <c r="K6" s="135" t="s">
        <v>15</v>
      </c>
      <c r="L6" s="135"/>
      <c r="M6" s="135" t="s">
        <v>16</v>
      </c>
      <c r="N6" s="135"/>
      <c r="O6" s="11" t="s">
        <v>17</v>
      </c>
      <c r="P6" s="136" t="s">
        <v>18</v>
      </c>
      <c r="Q6" s="136"/>
      <c r="R6" s="136" t="s">
        <v>19</v>
      </c>
      <c r="S6" s="136"/>
      <c r="T6" s="12" t="s">
        <v>20</v>
      </c>
      <c r="V6" s="13" t="s">
        <v>21</v>
      </c>
      <c r="W6" s="14"/>
      <c r="X6" s="14"/>
      <c r="Y6" s="15"/>
      <c r="Z6" s="16"/>
    </row>
    <row r="7" spans="1:26" ht="80.25" customHeight="1" x14ac:dyDescent="0.25">
      <c r="B7" s="146"/>
      <c r="C7" s="148"/>
      <c r="D7" s="148"/>
      <c r="E7" s="148"/>
      <c r="F7" s="17" t="s">
        <v>22</v>
      </c>
      <c r="G7" s="17" t="s">
        <v>23</v>
      </c>
      <c r="H7" s="17" t="s">
        <v>22</v>
      </c>
      <c r="I7" s="17" t="s">
        <v>23</v>
      </c>
      <c r="J7" s="17"/>
      <c r="K7" s="18" t="s">
        <v>22</v>
      </c>
      <c r="L7" s="18" t="s">
        <v>23</v>
      </c>
      <c r="M7" s="18" t="s">
        <v>22</v>
      </c>
      <c r="N7" s="18" t="s">
        <v>23</v>
      </c>
      <c r="O7" s="18" t="s">
        <v>23</v>
      </c>
      <c r="P7" s="19" t="s">
        <v>22</v>
      </c>
      <c r="Q7" s="19" t="s">
        <v>23</v>
      </c>
      <c r="R7" s="19" t="s">
        <v>22</v>
      </c>
      <c r="S7" s="19" t="s">
        <v>23</v>
      </c>
      <c r="T7" s="19" t="s">
        <v>23</v>
      </c>
      <c r="V7" s="75" t="s">
        <v>21</v>
      </c>
      <c r="W7" s="76"/>
      <c r="X7" s="76"/>
      <c r="Y7" s="74"/>
      <c r="Z7" s="16"/>
    </row>
    <row r="8" spans="1:26" x14ac:dyDescent="0.25">
      <c r="B8" s="29" t="s">
        <v>67</v>
      </c>
      <c r="C8" s="30">
        <v>0</v>
      </c>
      <c r="D8" s="30"/>
      <c r="E8" s="30">
        <f t="shared" ref="E8:E19" si="0">SUM(C8:D8)</f>
        <v>0</v>
      </c>
      <c r="F8" s="20" t="e">
        <f>G8/J8</f>
        <v>#DIV/0!</v>
      </c>
      <c r="G8" s="21"/>
      <c r="H8" s="20" t="e">
        <f>I8/J8</f>
        <v>#DIV/0!</v>
      </c>
      <c r="I8" s="21">
        <f>E8-G8</f>
        <v>0</v>
      </c>
      <c r="J8" s="21">
        <f t="shared" ref="J8:J19" si="1">G8+I8</f>
        <v>0</v>
      </c>
      <c r="K8" s="22" t="e">
        <f t="shared" ref="K8:K19" si="2">F8</f>
        <v>#DIV/0!</v>
      </c>
      <c r="L8" s="23" t="e">
        <f t="shared" ref="L8:L19" si="3">C8*K8</f>
        <v>#DIV/0!</v>
      </c>
      <c r="M8" s="22" t="e">
        <f t="shared" ref="M8:M19" si="4">H8</f>
        <v>#DIV/0!</v>
      </c>
      <c r="N8" s="23" t="e">
        <f t="shared" ref="N8:N19" si="5">M8*C8</f>
        <v>#DIV/0!</v>
      </c>
      <c r="O8" s="24" t="e">
        <f t="shared" ref="O8:O19" si="6">SUM(L8,N8)</f>
        <v>#DIV/0!</v>
      </c>
      <c r="P8" s="25" t="e">
        <f t="shared" ref="P8:P9" si="7">K8</f>
        <v>#DIV/0!</v>
      </c>
      <c r="Q8" s="26" t="e">
        <f t="shared" ref="Q8:Q19" si="8">D8*P8</f>
        <v>#DIV/0!</v>
      </c>
      <c r="R8" s="25" t="e">
        <f t="shared" ref="R8:R9" si="9">M8</f>
        <v>#DIV/0!</v>
      </c>
      <c r="S8" s="26" t="e">
        <f t="shared" ref="S8:S19" si="10">R8*D8</f>
        <v>#DIV/0!</v>
      </c>
      <c r="T8" s="27" t="e">
        <f t="shared" ref="T8:T19" si="11">SUM(Q8,S8)</f>
        <v>#DIV/0!</v>
      </c>
      <c r="U8" s="28"/>
      <c r="V8" s="76" t="s">
        <v>68</v>
      </c>
      <c r="W8" s="87" t="s">
        <v>24</v>
      </c>
      <c r="X8" s="88">
        <v>16920</v>
      </c>
      <c r="Y8" s="74"/>
      <c r="Z8" s="33">
        <f t="shared" ref="Z8:Z19" si="12">+E8+X8</f>
        <v>16920</v>
      </c>
    </row>
    <row r="9" spans="1:26" x14ac:dyDescent="0.25">
      <c r="B9" s="29" t="s">
        <v>25</v>
      </c>
      <c r="C9" s="30">
        <v>0</v>
      </c>
      <c r="D9" s="30"/>
      <c r="E9" s="30">
        <f t="shared" si="0"/>
        <v>0</v>
      </c>
      <c r="F9" s="20" t="e">
        <f t="shared" ref="F9:F19" si="13">G9/J9</f>
        <v>#DIV/0!</v>
      </c>
      <c r="G9" s="21"/>
      <c r="H9" s="20" t="e">
        <f t="shared" ref="H9:H19" si="14">I9/J9</f>
        <v>#DIV/0!</v>
      </c>
      <c r="I9" s="21">
        <f t="shared" ref="I9:I20" si="15">E9-G9</f>
        <v>0</v>
      </c>
      <c r="J9" s="21">
        <f t="shared" si="1"/>
        <v>0</v>
      </c>
      <c r="K9" s="22" t="e">
        <f t="shared" si="2"/>
        <v>#DIV/0!</v>
      </c>
      <c r="L9" s="23" t="e">
        <f t="shared" si="3"/>
        <v>#DIV/0!</v>
      </c>
      <c r="M9" s="22" t="e">
        <f t="shared" si="4"/>
        <v>#DIV/0!</v>
      </c>
      <c r="N9" s="23" t="e">
        <f t="shared" si="5"/>
        <v>#DIV/0!</v>
      </c>
      <c r="O9" s="24" t="e">
        <f t="shared" si="6"/>
        <v>#DIV/0!</v>
      </c>
      <c r="P9" s="25" t="e">
        <f t="shared" si="7"/>
        <v>#DIV/0!</v>
      </c>
      <c r="Q9" s="26" t="e">
        <f t="shared" si="8"/>
        <v>#DIV/0!</v>
      </c>
      <c r="R9" s="25" t="e">
        <f t="shared" si="9"/>
        <v>#DIV/0!</v>
      </c>
      <c r="S9" s="26" t="e">
        <f t="shared" si="10"/>
        <v>#DIV/0!</v>
      </c>
      <c r="T9" s="27" t="e">
        <f t="shared" si="11"/>
        <v>#DIV/0!</v>
      </c>
      <c r="U9" s="28"/>
      <c r="V9" s="76" t="s">
        <v>26</v>
      </c>
      <c r="W9" s="87" t="str">
        <f>+W8</f>
        <v>m3</v>
      </c>
      <c r="X9" s="88">
        <v>14861</v>
      </c>
      <c r="Y9" s="74"/>
      <c r="Z9" s="33">
        <f t="shared" si="12"/>
        <v>14861</v>
      </c>
    </row>
    <row r="10" spans="1:26" x14ac:dyDescent="0.25">
      <c r="B10" s="5" t="s">
        <v>27</v>
      </c>
      <c r="C10" s="34">
        <v>0</v>
      </c>
      <c r="D10" s="34"/>
      <c r="E10" s="34">
        <f t="shared" si="0"/>
        <v>0</v>
      </c>
      <c r="F10" s="20" t="e">
        <f t="shared" si="13"/>
        <v>#DIV/0!</v>
      </c>
      <c r="G10" s="21"/>
      <c r="H10" s="20" t="e">
        <f t="shared" si="14"/>
        <v>#DIV/0!</v>
      </c>
      <c r="I10" s="21">
        <f t="shared" si="15"/>
        <v>0</v>
      </c>
      <c r="J10" s="21">
        <f t="shared" si="1"/>
        <v>0</v>
      </c>
      <c r="K10" s="22" t="e">
        <f t="shared" si="2"/>
        <v>#DIV/0!</v>
      </c>
      <c r="L10" s="23" t="e">
        <f t="shared" si="3"/>
        <v>#DIV/0!</v>
      </c>
      <c r="M10" s="22" t="e">
        <f t="shared" si="4"/>
        <v>#DIV/0!</v>
      </c>
      <c r="N10" s="23" t="e">
        <f t="shared" si="5"/>
        <v>#DIV/0!</v>
      </c>
      <c r="O10" s="24" t="e">
        <f t="shared" si="6"/>
        <v>#DIV/0!</v>
      </c>
      <c r="P10" s="25" t="e">
        <f>F10</f>
        <v>#DIV/0!</v>
      </c>
      <c r="Q10" s="26" t="e">
        <f t="shared" si="8"/>
        <v>#DIV/0!</v>
      </c>
      <c r="R10" s="25" t="e">
        <f>H10</f>
        <v>#DIV/0!</v>
      </c>
      <c r="S10" s="26" t="e">
        <f t="shared" si="10"/>
        <v>#DIV/0!</v>
      </c>
      <c r="T10" s="27" t="e">
        <f t="shared" si="11"/>
        <v>#DIV/0!</v>
      </c>
      <c r="V10" s="76" t="s">
        <v>28</v>
      </c>
      <c r="W10" s="87" t="str">
        <f t="shared" ref="W10:W19" si="16">+W9</f>
        <v>m3</v>
      </c>
      <c r="X10" s="88">
        <v>16925</v>
      </c>
      <c r="Y10" s="74"/>
      <c r="Z10" s="33">
        <f t="shared" si="12"/>
        <v>16925</v>
      </c>
    </row>
    <row r="11" spans="1:26" x14ac:dyDescent="0.25">
      <c r="B11" s="5" t="s">
        <v>77</v>
      </c>
      <c r="C11" s="34">
        <v>0</v>
      </c>
      <c r="D11" s="34"/>
      <c r="E11" s="34">
        <f t="shared" si="0"/>
        <v>0</v>
      </c>
      <c r="F11" s="20" t="e">
        <f t="shared" si="13"/>
        <v>#DIV/0!</v>
      </c>
      <c r="G11" s="21"/>
      <c r="H11" s="20" t="e">
        <f t="shared" si="14"/>
        <v>#DIV/0!</v>
      </c>
      <c r="I11" s="21">
        <f t="shared" si="15"/>
        <v>0</v>
      </c>
      <c r="J11" s="21">
        <f t="shared" si="1"/>
        <v>0</v>
      </c>
      <c r="K11" s="22" t="e">
        <f t="shared" si="2"/>
        <v>#DIV/0!</v>
      </c>
      <c r="L11" s="23" t="e">
        <f t="shared" si="3"/>
        <v>#DIV/0!</v>
      </c>
      <c r="M11" s="22" t="e">
        <f t="shared" si="4"/>
        <v>#DIV/0!</v>
      </c>
      <c r="N11" s="23" t="e">
        <f t="shared" si="5"/>
        <v>#DIV/0!</v>
      </c>
      <c r="O11" s="24" t="e">
        <f t="shared" si="6"/>
        <v>#DIV/0!</v>
      </c>
      <c r="P11" s="25" t="e">
        <f>F11</f>
        <v>#DIV/0!</v>
      </c>
      <c r="Q11" s="26" t="e">
        <f t="shared" si="8"/>
        <v>#DIV/0!</v>
      </c>
      <c r="R11" s="25" t="e">
        <f>H11</f>
        <v>#DIV/0!</v>
      </c>
      <c r="S11" s="26" t="e">
        <f t="shared" si="10"/>
        <v>#DIV/0!</v>
      </c>
      <c r="T11" s="27" t="e">
        <f t="shared" si="11"/>
        <v>#DIV/0!</v>
      </c>
      <c r="V11" s="76" t="s">
        <v>29</v>
      </c>
      <c r="W11" s="87" t="str">
        <f t="shared" si="16"/>
        <v>m3</v>
      </c>
      <c r="X11" s="30">
        <v>16364</v>
      </c>
      <c r="Y11" s="74"/>
      <c r="Z11" s="33">
        <f t="shared" si="12"/>
        <v>16364</v>
      </c>
    </row>
    <row r="12" spans="1:26" x14ac:dyDescent="0.25">
      <c r="B12" s="5" t="s">
        <v>78</v>
      </c>
      <c r="C12" s="34">
        <v>0</v>
      </c>
      <c r="D12" s="34"/>
      <c r="E12" s="34">
        <f t="shared" si="0"/>
        <v>0</v>
      </c>
      <c r="F12" s="20" t="e">
        <f t="shared" si="13"/>
        <v>#DIV/0!</v>
      </c>
      <c r="G12" s="21"/>
      <c r="H12" s="20" t="e">
        <f t="shared" si="14"/>
        <v>#DIV/0!</v>
      </c>
      <c r="I12" s="21">
        <f t="shared" si="15"/>
        <v>0</v>
      </c>
      <c r="J12" s="21">
        <f t="shared" si="1"/>
        <v>0</v>
      </c>
      <c r="K12" s="22" t="e">
        <f t="shared" si="2"/>
        <v>#DIV/0!</v>
      </c>
      <c r="L12" s="23" t="e">
        <f t="shared" si="3"/>
        <v>#DIV/0!</v>
      </c>
      <c r="M12" s="22" t="e">
        <f t="shared" si="4"/>
        <v>#DIV/0!</v>
      </c>
      <c r="N12" s="23" t="e">
        <f t="shared" si="5"/>
        <v>#DIV/0!</v>
      </c>
      <c r="O12" s="24" t="e">
        <f t="shared" si="6"/>
        <v>#DIV/0!</v>
      </c>
      <c r="P12" s="25" t="e">
        <f t="shared" ref="P12:P19" si="17">F12</f>
        <v>#DIV/0!</v>
      </c>
      <c r="Q12" s="26" t="e">
        <f t="shared" si="8"/>
        <v>#DIV/0!</v>
      </c>
      <c r="R12" s="25" t="e">
        <f t="shared" ref="R12:R19" si="18">H12</f>
        <v>#DIV/0!</v>
      </c>
      <c r="S12" s="26" t="e">
        <f t="shared" si="10"/>
        <v>#DIV/0!</v>
      </c>
      <c r="T12" s="27" t="e">
        <f t="shared" si="11"/>
        <v>#DIV/0!</v>
      </c>
      <c r="V12" s="76" t="s">
        <v>30</v>
      </c>
      <c r="W12" s="87" t="str">
        <f t="shared" si="16"/>
        <v>m3</v>
      </c>
      <c r="X12" s="30"/>
      <c r="Y12" s="74"/>
      <c r="Z12" s="33">
        <f t="shared" si="12"/>
        <v>0</v>
      </c>
    </row>
    <row r="13" spans="1:26" x14ac:dyDescent="0.25">
      <c r="B13" s="35" t="s">
        <v>31</v>
      </c>
      <c r="C13" s="34">
        <v>0</v>
      </c>
      <c r="D13" s="34"/>
      <c r="E13" s="34">
        <f t="shared" si="0"/>
        <v>0</v>
      </c>
      <c r="F13" s="20" t="e">
        <f t="shared" si="13"/>
        <v>#DIV/0!</v>
      </c>
      <c r="G13" s="21"/>
      <c r="H13" s="20" t="e">
        <f t="shared" si="14"/>
        <v>#DIV/0!</v>
      </c>
      <c r="I13" s="21">
        <f t="shared" si="15"/>
        <v>0</v>
      </c>
      <c r="J13" s="21">
        <f t="shared" si="1"/>
        <v>0</v>
      </c>
      <c r="K13" s="22" t="e">
        <f t="shared" si="2"/>
        <v>#DIV/0!</v>
      </c>
      <c r="L13" s="23" t="e">
        <f t="shared" si="3"/>
        <v>#DIV/0!</v>
      </c>
      <c r="M13" s="22" t="e">
        <f t="shared" si="4"/>
        <v>#DIV/0!</v>
      </c>
      <c r="N13" s="23" t="e">
        <f t="shared" si="5"/>
        <v>#DIV/0!</v>
      </c>
      <c r="O13" s="24" t="e">
        <f t="shared" si="6"/>
        <v>#DIV/0!</v>
      </c>
      <c r="P13" s="25" t="e">
        <f t="shared" si="17"/>
        <v>#DIV/0!</v>
      </c>
      <c r="Q13" s="26" t="e">
        <f t="shared" si="8"/>
        <v>#DIV/0!</v>
      </c>
      <c r="R13" s="25" t="e">
        <f t="shared" si="18"/>
        <v>#DIV/0!</v>
      </c>
      <c r="S13" s="26" t="e">
        <f t="shared" si="10"/>
        <v>#DIV/0!</v>
      </c>
      <c r="T13" s="27" t="e">
        <f t="shared" si="11"/>
        <v>#DIV/0!</v>
      </c>
      <c r="V13" s="76" t="s">
        <v>32</v>
      </c>
      <c r="W13" s="87" t="str">
        <f t="shared" si="16"/>
        <v>m3</v>
      </c>
      <c r="X13" s="88"/>
      <c r="Y13" s="74"/>
      <c r="Z13" s="33">
        <f t="shared" si="12"/>
        <v>0</v>
      </c>
    </row>
    <row r="14" spans="1:26" x14ac:dyDescent="0.25">
      <c r="B14" s="35" t="s">
        <v>33</v>
      </c>
      <c r="C14" s="34">
        <v>0</v>
      </c>
      <c r="D14" s="34"/>
      <c r="E14" s="34">
        <f t="shared" si="0"/>
        <v>0</v>
      </c>
      <c r="F14" s="20" t="e">
        <f t="shared" si="13"/>
        <v>#DIV/0!</v>
      </c>
      <c r="G14" s="21"/>
      <c r="H14" s="20" t="e">
        <f t="shared" si="14"/>
        <v>#DIV/0!</v>
      </c>
      <c r="I14" s="21">
        <f t="shared" si="15"/>
        <v>0</v>
      </c>
      <c r="J14" s="21">
        <f t="shared" si="1"/>
        <v>0</v>
      </c>
      <c r="K14" s="22" t="e">
        <f t="shared" si="2"/>
        <v>#DIV/0!</v>
      </c>
      <c r="L14" s="23" t="e">
        <f t="shared" si="3"/>
        <v>#DIV/0!</v>
      </c>
      <c r="M14" s="22" t="e">
        <f t="shared" si="4"/>
        <v>#DIV/0!</v>
      </c>
      <c r="N14" s="23" t="e">
        <f t="shared" si="5"/>
        <v>#DIV/0!</v>
      </c>
      <c r="O14" s="24" t="e">
        <f t="shared" si="6"/>
        <v>#DIV/0!</v>
      </c>
      <c r="P14" s="25" t="e">
        <f t="shared" si="17"/>
        <v>#DIV/0!</v>
      </c>
      <c r="Q14" s="26" t="e">
        <f t="shared" si="8"/>
        <v>#DIV/0!</v>
      </c>
      <c r="R14" s="25" t="e">
        <f t="shared" si="18"/>
        <v>#DIV/0!</v>
      </c>
      <c r="S14" s="26" t="e">
        <f t="shared" si="10"/>
        <v>#DIV/0!</v>
      </c>
      <c r="T14" s="27" t="e">
        <f t="shared" si="11"/>
        <v>#DIV/0!</v>
      </c>
      <c r="V14" s="76" t="s">
        <v>33</v>
      </c>
      <c r="W14" s="87" t="str">
        <f t="shared" si="16"/>
        <v>m3</v>
      </c>
      <c r="X14" s="88"/>
      <c r="Y14" s="74"/>
      <c r="Z14" s="33">
        <f t="shared" si="12"/>
        <v>0</v>
      </c>
    </row>
    <row r="15" spans="1:26" x14ac:dyDescent="0.25">
      <c r="B15" s="5" t="s">
        <v>34</v>
      </c>
      <c r="C15" s="34">
        <v>0</v>
      </c>
      <c r="D15" s="34"/>
      <c r="E15" s="34">
        <f t="shared" si="0"/>
        <v>0</v>
      </c>
      <c r="F15" s="20" t="e">
        <f t="shared" si="13"/>
        <v>#DIV/0!</v>
      </c>
      <c r="G15" s="21"/>
      <c r="H15" s="20" t="e">
        <f t="shared" si="14"/>
        <v>#DIV/0!</v>
      </c>
      <c r="I15" s="21">
        <f t="shared" si="15"/>
        <v>0</v>
      </c>
      <c r="J15" s="21">
        <f t="shared" si="1"/>
        <v>0</v>
      </c>
      <c r="K15" s="22" t="e">
        <f t="shared" si="2"/>
        <v>#DIV/0!</v>
      </c>
      <c r="L15" s="23" t="e">
        <f t="shared" si="3"/>
        <v>#DIV/0!</v>
      </c>
      <c r="M15" s="22" t="e">
        <f t="shared" si="4"/>
        <v>#DIV/0!</v>
      </c>
      <c r="N15" s="23" t="e">
        <f t="shared" si="5"/>
        <v>#DIV/0!</v>
      </c>
      <c r="O15" s="24" t="e">
        <f t="shared" si="6"/>
        <v>#DIV/0!</v>
      </c>
      <c r="P15" s="25" t="e">
        <f t="shared" si="17"/>
        <v>#DIV/0!</v>
      </c>
      <c r="Q15" s="26" t="e">
        <f t="shared" si="8"/>
        <v>#DIV/0!</v>
      </c>
      <c r="R15" s="25" t="e">
        <f t="shared" si="18"/>
        <v>#DIV/0!</v>
      </c>
      <c r="S15" s="26" t="e">
        <f t="shared" si="10"/>
        <v>#DIV/0!</v>
      </c>
      <c r="T15" s="27" t="e">
        <f t="shared" si="11"/>
        <v>#DIV/0!</v>
      </c>
      <c r="V15" s="76" t="s">
        <v>35</v>
      </c>
      <c r="W15" s="87" t="str">
        <f t="shared" si="16"/>
        <v>m3</v>
      </c>
      <c r="X15" s="88"/>
      <c r="Y15" s="74"/>
      <c r="Z15" s="33">
        <f t="shared" si="12"/>
        <v>0</v>
      </c>
    </row>
    <row r="16" spans="1:26" x14ac:dyDescent="0.25">
      <c r="B16" s="5" t="s">
        <v>36</v>
      </c>
      <c r="C16" s="34">
        <v>0</v>
      </c>
      <c r="D16" s="34">
        <v>1107980</v>
      </c>
      <c r="E16" s="34">
        <f t="shared" si="0"/>
        <v>1107980</v>
      </c>
      <c r="F16" s="20">
        <v>0.45319999999999999</v>
      </c>
      <c r="G16" s="21">
        <v>502199</v>
      </c>
      <c r="H16" s="20">
        <f t="shared" si="14"/>
        <v>0.54674362353111072</v>
      </c>
      <c r="I16" s="21">
        <f t="shared" si="15"/>
        <v>605781</v>
      </c>
      <c r="J16" s="21">
        <f t="shared" si="1"/>
        <v>1107980</v>
      </c>
      <c r="K16" s="22">
        <f t="shared" si="2"/>
        <v>0.45319999999999999</v>
      </c>
      <c r="L16" s="23">
        <f t="shared" si="3"/>
        <v>0</v>
      </c>
      <c r="M16" s="22">
        <f t="shared" si="4"/>
        <v>0.54674362353111072</v>
      </c>
      <c r="N16" s="23">
        <f t="shared" si="5"/>
        <v>0</v>
      </c>
      <c r="O16" s="24">
        <f t="shared" si="6"/>
        <v>0</v>
      </c>
      <c r="P16" s="25">
        <f t="shared" si="17"/>
        <v>0.45319999999999999</v>
      </c>
      <c r="Q16" s="26">
        <f t="shared" si="8"/>
        <v>502136.53599999996</v>
      </c>
      <c r="R16" s="25">
        <f t="shared" si="18"/>
        <v>0.54674362353111072</v>
      </c>
      <c r="S16" s="26">
        <f t="shared" si="10"/>
        <v>605781.00000000012</v>
      </c>
      <c r="T16" s="27">
        <f t="shared" si="11"/>
        <v>1107917.5360000001</v>
      </c>
      <c r="V16" s="76" t="s">
        <v>37</v>
      </c>
      <c r="W16" s="87" t="str">
        <f t="shared" si="16"/>
        <v>m3</v>
      </c>
      <c r="X16" s="88"/>
      <c r="Y16" s="74"/>
      <c r="Z16" s="33">
        <f t="shared" si="12"/>
        <v>1107980</v>
      </c>
    </row>
    <row r="17" spans="2:26" x14ac:dyDescent="0.25">
      <c r="B17" s="5" t="s">
        <v>38</v>
      </c>
      <c r="C17" s="34">
        <v>0</v>
      </c>
      <c r="D17" s="34"/>
      <c r="E17" s="34">
        <f t="shared" si="0"/>
        <v>0</v>
      </c>
      <c r="F17" s="20" t="e">
        <f t="shared" si="13"/>
        <v>#DIV/0!</v>
      </c>
      <c r="G17" s="21"/>
      <c r="H17" s="20" t="e">
        <f t="shared" si="14"/>
        <v>#DIV/0!</v>
      </c>
      <c r="I17" s="21">
        <f t="shared" si="15"/>
        <v>0</v>
      </c>
      <c r="J17" s="21">
        <f t="shared" si="1"/>
        <v>0</v>
      </c>
      <c r="K17" s="22" t="e">
        <f t="shared" si="2"/>
        <v>#DIV/0!</v>
      </c>
      <c r="L17" s="23" t="e">
        <f t="shared" si="3"/>
        <v>#DIV/0!</v>
      </c>
      <c r="M17" s="22" t="e">
        <f t="shared" si="4"/>
        <v>#DIV/0!</v>
      </c>
      <c r="N17" s="23" t="e">
        <f t="shared" si="5"/>
        <v>#DIV/0!</v>
      </c>
      <c r="O17" s="24" t="e">
        <f t="shared" si="6"/>
        <v>#DIV/0!</v>
      </c>
      <c r="P17" s="25" t="e">
        <f t="shared" si="17"/>
        <v>#DIV/0!</v>
      </c>
      <c r="Q17" s="26" t="e">
        <f t="shared" si="8"/>
        <v>#DIV/0!</v>
      </c>
      <c r="R17" s="25" t="e">
        <f t="shared" si="18"/>
        <v>#DIV/0!</v>
      </c>
      <c r="S17" s="26" t="e">
        <f t="shared" si="10"/>
        <v>#DIV/0!</v>
      </c>
      <c r="T17" s="27" t="e">
        <f t="shared" si="11"/>
        <v>#DIV/0!</v>
      </c>
      <c r="V17" s="76" t="s">
        <v>39</v>
      </c>
      <c r="W17" s="87" t="str">
        <f t="shared" si="16"/>
        <v>m3</v>
      </c>
      <c r="X17" s="88"/>
      <c r="Y17" s="74"/>
      <c r="Z17" s="33">
        <f t="shared" si="12"/>
        <v>0</v>
      </c>
    </row>
    <row r="18" spans="2:26" x14ac:dyDescent="0.25">
      <c r="B18" s="5" t="s">
        <v>40</v>
      </c>
      <c r="C18" s="34">
        <v>0</v>
      </c>
      <c r="D18" s="34"/>
      <c r="E18" s="34">
        <f t="shared" si="0"/>
        <v>0</v>
      </c>
      <c r="F18" s="20" t="e">
        <f t="shared" si="13"/>
        <v>#DIV/0!</v>
      </c>
      <c r="G18" s="21"/>
      <c r="H18" s="20" t="e">
        <f t="shared" si="14"/>
        <v>#DIV/0!</v>
      </c>
      <c r="I18" s="21">
        <f t="shared" si="15"/>
        <v>0</v>
      </c>
      <c r="J18" s="21">
        <f t="shared" si="1"/>
        <v>0</v>
      </c>
      <c r="K18" s="22" t="e">
        <f t="shared" si="2"/>
        <v>#DIV/0!</v>
      </c>
      <c r="L18" s="23" t="e">
        <f t="shared" si="3"/>
        <v>#DIV/0!</v>
      </c>
      <c r="M18" s="22" t="e">
        <f t="shared" si="4"/>
        <v>#DIV/0!</v>
      </c>
      <c r="N18" s="23" t="e">
        <f t="shared" si="5"/>
        <v>#DIV/0!</v>
      </c>
      <c r="O18" s="24" t="e">
        <f t="shared" si="6"/>
        <v>#DIV/0!</v>
      </c>
      <c r="P18" s="25" t="e">
        <f t="shared" si="17"/>
        <v>#DIV/0!</v>
      </c>
      <c r="Q18" s="26" t="e">
        <f t="shared" si="8"/>
        <v>#DIV/0!</v>
      </c>
      <c r="R18" s="25" t="e">
        <f t="shared" si="18"/>
        <v>#DIV/0!</v>
      </c>
      <c r="S18" s="26" t="e">
        <f t="shared" si="10"/>
        <v>#DIV/0!</v>
      </c>
      <c r="T18" s="27" t="e">
        <f t="shared" si="11"/>
        <v>#DIV/0!</v>
      </c>
      <c r="V18" s="76" t="s">
        <v>41</v>
      </c>
      <c r="W18" s="87" t="str">
        <f t="shared" si="16"/>
        <v>m3</v>
      </c>
      <c r="X18" s="88"/>
      <c r="Y18" s="74"/>
      <c r="Z18" s="33">
        <f t="shared" si="12"/>
        <v>0</v>
      </c>
    </row>
    <row r="19" spans="2:26" ht="15.75" thickBot="1" x14ac:dyDescent="0.3">
      <c r="B19" s="5" t="s">
        <v>42</v>
      </c>
      <c r="C19" s="34">
        <v>0</v>
      </c>
      <c r="D19" s="34"/>
      <c r="E19" s="34">
        <f t="shared" si="0"/>
        <v>0</v>
      </c>
      <c r="F19" s="20" t="e">
        <f t="shared" si="13"/>
        <v>#DIV/0!</v>
      </c>
      <c r="G19" s="21"/>
      <c r="H19" s="20" t="e">
        <f t="shared" si="14"/>
        <v>#DIV/0!</v>
      </c>
      <c r="I19" s="21">
        <f t="shared" si="15"/>
        <v>0</v>
      </c>
      <c r="J19" s="21">
        <f t="shared" si="1"/>
        <v>0</v>
      </c>
      <c r="K19" s="22" t="e">
        <f t="shared" si="2"/>
        <v>#DIV/0!</v>
      </c>
      <c r="L19" s="23" t="e">
        <f t="shared" si="3"/>
        <v>#DIV/0!</v>
      </c>
      <c r="M19" s="22" t="e">
        <f t="shared" si="4"/>
        <v>#DIV/0!</v>
      </c>
      <c r="N19" s="23" t="e">
        <f t="shared" si="5"/>
        <v>#DIV/0!</v>
      </c>
      <c r="O19" s="24" t="e">
        <f t="shared" si="6"/>
        <v>#DIV/0!</v>
      </c>
      <c r="P19" s="25" t="e">
        <f t="shared" si="17"/>
        <v>#DIV/0!</v>
      </c>
      <c r="Q19" s="26" t="e">
        <f t="shared" si="8"/>
        <v>#DIV/0!</v>
      </c>
      <c r="R19" s="25" t="e">
        <f t="shared" si="18"/>
        <v>#DIV/0!</v>
      </c>
      <c r="S19" s="26" t="e">
        <f t="shared" si="10"/>
        <v>#DIV/0!</v>
      </c>
      <c r="T19" s="27" t="e">
        <f t="shared" si="11"/>
        <v>#DIV/0!</v>
      </c>
      <c r="V19" s="76" t="s">
        <v>43</v>
      </c>
      <c r="W19" s="87" t="str">
        <f t="shared" si="16"/>
        <v>m3</v>
      </c>
      <c r="X19" s="88"/>
      <c r="Y19" s="74"/>
      <c r="Z19" s="36">
        <f t="shared" si="12"/>
        <v>0</v>
      </c>
    </row>
    <row r="20" spans="2:26" ht="15.75" thickBot="1" x14ac:dyDescent="0.3">
      <c r="B20" s="37" t="s">
        <v>44</v>
      </c>
      <c r="C20" s="38">
        <f>SUM(C8:C19)</f>
        <v>0</v>
      </c>
      <c r="D20" s="38">
        <f>SUM(D8:D19)</f>
        <v>1107980</v>
      </c>
      <c r="E20" s="39">
        <f>SUM(E8:E19)</f>
        <v>1107980</v>
      </c>
      <c r="F20" s="40">
        <f>G20/J20</f>
        <v>0.45325637646888933</v>
      </c>
      <c r="G20" s="41">
        <f>SUM(G8:G19)</f>
        <v>502199</v>
      </c>
      <c r="H20" s="42">
        <f>I20/J20</f>
        <v>0.54674362353111072</v>
      </c>
      <c r="I20" s="41">
        <f t="shared" si="15"/>
        <v>605781</v>
      </c>
      <c r="J20" s="43">
        <f>SUM(J8:J19)</f>
        <v>1107980</v>
      </c>
      <c r="K20" s="44"/>
      <c r="L20" s="45" t="e">
        <f>SUM(L8:L19)</f>
        <v>#DIV/0!</v>
      </c>
      <c r="M20" s="44"/>
      <c r="N20" s="45" t="e">
        <f>SUM(N8:N19)</f>
        <v>#DIV/0!</v>
      </c>
      <c r="O20" s="45" t="e">
        <f>SUM(O8:O19)</f>
        <v>#DIV/0!</v>
      </c>
      <c r="P20" s="46"/>
      <c r="Q20" s="47" t="e">
        <f>SUM(Q8:Q19)</f>
        <v>#DIV/0!</v>
      </c>
      <c r="R20" s="46"/>
      <c r="S20" s="47" t="e">
        <f>SUM(S8:S19)</f>
        <v>#DIV/0!</v>
      </c>
      <c r="T20" s="47" t="e">
        <f>SUM(T8:T19)</f>
        <v>#DIV/0!</v>
      </c>
      <c r="V20" s="13" t="s">
        <v>45</v>
      </c>
      <c r="W20" s="31"/>
      <c r="X20" s="32">
        <f>SUM(X8:X19)</f>
        <v>65070</v>
      </c>
      <c r="Y20" s="15"/>
      <c r="Z20" s="48">
        <f>SUM(Z8:Z19)</f>
        <v>1173050</v>
      </c>
    </row>
    <row r="21" spans="2:26" ht="15.75" thickBot="1" x14ac:dyDescent="0.3">
      <c r="B21" s="49" t="s">
        <v>46</v>
      </c>
      <c r="C21" s="50">
        <f>+C20/Z20</f>
        <v>0</v>
      </c>
      <c r="D21" s="51">
        <f>D20/Z20</f>
        <v>0.94452921870338002</v>
      </c>
      <c r="E21" s="52">
        <f>E20/Z20</f>
        <v>0.94452921870338002</v>
      </c>
      <c r="F21" s="53" t="s">
        <v>21</v>
      </c>
      <c r="G21" s="51">
        <f>G20/Z20</f>
        <v>0.42811389113848514</v>
      </c>
      <c r="H21" s="51" t="s">
        <v>21</v>
      </c>
      <c r="I21" s="51">
        <f>I20/Z20</f>
        <v>0.51641532756489494</v>
      </c>
      <c r="J21" s="51">
        <f>J20/Z20</f>
        <v>0.94452921870338002</v>
      </c>
      <c r="K21" s="54"/>
      <c r="L21" s="55" t="e">
        <f>+L20/Z20</f>
        <v>#DIV/0!</v>
      </c>
      <c r="M21" s="51"/>
      <c r="N21" s="55" t="e">
        <f>+N20/Z20</f>
        <v>#DIV/0!</v>
      </c>
      <c r="O21" s="56" t="e">
        <f>+O20/Z20</f>
        <v>#DIV/0!</v>
      </c>
      <c r="P21" s="51"/>
      <c r="Q21" s="57" t="e">
        <f>+Q20/Z20</f>
        <v>#DIV/0!</v>
      </c>
      <c r="R21" s="51"/>
      <c r="S21" s="57" t="e">
        <f>+S20/Z20</f>
        <v>#DIV/0!</v>
      </c>
      <c r="T21" s="58" t="e">
        <f>+T20/Z20</f>
        <v>#DIV/0!</v>
      </c>
      <c r="U21" s="51"/>
      <c r="V21" s="50" t="s">
        <v>21</v>
      </c>
      <c r="W21" s="59" t="s">
        <v>21</v>
      </c>
      <c r="X21" s="52">
        <f>+X20/Z20</f>
        <v>5.547078129661992E-2</v>
      </c>
      <c r="Y21" s="51"/>
      <c r="Z21" s="60">
        <f>+X21+E21</f>
        <v>1</v>
      </c>
    </row>
    <row r="24" spans="2:26" x14ac:dyDescent="0.25">
      <c r="F24" s="73" t="s">
        <v>21</v>
      </c>
    </row>
    <row r="25" spans="2:26" x14ac:dyDescent="0.25">
      <c r="G25" s="69">
        <f>+G8</f>
        <v>0</v>
      </c>
      <c r="H25" s="69">
        <f>+I8</f>
        <v>0</v>
      </c>
      <c r="I25" s="69">
        <f>+X8</f>
        <v>16920</v>
      </c>
      <c r="S25" s="69"/>
    </row>
    <row r="26" spans="2:26" x14ac:dyDescent="0.25">
      <c r="G26" s="69">
        <f t="shared" ref="G26:G37" si="19">+G9</f>
        <v>0</v>
      </c>
      <c r="H26" s="69">
        <f t="shared" ref="H26:H37" si="20">+I9</f>
        <v>0</v>
      </c>
      <c r="I26" s="69">
        <f t="shared" ref="I26:I37" si="21">+X9</f>
        <v>14861</v>
      </c>
    </row>
    <row r="27" spans="2:26" x14ac:dyDescent="0.25">
      <c r="G27" s="69">
        <f t="shared" si="19"/>
        <v>0</v>
      </c>
      <c r="H27" s="69">
        <f t="shared" si="20"/>
        <v>0</v>
      </c>
      <c r="I27" s="69">
        <f t="shared" si="21"/>
        <v>16925</v>
      </c>
    </row>
    <row r="28" spans="2:26" x14ac:dyDescent="0.25">
      <c r="G28" s="69">
        <f t="shared" si="19"/>
        <v>0</v>
      </c>
      <c r="H28" s="69">
        <f t="shared" si="20"/>
        <v>0</v>
      </c>
      <c r="I28" s="69">
        <f t="shared" si="21"/>
        <v>16364</v>
      </c>
    </row>
    <row r="29" spans="2:26" x14ac:dyDescent="0.25">
      <c r="G29" s="69">
        <f t="shared" si="19"/>
        <v>0</v>
      </c>
      <c r="H29" s="69">
        <f t="shared" si="20"/>
        <v>0</v>
      </c>
      <c r="I29" s="69">
        <f t="shared" si="21"/>
        <v>0</v>
      </c>
    </row>
    <row r="30" spans="2:26" x14ac:dyDescent="0.25">
      <c r="G30" s="69">
        <f t="shared" si="19"/>
        <v>0</v>
      </c>
      <c r="H30" s="69">
        <f t="shared" si="20"/>
        <v>0</v>
      </c>
      <c r="I30" s="69">
        <f t="shared" si="21"/>
        <v>0</v>
      </c>
    </row>
    <row r="31" spans="2:26" x14ac:dyDescent="0.25">
      <c r="G31" s="69">
        <f t="shared" si="19"/>
        <v>0</v>
      </c>
      <c r="H31" s="69">
        <f t="shared" si="20"/>
        <v>0</v>
      </c>
      <c r="I31" s="69">
        <f t="shared" si="21"/>
        <v>0</v>
      </c>
    </row>
    <row r="32" spans="2:26" x14ac:dyDescent="0.25">
      <c r="G32" s="69">
        <f t="shared" si="19"/>
        <v>0</v>
      </c>
      <c r="H32" s="69">
        <f t="shared" si="20"/>
        <v>0</v>
      </c>
      <c r="I32" s="69">
        <f t="shared" si="21"/>
        <v>0</v>
      </c>
    </row>
    <row r="33" spans="7:9" x14ac:dyDescent="0.25">
      <c r="G33" s="69">
        <f t="shared" si="19"/>
        <v>502199</v>
      </c>
      <c r="H33" s="69">
        <f t="shared" si="20"/>
        <v>605781</v>
      </c>
      <c r="I33" s="69">
        <f t="shared" si="21"/>
        <v>0</v>
      </c>
    </row>
    <row r="34" spans="7:9" x14ac:dyDescent="0.25">
      <c r="G34" s="69">
        <f t="shared" si="19"/>
        <v>0</v>
      </c>
      <c r="H34" s="69">
        <f t="shared" si="20"/>
        <v>0</v>
      </c>
      <c r="I34" s="69">
        <f t="shared" si="21"/>
        <v>0</v>
      </c>
    </row>
    <row r="35" spans="7:9" x14ac:dyDescent="0.25">
      <c r="G35" s="69">
        <f t="shared" si="19"/>
        <v>0</v>
      </c>
      <c r="H35" s="69">
        <f t="shared" si="20"/>
        <v>0</v>
      </c>
      <c r="I35" s="69">
        <f t="shared" si="21"/>
        <v>0</v>
      </c>
    </row>
    <row r="36" spans="7:9" x14ac:dyDescent="0.25">
      <c r="G36" s="69">
        <f t="shared" si="19"/>
        <v>0</v>
      </c>
      <c r="H36" s="69">
        <f t="shared" si="20"/>
        <v>0</v>
      </c>
      <c r="I36" s="69">
        <f t="shared" si="21"/>
        <v>0</v>
      </c>
    </row>
    <row r="37" spans="7:9" x14ac:dyDescent="0.25">
      <c r="G37" s="69">
        <f t="shared" si="19"/>
        <v>502199</v>
      </c>
      <c r="H37" s="69">
        <f t="shared" si="20"/>
        <v>605781</v>
      </c>
      <c r="I37" s="69">
        <f t="shared" si="21"/>
        <v>65070</v>
      </c>
    </row>
    <row r="38" spans="7:9" x14ac:dyDescent="0.25">
      <c r="G38" s="69" t="s">
        <v>21</v>
      </c>
    </row>
    <row r="39" spans="7:9" x14ac:dyDescent="0.25">
      <c r="G39" s="69" t="s">
        <v>21</v>
      </c>
    </row>
    <row r="40" spans="7:9" x14ac:dyDescent="0.25">
      <c r="G40" s="69" t="s">
        <v>21</v>
      </c>
    </row>
  </sheetData>
  <mergeCells count="14">
    <mergeCell ref="K6:L6"/>
    <mergeCell ref="M6:N6"/>
    <mergeCell ref="P6:Q6"/>
    <mergeCell ref="R6:S6"/>
    <mergeCell ref="C5:E5"/>
    <mergeCell ref="F5:J5"/>
    <mergeCell ref="K5:O5"/>
    <mergeCell ref="P5:T5"/>
    <mergeCell ref="H6:I6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54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40"/>
  <sheetViews>
    <sheetView workbookViewId="0">
      <selection activeCell="D16" sqref="D16"/>
    </sheetView>
  </sheetViews>
  <sheetFormatPr defaultRowHeight="15" x14ac:dyDescent="0.25"/>
  <cols>
    <col min="1" max="1" width="6.28515625" customWidth="1"/>
    <col min="2" max="2" width="13.5703125" customWidth="1"/>
    <col min="10" max="10" width="12.5703125" customWidth="1"/>
    <col min="21" max="21" width="5.85546875" customWidth="1"/>
    <col min="24" max="24" width="10.85546875" customWidth="1"/>
    <col min="25" max="25" width="3.7109375" customWidth="1"/>
    <col min="26" max="26" width="14.140625" customWidth="1"/>
  </cols>
  <sheetData>
    <row r="1" spans="1:26" x14ac:dyDescent="0.25">
      <c r="B1" s="1" t="s">
        <v>84</v>
      </c>
      <c r="C1" s="1"/>
      <c r="D1" s="1"/>
      <c r="E1" s="1"/>
      <c r="F1" s="1"/>
      <c r="G1" s="1"/>
      <c r="J1" s="2"/>
      <c r="N1" s="3" t="s">
        <v>0</v>
      </c>
      <c r="O1" s="3"/>
    </row>
    <row r="2" spans="1:26" x14ac:dyDescent="0.25">
      <c r="B2" s="1"/>
      <c r="C2" s="1"/>
      <c r="D2" s="1"/>
      <c r="E2" s="1"/>
      <c r="F2" s="1"/>
      <c r="G2" s="1"/>
      <c r="N2" s="3"/>
      <c r="O2" s="3"/>
    </row>
    <row r="3" spans="1:26" x14ac:dyDescent="0.25">
      <c r="A3" s="4" t="s">
        <v>1</v>
      </c>
      <c r="B3" s="1" t="s">
        <v>85</v>
      </c>
      <c r="C3" s="1"/>
      <c r="D3" s="1"/>
      <c r="E3" s="1"/>
      <c r="F3" s="1"/>
      <c r="G3" s="1"/>
      <c r="N3" t="s">
        <v>2</v>
      </c>
    </row>
    <row r="4" spans="1:26" ht="15.75" thickBot="1" x14ac:dyDescent="0.3"/>
    <row r="5" spans="1:26" ht="60" customHeight="1" x14ac:dyDescent="0.25">
      <c r="B5" s="5"/>
      <c r="C5" s="137" t="s">
        <v>76</v>
      </c>
      <c r="D5" s="138"/>
      <c r="E5" s="139"/>
      <c r="F5" s="165" t="s">
        <v>4</v>
      </c>
      <c r="G5" s="166"/>
      <c r="H5" s="166"/>
      <c r="I5" s="166"/>
      <c r="J5" s="167"/>
      <c r="K5" s="168" t="s">
        <v>5</v>
      </c>
      <c r="L5" s="169"/>
      <c r="M5" s="169"/>
      <c r="N5" s="169"/>
      <c r="O5" s="170"/>
      <c r="P5" s="171" t="s">
        <v>6</v>
      </c>
      <c r="Q5" s="172"/>
      <c r="R5" s="172"/>
      <c r="S5" s="172"/>
      <c r="T5" s="173"/>
      <c r="V5" s="6" t="s">
        <v>7</v>
      </c>
      <c r="W5" s="7"/>
      <c r="X5" s="8"/>
      <c r="Z5" s="9" t="s">
        <v>8</v>
      </c>
    </row>
    <row r="6" spans="1:26" ht="45" customHeight="1" x14ac:dyDescent="0.25">
      <c r="B6" s="145"/>
      <c r="C6" s="147" t="s">
        <v>9</v>
      </c>
      <c r="D6" s="147" t="s">
        <v>10</v>
      </c>
      <c r="E6" s="147" t="s">
        <v>11</v>
      </c>
      <c r="F6" s="143" t="s">
        <v>12</v>
      </c>
      <c r="G6" s="174"/>
      <c r="H6" s="143" t="s">
        <v>13</v>
      </c>
      <c r="I6" s="174"/>
      <c r="J6" s="119" t="s">
        <v>14</v>
      </c>
      <c r="K6" s="161" t="s">
        <v>15</v>
      </c>
      <c r="L6" s="162"/>
      <c r="M6" s="161" t="s">
        <v>16</v>
      </c>
      <c r="N6" s="162"/>
      <c r="O6" s="120" t="s">
        <v>17</v>
      </c>
      <c r="P6" s="163" t="s">
        <v>18</v>
      </c>
      <c r="Q6" s="164"/>
      <c r="R6" s="163" t="s">
        <v>19</v>
      </c>
      <c r="S6" s="164"/>
      <c r="T6" s="121" t="s">
        <v>20</v>
      </c>
      <c r="V6" s="13" t="s">
        <v>21</v>
      </c>
      <c r="W6" s="14"/>
      <c r="X6" s="14"/>
      <c r="Y6" s="15"/>
      <c r="Z6" s="16"/>
    </row>
    <row r="7" spans="1:26" ht="80.25" customHeight="1" x14ac:dyDescent="0.25">
      <c r="B7" s="146"/>
      <c r="C7" s="148"/>
      <c r="D7" s="148"/>
      <c r="E7" s="148"/>
      <c r="F7" s="17" t="s">
        <v>22</v>
      </c>
      <c r="G7" s="17" t="s">
        <v>23</v>
      </c>
      <c r="H7" s="17" t="s">
        <v>22</v>
      </c>
      <c r="I7" s="17" t="s">
        <v>23</v>
      </c>
      <c r="J7" s="17"/>
      <c r="K7" s="18" t="s">
        <v>22</v>
      </c>
      <c r="L7" s="18" t="s">
        <v>23</v>
      </c>
      <c r="M7" s="18" t="s">
        <v>22</v>
      </c>
      <c r="N7" s="18" t="s">
        <v>23</v>
      </c>
      <c r="O7" s="18" t="s">
        <v>23</v>
      </c>
      <c r="P7" s="19" t="s">
        <v>22</v>
      </c>
      <c r="Q7" s="19" t="s">
        <v>23</v>
      </c>
      <c r="R7" s="19" t="s">
        <v>22</v>
      </c>
      <c r="S7" s="19" t="s">
        <v>23</v>
      </c>
      <c r="T7" s="19" t="s">
        <v>23</v>
      </c>
      <c r="V7" s="75" t="s">
        <v>21</v>
      </c>
      <c r="W7" s="76"/>
      <c r="X7" s="76"/>
      <c r="Y7" s="74"/>
      <c r="Z7" s="16"/>
    </row>
    <row r="8" spans="1:26" x14ac:dyDescent="0.25">
      <c r="B8" s="29" t="s">
        <v>67</v>
      </c>
      <c r="C8" s="30">
        <v>0</v>
      </c>
      <c r="D8" s="30">
        <v>145992</v>
      </c>
      <c r="E8" s="30">
        <f t="shared" ref="E8:E19" si="0">SUM(C8:D8)</f>
        <v>145992</v>
      </c>
      <c r="F8" s="20">
        <f>G8/J8</f>
        <v>0.38111677352183682</v>
      </c>
      <c r="G8" s="21">
        <v>55640</v>
      </c>
      <c r="H8" s="20">
        <f>I8/J8</f>
        <v>0.61888322647816318</v>
      </c>
      <c r="I8" s="21">
        <f>E8-G8</f>
        <v>90352</v>
      </c>
      <c r="J8" s="21">
        <f t="shared" ref="J8:J19" si="1">G8+I8</f>
        <v>145992</v>
      </c>
      <c r="K8" s="22">
        <f t="shared" ref="K8:K19" si="2">F8</f>
        <v>0.38111677352183682</v>
      </c>
      <c r="L8" s="23">
        <f t="shared" ref="L8:L19" si="3">C8*K8</f>
        <v>0</v>
      </c>
      <c r="M8" s="22">
        <f t="shared" ref="M8:M19" si="4">H8</f>
        <v>0.61888322647816318</v>
      </c>
      <c r="N8" s="23">
        <f t="shared" ref="N8:N19" si="5">M8*C8</f>
        <v>0</v>
      </c>
      <c r="O8" s="24">
        <f t="shared" ref="O8:O19" si="6">SUM(L8,N8)</f>
        <v>0</v>
      </c>
      <c r="P8" s="25">
        <f t="shared" ref="P8:P9" si="7">K8</f>
        <v>0.38111677352183682</v>
      </c>
      <c r="Q8" s="26">
        <f t="shared" ref="Q8:Q19" si="8">D8*P8</f>
        <v>55640</v>
      </c>
      <c r="R8" s="25">
        <f t="shared" ref="R8:R9" si="9">M8</f>
        <v>0.61888322647816318</v>
      </c>
      <c r="S8" s="26">
        <f t="shared" ref="S8:S19" si="10">R8*D8</f>
        <v>90352</v>
      </c>
      <c r="T8" s="27">
        <f t="shared" ref="T8:T19" si="11">SUM(Q8,S8)</f>
        <v>145992</v>
      </c>
      <c r="U8" s="28"/>
      <c r="V8" s="76" t="s">
        <v>68</v>
      </c>
      <c r="W8" s="87" t="s">
        <v>24</v>
      </c>
      <c r="X8" s="88">
        <v>16920</v>
      </c>
      <c r="Y8" s="74"/>
      <c r="Z8" s="33">
        <f t="shared" ref="Z8:Z19" si="12">+E8+X8</f>
        <v>162912</v>
      </c>
    </row>
    <row r="9" spans="1:26" x14ac:dyDescent="0.25">
      <c r="B9" s="29" t="s">
        <v>25</v>
      </c>
      <c r="C9" s="30">
        <v>0</v>
      </c>
      <c r="D9" s="30">
        <v>134805</v>
      </c>
      <c r="E9" s="30">
        <f t="shared" si="0"/>
        <v>134805</v>
      </c>
      <c r="F9" s="20">
        <f t="shared" ref="F9:F19" si="13">G9/J9</f>
        <v>0.42899002262527353</v>
      </c>
      <c r="G9" s="21">
        <v>57830</v>
      </c>
      <c r="H9" s="20">
        <f t="shared" ref="H9:H19" si="14">I9/J9</f>
        <v>0.57100997737472647</v>
      </c>
      <c r="I9" s="21">
        <f t="shared" ref="I9:I20" si="15">E9-G9</f>
        <v>76975</v>
      </c>
      <c r="J9" s="21">
        <f t="shared" si="1"/>
        <v>134805</v>
      </c>
      <c r="K9" s="22">
        <f t="shared" si="2"/>
        <v>0.42899002262527353</v>
      </c>
      <c r="L9" s="23">
        <f t="shared" si="3"/>
        <v>0</v>
      </c>
      <c r="M9" s="22">
        <f t="shared" si="4"/>
        <v>0.57100997737472647</v>
      </c>
      <c r="N9" s="23">
        <f t="shared" si="5"/>
        <v>0</v>
      </c>
      <c r="O9" s="24">
        <f t="shared" si="6"/>
        <v>0</v>
      </c>
      <c r="P9" s="25">
        <f t="shared" si="7"/>
        <v>0.42899002262527353</v>
      </c>
      <c r="Q9" s="26">
        <f t="shared" si="8"/>
        <v>57830</v>
      </c>
      <c r="R9" s="25">
        <f t="shared" si="9"/>
        <v>0.57100997737472647</v>
      </c>
      <c r="S9" s="26">
        <f t="shared" si="10"/>
        <v>76975</v>
      </c>
      <c r="T9" s="27">
        <f t="shared" si="11"/>
        <v>134805</v>
      </c>
      <c r="U9" s="28"/>
      <c r="V9" s="76" t="s">
        <v>26</v>
      </c>
      <c r="W9" s="87" t="str">
        <f>+W8</f>
        <v>m3</v>
      </c>
      <c r="X9" s="88">
        <v>14861</v>
      </c>
      <c r="Y9" s="74"/>
      <c r="Z9" s="33">
        <f t="shared" si="12"/>
        <v>149666</v>
      </c>
    </row>
    <row r="10" spans="1:26" x14ac:dyDescent="0.25">
      <c r="B10" s="5" t="s">
        <v>27</v>
      </c>
      <c r="C10" s="34">
        <v>0</v>
      </c>
      <c r="D10" s="34">
        <v>157130</v>
      </c>
      <c r="E10" s="34">
        <f t="shared" si="0"/>
        <v>157130</v>
      </c>
      <c r="F10" s="20">
        <f t="shared" si="13"/>
        <v>0.41589130019728887</v>
      </c>
      <c r="G10" s="21">
        <v>65349</v>
      </c>
      <c r="H10" s="20">
        <f t="shared" si="14"/>
        <v>0.58410869980271118</v>
      </c>
      <c r="I10" s="21">
        <f t="shared" si="15"/>
        <v>91781</v>
      </c>
      <c r="J10" s="21">
        <f t="shared" si="1"/>
        <v>157130</v>
      </c>
      <c r="K10" s="22">
        <f t="shared" si="2"/>
        <v>0.41589130019728887</v>
      </c>
      <c r="L10" s="23">
        <f t="shared" si="3"/>
        <v>0</v>
      </c>
      <c r="M10" s="22">
        <f t="shared" si="4"/>
        <v>0.58410869980271118</v>
      </c>
      <c r="N10" s="23">
        <f t="shared" si="5"/>
        <v>0</v>
      </c>
      <c r="O10" s="24">
        <f t="shared" si="6"/>
        <v>0</v>
      </c>
      <c r="P10" s="25">
        <f>F10</f>
        <v>0.41589130019728887</v>
      </c>
      <c r="Q10" s="26">
        <f t="shared" si="8"/>
        <v>65349</v>
      </c>
      <c r="R10" s="25">
        <f>H10</f>
        <v>0.58410869980271118</v>
      </c>
      <c r="S10" s="26">
        <f t="shared" si="10"/>
        <v>91781.000000000015</v>
      </c>
      <c r="T10" s="27">
        <f t="shared" si="11"/>
        <v>157130</v>
      </c>
      <c r="V10" s="76" t="s">
        <v>28</v>
      </c>
      <c r="W10" s="87" t="str">
        <f t="shared" ref="W10:W19" si="16">+W9</f>
        <v>m3</v>
      </c>
      <c r="X10" s="88">
        <v>16925</v>
      </c>
      <c r="Y10" s="74"/>
      <c r="Z10" s="33">
        <f t="shared" si="12"/>
        <v>174055</v>
      </c>
    </row>
    <row r="11" spans="1:26" x14ac:dyDescent="0.25">
      <c r="B11" s="5" t="s">
        <v>77</v>
      </c>
      <c r="C11" s="34">
        <v>0</v>
      </c>
      <c r="D11" s="34">
        <v>141993</v>
      </c>
      <c r="E11" s="34">
        <f t="shared" si="0"/>
        <v>141993</v>
      </c>
      <c r="F11" s="20">
        <f t="shared" si="13"/>
        <v>0.45655771763396785</v>
      </c>
      <c r="G11" s="21">
        <v>64828</v>
      </c>
      <c r="H11" s="20">
        <f t="shared" si="14"/>
        <v>0.54344228236603209</v>
      </c>
      <c r="I11" s="21">
        <f t="shared" si="15"/>
        <v>77165</v>
      </c>
      <c r="J11" s="21">
        <f t="shared" si="1"/>
        <v>141993</v>
      </c>
      <c r="K11" s="22">
        <f t="shared" si="2"/>
        <v>0.45655771763396785</v>
      </c>
      <c r="L11" s="23">
        <f t="shared" si="3"/>
        <v>0</v>
      </c>
      <c r="M11" s="22">
        <f t="shared" si="4"/>
        <v>0.54344228236603209</v>
      </c>
      <c r="N11" s="23">
        <f t="shared" si="5"/>
        <v>0</v>
      </c>
      <c r="O11" s="24">
        <f t="shared" si="6"/>
        <v>0</v>
      </c>
      <c r="P11" s="25">
        <f>F11</f>
        <v>0.45655771763396785</v>
      </c>
      <c r="Q11" s="26">
        <f t="shared" si="8"/>
        <v>64828</v>
      </c>
      <c r="R11" s="25">
        <f>H11</f>
        <v>0.54344228236603209</v>
      </c>
      <c r="S11" s="26">
        <f t="shared" si="10"/>
        <v>77165</v>
      </c>
      <c r="T11" s="27">
        <f t="shared" si="11"/>
        <v>141993</v>
      </c>
      <c r="V11" s="76" t="s">
        <v>29</v>
      </c>
      <c r="W11" s="87" t="str">
        <f t="shared" si="16"/>
        <v>m3</v>
      </c>
      <c r="X11" s="30">
        <v>16364</v>
      </c>
      <c r="Y11" s="74"/>
      <c r="Z11" s="33">
        <f t="shared" si="12"/>
        <v>158357</v>
      </c>
    </row>
    <row r="12" spans="1:26" x14ac:dyDescent="0.25">
      <c r="B12" s="5" t="s">
        <v>78</v>
      </c>
      <c r="C12" s="34">
        <v>0</v>
      </c>
      <c r="D12" s="34"/>
      <c r="E12" s="34">
        <f t="shared" si="0"/>
        <v>0</v>
      </c>
      <c r="F12" s="20" t="e">
        <f t="shared" si="13"/>
        <v>#DIV/0!</v>
      </c>
      <c r="G12" s="21"/>
      <c r="H12" s="20" t="e">
        <f t="shared" si="14"/>
        <v>#DIV/0!</v>
      </c>
      <c r="I12" s="21">
        <f t="shared" si="15"/>
        <v>0</v>
      </c>
      <c r="J12" s="21">
        <f t="shared" si="1"/>
        <v>0</v>
      </c>
      <c r="K12" s="22" t="e">
        <f t="shared" si="2"/>
        <v>#DIV/0!</v>
      </c>
      <c r="L12" s="23" t="e">
        <f t="shared" si="3"/>
        <v>#DIV/0!</v>
      </c>
      <c r="M12" s="22" t="e">
        <f t="shared" si="4"/>
        <v>#DIV/0!</v>
      </c>
      <c r="N12" s="23" t="e">
        <f t="shared" si="5"/>
        <v>#DIV/0!</v>
      </c>
      <c r="O12" s="24" t="e">
        <f t="shared" si="6"/>
        <v>#DIV/0!</v>
      </c>
      <c r="P12" s="25" t="e">
        <f t="shared" ref="P12:P19" si="17">F12</f>
        <v>#DIV/0!</v>
      </c>
      <c r="Q12" s="26" t="e">
        <f t="shared" si="8"/>
        <v>#DIV/0!</v>
      </c>
      <c r="R12" s="25" t="e">
        <f t="shared" ref="R12:R19" si="18">H12</f>
        <v>#DIV/0!</v>
      </c>
      <c r="S12" s="26" t="e">
        <f t="shared" si="10"/>
        <v>#DIV/0!</v>
      </c>
      <c r="T12" s="27" t="e">
        <f t="shared" si="11"/>
        <v>#DIV/0!</v>
      </c>
      <c r="V12" s="76" t="s">
        <v>30</v>
      </c>
      <c r="W12" s="87" t="str">
        <f t="shared" si="16"/>
        <v>m3</v>
      </c>
      <c r="X12" s="30"/>
      <c r="Y12" s="74"/>
      <c r="Z12" s="33">
        <f t="shared" si="12"/>
        <v>0</v>
      </c>
    </row>
    <row r="13" spans="1:26" x14ac:dyDescent="0.25">
      <c r="B13" s="35" t="s">
        <v>31</v>
      </c>
      <c r="C13" s="34">
        <v>0</v>
      </c>
      <c r="D13" s="34"/>
      <c r="E13" s="34">
        <f t="shared" si="0"/>
        <v>0</v>
      </c>
      <c r="F13" s="20" t="e">
        <f t="shared" si="13"/>
        <v>#DIV/0!</v>
      </c>
      <c r="G13" s="21"/>
      <c r="H13" s="20" t="e">
        <f t="shared" si="14"/>
        <v>#DIV/0!</v>
      </c>
      <c r="I13" s="21">
        <f t="shared" si="15"/>
        <v>0</v>
      </c>
      <c r="J13" s="21">
        <f t="shared" si="1"/>
        <v>0</v>
      </c>
      <c r="K13" s="22" t="e">
        <f t="shared" si="2"/>
        <v>#DIV/0!</v>
      </c>
      <c r="L13" s="23" t="e">
        <f t="shared" si="3"/>
        <v>#DIV/0!</v>
      </c>
      <c r="M13" s="22" t="e">
        <f t="shared" si="4"/>
        <v>#DIV/0!</v>
      </c>
      <c r="N13" s="23" t="e">
        <f t="shared" si="5"/>
        <v>#DIV/0!</v>
      </c>
      <c r="O13" s="24" t="e">
        <f t="shared" si="6"/>
        <v>#DIV/0!</v>
      </c>
      <c r="P13" s="25" t="e">
        <f t="shared" si="17"/>
        <v>#DIV/0!</v>
      </c>
      <c r="Q13" s="26" t="e">
        <f t="shared" si="8"/>
        <v>#DIV/0!</v>
      </c>
      <c r="R13" s="25" t="e">
        <f t="shared" si="18"/>
        <v>#DIV/0!</v>
      </c>
      <c r="S13" s="26" t="e">
        <f t="shared" si="10"/>
        <v>#DIV/0!</v>
      </c>
      <c r="T13" s="27" t="e">
        <f t="shared" si="11"/>
        <v>#DIV/0!</v>
      </c>
      <c r="V13" s="76" t="s">
        <v>32</v>
      </c>
      <c r="W13" s="87" t="str">
        <f t="shared" si="16"/>
        <v>m3</v>
      </c>
      <c r="X13" s="88"/>
      <c r="Y13" s="74"/>
      <c r="Z13" s="33">
        <f t="shared" si="12"/>
        <v>0</v>
      </c>
    </row>
    <row r="14" spans="1:26" x14ac:dyDescent="0.25">
      <c r="B14" s="35" t="s">
        <v>33</v>
      </c>
      <c r="C14" s="34">
        <v>0</v>
      </c>
      <c r="D14" s="34"/>
      <c r="E14" s="34">
        <f t="shared" si="0"/>
        <v>0</v>
      </c>
      <c r="F14" s="20" t="e">
        <f t="shared" si="13"/>
        <v>#DIV/0!</v>
      </c>
      <c r="G14" s="21"/>
      <c r="H14" s="20" t="e">
        <f t="shared" si="14"/>
        <v>#DIV/0!</v>
      </c>
      <c r="I14" s="21">
        <f t="shared" si="15"/>
        <v>0</v>
      </c>
      <c r="J14" s="21">
        <f t="shared" si="1"/>
        <v>0</v>
      </c>
      <c r="K14" s="22" t="e">
        <f t="shared" si="2"/>
        <v>#DIV/0!</v>
      </c>
      <c r="L14" s="23" t="e">
        <f t="shared" si="3"/>
        <v>#DIV/0!</v>
      </c>
      <c r="M14" s="22" t="e">
        <f t="shared" si="4"/>
        <v>#DIV/0!</v>
      </c>
      <c r="N14" s="23" t="e">
        <f t="shared" si="5"/>
        <v>#DIV/0!</v>
      </c>
      <c r="O14" s="24" t="e">
        <f t="shared" si="6"/>
        <v>#DIV/0!</v>
      </c>
      <c r="P14" s="25" t="e">
        <f t="shared" si="17"/>
        <v>#DIV/0!</v>
      </c>
      <c r="Q14" s="26" t="e">
        <f t="shared" si="8"/>
        <v>#DIV/0!</v>
      </c>
      <c r="R14" s="25" t="e">
        <f t="shared" si="18"/>
        <v>#DIV/0!</v>
      </c>
      <c r="S14" s="26" t="e">
        <f t="shared" si="10"/>
        <v>#DIV/0!</v>
      </c>
      <c r="T14" s="27" t="e">
        <f t="shared" si="11"/>
        <v>#DIV/0!</v>
      </c>
      <c r="V14" s="76" t="s">
        <v>33</v>
      </c>
      <c r="W14" s="87" t="str">
        <f t="shared" si="16"/>
        <v>m3</v>
      </c>
      <c r="X14" s="88"/>
      <c r="Y14" s="74"/>
      <c r="Z14" s="33">
        <f t="shared" si="12"/>
        <v>0</v>
      </c>
    </row>
    <row r="15" spans="1:26" x14ac:dyDescent="0.25">
      <c r="B15" s="5" t="s">
        <v>34</v>
      </c>
      <c r="C15" s="34">
        <v>0</v>
      </c>
      <c r="D15" s="34"/>
      <c r="E15" s="34">
        <f t="shared" si="0"/>
        <v>0</v>
      </c>
      <c r="F15" s="20" t="e">
        <f t="shared" si="13"/>
        <v>#DIV/0!</v>
      </c>
      <c r="G15" s="21"/>
      <c r="H15" s="20" t="e">
        <f t="shared" si="14"/>
        <v>#DIV/0!</v>
      </c>
      <c r="I15" s="21">
        <f t="shared" si="15"/>
        <v>0</v>
      </c>
      <c r="J15" s="21">
        <f t="shared" si="1"/>
        <v>0</v>
      </c>
      <c r="K15" s="22" t="e">
        <f t="shared" si="2"/>
        <v>#DIV/0!</v>
      </c>
      <c r="L15" s="23" t="e">
        <f t="shared" si="3"/>
        <v>#DIV/0!</v>
      </c>
      <c r="M15" s="22" t="e">
        <f t="shared" si="4"/>
        <v>#DIV/0!</v>
      </c>
      <c r="N15" s="23" t="e">
        <f t="shared" si="5"/>
        <v>#DIV/0!</v>
      </c>
      <c r="O15" s="24" t="e">
        <f t="shared" si="6"/>
        <v>#DIV/0!</v>
      </c>
      <c r="P15" s="25" t="e">
        <f t="shared" si="17"/>
        <v>#DIV/0!</v>
      </c>
      <c r="Q15" s="26" t="e">
        <f t="shared" si="8"/>
        <v>#DIV/0!</v>
      </c>
      <c r="R15" s="25" t="e">
        <f t="shared" si="18"/>
        <v>#DIV/0!</v>
      </c>
      <c r="S15" s="26" t="e">
        <f t="shared" si="10"/>
        <v>#DIV/0!</v>
      </c>
      <c r="T15" s="27" t="e">
        <f t="shared" si="11"/>
        <v>#DIV/0!</v>
      </c>
      <c r="V15" s="76" t="s">
        <v>35</v>
      </c>
      <c r="W15" s="87" t="str">
        <f t="shared" si="16"/>
        <v>m3</v>
      </c>
      <c r="X15" s="88"/>
      <c r="Y15" s="74"/>
      <c r="Z15" s="33">
        <f t="shared" si="12"/>
        <v>0</v>
      </c>
    </row>
    <row r="16" spans="1:26" x14ac:dyDescent="0.25">
      <c r="B16" s="5" t="s">
        <v>36</v>
      </c>
      <c r="C16" s="34">
        <v>0</v>
      </c>
      <c r="D16" s="34"/>
      <c r="E16" s="34">
        <f t="shared" si="0"/>
        <v>0</v>
      </c>
      <c r="F16" s="20">
        <v>0.45319999999999999</v>
      </c>
      <c r="G16" s="21"/>
      <c r="H16" s="20" t="e">
        <f t="shared" si="14"/>
        <v>#DIV/0!</v>
      </c>
      <c r="I16" s="21">
        <f t="shared" si="15"/>
        <v>0</v>
      </c>
      <c r="J16" s="21">
        <f t="shared" si="1"/>
        <v>0</v>
      </c>
      <c r="K16" s="22">
        <f t="shared" si="2"/>
        <v>0.45319999999999999</v>
      </c>
      <c r="L16" s="23">
        <f t="shared" si="3"/>
        <v>0</v>
      </c>
      <c r="M16" s="22" t="e">
        <f t="shared" si="4"/>
        <v>#DIV/0!</v>
      </c>
      <c r="N16" s="23" t="e">
        <f t="shared" si="5"/>
        <v>#DIV/0!</v>
      </c>
      <c r="O16" s="24" t="e">
        <f t="shared" si="6"/>
        <v>#DIV/0!</v>
      </c>
      <c r="P16" s="25">
        <f t="shared" si="17"/>
        <v>0.45319999999999999</v>
      </c>
      <c r="Q16" s="26">
        <f t="shared" si="8"/>
        <v>0</v>
      </c>
      <c r="R16" s="25" t="e">
        <f t="shared" si="18"/>
        <v>#DIV/0!</v>
      </c>
      <c r="S16" s="26" t="e">
        <f t="shared" si="10"/>
        <v>#DIV/0!</v>
      </c>
      <c r="T16" s="27" t="e">
        <f t="shared" si="11"/>
        <v>#DIV/0!</v>
      </c>
      <c r="V16" s="76" t="s">
        <v>37</v>
      </c>
      <c r="W16" s="87" t="str">
        <f t="shared" si="16"/>
        <v>m3</v>
      </c>
      <c r="X16" s="88"/>
      <c r="Y16" s="74"/>
      <c r="Z16" s="33">
        <f t="shared" si="12"/>
        <v>0</v>
      </c>
    </row>
    <row r="17" spans="2:26" x14ac:dyDescent="0.25">
      <c r="B17" s="5" t="s">
        <v>38</v>
      </c>
      <c r="C17" s="34">
        <v>0</v>
      </c>
      <c r="D17" s="34"/>
      <c r="E17" s="34">
        <f t="shared" si="0"/>
        <v>0</v>
      </c>
      <c r="F17" s="20" t="e">
        <f t="shared" si="13"/>
        <v>#DIV/0!</v>
      </c>
      <c r="G17" s="21"/>
      <c r="H17" s="20" t="e">
        <f t="shared" si="14"/>
        <v>#DIV/0!</v>
      </c>
      <c r="I17" s="21">
        <f t="shared" si="15"/>
        <v>0</v>
      </c>
      <c r="J17" s="21">
        <f t="shared" si="1"/>
        <v>0</v>
      </c>
      <c r="K17" s="22" t="e">
        <f t="shared" si="2"/>
        <v>#DIV/0!</v>
      </c>
      <c r="L17" s="23" t="e">
        <f t="shared" si="3"/>
        <v>#DIV/0!</v>
      </c>
      <c r="M17" s="22" t="e">
        <f t="shared" si="4"/>
        <v>#DIV/0!</v>
      </c>
      <c r="N17" s="23" t="e">
        <f t="shared" si="5"/>
        <v>#DIV/0!</v>
      </c>
      <c r="O17" s="24" t="e">
        <f t="shared" si="6"/>
        <v>#DIV/0!</v>
      </c>
      <c r="P17" s="25" t="e">
        <f t="shared" si="17"/>
        <v>#DIV/0!</v>
      </c>
      <c r="Q17" s="26" t="e">
        <f t="shared" si="8"/>
        <v>#DIV/0!</v>
      </c>
      <c r="R17" s="25" t="e">
        <f t="shared" si="18"/>
        <v>#DIV/0!</v>
      </c>
      <c r="S17" s="26" t="e">
        <f t="shared" si="10"/>
        <v>#DIV/0!</v>
      </c>
      <c r="T17" s="27" t="e">
        <f t="shared" si="11"/>
        <v>#DIV/0!</v>
      </c>
      <c r="V17" s="76" t="s">
        <v>39</v>
      </c>
      <c r="W17" s="87" t="str">
        <f t="shared" si="16"/>
        <v>m3</v>
      </c>
      <c r="X17" s="88"/>
      <c r="Y17" s="74"/>
      <c r="Z17" s="33">
        <f t="shared" si="12"/>
        <v>0</v>
      </c>
    </row>
    <row r="18" spans="2:26" x14ac:dyDescent="0.25">
      <c r="B18" s="5" t="s">
        <v>40</v>
      </c>
      <c r="C18" s="34">
        <v>0</v>
      </c>
      <c r="D18" s="34"/>
      <c r="E18" s="34">
        <f t="shared" si="0"/>
        <v>0</v>
      </c>
      <c r="F18" s="20" t="e">
        <f t="shared" si="13"/>
        <v>#DIV/0!</v>
      </c>
      <c r="G18" s="21"/>
      <c r="H18" s="20" t="e">
        <f t="shared" si="14"/>
        <v>#DIV/0!</v>
      </c>
      <c r="I18" s="21">
        <f t="shared" si="15"/>
        <v>0</v>
      </c>
      <c r="J18" s="21">
        <f t="shared" si="1"/>
        <v>0</v>
      </c>
      <c r="K18" s="22" t="e">
        <f t="shared" si="2"/>
        <v>#DIV/0!</v>
      </c>
      <c r="L18" s="23" t="e">
        <f t="shared" si="3"/>
        <v>#DIV/0!</v>
      </c>
      <c r="M18" s="22" t="e">
        <f t="shared" si="4"/>
        <v>#DIV/0!</v>
      </c>
      <c r="N18" s="23" t="e">
        <f t="shared" si="5"/>
        <v>#DIV/0!</v>
      </c>
      <c r="O18" s="24" t="e">
        <f t="shared" si="6"/>
        <v>#DIV/0!</v>
      </c>
      <c r="P18" s="25" t="e">
        <f t="shared" si="17"/>
        <v>#DIV/0!</v>
      </c>
      <c r="Q18" s="26" t="e">
        <f t="shared" si="8"/>
        <v>#DIV/0!</v>
      </c>
      <c r="R18" s="25" t="e">
        <f t="shared" si="18"/>
        <v>#DIV/0!</v>
      </c>
      <c r="S18" s="26" t="e">
        <f t="shared" si="10"/>
        <v>#DIV/0!</v>
      </c>
      <c r="T18" s="27" t="e">
        <f t="shared" si="11"/>
        <v>#DIV/0!</v>
      </c>
      <c r="V18" s="76" t="s">
        <v>41</v>
      </c>
      <c r="W18" s="87" t="str">
        <f t="shared" si="16"/>
        <v>m3</v>
      </c>
      <c r="X18" s="88"/>
      <c r="Y18" s="74"/>
      <c r="Z18" s="33">
        <f t="shared" si="12"/>
        <v>0</v>
      </c>
    </row>
    <row r="19" spans="2:26" ht="15.75" thickBot="1" x14ac:dyDescent="0.3">
      <c r="B19" s="5" t="s">
        <v>42</v>
      </c>
      <c r="C19" s="34">
        <v>0</v>
      </c>
      <c r="D19" s="34"/>
      <c r="E19" s="34">
        <f t="shared" si="0"/>
        <v>0</v>
      </c>
      <c r="F19" s="20" t="e">
        <f t="shared" si="13"/>
        <v>#DIV/0!</v>
      </c>
      <c r="G19" s="21"/>
      <c r="H19" s="20" t="e">
        <f t="shared" si="14"/>
        <v>#DIV/0!</v>
      </c>
      <c r="I19" s="21">
        <f t="shared" si="15"/>
        <v>0</v>
      </c>
      <c r="J19" s="21">
        <f t="shared" si="1"/>
        <v>0</v>
      </c>
      <c r="K19" s="22" t="e">
        <f t="shared" si="2"/>
        <v>#DIV/0!</v>
      </c>
      <c r="L19" s="23" t="e">
        <f t="shared" si="3"/>
        <v>#DIV/0!</v>
      </c>
      <c r="M19" s="22" t="e">
        <f t="shared" si="4"/>
        <v>#DIV/0!</v>
      </c>
      <c r="N19" s="23" t="e">
        <f t="shared" si="5"/>
        <v>#DIV/0!</v>
      </c>
      <c r="O19" s="24" t="e">
        <f t="shared" si="6"/>
        <v>#DIV/0!</v>
      </c>
      <c r="P19" s="25" t="e">
        <f t="shared" si="17"/>
        <v>#DIV/0!</v>
      </c>
      <c r="Q19" s="26" t="e">
        <f t="shared" si="8"/>
        <v>#DIV/0!</v>
      </c>
      <c r="R19" s="25" t="e">
        <f t="shared" si="18"/>
        <v>#DIV/0!</v>
      </c>
      <c r="S19" s="26" t="e">
        <f t="shared" si="10"/>
        <v>#DIV/0!</v>
      </c>
      <c r="T19" s="27" t="e">
        <f t="shared" si="11"/>
        <v>#DIV/0!</v>
      </c>
      <c r="V19" s="76" t="s">
        <v>43</v>
      </c>
      <c r="W19" s="87" t="str">
        <f t="shared" si="16"/>
        <v>m3</v>
      </c>
      <c r="X19" s="88"/>
      <c r="Y19" s="74"/>
      <c r="Z19" s="36">
        <f t="shared" si="12"/>
        <v>0</v>
      </c>
    </row>
    <row r="20" spans="2:26" ht="15.75" thickBot="1" x14ac:dyDescent="0.3">
      <c r="B20" s="37" t="s">
        <v>44</v>
      </c>
      <c r="C20" s="38">
        <f>SUM(C8:C19)</f>
        <v>0</v>
      </c>
      <c r="D20" s="38">
        <f>SUM(D8:D19)</f>
        <v>579920</v>
      </c>
      <c r="E20" s="39">
        <f>SUM(E8:E19)</f>
        <v>579920</v>
      </c>
      <c r="F20" s="40">
        <f>G20/J20</f>
        <v>0.42013898468754313</v>
      </c>
      <c r="G20" s="41">
        <f>SUM(G8:G19)</f>
        <v>243647</v>
      </c>
      <c r="H20" s="42">
        <f>I20/J20</f>
        <v>0.57986101531245693</v>
      </c>
      <c r="I20" s="41">
        <f t="shared" si="15"/>
        <v>336273</v>
      </c>
      <c r="J20" s="43">
        <f>SUM(J8:J19)</f>
        <v>579920</v>
      </c>
      <c r="K20" s="44"/>
      <c r="L20" s="45" t="e">
        <f>SUM(L8:L19)</f>
        <v>#DIV/0!</v>
      </c>
      <c r="M20" s="44"/>
      <c r="N20" s="45" t="e">
        <f>SUM(N8:N19)</f>
        <v>#DIV/0!</v>
      </c>
      <c r="O20" s="45" t="e">
        <f>SUM(O8:O19)</f>
        <v>#DIV/0!</v>
      </c>
      <c r="P20" s="46"/>
      <c r="Q20" s="47" t="e">
        <f>SUM(Q8:Q19)</f>
        <v>#DIV/0!</v>
      </c>
      <c r="R20" s="46"/>
      <c r="S20" s="47" t="e">
        <f>SUM(S8:S19)</f>
        <v>#DIV/0!</v>
      </c>
      <c r="T20" s="47" t="e">
        <f>SUM(T8:T19)</f>
        <v>#DIV/0!</v>
      </c>
      <c r="V20" s="13" t="s">
        <v>45</v>
      </c>
      <c r="W20" s="31"/>
      <c r="X20" s="32">
        <f>SUM(X8:X19)</f>
        <v>65070</v>
      </c>
      <c r="Y20" s="15"/>
      <c r="Z20" s="48">
        <f>SUM(Z8:Z19)</f>
        <v>644990</v>
      </c>
    </row>
    <row r="21" spans="2:26" ht="15.75" thickBot="1" x14ac:dyDescent="0.3">
      <c r="B21" s="49" t="s">
        <v>46</v>
      </c>
      <c r="C21" s="50">
        <f>+C20/Z20</f>
        <v>0</v>
      </c>
      <c r="D21" s="51">
        <f>D20/Z20</f>
        <v>0.89911471495682105</v>
      </c>
      <c r="E21" s="52">
        <f>E20/Z20</f>
        <v>0.89911471495682105</v>
      </c>
      <c r="F21" s="53" t="s">
        <v>21</v>
      </c>
      <c r="G21" s="51">
        <f>G20/Z20</f>
        <v>0.37775314345958855</v>
      </c>
      <c r="H21" s="51" t="s">
        <v>21</v>
      </c>
      <c r="I21" s="51">
        <f>I20/Z20</f>
        <v>0.5213615714972325</v>
      </c>
      <c r="J21" s="51">
        <f>J20/Z20</f>
        <v>0.89911471495682105</v>
      </c>
      <c r="K21" s="54"/>
      <c r="L21" s="55" t="e">
        <f>+L20/Z20</f>
        <v>#DIV/0!</v>
      </c>
      <c r="M21" s="51"/>
      <c r="N21" s="55" t="e">
        <f>+N20/Z20</f>
        <v>#DIV/0!</v>
      </c>
      <c r="O21" s="56" t="e">
        <f>+O20/Z20</f>
        <v>#DIV/0!</v>
      </c>
      <c r="P21" s="51"/>
      <c r="Q21" s="57" t="e">
        <f>+Q20/Z20</f>
        <v>#DIV/0!</v>
      </c>
      <c r="R21" s="51"/>
      <c r="S21" s="57" t="e">
        <f>+S20/Z20</f>
        <v>#DIV/0!</v>
      </c>
      <c r="T21" s="58" t="e">
        <f>+T20/Z20</f>
        <v>#DIV/0!</v>
      </c>
      <c r="U21" s="51"/>
      <c r="V21" s="50" t="s">
        <v>21</v>
      </c>
      <c r="W21" s="59" t="s">
        <v>21</v>
      </c>
      <c r="X21" s="52">
        <f>+X20/Z20</f>
        <v>0.10088528504317897</v>
      </c>
      <c r="Y21" s="51"/>
      <c r="Z21" s="60">
        <f>+X21+E21</f>
        <v>1</v>
      </c>
    </row>
    <row r="24" spans="2:26" x14ac:dyDescent="0.25">
      <c r="F24" s="73" t="s">
        <v>21</v>
      </c>
    </row>
    <row r="25" spans="2:26" x14ac:dyDescent="0.25">
      <c r="G25" s="69">
        <f>+G8</f>
        <v>55640</v>
      </c>
      <c r="H25" s="69">
        <f>+I8</f>
        <v>90352</v>
      </c>
      <c r="I25" s="69">
        <f>+X8</f>
        <v>16920</v>
      </c>
      <c r="S25" s="69"/>
    </row>
    <row r="26" spans="2:26" x14ac:dyDescent="0.25">
      <c r="G26" s="69">
        <f t="shared" ref="G26:G37" si="19">+G9</f>
        <v>57830</v>
      </c>
      <c r="H26" s="69">
        <f t="shared" ref="H26:H37" si="20">+I9</f>
        <v>76975</v>
      </c>
      <c r="I26" s="69">
        <f t="shared" ref="I26:I37" si="21">+X9</f>
        <v>14861</v>
      </c>
    </row>
    <row r="27" spans="2:26" x14ac:dyDescent="0.25">
      <c r="G27" s="69">
        <f t="shared" si="19"/>
        <v>65349</v>
      </c>
      <c r="H27" s="69">
        <f t="shared" si="20"/>
        <v>91781</v>
      </c>
      <c r="I27" s="69">
        <f t="shared" si="21"/>
        <v>16925</v>
      </c>
    </row>
    <row r="28" spans="2:26" x14ac:dyDescent="0.25">
      <c r="G28" s="69">
        <f t="shared" si="19"/>
        <v>64828</v>
      </c>
      <c r="H28" s="69">
        <f t="shared" si="20"/>
        <v>77165</v>
      </c>
      <c r="I28" s="69">
        <f t="shared" si="21"/>
        <v>16364</v>
      </c>
    </row>
    <row r="29" spans="2:26" x14ac:dyDescent="0.25">
      <c r="G29" s="69">
        <f t="shared" si="19"/>
        <v>0</v>
      </c>
      <c r="H29" s="69">
        <f t="shared" si="20"/>
        <v>0</v>
      </c>
      <c r="I29" s="69">
        <f t="shared" si="21"/>
        <v>0</v>
      </c>
    </row>
    <row r="30" spans="2:26" x14ac:dyDescent="0.25">
      <c r="G30" s="69">
        <f t="shared" si="19"/>
        <v>0</v>
      </c>
      <c r="H30" s="69">
        <f t="shared" si="20"/>
        <v>0</v>
      </c>
      <c r="I30" s="69">
        <f t="shared" si="21"/>
        <v>0</v>
      </c>
    </row>
    <row r="31" spans="2:26" x14ac:dyDescent="0.25">
      <c r="G31" s="69">
        <f t="shared" si="19"/>
        <v>0</v>
      </c>
      <c r="H31" s="69">
        <f t="shared" si="20"/>
        <v>0</v>
      </c>
      <c r="I31" s="69">
        <f t="shared" si="21"/>
        <v>0</v>
      </c>
    </row>
    <row r="32" spans="2:26" x14ac:dyDescent="0.25">
      <c r="G32" s="69">
        <f t="shared" si="19"/>
        <v>0</v>
      </c>
      <c r="H32" s="69">
        <f t="shared" si="20"/>
        <v>0</v>
      </c>
      <c r="I32" s="69">
        <f t="shared" si="21"/>
        <v>0</v>
      </c>
    </row>
    <row r="33" spans="7:9" x14ac:dyDescent="0.25">
      <c r="G33" s="69">
        <f t="shared" si="19"/>
        <v>0</v>
      </c>
      <c r="H33" s="69">
        <f t="shared" si="20"/>
        <v>0</v>
      </c>
      <c r="I33" s="69">
        <f t="shared" si="21"/>
        <v>0</v>
      </c>
    </row>
    <row r="34" spans="7:9" x14ac:dyDescent="0.25">
      <c r="G34" s="69">
        <f t="shared" si="19"/>
        <v>0</v>
      </c>
      <c r="H34" s="69">
        <f t="shared" si="20"/>
        <v>0</v>
      </c>
      <c r="I34" s="69">
        <f t="shared" si="21"/>
        <v>0</v>
      </c>
    </row>
    <row r="35" spans="7:9" x14ac:dyDescent="0.25">
      <c r="G35" s="69">
        <f t="shared" si="19"/>
        <v>0</v>
      </c>
      <c r="H35" s="69">
        <f t="shared" si="20"/>
        <v>0</v>
      </c>
      <c r="I35" s="69">
        <f t="shared" si="21"/>
        <v>0</v>
      </c>
    </row>
    <row r="36" spans="7:9" x14ac:dyDescent="0.25">
      <c r="G36" s="69">
        <f t="shared" si="19"/>
        <v>0</v>
      </c>
      <c r="H36" s="69">
        <f t="shared" si="20"/>
        <v>0</v>
      </c>
      <c r="I36" s="69">
        <f t="shared" si="21"/>
        <v>0</v>
      </c>
    </row>
    <row r="37" spans="7:9" x14ac:dyDescent="0.25">
      <c r="G37" s="69">
        <f t="shared" si="19"/>
        <v>243647</v>
      </c>
      <c r="H37" s="69">
        <f t="shared" si="20"/>
        <v>336273</v>
      </c>
      <c r="I37" s="69">
        <f t="shared" si="21"/>
        <v>65070</v>
      </c>
    </row>
    <row r="38" spans="7:9" x14ac:dyDescent="0.25">
      <c r="G38" s="69" t="s">
        <v>21</v>
      </c>
    </row>
    <row r="39" spans="7:9" x14ac:dyDescent="0.25">
      <c r="G39" s="69" t="s">
        <v>21</v>
      </c>
    </row>
    <row r="40" spans="7:9" x14ac:dyDescent="0.25">
      <c r="G40" s="69" t="s">
        <v>21</v>
      </c>
    </row>
  </sheetData>
  <mergeCells count="14">
    <mergeCell ref="B6:B7"/>
    <mergeCell ref="C6:C7"/>
    <mergeCell ref="D6:D7"/>
    <mergeCell ref="E6:E7"/>
    <mergeCell ref="F6:G6"/>
    <mergeCell ref="K6:L6"/>
    <mergeCell ref="M6:N6"/>
    <mergeCell ref="P6:Q6"/>
    <mergeCell ref="R6:S6"/>
    <mergeCell ref="C5:E5"/>
    <mergeCell ref="F5:J5"/>
    <mergeCell ref="K5:O5"/>
    <mergeCell ref="P5:T5"/>
    <mergeCell ref="H6:I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2"/>
  <sheetViews>
    <sheetView workbookViewId="0">
      <selection activeCell="D32" sqref="D32"/>
    </sheetView>
  </sheetViews>
  <sheetFormatPr defaultRowHeight="15" x14ac:dyDescent="0.25"/>
  <cols>
    <col min="2" max="2" width="18.85546875" customWidth="1"/>
    <col min="3" max="3" width="12.140625" customWidth="1"/>
    <col min="4" max="4" width="10.5703125" bestFit="1" customWidth="1"/>
    <col min="5" max="5" width="10.5703125" customWidth="1"/>
    <col min="6" max="6" width="14.28515625" customWidth="1"/>
    <col min="16" max="16" width="14.7109375" customWidth="1"/>
    <col min="17" max="17" width="14.42578125" customWidth="1"/>
  </cols>
  <sheetData>
    <row r="1" spans="2:17" x14ac:dyDescent="0.25">
      <c r="L1">
        <v>0.65069999999999995</v>
      </c>
      <c r="M1" t="s">
        <v>47</v>
      </c>
    </row>
    <row r="2" spans="2:17" x14ac:dyDescent="0.25">
      <c r="B2" s="28" t="s">
        <v>48</v>
      </c>
      <c r="C2" s="28"/>
      <c r="L2">
        <v>0.83040000000000003</v>
      </c>
      <c r="M2" t="s">
        <v>49</v>
      </c>
    </row>
    <row r="3" spans="2:17" ht="222.75" customHeight="1" thickBot="1" x14ac:dyDescent="0.3">
      <c r="B3" s="5" t="s">
        <v>83</v>
      </c>
      <c r="C3" s="122" t="s">
        <v>50</v>
      </c>
      <c r="D3" s="89" t="s">
        <v>93</v>
      </c>
      <c r="E3" s="92" t="s">
        <v>51</v>
      </c>
      <c r="F3" s="62" t="s">
        <v>52</v>
      </c>
      <c r="G3" s="152" t="s">
        <v>53</v>
      </c>
      <c r="H3" s="152"/>
      <c r="I3" s="152" t="s">
        <v>54</v>
      </c>
      <c r="J3" s="152"/>
      <c r="K3" s="122" t="s">
        <v>55</v>
      </c>
      <c r="L3" s="122" t="s">
        <v>56</v>
      </c>
      <c r="M3" s="122" t="s">
        <v>57</v>
      </c>
      <c r="N3" s="122" t="s">
        <v>58</v>
      </c>
    </row>
    <row r="4" spans="2:17" x14ac:dyDescent="0.25">
      <c r="B4" s="5"/>
      <c r="C4" s="5" t="s">
        <v>24</v>
      </c>
      <c r="D4" s="90" t="s">
        <v>24</v>
      </c>
      <c r="E4" s="93" t="s">
        <v>24</v>
      </c>
      <c r="F4" s="63" t="s">
        <v>22</v>
      </c>
      <c r="G4" s="64" t="s">
        <v>22</v>
      </c>
      <c r="H4" s="64" t="s">
        <v>24</v>
      </c>
      <c r="I4" s="64" t="s">
        <v>22</v>
      </c>
      <c r="J4" s="64" t="s">
        <v>24</v>
      </c>
      <c r="K4" s="64" t="s">
        <v>24</v>
      </c>
      <c r="L4" s="64" t="s">
        <v>59</v>
      </c>
      <c r="M4" s="64" t="s">
        <v>59</v>
      </c>
      <c r="N4" s="5" t="s">
        <v>59</v>
      </c>
      <c r="P4" s="100" t="s">
        <v>83</v>
      </c>
      <c r="Q4" s="101" t="s">
        <v>92</v>
      </c>
    </row>
    <row r="5" spans="2:17" x14ac:dyDescent="0.25">
      <c r="B5" s="5" t="s">
        <v>67</v>
      </c>
      <c r="C5" s="34"/>
      <c r="D5" s="91"/>
      <c r="E5" s="94">
        <f t="shared" ref="E5:E16" si="0">C5-D5</f>
        <v>0</v>
      </c>
      <c r="F5" s="65" t="e">
        <f t="shared" ref="F5:F17" si="1">E5/C5</f>
        <v>#DIV/0!</v>
      </c>
      <c r="G5" s="66"/>
      <c r="H5" s="67">
        <f t="shared" ref="H5:H16" si="2">D5*G5</f>
        <v>0</v>
      </c>
      <c r="I5" s="66"/>
      <c r="J5" s="67">
        <f t="shared" ref="J5:J16" si="3">D5*I5</f>
        <v>0</v>
      </c>
      <c r="K5" s="68">
        <f t="shared" ref="K5:K16" si="4">H5+J5</f>
        <v>0</v>
      </c>
      <c r="L5" s="34">
        <f>H5*L1</f>
        <v>0</v>
      </c>
      <c r="M5" s="34">
        <f>J5*L1</f>
        <v>0</v>
      </c>
      <c r="N5" s="68">
        <f t="shared" ref="N5:N17" si="5">SUM(L5:M5)</f>
        <v>0</v>
      </c>
      <c r="P5" s="106" t="str">
        <f>+B5</f>
        <v>januar</v>
      </c>
      <c r="Q5" s="107" t="e">
        <f>+F5</f>
        <v>#DIV/0!</v>
      </c>
    </row>
    <row r="6" spans="2:17" x14ac:dyDescent="0.25">
      <c r="B6" s="5" t="s">
        <v>25</v>
      </c>
      <c r="C6" s="34"/>
      <c r="D6" s="91"/>
      <c r="E6" s="94">
        <f t="shared" si="0"/>
        <v>0</v>
      </c>
      <c r="F6" s="65" t="e">
        <f t="shared" si="1"/>
        <v>#DIV/0!</v>
      </c>
      <c r="G6" s="66"/>
      <c r="H6" s="67">
        <f t="shared" si="2"/>
        <v>0</v>
      </c>
      <c r="I6" s="66"/>
      <c r="J6" s="67">
        <f t="shared" si="3"/>
        <v>0</v>
      </c>
      <c r="K6" s="68">
        <f t="shared" si="4"/>
        <v>0</v>
      </c>
      <c r="L6" s="34">
        <f>H6*L1</f>
        <v>0</v>
      </c>
      <c r="M6" s="34">
        <f>J6*L1</f>
        <v>0</v>
      </c>
      <c r="N6" s="68">
        <f t="shared" si="5"/>
        <v>0</v>
      </c>
      <c r="P6" s="102" t="str">
        <f t="shared" ref="P6:P17" si="6">+B6</f>
        <v>februar</v>
      </c>
      <c r="Q6" s="104" t="e">
        <f t="shared" ref="Q6:Q17" si="7">+F6</f>
        <v>#DIV/0!</v>
      </c>
    </row>
    <row r="7" spans="2:17" x14ac:dyDescent="0.25">
      <c r="B7" s="5" t="s">
        <v>27</v>
      </c>
      <c r="C7" s="34"/>
      <c r="D7" s="91"/>
      <c r="E7" s="94">
        <f t="shared" si="0"/>
        <v>0</v>
      </c>
      <c r="F7" s="65" t="e">
        <f t="shared" si="1"/>
        <v>#DIV/0!</v>
      </c>
      <c r="G7" s="66"/>
      <c r="H7" s="67">
        <f t="shared" si="2"/>
        <v>0</v>
      </c>
      <c r="I7" s="66"/>
      <c r="J7" s="67">
        <f t="shared" si="3"/>
        <v>0</v>
      </c>
      <c r="K7" s="68">
        <f t="shared" si="4"/>
        <v>0</v>
      </c>
      <c r="L7" s="34">
        <f>H7*$L$2</f>
        <v>0</v>
      </c>
      <c r="M7" s="34">
        <f>J7*$L$2</f>
        <v>0</v>
      </c>
      <c r="N7" s="68">
        <f t="shared" si="5"/>
        <v>0</v>
      </c>
      <c r="P7" s="102" t="str">
        <f t="shared" si="6"/>
        <v>marec</v>
      </c>
      <c r="Q7" s="104" t="e">
        <f t="shared" si="7"/>
        <v>#DIV/0!</v>
      </c>
    </row>
    <row r="8" spans="2:17" x14ac:dyDescent="0.25">
      <c r="B8" s="5" t="s">
        <v>77</v>
      </c>
      <c r="C8" s="34"/>
      <c r="D8" s="91"/>
      <c r="E8" s="94">
        <f t="shared" si="0"/>
        <v>0</v>
      </c>
      <c r="F8" s="65" t="e">
        <f t="shared" si="1"/>
        <v>#DIV/0!</v>
      </c>
      <c r="G8" s="66"/>
      <c r="H8" s="67">
        <f t="shared" si="2"/>
        <v>0</v>
      </c>
      <c r="I8" s="66"/>
      <c r="J8" s="67">
        <f t="shared" si="3"/>
        <v>0</v>
      </c>
      <c r="K8" s="68">
        <f t="shared" si="4"/>
        <v>0</v>
      </c>
      <c r="L8" s="34">
        <f>H8*$L$2</f>
        <v>0</v>
      </c>
      <c r="M8" s="34">
        <f>J8*$L$2</f>
        <v>0</v>
      </c>
      <c r="N8" s="68">
        <f t="shared" si="5"/>
        <v>0</v>
      </c>
      <c r="P8" s="102" t="str">
        <f t="shared" si="6"/>
        <v>april</v>
      </c>
      <c r="Q8" s="104" t="e">
        <f t="shared" si="7"/>
        <v>#DIV/0!</v>
      </c>
    </row>
    <row r="9" spans="2:17" x14ac:dyDescent="0.25">
      <c r="B9" s="5" t="s">
        <v>78</v>
      </c>
      <c r="C9" s="34"/>
      <c r="D9" s="91"/>
      <c r="E9" s="94">
        <f t="shared" si="0"/>
        <v>0</v>
      </c>
      <c r="F9" s="65" t="e">
        <f t="shared" si="1"/>
        <v>#DIV/0!</v>
      </c>
      <c r="G9" s="66"/>
      <c r="H9" s="67">
        <f t="shared" si="2"/>
        <v>0</v>
      </c>
      <c r="I9" s="66"/>
      <c r="J9" s="67">
        <f t="shared" si="3"/>
        <v>0</v>
      </c>
      <c r="K9" s="68">
        <f t="shared" si="4"/>
        <v>0</v>
      </c>
      <c r="L9" s="34">
        <f t="shared" ref="L9:L16" si="8">H9*$L$2</f>
        <v>0</v>
      </c>
      <c r="M9" s="34">
        <f t="shared" ref="M9:M16" si="9">J9*$L$2</f>
        <v>0</v>
      </c>
      <c r="N9" s="68">
        <f t="shared" si="5"/>
        <v>0</v>
      </c>
      <c r="P9" s="102" t="str">
        <f t="shared" si="6"/>
        <v>maj</v>
      </c>
      <c r="Q9" s="109" t="e">
        <f t="shared" si="7"/>
        <v>#DIV/0!</v>
      </c>
    </row>
    <row r="10" spans="2:17" x14ac:dyDescent="0.25">
      <c r="B10" s="5" t="s">
        <v>60</v>
      </c>
      <c r="C10" s="34"/>
      <c r="D10" s="91"/>
      <c r="E10" s="94">
        <f t="shared" si="0"/>
        <v>0</v>
      </c>
      <c r="F10" s="65" t="e">
        <f t="shared" si="1"/>
        <v>#DIV/0!</v>
      </c>
      <c r="G10" s="66"/>
      <c r="H10" s="67">
        <f t="shared" si="2"/>
        <v>0</v>
      </c>
      <c r="I10" s="66"/>
      <c r="J10" s="67">
        <f t="shared" si="3"/>
        <v>0</v>
      </c>
      <c r="K10" s="68">
        <f t="shared" si="4"/>
        <v>0</v>
      </c>
      <c r="L10" s="34">
        <f t="shared" si="8"/>
        <v>0</v>
      </c>
      <c r="M10" s="34">
        <f t="shared" si="9"/>
        <v>0</v>
      </c>
      <c r="N10" s="68">
        <f t="shared" si="5"/>
        <v>0</v>
      </c>
      <c r="P10" s="102" t="str">
        <f t="shared" si="6"/>
        <v>junij</v>
      </c>
      <c r="Q10" s="109" t="e">
        <f t="shared" si="7"/>
        <v>#DIV/0!</v>
      </c>
    </row>
    <row r="11" spans="2:17" x14ac:dyDescent="0.25">
      <c r="B11" s="5" t="s">
        <v>61</v>
      </c>
      <c r="C11" s="34"/>
      <c r="D11" s="91"/>
      <c r="E11" s="94">
        <f t="shared" si="0"/>
        <v>0</v>
      </c>
      <c r="F11" s="65" t="e">
        <f t="shared" si="1"/>
        <v>#DIV/0!</v>
      </c>
      <c r="G11" s="66"/>
      <c r="H11" s="67">
        <f t="shared" si="2"/>
        <v>0</v>
      </c>
      <c r="I11" s="66"/>
      <c r="J11" s="67">
        <f t="shared" si="3"/>
        <v>0</v>
      </c>
      <c r="K11" s="68">
        <f t="shared" si="4"/>
        <v>0</v>
      </c>
      <c r="L11" s="34">
        <f t="shared" si="8"/>
        <v>0</v>
      </c>
      <c r="M11" s="34">
        <f t="shared" si="9"/>
        <v>0</v>
      </c>
      <c r="N11" s="68">
        <f t="shared" si="5"/>
        <v>0</v>
      </c>
      <c r="P11" s="102" t="str">
        <f t="shared" si="6"/>
        <v>julij</v>
      </c>
      <c r="Q11" s="109" t="e">
        <f t="shared" si="7"/>
        <v>#DIV/0!</v>
      </c>
    </row>
    <row r="12" spans="2:17" x14ac:dyDescent="0.25">
      <c r="B12" s="5" t="s">
        <v>34</v>
      </c>
      <c r="C12" s="34"/>
      <c r="D12" s="91"/>
      <c r="E12" s="94">
        <f t="shared" si="0"/>
        <v>0</v>
      </c>
      <c r="F12" s="65" t="e">
        <f t="shared" si="1"/>
        <v>#DIV/0!</v>
      </c>
      <c r="G12" s="66"/>
      <c r="H12" s="67">
        <f t="shared" si="2"/>
        <v>0</v>
      </c>
      <c r="I12" s="66"/>
      <c r="J12" s="67">
        <f t="shared" si="3"/>
        <v>0</v>
      </c>
      <c r="K12" s="68">
        <f t="shared" si="4"/>
        <v>0</v>
      </c>
      <c r="L12" s="34">
        <f t="shared" si="8"/>
        <v>0</v>
      </c>
      <c r="M12" s="34">
        <f t="shared" si="9"/>
        <v>0</v>
      </c>
      <c r="N12" s="68">
        <f t="shared" si="5"/>
        <v>0</v>
      </c>
      <c r="P12" s="102" t="str">
        <f t="shared" si="6"/>
        <v>avgust</v>
      </c>
      <c r="Q12" s="109" t="e">
        <f t="shared" si="7"/>
        <v>#DIV/0!</v>
      </c>
    </row>
    <row r="13" spans="2:17" x14ac:dyDescent="0.25">
      <c r="B13" s="5" t="s">
        <v>36</v>
      </c>
      <c r="C13" s="34">
        <v>605781</v>
      </c>
      <c r="D13" s="91">
        <v>313332</v>
      </c>
      <c r="E13" s="94">
        <f t="shared" si="0"/>
        <v>292449</v>
      </c>
      <c r="F13" s="65">
        <f t="shared" si="1"/>
        <v>0.48276357297439171</v>
      </c>
      <c r="G13" s="66"/>
      <c r="H13" s="67">
        <f t="shared" si="2"/>
        <v>0</v>
      </c>
      <c r="I13" s="66"/>
      <c r="J13" s="67">
        <f t="shared" si="3"/>
        <v>0</v>
      </c>
      <c r="K13" s="68">
        <f t="shared" si="4"/>
        <v>0</v>
      </c>
      <c r="L13" s="34">
        <f t="shared" si="8"/>
        <v>0</v>
      </c>
      <c r="M13" s="34">
        <f t="shared" si="9"/>
        <v>0</v>
      </c>
      <c r="N13" s="68">
        <f t="shared" si="5"/>
        <v>0</v>
      </c>
      <c r="P13" s="102" t="str">
        <f t="shared" si="6"/>
        <v>september</v>
      </c>
      <c r="Q13" s="109">
        <f t="shared" si="7"/>
        <v>0.48276357297439171</v>
      </c>
    </row>
    <row r="14" spans="2:17" x14ac:dyDescent="0.25">
      <c r="B14" s="5" t="s">
        <v>38</v>
      </c>
      <c r="C14" s="34"/>
      <c r="D14" s="91"/>
      <c r="E14" s="94">
        <f t="shared" si="0"/>
        <v>0</v>
      </c>
      <c r="F14" s="65" t="e">
        <f t="shared" si="1"/>
        <v>#DIV/0!</v>
      </c>
      <c r="G14" s="66"/>
      <c r="H14" s="67">
        <f t="shared" si="2"/>
        <v>0</v>
      </c>
      <c r="I14" s="66"/>
      <c r="J14" s="67">
        <f t="shared" si="3"/>
        <v>0</v>
      </c>
      <c r="K14" s="68">
        <f t="shared" si="4"/>
        <v>0</v>
      </c>
      <c r="L14" s="34">
        <f t="shared" si="8"/>
        <v>0</v>
      </c>
      <c r="M14" s="34">
        <f t="shared" si="9"/>
        <v>0</v>
      </c>
      <c r="N14" s="68">
        <f t="shared" si="5"/>
        <v>0</v>
      </c>
      <c r="P14" s="102" t="str">
        <f t="shared" si="6"/>
        <v>oktober</v>
      </c>
      <c r="Q14" s="109" t="e">
        <f t="shared" si="7"/>
        <v>#DIV/0!</v>
      </c>
    </row>
    <row r="15" spans="2:17" x14ac:dyDescent="0.25">
      <c r="B15" s="5" t="s">
        <v>40</v>
      </c>
      <c r="C15" s="34"/>
      <c r="D15" s="91"/>
      <c r="E15" s="94">
        <f t="shared" si="0"/>
        <v>0</v>
      </c>
      <c r="F15" s="65" t="e">
        <f t="shared" si="1"/>
        <v>#DIV/0!</v>
      </c>
      <c r="G15" s="66"/>
      <c r="H15" s="67">
        <f t="shared" si="2"/>
        <v>0</v>
      </c>
      <c r="I15" s="66"/>
      <c r="J15" s="67">
        <f t="shared" si="3"/>
        <v>0</v>
      </c>
      <c r="K15" s="68">
        <f t="shared" si="4"/>
        <v>0</v>
      </c>
      <c r="L15" s="34">
        <f t="shared" si="8"/>
        <v>0</v>
      </c>
      <c r="M15" s="34">
        <f t="shared" si="9"/>
        <v>0</v>
      </c>
      <c r="N15" s="68">
        <f t="shared" si="5"/>
        <v>0</v>
      </c>
      <c r="P15" s="102" t="str">
        <f t="shared" si="6"/>
        <v>november</v>
      </c>
      <c r="Q15" s="109" t="e">
        <f t="shared" si="7"/>
        <v>#DIV/0!</v>
      </c>
    </row>
    <row r="16" spans="2:17" x14ac:dyDescent="0.25">
      <c r="B16" s="5" t="s">
        <v>42</v>
      </c>
      <c r="C16" s="34"/>
      <c r="D16" s="91"/>
      <c r="E16" s="94">
        <f t="shared" si="0"/>
        <v>0</v>
      </c>
      <c r="F16" s="65" t="e">
        <f t="shared" si="1"/>
        <v>#DIV/0!</v>
      </c>
      <c r="G16" s="66"/>
      <c r="H16" s="67">
        <f t="shared" si="2"/>
        <v>0</v>
      </c>
      <c r="I16" s="66"/>
      <c r="J16" s="67">
        <f t="shared" si="3"/>
        <v>0</v>
      </c>
      <c r="K16" s="68">
        <f t="shared" si="4"/>
        <v>0</v>
      </c>
      <c r="L16" s="34">
        <f t="shared" si="8"/>
        <v>0</v>
      </c>
      <c r="M16" s="34">
        <f t="shared" si="9"/>
        <v>0</v>
      </c>
      <c r="N16" s="68">
        <f t="shared" si="5"/>
        <v>0</v>
      </c>
      <c r="P16" s="108" t="str">
        <f t="shared" si="6"/>
        <v>december</v>
      </c>
      <c r="Q16" s="110" t="e">
        <f t="shared" si="7"/>
        <v>#DIV/0!</v>
      </c>
    </row>
    <row r="17" spans="2:17" ht="19.5" thickBot="1" x14ac:dyDescent="0.35">
      <c r="B17" s="95" t="s">
        <v>62</v>
      </c>
      <c r="C17" s="96">
        <f>SUM(C5:C16)</f>
        <v>605781</v>
      </c>
      <c r="D17" s="97">
        <f>SUM(D5:D16)</f>
        <v>313332</v>
      </c>
      <c r="E17" s="98">
        <f>SUM(E5:E16)</f>
        <v>292449</v>
      </c>
      <c r="F17" s="99">
        <f t="shared" si="1"/>
        <v>0.48276357297439171</v>
      </c>
      <c r="G17" s="66"/>
      <c r="H17" s="67">
        <f>SUM(H5:H16)</f>
        <v>0</v>
      </c>
      <c r="I17" s="66"/>
      <c r="J17" s="67">
        <f>SUM(J5:J16)</f>
        <v>0</v>
      </c>
      <c r="K17" s="68">
        <f>SUM(K5:K16)</f>
        <v>0</v>
      </c>
      <c r="L17" s="34">
        <f>SUM(L5:L16)</f>
        <v>0</v>
      </c>
      <c r="M17" s="34">
        <f>SUM(M5:M16)</f>
        <v>0</v>
      </c>
      <c r="N17" s="68">
        <f t="shared" si="5"/>
        <v>0</v>
      </c>
      <c r="P17" s="103" t="str">
        <f t="shared" si="6"/>
        <v>skupaj</v>
      </c>
      <c r="Q17" s="105">
        <f t="shared" si="7"/>
        <v>0.48276357297439171</v>
      </c>
    </row>
    <row r="19" spans="2:17" x14ac:dyDescent="0.25">
      <c r="B19">
        <v>0.6069</v>
      </c>
      <c r="D19" s="69">
        <f>+D5*B19</f>
        <v>0</v>
      </c>
      <c r="L19" s="69"/>
    </row>
    <row r="20" spans="2:17" x14ac:dyDescent="0.25">
      <c r="B20">
        <v>0.53749999999999998</v>
      </c>
      <c r="D20" s="69">
        <f>+D5*B20</f>
        <v>0</v>
      </c>
      <c r="L20" s="69"/>
    </row>
    <row r="21" spans="2:17" x14ac:dyDescent="0.25">
      <c r="D21" s="69"/>
      <c r="L21" s="69"/>
    </row>
    <row r="22" spans="2:17" x14ac:dyDescent="0.25">
      <c r="D22" s="69">
        <f>+D17-D5</f>
        <v>313332</v>
      </c>
      <c r="L22" s="69"/>
    </row>
    <row r="26" spans="2:17" ht="18" customHeight="1" x14ac:dyDescent="0.25">
      <c r="B26" t="s">
        <v>79</v>
      </c>
    </row>
    <row r="27" spans="2:17" x14ac:dyDescent="0.25">
      <c r="B27" s="5"/>
      <c r="C27" s="153" t="s">
        <v>3</v>
      </c>
      <c r="D27" s="154"/>
      <c r="E27" s="155"/>
      <c r="F27" s="156" t="s">
        <v>63</v>
      </c>
      <c r="G27" s="156"/>
      <c r="H27" s="156"/>
      <c r="I27" s="156"/>
      <c r="J27" s="156"/>
    </row>
    <row r="28" spans="2:17" x14ac:dyDescent="0.25">
      <c r="B28" s="145"/>
      <c r="C28" s="147" t="s">
        <v>80</v>
      </c>
      <c r="D28" s="147" t="s">
        <v>81</v>
      </c>
      <c r="E28" s="147" t="s">
        <v>82</v>
      </c>
      <c r="F28" s="157" t="s">
        <v>64</v>
      </c>
      <c r="G28" s="158"/>
      <c r="H28" s="157" t="s">
        <v>65</v>
      </c>
      <c r="I28" s="158"/>
      <c r="J28" s="151" t="s">
        <v>66</v>
      </c>
    </row>
    <row r="29" spans="2:17" ht="137.25" customHeight="1" x14ac:dyDescent="0.25">
      <c r="B29" s="146"/>
      <c r="C29" s="148"/>
      <c r="D29" s="148"/>
      <c r="E29" s="148"/>
      <c r="F29" s="159"/>
      <c r="G29" s="160"/>
      <c r="H29" s="159"/>
      <c r="I29" s="160"/>
      <c r="J29" s="151"/>
    </row>
    <row r="30" spans="2:17" x14ac:dyDescent="0.25">
      <c r="B30" s="117"/>
      <c r="C30" s="118" t="s">
        <v>24</v>
      </c>
      <c r="D30" s="118" t="s">
        <v>24</v>
      </c>
      <c r="E30" s="118" t="s">
        <v>24</v>
      </c>
      <c r="F30" s="64" t="s">
        <v>22</v>
      </c>
      <c r="G30" s="64" t="s">
        <v>24</v>
      </c>
      <c r="H30" s="64" t="s">
        <v>22</v>
      </c>
      <c r="I30" s="64" t="s">
        <v>24</v>
      </c>
      <c r="J30" s="64" t="s">
        <v>62</v>
      </c>
    </row>
    <row r="31" spans="2:17" x14ac:dyDescent="0.25">
      <c r="B31" s="29" t="s">
        <v>67</v>
      </c>
      <c r="C31" s="30">
        <v>0</v>
      </c>
      <c r="D31" s="30">
        <v>87111</v>
      </c>
      <c r="E31" s="30">
        <f t="shared" ref="E31:E42" si="10">SUM(C31:D31)</f>
        <v>87111</v>
      </c>
      <c r="F31" s="66">
        <f>C31/E31</f>
        <v>0</v>
      </c>
      <c r="G31" s="72">
        <f t="shared" ref="G31:G43" si="11">E31*F31</f>
        <v>0</v>
      </c>
      <c r="H31" s="66">
        <f>D31/E31</f>
        <v>1</v>
      </c>
      <c r="I31" s="72">
        <f t="shared" ref="I31:I43" si="12">E31*H31</f>
        <v>87111</v>
      </c>
      <c r="J31" s="34">
        <f t="shared" ref="J31:J43" si="13">G31+I31</f>
        <v>87111</v>
      </c>
      <c r="K31" s="73"/>
    </row>
    <row r="32" spans="2:17" x14ac:dyDescent="0.25">
      <c r="B32" s="29" t="s">
        <v>25</v>
      </c>
      <c r="C32" s="30">
        <v>0</v>
      </c>
      <c r="D32" s="30"/>
      <c r="E32" s="30">
        <f t="shared" si="10"/>
        <v>0</v>
      </c>
      <c r="F32" s="66" t="e">
        <f t="shared" ref="F32:F43" si="14">C32/E32</f>
        <v>#DIV/0!</v>
      </c>
      <c r="G32" s="72" t="e">
        <f t="shared" si="11"/>
        <v>#DIV/0!</v>
      </c>
      <c r="H32" s="66" t="e">
        <f t="shared" ref="H32:H43" si="15">D32/E32</f>
        <v>#DIV/0!</v>
      </c>
      <c r="I32" s="72" t="e">
        <f t="shared" si="12"/>
        <v>#DIV/0!</v>
      </c>
      <c r="J32" s="34" t="e">
        <f t="shared" si="13"/>
        <v>#DIV/0!</v>
      </c>
      <c r="K32" s="73"/>
    </row>
    <row r="33" spans="2:11" x14ac:dyDescent="0.25">
      <c r="B33" s="5" t="s">
        <v>27</v>
      </c>
      <c r="C33" s="34">
        <v>0</v>
      </c>
      <c r="D33" s="34"/>
      <c r="E33" s="34">
        <f t="shared" si="10"/>
        <v>0</v>
      </c>
      <c r="F33" s="66" t="e">
        <f t="shared" si="14"/>
        <v>#DIV/0!</v>
      </c>
      <c r="G33" s="72" t="e">
        <f t="shared" si="11"/>
        <v>#DIV/0!</v>
      </c>
      <c r="H33" s="66" t="e">
        <f t="shared" si="15"/>
        <v>#DIV/0!</v>
      </c>
      <c r="I33" s="72" t="e">
        <f t="shared" si="12"/>
        <v>#DIV/0!</v>
      </c>
      <c r="J33" s="34" t="e">
        <f t="shared" si="13"/>
        <v>#DIV/0!</v>
      </c>
      <c r="K33" s="73"/>
    </row>
    <row r="34" spans="2:11" x14ac:dyDescent="0.25">
      <c r="B34" s="5" t="s">
        <v>77</v>
      </c>
      <c r="C34" s="34">
        <v>0</v>
      </c>
      <c r="D34" s="34"/>
      <c r="E34" s="34">
        <f t="shared" si="10"/>
        <v>0</v>
      </c>
      <c r="F34" s="66" t="e">
        <f t="shared" si="14"/>
        <v>#DIV/0!</v>
      </c>
      <c r="G34" s="72" t="e">
        <f t="shared" si="11"/>
        <v>#DIV/0!</v>
      </c>
      <c r="H34" s="66" t="e">
        <f t="shared" si="15"/>
        <v>#DIV/0!</v>
      </c>
      <c r="I34" s="72" t="e">
        <f t="shared" si="12"/>
        <v>#DIV/0!</v>
      </c>
      <c r="J34" s="34" t="e">
        <f t="shared" si="13"/>
        <v>#DIV/0!</v>
      </c>
      <c r="K34" s="73"/>
    </row>
    <row r="35" spans="2:11" x14ac:dyDescent="0.25">
      <c r="B35" s="5" t="s">
        <v>78</v>
      </c>
      <c r="C35" s="34">
        <v>0</v>
      </c>
      <c r="D35" s="34"/>
      <c r="E35" s="34">
        <f t="shared" si="10"/>
        <v>0</v>
      </c>
      <c r="F35" s="66" t="e">
        <f t="shared" si="14"/>
        <v>#DIV/0!</v>
      </c>
      <c r="G35" s="72" t="e">
        <f t="shared" si="11"/>
        <v>#DIV/0!</v>
      </c>
      <c r="H35" s="66" t="e">
        <f t="shared" si="15"/>
        <v>#DIV/0!</v>
      </c>
      <c r="I35" s="72" t="e">
        <f t="shared" si="12"/>
        <v>#DIV/0!</v>
      </c>
      <c r="J35" s="34" t="e">
        <f t="shared" si="13"/>
        <v>#DIV/0!</v>
      </c>
      <c r="K35" s="73"/>
    </row>
    <row r="36" spans="2:11" x14ac:dyDescent="0.25">
      <c r="B36" s="35" t="s">
        <v>60</v>
      </c>
      <c r="C36" s="34">
        <v>0</v>
      </c>
      <c r="D36" s="34"/>
      <c r="E36" s="34">
        <f t="shared" si="10"/>
        <v>0</v>
      </c>
      <c r="F36" s="66" t="e">
        <f t="shared" si="14"/>
        <v>#DIV/0!</v>
      </c>
      <c r="G36" s="72" t="e">
        <f t="shared" si="11"/>
        <v>#DIV/0!</v>
      </c>
      <c r="H36" s="66" t="e">
        <f t="shared" si="15"/>
        <v>#DIV/0!</v>
      </c>
      <c r="I36" s="72" t="e">
        <f t="shared" si="12"/>
        <v>#DIV/0!</v>
      </c>
      <c r="J36" s="34" t="e">
        <f t="shared" si="13"/>
        <v>#DIV/0!</v>
      </c>
      <c r="K36" s="73"/>
    </row>
    <row r="37" spans="2:11" x14ac:dyDescent="0.25">
      <c r="B37" s="35" t="s">
        <v>61</v>
      </c>
      <c r="C37" s="34">
        <v>0</v>
      </c>
      <c r="D37" s="34"/>
      <c r="E37" s="34">
        <f t="shared" si="10"/>
        <v>0</v>
      </c>
      <c r="F37" s="66" t="e">
        <f t="shared" si="14"/>
        <v>#DIV/0!</v>
      </c>
      <c r="G37" s="72" t="e">
        <f t="shared" si="11"/>
        <v>#DIV/0!</v>
      </c>
      <c r="H37" s="66" t="e">
        <f t="shared" si="15"/>
        <v>#DIV/0!</v>
      </c>
      <c r="I37" s="72" t="e">
        <f t="shared" si="12"/>
        <v>#DIV/0!</v>
      </c>
      <c r="J37" s="34" t="e">
        <f t="shared" si="13"/>
        <v>#DIV/0!</v>
      </c>
      <c r="K37" s="73"/>
    </row>
    <row r="38" spans="2:11" x14ac:dyDescent="0.25">
      <c r="B38" s="5" t="s">
        <v>34</v>
      </c>
      <c r="C38" s="34">
        <v>0</v>
      </c>
      <c r="D38" s="34"/>
      <c r="E38" s="34">
        <f t="shared" si="10"/>
        <v>0</v>
      </c>
      <c r="F38" s="66" t="e">
        <f t="shared" si="14"/>
        <v>#DIV/0!</v>
      </c>
      <c r="G38" s="72" t="e">
        <f t="shared" si="11"/>
        <v>#DIV/0!</v>
      </c>
      <c r="H38" s="66" t="e">
        <f t="shared" si="15"/>
        <v>#DIV/0!</v>
      </c>
      <c r="I38" s="72" t="e">
        <f t="shared" si="12"/>
        <v>#DIV/0!</v>
      </c>
      <c r="J38" s="34" t="e">
        <f t="shared" si="13"/>
        <v>#DIV/0!</v>
      </c>
      <c r="K38" s="73"/>
    </row>
    <row r="39" spans="2:11" x14ac:dyDescent="0.25">
      <c r="B39" s="5" t="s">
        <v>36</v>
      </c>
      <c r="C39" s="34">
        <v>0</v>
      </c>
      <c r="D39" s="34"/>
      <c r="E39" s="34">
        <f t="shared" si="10"/>
        <v>0</v>
      </c>
      <c r="F39" s="66" t="e">
        <f t="shared" si="14"/>
        <v>#DIV/0!</v>
      </c>
      <c r="G39" s="72" t="e">
        <f t="shared" si="11"/>
        <v>#DIV/0!</v>
      </c>
      <c r="H39" s="66" t="e">
        <f t="shared" si="15"/>
        <v>#DIV/0!</v>
      </c>
      <c r="I39" s="72" t="e">
        <f t="shared" si="12"/>
        <v>#DIV/0!</v>
      </c>
      <c r="J39" s="34" t="e">
        <f t="shared" si="13"/>
        <v>#DIV/0!</v>
      </c>
      <c r="K39" s="73"/>
    </row>
    <row r="40" spans="2:11" x14ac:dyDescent="0.25">
      <c r="B40" s="5" t="s">
        <v>38</v>
      </c>
      <c r="C40" s="34">
        <v>0</v>
      </c>
      <c r="D40" s="34"/>
      <c r="E40" s="34">
        <f t="shared" si="10"/>
        <v>0</v>
      </c>
      <c r="F40" s="66" t="e">
        <f t="shared" si="14"/>
        <v>#DIV/0!</v>
      </c>
      <c r="G40" s="72" t="e">
        <f t="shared" si="11"/>
        <v>#DIV/0!</v>
      </c>
      <c r="H40" s="66" t="e">
        <f t="shared" si="15"/>
        <v>#DIV/0!</v>
      </c>
      <c r="I40" s="72" t="e">
        <f t="shared" si="12"/>
        <v>#DIV/0!</v>
      </c>
      <c r="J40" s="34" t="e">
        <f t="shared" si="13"/>
        <v>#DIV/0!</v>
      </c>
      <c r="K40" s="73"/>
    </row>
    <row r="41" spans="2:11" x14ac:dyDescent="0.25">
      <c r="B41" s="5" t="s">
        <v>40</v>
      </c>
      <c r="C41" s="34">
        <v>0</v>
      </c>
      <c r="D41" s="34"/>
      <c r="E41" s="34">
        <f t="shared" si="10"/>
        <v>0</v>
      </c>
      <c r="F41" s="66" t="e">
        <f t="shared" si="14"/>
        <v>#DIV/0!</v>
      </c>
      <c r="G41" s="72" t="e">
        <f t="shared" si="11"/>
        <v>#DIV/0!</v>
      </c>
      <c r="H41" s="66" t="e">
        <f t="shared" si="15"/>
        <v>#DIV/0!</v>
      </c>
      <c r="I41" s="72" t="e">
        <f t="shared" si="12"/>
        <v>#DIV/0!</v>
      </c>
      <c r="J41" s="34" t="e">
        <f t="shared" si="13"/>
        <v>#DIV/0!</v>
      </c>
      <c r="K41" s="73"/>
    </row>
    <row r="42" spans="2:11" x14ac:dyDescent="0.25">
      <c r="B42" s="5" t="s">
        <v>42</v>
      </c>
      <c r="C42" s="34"/>
      <c r="D42" s="34"/>
      <c r="E42" s="34">
        <f t="shared" si="10"/>
        <v>0</v>
      </c>
      <c r="F42" s="66" t="e">
        <f t="shared" si="14"/>
        <v>#DIV/0!</v>
      </c>
      <c r="G42" s="72" t="e">
        <f t="shared" si="11"/>
        <v>#DIV/0!</v>
      </c>
      <c r="H42" s="66" t="e">
        <f t="shared" si="15"/>
        <v>#DIV/0!</v>
      </c>
      <c r="I42" s="72" t="e">
        <f t="shared" si="12"/>
        <v>#DIV/0!</v>
      </c>
      <c r="J42" s="34" t="e">
        <f t="shared" si="13"/>
        <v>#DIV/0!</v>
      </c>
      <c r="K42" s="73"/>
    </row>
    <row r="43" spans="2:11" x14ac:dyDescent="0.25">
      <c r="B43" s="5" t="s">
        <v>44</v>
      </c>
      <c r="C43" s="34">
        <f>SUM(C31:C42)</f>
        <v>0</v>
      </c>
      <c r="D43" s="34">
        <f>SUM(D31:D42)</f>
        <v>87111</v>
      </c>
      <c r="E43" s="34">
        <f>SUM(E31:E42)</f>
        <v>87111</v>
      </c>
      <c r="F43" s="66">
        <f t="shared" si="14"/>
        <v>0</v>
      </c>
      <c r="G43" s="72">
        <f t="shared" si="11"/>
        <v>0</v>
      </c>
      <c r="H43" s="66">
        <f t="shared" si="15"/>
        <v>1</v>
      </c>
      <c r="I43" s="72">
        <f t="shared" si="12"/>
        <v>87111</v>
      </c>
      <c r="J43" s="34">
        <f t="shared" si="13"/>
        <v>87111</v>
      </c>
      <c r="K43" s="73"/>
    </row>
    <row r="48" spans="2:11" x14ac:dyDescent="0.25">
      <c r="E48" s="69"/>
    </row>
    <row r="49" spans="4:5" x14ac:dyDescent="0.25">
      <c r="E49" s="69"/>
    </row>
    <row r="50" spans="4:5" x14ac:dyDescent="0.25">
      <c r="E50" s="69"/>
    </row>
    <row r="51" spans="4:5" x14ac:dyDescent="0.25">
      <c r="E51" s="69"/>
    </row>
    <row r="52" spans="4:5" x14ac:dyDescent="0.25">
      <c r="E52" s="69"/>
    </row>
    <row r="53" spans="4:5" x14ac:dyDescent="0.25">
      <c r="E53" s="69"/>
    </row>
    <row r="54" spans="4:5" x14ac:dyDescent="0.25">
      <c r="E54" s="69"/>
    </row>
    <row r="55" spans="4:5" x14ac:dyDescent="0.25">
      <c r="E55" s="69"/>
    </row>
    <row r="56" spans="4:5" x14ac:dyDescent="0.25">
      <c r="E56" s="69"/>
    </row>
    <row r="57" spans="4:5" x14ac:dyDescent="0.25">
      <c r="E57" s="69"/>
    </row>
    <row r="58" spans="4:5" x14ac:dyDescent="0.25">
      <c r="E58" s="69"/>
    </row>
    <row r="59" spans="4:5" x14ac:dyDescent="0.25">
      <c r="E59" s="69"/>
    </row>
    <row r="60" spans="4:5" x14ac:dyDescent="0.25">
      <c r="D60" s="69"/>
      <c r="E60" s="69"/>
    </row>
    <row r="61" spans="4:5" x14ac:dyDescent="0.25">
      <c r="E61" s="69"/>
    </row>
    <row r="62" spans="4:5" x14ac:dyDescent="0.25">
      <c r="E62" s="69"/>
    </row>
  </sheetData>
  <mergeCells count="11">
    <mergeCell ref="B28:B29"/>
    <mergeCell ref="C28:C29"/>
    <mergeCell ref="D28:D29"/>
    <mergeCell ref="E28:E29"/>
    <mergeCell ref="F28:G29"/>
    <mergeCell ref="J28:J29"/>
    <mergeCell ref="G3:H3"/>
    <mergeCell ref="I3:J3"/>
    <mergeCell ref="C27:E27"/>
    <mergeCell ref="F27:J27"/>
    <mergeCell ref="H28:I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2"/>
  <sheetViews>
    <sheetView workbookViewId="0">
      <selection activeCell="C17" sqref="C17"/>
    </sheetView>
  </sheetViews>
  <sheetFormatPr defaultRowHeight="15" x14ac:dyDescent="0.25"/>
  <cols>
    <col min="2" max="2" width="18.85546875" customWidth="1"/>
    <col min="3" max="3" width="12.140625" customWidth="1"/>
    <col min="4" max="4" width="10.5703125" bestFit="1" customWidth="1"/>
    <col min="5" max="5" width="14.140625" customWidth="1"/>
    <col min="6" max="6" width="14.28515625" customWidth="1"/>
    <col min="16" max="16" width="14.7109375" customWidth="1"/>
    <col min="17" max="17" width="14.42578125" customWidth="1"/>
  </cols>
  <sheetData>
    <row r="1" spans="2:17" x14ac:dyDescent="0.25">
      <c r="L1">
        <v>0.65069999999999995</v>
      </c>
      <c r="M1" t="s">
        <v>47</v>
      </c>
    </row>
    <row r="2" spans="2:17" x14ac:dyDescent="0.25">
      <c r="B2" s="28" t="s">
        <v>48</v>
      </c>
      <c r="C2" s="28"/>
      <c r="L2">
        <v>0.83040000000000003</v>
      </c>
      <c r="M2" t="s">
        <v>49</v>
      </c>
    </row>
    <row r="3" spans="2:17" ht="222.75" customHeight="1" thickBot="1" x14ac:dyDescent="0.3">
      <c r="B3" s="5" t="s">
        <v>83</v>
      </c>
      <c r="C3" s="61" t="s">
        <v>50</v>
      </c>
      <c r="D3" s="89" t="s">
        <v>93</v>
      </c>
      <c r="E3" s="92" t="s">
        <v>51</v>
      </c>
      <c r="F3" s="62" t="s">
        <v>52</v>
      </c>
      <c r="G3" s="152" t="s">
        <v>53</v>
      </c>
      <c r="H3" s="152"/>
      <c r="I3" s="152" t="s">
        <v>54</v>
      </c>
      <c r="J3" s="152"/>
      <c r="K3" s="61" t="s">
        <v>55</v>
      </c>
      <c r="L3" s="61" t="s">
        <v>56</v>
      </c>
      <c r="M3" s="61" t="s">
        <v>57</v>
      </c>
      <c r="N3" s="61" t="s">
        <v>58</v>
      </c>
    </row>
    <row r="4" spans="2:17" x14ac:dyDescent="0.25">
      <c r="B4" s="5"/>
      <c r="C4" s="5" t="s">
        <v>24</v>
      </c>
      <c r="D4" s="90" t="s">
        <v>24</v>
      </c>
      <c r="E4" s="93" t="s">
        <v>24</v>
      </c>
      <c r="F4" s="63" t="s">
        <v>22</v>
      </c>
      <c r="G4" s="64" t="s">
        <v>22</v>
      </c>
      <c r="H4" s="64" t="s">
        <v>24</v>
      </c>
      <c r="I4" s="64" t="s">
        <v>22</v>
      </c>
      <c r="J4" s="64" t="s">
        <v>24</v>
      </c>
      <c r="K4" s="64" t="s">
        <v>24</v>
      </c>
      <c r="L4" s="64" t="s">
        <v>59</v>
      </c>
      <c r="M4" s="64" t="s">
        <v>59</v>
      </c>
      <c r="N4" s="5" t="s">
        <v>59</v>
      </c>
      <c r="P4" s="100" t="s">
        <v>83</v>
      </c>
      <c r="Q4" s="101" t="s">
        <v>92</v>
      </c>
    </row>
    <row r="5" spans="2:17" x14ac:dyDescent="0.25">
      <c r="B5" s="5" t="s">
        <v>67</v>
      </c>
      <c r="C5" s="34">
        <v>90352</v>
      </c>
      <c r="D5" s="91">
        <v>41767.800000000003</v>
      </c>
      <c r="E5" s="94">
        <f t="shared" ref="E5:E16" si="0">C5-D5</f>
        <v>48584.2</v>
      </c>
      <c r="F5" s="65">
        <f t="shared" ref="F5:F17" si="1">E5/C5</f>
        <v>0.53772135647246322</v>
      </c>
      <c r="G5" s="66"/>
      <c r="H5" s="67">
        <f t="shared" ref="H5:H16" si="2">D5*G5</f>
        <v>0</v>
      </c>
      <c r="I5" s="66"/>
      <c r="J5" s="67">
        <f t="shared" ref="J5:J16" si="3">D5*I5</f>
        <v>0</v>
      </c>
      <c r="K5" s="68">
        <f t="shared" ref="K5:K16" si="4">H5+J5</f>
        <v>0</v>
      </c>
      <c r="L5" s="34">
        <f>H5*L1</f>
        <v>0</v>
      </c>
      <c r="M5" s="34">
        <f>J5*L1</f>
        <v>0</v>
      </c>
      <c r="N5" s="68">
        <f t="shared" ref="N5:N17" si="5">SUM(L5:M5)</f>
        <v>0</v>
      </c>
      <c r="P5" s="106" t="str">
        <f>+B5</f>
        <v>januar</v>
      </c>
      <c r="Q5" s="107">
        <f>+F5</f>
        <v>0.53772135647246322</v>
      </c>
    </row>
    <row r="6" spans="2:17" x14ac:dyDescent="0.25">
      <c r="B6" s="5" t="s">
        <v>25</v>
      </c>
      <c r="C6" s="34">
        <v>76975</v>
      </c>
      <c r="D6" s="91">
        <f>27346.18+7517</f>
        <v>34863.18</v>
      </c>
      <c r="E6" s="94">
        <f t="shared" si="0"/>
        <v>42111.82</v>
      </c>
      <c r="F6" s="65">
        <f t="shared" si="1"/>
        <v>0.5470843780448198</v>
      </c>
      <c r="G6" s="66"/>
      <c r="H6" s="67">
        <f t="shared" si="2"/>
        <v>0</v>
      </c>
      <c r="I6" s="66"/>
      <c r="J6" s="67">
        <f t="shared" si="3"/>
        <v>0</v>
      </c>
      <c r="K6" s="68">
        <f t="shared" si="4"/>
        <v>0</v>
      </c>
      <c r="L6" s="34">
        <f>H6*L1</f>
        <v>0</v>
      </c>
      <c r="M6" s="34">
        <f>J6*L1</f>
        <v>0</v>
      </c>
      <c r="N6" s="68">
        <f t="shared" si="5"/>
        <v>0</v>
      </c>
      <c r="P6" s="102" t="str">
        <f t="shared" ref="P6:P17" si="6">+B6</f>
        <v>februar</v>
      </c>
      <c r="Q6" s="104">
        <f t="shared" ref="Q6:Q17" si="7">+F6</f>
        <v>0.5470843780448198</v>
      </c>
    </row>
    <row r="7" spans="2:17" x14ac:dyDescent="0.25">
      <c r="B7" s="5" t="s">
        <v>27</v>
      </c>
      <c r="C7" s="34">
        <v>91781</v>
      </c>
      <c r="D7" s="91">
        <f>29515.78+10406</f>
        <v>39921.78</v>
      </c>
      <c r="E7" s="94">
        <f t="shared" si="0"/>
        <v>51859.22</v>
      </c>
      <c r="F7" s="65">
        <f t="shared" si="1"/>
        <v>0.5650321962061865</v>
      </c>
      <c r="G7" s="66"/>
      <c r="H7" s="67">
        <f t="shared" si="2"/>
        <v>0</v>
      </c>
      <c r="I7" s="66"/>
      <c r="J7" s="67">
        <f t="shared" si="3"/>
        <v>0</v>
      </c>
      <c r="K7" s="68">
        <f t="shared" si="4"/>
        <v>0</v>
      </c>
      <c r="L7" s="34">
        <f>H7*$L$2</f>
        <v>0</v>
      </c>
      <c r="M7" s="34">
        <f>J7*$L$2</f>
        <v>0</v>
      </c>
      <c r="N7" s="68">
        <f t="shared" si="5"/>
        <v>0</v>
      </c>
      <c r="P7" s="102" t="str">
        <f t="shared" si="6"/>
        <v>marec</v>
      </c>
      <c r="Q7" s="104">
        <f t="shared" si="7"/>
        <v>0.5650321962061865</v>
      </c>
    </row>
    <row r="8" spans="2:17" x14ac:dyDescent="0.25">
      <c r="B8" s="5" t="s">
        <v>77</v>
      </c>
      <c r="C8" s="34">
        <v>77165</v>
      </c>
      <c r="D8" s="91">
        <f>28319.75+9519</f>
        <v>37838.75</v>
      </c>
      <c r="E8" s="94">
        <f t="shared" si="0"/>
        <v>39326.25</v>
      </c>
      <c r="F8" s="65">
        <f t="shared" si="1"/>
        <v>0.50963843711527246</v>
      </c>
      <c r="G8" s="66"/>
      <c r="H8" s="67">
        <f t="shared" si="2"/>
        <v>0</v>
      </c>
      <c r="I8" s="66"/>
      <c r="J8" s="67">
        <f t="shared" si="3"/>
        <v>0</v>
      </c>
      <c r="K8" s="68">
        <f t="shared" si="4"/>
        <v>0</v>
      </c>
      <c r="L8" s="34">
        <f>H8*$L$2</f>
        <v>0</v>
      </c>
      <c r="M8" s="34">
        <f>J8*$L$2</f>
        <v>0</v>
      </c>
      <c r="N8" s="68">
        <f t="shared" si="5"/>
        <v>0</v>
      </c>
      <c r="P8" s="102" t="str">
        <f t="shared" si="6"/>
        <v>april</v>
      </c>
      <c r="Q8" s="104">
        <f t="shared" si="7"/>
        <v>0.50963843711527246</v>
      </c>
    </row>
    <row r="9" spans="2:17" x14ac:dyDescent="0.25">
      <c r="B9" s="5" t="s">
        <v>78</v>
      </c>
      <c r="C9" s="34"/>
      <c r="D9" s="91">
        <f>30776.08+6739</f>
        <v>37515.08</v>
      </c>
      <c r="E9" s="94">
        <f t="shared" si="0"/>
        <v>-37515.08</v>
      </c>
      <c r="F9" s="65" t="e">
        <f t="shared" si="1"/>
        <v>#DIV/0!</v>
      </c>
      <c r="G9" s="66"/>
      <c r="H9" s="67">
        <f t="shared" si="2"/>
        <v>0</v>
      </c>
      <c r="I9" s="66"/>
      <c r="J9" s="67">
        <f t="shared" si="3"/>
        <v>0</v>
      </c>
      <c r="K9" s="68">
        <f t="shared" si="4"/>
        <v>0</v>
      </c>
      <c r="L9" s="34">
        <f t="shared" ref="L9:L16" si="8">H9*$L$2</f>
        <v>0</v>
      </c>
      <c r="M9" s="34">
        <f t="shared" ref="M9:M16" si="9">J9*$L$2</f>
        <v>0</v>
      </c>
      <c r="N9" s="68">
        <f t="shared" si="5"/>
        <v>0</v>
      </c>
      <c r="P9" s="102" t="str">
        <f t="shared" si="6"/>
        <v>maj</v>
      </c>
      <c r="Q9" s="109" t="e">
        <f t="shared" si="7"/>
        <v>#DIV/0!</v>
      </c>
    </row>
    <row r="10" spans="2:17" x14ac:dyDescent="0.25">
      <c r="B10" s="5" t="s">
        <v>60</v>
      </c>
      <c r="C10" s="34"/>
      <c r="D10" s="91">
        <f>33749.22+7606</f>
        <v>41355.22</v>
      </c>
      <c r="E10" s="94">
        <f t="shared" si="0"/>
        <v>-41355.22</v>
      </c>
      <c r="F10" s="65" t="e">
        <f t="shared" si="1"/>
        <v>#DIV/0!</v>
      </c>
      <c r="G10" s="66"/>
      <c r="H10" s="67">
        <f t="shared" si="2"/>
        <v>0</v>
      </c>
      <c r="I10" s="66"/>
      <c r="J10" s="67">
        <f t="shared" si="3"/>
        <v>0</v>
      </c>
      <c r="K10" s="68">
        <f t="shared" si="4"/>
        <v>0</v>
      </c>
      <c r="L10" s="34">
        <f t="shared" si="8"/>
        <v>0</v>
      </c>
      <c r="M10" s="34">
        <f t="shared" si="9"/>
        <v>0</v>
      </c>
      <c r="N10" s="68">
        <f t="shared" si="5"/>
        <v>0</v>
      </c>
      <c r="P10" s="102" t="str">
        <f t="shared" si="6"/>
        <v>junij</v>
      </c>
      <c r="Q10" s="109" t="e">
        <f t="shared" si="7"/>
        <v>#DIV/0!</v>
      </c>
    </row>
    <row r="11" spans="2:17" x14ac:dyDescent="0.25">
      <c r="B11" s="5" t="s">
        <v>61</v>
      </c>
      <c r="C11" s="34"/>
      <c r="D11" s="91">
        <f>31698.74+7350</f>
        <v>39048.740000000005</v>
      </c>
      <c r="E11" s="94">
        <f t="shared" si="0"/>
        <v>-39048.740000000005</v>
      </c>
      <c r="F11" s="65" t="e">
        <f t="shared" si="1"/>
        <v>#DIV/0!</v>
      </c>
      <c r="G11" s="66"/>
      <c r="H11" s="67">
        <f t="shared" si="2"/>
        <v>0</v>
      </c>
      <c r="I11" s="66"/>
      <c r="J11" s="67">
        <f t="shared" si="3"/>
        <v>0</v>
      </c>
      <c r="K11" s="68">
        <f t="shared" si="4"/>
        <v>0</v>
      </c>
      <c r="L11" s="34">
        <f t="shared" si="8"/>
        <v>0</v>
      </c>
      <c r="M11" s="34">
        <f t="shared" si="9"/>
        <v>0</v>
      </c>
      <c r="N11" s="68">
        <f t="shared" si="5"/>
        <v>0</v>
      </c>
      <c r="P11" s="102" t="str">
        <f t="shared" si="6"/>
        <v>julij</v>
      </c>
      <c r="Q11" s="109" t="e">
        <f t="shared" si="7"/>
        <v>#DIV/0!</v>
      </c>
    </row>
    <row r="12" spans="2:17" x14ac:dyDescent="0.25">
      <c r="B12" s="5" t="s">
        <v>34</v>
      </c>
      <c r="C12" s="34"/>
      <c r="D12" s="91">
        <f>31782.76+7516</f>
        <v>39298.759999999995</v>
      </c>
      <c r="E12" s="94">
        <f t="shared" si="0"/>
        <v>-39298.759999999995</v>
      </c>
      <c r="F12" s="65" t="e">
        <f t="shared" si="1"/>
        <v>#DIV/0!</v>
      </c>
      <c r="G12" s="66"/>
      <c r="H12" s="67">
        <f t="shared" si="2"/>
        <v>0</v>
      </c>
      <c r="I12" s="66"/>
      <c r="J12" s="67">
        <f t="shared" si="3"/>
        <v>0</v>
      </c>
      <c r="K12" s="68">
        <f t="shared" si="4"/>
        <v>0</v>
      </c>
      <c r="L12" s="34">
        <f t="shared" si="8"/>
        <v>0</v>
      </c>
      <c r="M12" s="34">
        <f t="shared" si="9"/>
        <v>0</v>
      </c>
      <c r="N12" s="68">
        <f t="shared" si="5"/>
        <v>0</v>
      </c>
      <c r="P12" s="102" t="str">
        <f t="shared" si="6"/>
        <v>avgust</v>
      </c>
      <c r="Q12" s="109" t="e">
        <f t="shared" si="7"/>
        <v>#DIV/0!</v>
      </c>
    </row>
    <row r="13" spans="2:17" x14ac:dyDescent="0.25">
      <c r="B13" s="5" t="s">
        <v>36</v>
      </c>
      <c r="C13" s="34"/>
      <c r="D13" s="91">
        <f>35379.69+7995</f>
        <v>43374.69</v>
      </c>
      <c r="E13" s="94">
        <f t="shared" si="0"/>
        <v>-43374.69</v>
      </c>
      <c r="F13" s="65" t="e">
        <f t="shared" si="1"/>
        <v>#DIV/0!</v>
      </c>
      <c r="G13" s="66"/>
      <c r="H13" s="67">
        <f t="shared" si="2"/>
        <v>0</v>
      </c>
      <c r="I13" s="66"/>
      <c r="J13" s="67">
        <f t="shared" si="3"/>
        <v>0</v>
      </c>
      <c r="K13" s="68">
        <f t="shared" si="4"/>
        <v>0</v>
      </c>
      <c r="L13" s="34">
        <f t="shared" si="8"/>
        <v>0</v>
      </c>
      <c r="M13" s="34">
        <f t="shared" si="9"/>
        <v>0</v>
      </c>
      <c r="N13" s="68">
        <f t="shared" si="5"/>
        <v>0</v>
      </c>
      <c r="P13" s="102" t="str">
        <f t="shared" si="6"/>
        <v>september</v>
      </c>
      <c r="Q13" s="109" t="e">
        <f t="shared" si="7"/>
        <v>#DIV/0!</v>
      </c>
    </row>
    <row r="14" spans="2:17" x14ac:dyDescent="0.25">
      <c r="B14" s="5" t="s">
        <v>38</v>
      </c>
      <c r="C14" s="34"/>
      <c r="D14" s="91">
        <f>35076+6790</f>
        <v>41866</v>
      </c>
      <c r="E14" s="94">
        <f t="shared" si="0"/>
        <v>-41866</v>
      </c>
      <c r="F14" s="65" t="e">
        <f t="shared" si="1"/>
        <v>#DIV/0!</v>
      </c>
      <c r="G14" s="66"/>
      <c r="H14" s="67">
        <f t="shared" si="2"/>
        <v>0</v>
      </c>
      <c r="I14" s="66"/>
      <c r="J14" s="67">
        <f t="shared" si="3"/>
        <v>0</v>
      </c>
      <c r="K14" s="68">
        <f t="shared" si="4"/>
        <v>0</v>
      </c>
      <c r="L14" s="34">
        <f t="shared" si="8"/>
        <v>0</v>
      </c>
      <c r="M14" s="34">
        <f t="shared" si="9"/>
        <v>0</v>
      </c>
      <c r="N14" s="68">
        <f t="shared" si="5"/>
        <v>0</v>
      </c>
      <c r="P14" s="102" t="str">
        <f t="shared" si="6"/>
        <v>oktober</v>
      </c>
      <c r="Q14" s="109" t="e">
        <f t="shared" si="7"/>
        <v>#DIV/0!</v>
      </c>
    </row>
    <row r="15" spans="2:17" x14ac:dyDescent="0.25">
      <c r="B15" s="5" t="s">
        <v>95</v>
      </c>
      <c r="C15" s="34">
        <v>525810</v>
      </c>
      <c r="D15" s="91">
        <f>28645+8454</f>
        <v>37099</v>
      </c>
      <c r="E15" s="94">
        <f t="shared" si="0"/>
        <v>488711</v>
      </c>
      <c r="F15" s="65">
        <f t="shared" si="1"/>
        <v>0.92944409577604081</v>
      </c>
      <c r="G15" s="66"/>
      <c r="H15" s="67">
        <f t="shared" si="2"/>
        <v>0</v>
      </c>
      <c r="I15" s="66"/>
      <c r="J15" s="67">
        <f t="shared" si="3"/>
        <v>0</v>
      </c>
      <c r="K15" s="68">
        <f t="shared" si="4"/>
        <v>0</v>
      </c>
      <c r="L15" s="34">
        <f t="shared" si="8"/>
        <v>0</v>
      </c>
      <c r="M15" s="34">
        <f t="shared" si="9"/>
        <v>0</v>
      </c>
      <c r="N15" s="68">
        <f t="shared" si="5"/>
        <v>0</v>
      </c>
      <c r="P15" s="102" t="str">
        <f t="shared" si="6"/>
        <v>maj-november</v>
      </c>
      <c r="Q15" s="109">
        <f t="shared" si="7"/>
        <v>0.92944409577604081</v>
      </c>
    </row>
    <row r="16" spans="2:17" x14ac:dyDescent="0.25">
      <c r="B16" s="5" t="s">
        <v>42</v>
      </c>
      <c r="C16" s="34">
        <v>72159</v>
      </c>
      <c r="D16" s="91">
        <f>30943+9337</f>
        <v>40280</v>
      </c>
      <c r="E16" s="94">
        <f t="shared" si="0"/>
        <v>31879</v>
      </c>
      <c r="F16" s="65">
        <f t="shared" si="1"/>
        <v>0.44178827311908425</v>
      </c>
      <c r="G16" s="66"/>
      <c r="H16" s="67">
        <f t="shared" si="2"/>
        <v>0</v>
      </c>
      <c r="I16" s="66"/>
      <c r="J16" s="67">
        <f t="shared" si="3"/>
        <v>0</v>
      </c>
      <c r="K16" s="68">
        <f t="shared" si="4"/>
        <v>0</v>
      </c>
      <c r="L16" s="34">
        <f t="shared" si="8"/>
        <v>0</v>
      </c>
      <c r="M16" s="34">
        <f t="shared" si="9"/>
        <v>0</v>
      </c>
      <c r="N16" s="68">
        <f t="shared" si="5"/>
        <v>0</v>
      </c>
      <c r="P16" s="108" t="str">
        <f t="shared" si="6"/>
        <v>december</v>
      </c>
      <c r="Q16" s="110">
        <f t="shared" si="7"/>
        <v>0.44178827311908425</v>
      </c>
    </row>
    <row r="17" spans="2:17" ht="19.5" thickBot="1" x14ac:dyDescent="0.35">
      <c r="B17" s="95" t="s">
        <v>62</v>
      </c>
      <c r="C17" s="96">
        <f>SUM(C5:C16)</f>
        <v>934242</v>
      </c>
      <c r="D17" s="97">
        <f>SUM(D5:D16)</f>
        <v>474229.00000000006</v>
      </c>
      <c r="E17" s="98">
        <f>SUM(E5:E16)</f>
        <v>460013</v>
      </c>
      <c r="F17" s="99">
        <f t="shared" si="1"/>
        <v>0.49239169294465462</v>
      </c>
      <c r="G17" s="66"/>
      <c r="H17" s="67">
        <f>SUM(H5:H16)</f>
        <v>0</v>
      </c>
      <c r="I17" s="66"/>
      <c r="J17" s="67">
        <f>SUM(J5:J16)</f>
        <v>0</v>
      </c>
      <c r="K17" s="68">
        <f>SUM(K5:K16)</f>
        <v>0</v>
      </c>
      <c r="L17" s="34">
        <f>SUM(L5:L16)</f>
        <v>0</v>
      </c>
      <c r="M17" s="34">
        <f>SUM(M5:M16)</f>
        <v>0</v>
      </c>
      <c r="N17" s="68">
        <f t="shared" si="5"/>
        <v>0</v>
      </c>
      <c r="P17" s="103" t="str">
        <f t="shared" si="6"/>
        <v>skupaj</v>
      </c>
      <c r="Q17" s="105">
        <f t="shared" si="7"/>
        <v>0.49239169294465462</v>
      </c>
    </row>
    <row r="19" spans="2:17" x14ac:dyDescent="0.25">
      <c r="B19">
        <v>0.6069</v>
      </c>
      <c r="D19" s="69">
        <f>+D5*B19</f>
        <v>25348.877820000002</v>
      </c>
      <c r="L19" s="69"/>
    </row>
    <row r="20" spans="2:17" x14ac:dyDescent="0.25">
      <c r="B20">
        <v>0.53749999999999998</v>
      </c>
      <c r="D20" s="69">
        <f>+D5*B20</f>
        <v>22450.192500000001</v>
      </c>
      <c r="L20" s="69"/>
    </row>
    <row r="21" spans="2:17" x14ac:dyDescent="0.25">
      <c r="D21" s="69"/>
      <c r="L21" s="69"/>
    </row>
    <row r="22" spans="2:17" x14ac:dyDescent="0.25">
      <c r="D22" s="69"/>
      <c r="L22" s="69"/>
    </row>
    <row r="26" spans="2:17" ht="18" customHeight="1" x14ac:dyDescent="0.25">
      <c r="B26" t="s">
        <v>79</v>
      </c>
    </row>
    <row r="27" spans="2:17" x14ac:dyDescent="0.25">
      <c r="B27" s="5"/>
      <c r="C27" s="153" t="s">
        <v>3</v>
      </c>
      <c r="D27" s="154"/>
      <c r="E27" s="155"/>
      <c r="F27" s="156" t="s">
        <v>63</v>
      </c>
      <c r="G27" s="156"/>
      <c r="H27" s="156"/>
      <c r="I27" s="156"/>
      <c r="J27" s="156"/>
    </row>
    <row r="28" spans="2:17" x14ac:dyDescent="0.25">
      <c r="B28" s="145"/>
      <c r="C28" s="147" t="s">
        <v>80</v>
      </c>
      <c r="D28" s="147" t="s">
        <v>81</v>
      </c>
      <c r="E28" s="147" t="s">
        <v>82</v>
      </c>
      <c r="F28" s="157" t="s">
        <v>64</v>
      </c>
      <c r="G28" s="158"/>
      <c r="H28" s="157" t="s">
        <v>65</v>
      </c>
      <c r="I28" s="158"/>
      <c r="J28" s="151" t="s">
        <v>66</v>
      </c>
    </row>
    <row r="29" spans="2:17" ht="137.25" customHeight="1" x14ac:dyDescent="0.25">
      <c r="B29" s="146"/>
      <c r="C29" s="148"/>
      <c r="D29" s="148"/>
      <c r="E29" s="148"/>
      <c r="F29" s="159"/>
      <c r="G29" s="160"/>
      <c r="H29" s="159"/>
      <c r="I29" s="160"/>
      <c r="J29" s="151"/>
    </row>
    <row r="30" spans="2:17" x14ac:dyDescent="0.25">
      <c r="B30" s="70"/>
      <c r="C30" s="71" t="s">
        <v>24</v>
      </c>
      <c r="D30" s="71" t="s">
        <v>24</v>
      </c>
      <c r="E30" s="71" t="s">
        <v>24</v>
      </c>
      <c r="F30" s="64" t="s">
        <v>22</v>
      </c>
      <c r="G30" s="64" t="s">
        <v>24</v>
      </c>
      <c r="H30" s="64" t="s">
        <v>22</v>
      </c>
      <c r="I30" s="64" t="s">
        <v>24</v>
      </c>
      <c r="J30" s="64" t="s">
        <v>62</v>
      </c>
    </row>
    <row r="31" spans="2:17" x14ac:dyDescent="0.25">
      <c r="B31" s="29" t="s">
        <v>67</v>
      </c>
      <c r="C31" s="30">
        <v>0</v>
      </c>
      <c r="D31" s="30">
        <v>90352</v>
      </c>
      <c r="E31" s="30">
        <f t="shared" ref="E31:E42" si="10">SUM(C31:D31)</f>
        <v>90352</v>
      </c>
      <c r="F31" s="66">
        <f>C31/E31</f>
        <v>0</v>
      </c>
      <c r="G31" s="72">
        <f t="shared" ref="G31:G43" si="11">E31*F31</f>
        <v>0</v>
      </c>
      <c r="H31" s="66">
        <f>D31/E31</f>
        <v>1</v>
      </c>
      <c r="I31" s="72">
        <f t="shared" ref="I31:I43" si="12">E31*H31</f>
        <v>90352</v>
      </c>
      <c r="J31" s="34">
        <f t="shared" ref="J31:J43" si="13">G31+I31</f>
        <v>90352</v>
      </c>
      <c r="K31" s="73"/>
    </row>
    <row r="32" spans="2:17" x14ac:dyDescent="0.25">
      <c r="B32" s="29" t="s">
        <v>25</v>
      </c>
      <c r="C32" s="30">
        <v>0</v>
      </c>
      <c r="D32" s="30"/>
      <c r="E32" s="30">
        <f t="shared" si="10"/>
        <v>0</v>
      </c>
      <c r="F32" s="66" t="e">
        <f t="shared" ref="F32:F43" si="14">C32/E32</f>
        <v>#DIV/0!</v>
      </c>
      <c r="G32" s="72" t="e">
        <f t="shared" si="11"/>
        <v>#DIV/0!</v>
      </c>
      <c r="H32" s="66" t="e">
        <f t="shared" ref="H32:H43" si="15">D32/E32</f>
        <v>#DIV/0!</v>
      </c>
      <c r="I32" s="72" t="e">
        <f t="shared" si="12"/>
        <v>#DIV/0!</v>
      </c>
      <c r="J32" s="34" t="e">
        <f t="shared" si="13"/>
        <v>#DIV/0!</v>
      </c>
      <c r="K32" s="73"/>
    </row>
    <row r="33" spans="2:11" x14ac:dyDescent="0.25">
      <c r="B33" s="5" t="s">
        <v>27</v>
      </c>
      <c r="C33" s="34">
        <v>0</v>
      </c>
      <c r="D33" s="34"/>
      <c r="E33" s="34">
        <f t="shared" si="10"/>
        <v>0</v>
      </c>
      <c r="F33" s="66" t="e">
        <f t="shared" si="14"/>
        <v>#DIV/0!</v>
      </c>
      <c r="G33" s="72" t="e">
        <f t="shared" si="11"/>
        <v>#DIV/0!</v>
      </c>
      <c r="H33" s="66" t="e">
        <f t="shared" si="15"/>
        <v>#DIV/0!</v>
      </c>
      <c r="I33" s="72" t="e">
        <f t="shared" si="12"/>
        <v>#DIV/0!</v>
      </c>
      <c r="J33" s="34" t="e">
        <f t="shared" si="13"/>
        <v>#DIV/0!</v>
      </c>
      <c r="K33" s="73"/>
    </row>
    <row r="34" spans="2:11" x14ac:dyDescent="0.25">
      <c r="B34" s="5" t="s">
        <v>77</v>
      </c>
      <c r="C34" s="34">
        <v>0</v>
      </c>
      <c r="D34" s="34"/>
      <c r="E34" s="34">
        <f t="shared" si="10"/>
        <v>0</v>
      </c>
      <c r="F34" s="66" t="e">
        <f t="shared" si="14"/>
        <v>#DIV/0!</v>
      </c>
      <c r="G34" s="72" t="e">
        <f t="shared" si="11"/>
        <v>#DIV/0!</v>
      </c>
      <c r="H34" s="66" t="e">
        <f t="shared" si="15"/>
        <v>#DIV/0!</v>
      </c>
      <c r="I34" s="72" t="e">
        <f t="shared" si="12"/>
        <v>#DIV/0!</v>
      </c>
      <c r="J34" s="34" t="e">
        <f t="shared" si="13"/>
        <v>#DIV/0!</v>
      </c>
      <c r="K34" s="73"/>
    </row>
    <row r="35" spans="2:11" x14ac:dyDescent="0.25">
      <c r="B35" s="5" t="s">
        <v>78</v>
      </c>
      <c r="C35" s="34">
        <v>0</v>
      </c>
      <c r="D35" s="34"/>
      <c r="E35" s="34">
        <f t="shared" si="10"/>
        <v>0</v>
      </c>
      <c r="F35" s="66" t="e">
        <f t="shared" si="14"/>
        <v>#DIV/0!</v>
      </c>
      <c r="G35" s="72" t="e">
        <f t="shared" si="11"/>
        <v>#DIV/0!</v>
      </c>
      <c r="H35" s="66" t="e">
        <f t="shared" si="15"/>
        <v>#DIV/0!</v>
      </c>
      <c r="I35" s="72" t="e">
        <f t="shared" si="12"/>
        <v>#DIV/0!</v>
      </c>
      <c r="J35" s="34" t="e">
        <f t="shared" si="13"/>
        <v>#DIV/0!</v>
      </c>
      <c r="K35" s="73"/>
    </row>
    <row r="36" spans="2:11" x14ac:dyDescent="0.25">
      <c r="B36" s="35" t="s">
        <v>60</v>
      </c>
      <c r="C36" s="34">
        <v>0</v>
      </c>
      <c r="D36" s="34"/>
      <c r="E36" s="34">
        <f t="shared" si="10"/>
        <v>0</v>
      </c>
      <c r="F36" s="66" t="e">
        <f t="shared" si="14"/>
        <v>#DIV/0!</v>
      </c>
      <c r="G36" s="72" t="e">
        <f t="shared" si="11"/>
        <v>#DIV/0!</v>
      </c>
      <c r="H36" s="66" t="e">
        <f t="shared" si="15"/>
        <v>#DIV/0!</v>
      </c>
      <c r="I36" s="72" t="e">
        <f t="shared" si="12"/>
        <v>#DIV/0!</v>
      </c>
      <c r="J36" s="34" t="e">
        <f t="shared" si="13"/>
        <v>#DIV/0!</v>
      </c>
      <c r="K36" s="73"/>
    </row>
    <row r="37" spans="2:11" x14ac:dyDescent="0.25">
      <c r="B37" s="35" t="s">
        <v>61</v>
      </c>
      <c r="C37" s="34">
        <v>0</v>
      </c>
      <c r="D37" s="34"/>
      <c r="E37" s="34">
        <f t="shared" si="10"/>
        <v>0</v>
      </c>
      <c r="F37" s="66" t="e">
        <f t="shared" si="14"/>
        <v>#DIV/0!</v>
      </c>
      <c r="G37" s="72" t="e">
        <f t="shared" si="11"/>
        <v>#DIV/0!</v>
      </c>
      <c r="H37" s="66" t="e">
        <f t="shared" si="15"/>
        <v>#DIV/0!</v>
      </c>
      <c r="I37" s="72" t="e">
        <f t="shared" si="12"/>
        <v>#DIV/0!</v>
      </c>
      <c r="J37" s="34" t="e">
        <f t="shared" si="13"/>
        <v>#DIV/0!</v>
      </c>
      <c r="K37" s="73"/>
    </row>
    <row r="38" spans="2:11" x14ac:dyDescent="0.25">
      <c r="B38" s="5" t="s">
        <v>34</v>
      </c>
      <c r="C38" s="34">
        <v>0</v>
      </c>
      <c r="D38" s="34"/>
      <c r="E38" s="34">
        <f t="shared" si="10"/>
        <v>0</v>
      </c>
      <c r="F38" s="66" t="e">
        <f t="shared" si="14"/>
        <v>#DIV/0!</v>
      </c>
      <c r="G38" s="72" t="e">
        <f t="shared" si="11"/>
        <v>#DIV/0!</v>
      </c>
      <c r="H38" s="66" t="e">
        <f t="shared" si="15"/>
        <v>#DIV/0!</v>
      </c>
      <c r="I38" s="72" t="e">
        <f t="shared" si="12"/>
        <v>#DIV/0!</v>
      </c>
      <c r="J38" s="34" t="e">
        <f t="shared" si="13"/>
        <v>#DIV/0!</v>
      </c>
      <c r="K38" s="73"/>
    </row>
    <row r="39" spans="2:11" x14ac:dyDescent="0.25">
      <c r="B39" s="5" t="s">
        <v>36</v>
      </c>
      <c r="C39" s="34">
        <v>0</v>
      </c>
      <c r="D39" s="34"/>
      <c r="E39" s="34">
        <f t="shared" si="10"/>
        <v>0</v>
      </c>
      <c r="F39" s="66" t="e">
        <f t="shared" si="14"/>
        <v>#DIV/0!</v>
      </c>
      <c r="G39" s="72" t="e">
        <f t="shared" si="11"/>
        <v>#DIV/0!</v>
      </c>
      <c r="H39" s="66" t="e">
        <f t="shared" si="15"/>
        <v>#DIV/0!</v>
      </c>
      <c r="I39" s="72" t="e">
        <f t="shared" si="12"/>
        <v>#DIV/0!</v>
      </c>
      <c r="J39" s="34" t="e">
        <f t="shared" si="13"/>
        <v>#DIV/0!</v>
      </c>
      <c r="K39" s="73"/>
    </row>
    <row r="40" spans="2:11" x14ac:dyDescent="0.25">
      <c r="B40" s="5" t="s">
        <v>38</v>
      </c>
      <c r="C40" s="34">
        <v>0</v>
      </c>
      <c r="D40" s="34"/>
      <c r="E40" s="34">
        <f t="shared" si="10"/>
        <v>0</v>
      </c>
      <c r="F40" s="66" t="e">
        <f t="shared" si="14"/>
        <v>#DIV/0!</v>
      </c>
      <c r="G40" s="72" t="e">
        <f t="shared" si="11"/>
        <v>#DIV/0!</v>
      </c>
      <c r="H40" s="66" t="e">
        <f t="shared" si="15"/>
        <v>#DIV/0!</v>
      </c>
      <c r="I40" s="72" t="e">
        <f t="shared" si="12"/>
        <v>#DIV/0!</v>
      </c>
      <c r="J40" s="34" t="e">
        <f t="shared" si="13"/>
        <v>#DIV/0!</v>
      </c>
      <c r="K40" s="73"/>
    </row>
    <row r="41" spans="2:11" x14ac:dyDescent="0.25">
      <c r="B41" s="5" t="s">
        <v>40</v>
      </c>
      <c r="C41" s="34">
        <v>0</v>
      </c>
      <c r="D41" s="34"/>
      <c r="E41" s="34">
        <f t="shared" si="10"/>
        <v>0</v>
      </c>
      <c r="F41" s="66" t="e">
        <f t="shared" si="14"/>
        <v>#DIV/0!</v>
      </c>
      <c r="G41" s="72" t="e">
        <f t="shared" si="11"/>
        <v>#DIV/0!</v>
      </c>
      <c r="H41" s="66" t="e">
        <f t="shared" si="15"/>
        <v>#DIV/0!</v>
      </c>
      <c r="I41" s="72" t="e">
        <f t="shared" si="12"/>
        <v>#DIV/0!</v>
      </c>
      <c r="J41" s="34" t="e">
        <f t="shared" si="13"/>
        <v>#DIV/0!</v>
      </c>
      <c r="K41" s="73"/>
    </row>
    <row r="42" spans="2:11" x14ac:dyDescent="0.25">
      <c r="B42" s="5" t="s">
        <v>42</v>
      </c>
      <c r="C42" s="34"/>
      <c r="D42" s="34"/>
      <c r="E42" s="34">
        <f t="shared" si="10"/>
        <v>0</v>
      </c>
      <c r="F42" s="66" t="e">
        <f t="shared" si="14"/>
        <v>#DIV/0!</v>
      </c>
      <c r="G42" s="72" t="e">
        <f t="shared" si="11"/>
        <v>#DIV/0!</v>
      </c>
      <c r="H42" s="66" t="e">
        <f t="shared" si="15"/>
        <v>#DIV/0!</v>
      </c>
      <c r="I42" s="72" t="e">
        <f t="shared" si="12"/>
        <v>#DIV/0!</v>
      </c>
      <c r="J42" s="34" t="e">
        <f t="shared" si="13"/>
        <v>#DIV/0!</v>
      </c>
      <c r="K42" s="73"/>
    </row>
    <row r="43" spans="2:11" x14ac:dyDescent="0.25">
      <c r="B43" s="5" t="s">
        <v>44</v>
      </c>
      <c r="C43" s="34">
        <f>SUM(C31:C42)</f>
        <v>0</v>
      </c>
      <c r="D43" s="34">
        <f>SUM(D31:D42)</f>
        <v>90352</v>
      </c>
      <c r="E43" s="34">
        <f>SUM(E31:E42)</f>
        <v>90352</v>
      </c>
      <c r="F43" s="66">
        <f t="shared" si="14"/>
        <v>0</v>
      </c>
      <c r="G43" s="72">
        <f t="shared" si="11"/>
        <v>0</v>
      </c>
      <c r="H43" s="66">
        <f t="shared" si="15"/>
        <v>1</v>
      </c>
      <c r="I43" s="72">
        <f t="shared" si="12"/>
        <v>90352</v>
      </c>
      <c r="J43" s="34">
        <f t="shared" si="13"/>
        <v>90352</v>
      </c>
      <c r="K43" s="73"/>
    </row>
    <row r="48" spans="2:11" x14ac:dyDescent="0.25">
      <c r="E48" s="69"/>
    </row>
    <row r="49" spans="4:5" x14ac:dyDescent="0.25">
      <c r="E49" s="69"/>
    </row>
    <row r="50" spans="4:5" x14ac:dyDescent="0.25">
      <c r="E50" s="69"/>
    </row>
    <row r="51" spans="4:5" x14ac:dyDescent="0.25">
      <c r="E51" s="69"/>
    </row>
    <row r="52" spans="4:5" x14ac:dyDescent="0.25">
      <c r="E52" s="69"/>
    </row>
    <row r="53" spans="4:5" x14ac:dyDescent="0.25">
      <c r="E53" s="69"/>
    </row>
    <row r="54" spans="4:5" x14ac:dyDescent="0.25">
      <c r="E54" s="69"/>
    </row>
    <row r="55" spans="4:5" x14ac:dyDescent="0.25">
      <c r="E55" s="69"/>
    </row>
    <row r="56" spans="4:5" x14ac:dyDescent="0.25">
      <c r="E56" s="69"/>
    </row>
    <row r="57" spans="4:5" x14ac:dyDescent="0.25">
      <c r="E57" s="69"/>
    </row>
    <row r="58" spans="4:5" x14ac:dyDescent="0.25">
      <c r="E58" s="69"/>
    </row>
    <row r="59" spans="4:5" x14ac:dyDescent="0.25">
      <c r="E59" s="69"/>
    </row>
    <row r="60" spans="4:5" x14ac:dyDescent="0.25">
      <c r="D60" s="69"/>
      <c r="E60" s="69"/>
    </row>
    <row r="61" spans="4:5" x14ac:dyDescent="0.25">
      <c r="E61" s="69"/>
    </row>
    <row r="62" spans="4:5" x14ac:dyDescent="0.25">
      <c r="E62" s="69"/>
    </row>
  </sheetData>
  <mergeCells count="11">
    <mergeCell ref="J28:J29"/>
    <mergeCell ref="G3:H3"/>
    <mergeCell ref="I3:J3"/>
    <mergeCell ref="C27:E27"/>
    <mergeCell ref="F27:J27"/>
    <mergeCell ref="H28:I29"/>
    <mergeCell ref="B28:B29"/>
    <mergeCell ref="C28:C29"/>
    <mergeCell ref="D28:D29"/>
    <mergeCell ref="E28:E29"/>
    <mergeCell ref="F28:G2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6"/>
  <sheetViews>
    <sheetView workbookViewId="0">
      <selection activeCell="C4" sqref="C4:C16"/>
    </sheetView>
  </sheetViews>
  <sheetFormatPr defaultRowHeight="15" x14ac:dyDescent="0.25"/>
  <cols>
    <col min="2" max="2" width="4.7109375" customWidth="1"/>
    <col min="3" max="3" width="12.42578125" customWidth="1"/>
    <col min="4" max="4" width="11.5703125" customWidth="1"/>
    <col min="5" max="5" width="13.85546875" customWidth="1"/>
  </cols>
  <sheetData>
    <row r="2" spans="3:5" x14ac:dyDescent="0.25">
      <c r="C2" t="s">
        <v>86</v>
      </c>
    </row>
    <row r="4" spans="3:5" x14ac:dyDescent="0.25">
      <c r="C4" s="80">
        <v>43831</v>
      </c>
      <c r="D4" s="34"/>
      <c r="E4" s="5" t="s">
        <v>24</v>
      </c>
    </row>
    <row r="5" spans="3:5" x14ac:dyDescent="0.25">
      <c r="C5" s="78">
        <v>43862</v>
      </c>
      <c r="D5" s="34">
        <v>0</v>
      </c>
      <c r="E5" s="5" t="s">
        <v>24</v>
      </c>
    </row>
    <row r="6" spans="3:5" x14ac:dyDescent="0.25">
      <c r="C6" s="78">
        <v>43891</v>
      </c>
      <c r="D6" s="34">
        <v>0</v>
      </c>
      <c r="E6" s="5" t="s">
        <v>24</v>
      </c>
    </row>
    <row r="7" spans="3:5" x14ac:dyDescent="0.25">
      <c r="C7" s="78">
        <v>43922</v>
      </c>
      <c r="D7" s="34">
        <v>0</v>
      </c>
      <c r="E7" s="5" t="s">
        <v>24</v>
      </c>
    </row>
    <row r="8" spans="3:5" x14ac:dyDescent="0.25">
      <c r="C8" s="78">
        <v>43952</v>
      </c>
      <c r="D8" s="34">
        <v>0</v>
      </c>
      <c r="E8" s="5" t="s">
        <v>24</v>
      </c>
    </row>
    <row r="9" spans="3:5" x14ac:dyDescent="0.25">
      <c r="C9" s="78">
        <v>43983</v>
      </c>
      <c r="D9" s="34">
        <v>0</v>
      </c>
      <c r="E9" s="5" t="s">
        <v>24</v>
      </c>
    </row>
    <row r="10" spans="3:5" x14ac:dyDescent="0.25">
      <c r="C10" s="78">
        <v>44013</v>
      </c>
      <c r="D10" s="34">
        <v>0</v>
      </c>
      <c r="E10" s="5" t="s">
        <v>24</v>
      </c>
    </row>
    <row r="11" spans="3:5" x14ac:dyDescent="0.25">
      <c r="C11" s="78">
        <v>44044</v>
      </c>
      <c r="D11" s="34">
        <v>0</v>
      </c>
      <c r="E11" s="5" t="s">
        <v>24</v>
      </c>
    </row>
    <row r="12" spans="3:5" x14ac:dyDescent="0.25">
      <c r="C12" s="78">
        <v>44075</v>
      </c>
      <c r="D12" s="34">
        <v>0</v>
      </c>
      <c r="E12" s="5" t="s">
        <v>24</v>
      </c>
    </row>
    <row r="13" spans="3:5" x14ac:dyDescent="0.25">
      <c r="C13" s="78">
        <v>44105</v>
      </c>
      <c r="D13" s="34">
        <v>0</v>
      </c>
      <c r="E13" s="5" t="s">
        <v>24</v>
      </c>
    </row>
    <row r="14" spans="3:5" x14ac:dyDescent="0.25">
      <c r="C14" s="78">
        <v>44136</v>
      </c>
      <c r="D14" s="34">
        <v>0</v>
      </c>
      <c r="E14" s="5" t="s">
        <v>24</v>
      </c>
    </row>
    <row r="15" spans="3:5" x14ac:dyDescent="0.25">
      <c r="C15" s="78">
        <v>44166</v>
      </c>
      <c r="D15" s="34">
        <v>0</v>
      </c>
      <c r="E15" s="5" t="s">
        <v>24</v>
      </c>
    </row>
    <row r="16" spans="3:5" ht="60" x14ac:dyDescent="0.25">
      <c r="C16" s="62" t="s">
        <v>87</v>
      </c>
      <c r="D16" s="79">
        <f>SUM(D4:D15)</f>
        <v>0</v>
      </c>
      <c r="E16" s="63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topLeftCell="A7" workbookViewId="0">
      <selection activeCell="E10" sqref="E10"/>
    </sheetView>
  </sheetViews>
  <sheetFormatPr defaultRowHeight="15" x14ac:dyDescent="0.25"/>
  <cols>
    <col min="3" max="3" width="15" customWidth="1"/>
    <col min="4" max="4" width="15.42578125" customWidth="1"/>
    <col min="5" max="5" width="14.140625" customWidth="1"/>
    <col min="6" max="6" width="13" customWidth="1"/>
  </cols>
  <sheetData>
    <row r="3" spans="2:8" x14ac:dyDescent="0.25">
      <c r="B3" s="1"/>
      <c r="C3" s="175" t="s">
        <v>88</v>
      </c>
      <c r="D3" s="175"/>
      <c r="E3" s="175"/>
      <c r="F3" s="175"/>
      <c r="G3" s="1"/>
      <c r="H3" s="1"/>
    </row>
    <row r="4" spans="2:8" x14ac:dyDescent="0.25">
      <c r="B4" s="1"/>
      <c r="C4" s="1" t="s">
        <v>89</v>
      </c>
      <c r="D4" s="1"/>
      <c r="E4" s="1"/>
      <c r="F4" s="1"/>
      <c r="G4" s="1"/>
      <c r="H4" s="1"/>
    </row>
    <row r="5" spans="2:8" x14ac:dyDescent="0.25">
      <c r="B5" s="1"/>
      <c r="C5" s="1"/>
      <c r="D5" s="1"/>
      <c r="E5" s="1"/>
      <c r="F5" s="1"/>
      <c r="G5" s="1" t="s">
        <v>69</v>
      </c>
      <c r="H5" s="1"/>
    </row>
    <row r="6" spans="2:8" ht="60" x14ac:dyDescent="0.25">
      <c r="C6" s="111" t="s">
        <v>70</v>
      </c>
      <c r="D6" s="112" t="s">
        <v>71</v>
      </c>
      <c r="E6" s="112" t="s">
        <v>72</v>
      </c>
      <c r="F6" s="112" t="s">
        <v>73</v>
      </c>
    </row>
    <row r="7" spans="2:8" x14ac:dyDescent="0.25">
      <c r="C7" s="113" t="s">
        <v>67</v>
      </c>
      <c r="D7" s="114">
        <v>145992</v>
      </c>
      <c r="E7" s="114">
        <v>55640</v>
      </c>
      <c r="F7" s="114">
        <f>D7-E7</f>
        <v>90352</v>
      </c>
    </row>
    <row r="8" spans="2:8" x14ac:dyDescent="0.25">
      <c r="C8" s="115" t="s">
        <v>25</v>
      </c>
      <c r="D8" s="116">
        <v>134805</v>
      </c>
      <c r="E8" s="116">
        <v>57830</v>
      </c>
      <c r="F8" s="114">
        <f t="shared" ref="F8:F18" si="0">D8-E8</f>
        <v>76975</v>
      </c>
    </row>
    <row r="9" spans="2:8" x14ac:dyDescent="0.25">
      <c r="C9" s="115" t="s">
        <v>27</v>
      </c>
      <c r="D9" s="116">
        <v>157130</v>
      </c>
      <c r="E9" s="116">
        <v>65349</v>
      </c>
      <c r="F9" s="114">
        <f t="shared" si="0"/>
        <v>91781</v>
      </c>
    </row>
    <row r="10" spans="2:8" x14ac:dyDescent="0.25">
      <c r="C10" s="113" t="s">
        <v>77</v>
      </c>
      <c r="D10" s="116">
        <v>141993</v>
      </c>
      <c r="E10" s="116">
        <v>64828</v>
      </c>
      <c r="F10" s="114">
        <f t="shared" si="0"/>
        <v>77165</v>
      </c>
    </row>
    <row r="11" spans="2:8" x14ac:dyDescent="0.25">
      <c r="C11" s="115" t="s">
        <v>78</v>
      </c>
      <c r="D11" s="116"/>
      <c r="E11" s="116"/>
      <c r="F11" s="114">
        <f t="shared" si="0"/>
        <v>0</v>
      </c>
    </row>
    <row r="12" spans="2:8" x14ac:dyDescent="0.25">
      <c r="C12" s="115" t="s">
        <v>60</v>
      </c>
      <c r="D12" s="116"/>
      <c r="E12" s="116"/>
      <c r="F12" s="114">
        <f t="shared" si="0"/>
        <v>0</v>
      </c>
    </row>
    <row r="13" spans="2:8" x14ac:dyDescent="0.25">
      <c r="C13" s="113" t="s">
        <v>61</v>
      </c>
      <c r="D13" s="116"/>
      <c r="E13" s="116"/>
      <c r="F13" s="114">
        <f t="shared" si="0"/>
        <v>0</v>
      </c>
    </row>
    <row r="14" spans="2:8" x14ac:dyDescent="0.25">
      <c r="C14" s="115" t="s">
        <v>34</v>
      </c>
      <c r="D14" s="116"/>
      <c r="E14" s="116"/>
      <c r="F14" s="114">
        <f t="shared" si="0"/>
        <v>0</v>
      </c>
    </row>
    <row r="15" spans="2:8" x14ac:dyDescent="0.25">
      <c r="C15" s="115" t="s">
        <v>36</v>
      </c>
      <c r="D15" s="116"/>
      <c r="E15" s="116"/>
      <c r="F15" s="114">
        <f t="shared" si="0"/>
        <v>0</v>
      </c>
    </row>
    <row r="16" spans="2:8" x14ac:dyDescent="0.25">
      <c r="C16" s="113" t="s">
        <v>38</v>
      </c>
      <c r="D16" s="116"/>
      <c r="E16" s="116"/>
      <c r="F16" s="114">
        <f t="shared" si="0"/>
        <v>0</v>
      </c>
    </row>
    <row r="17" spans="3:6" x14ac:dyDescent="0.25">
      <c r="C17" s="115" t="s">
        <v>40</v>
      </c>
      <c r="D17" s="116"/>
      <c r="E17" s="116"/>
      <c r="F17" s="114">
        <f t="shared" si="0"/>
        <v>0</v>
      </c>
    </row>
    <row r="18" spans="3:6" x14ac:dyDescent="0.25">
      <c r="C18" s="115" t="s">
        <v>42</v>
      </c>
      <c r="D18" s="116"/>
      <c r="E18" s="116"/>
      <c r="F18" s="114">
        <f t="shared" si="0"/>
        <v>0</v>
      </c>
    </row>
    <row r="19" spans="3:6" x14ac:dyDescent="0.25">
      <c r="C19" s="111" t="s">
        <v>74</v>
      </c>
      <c r="D19" s="116">
        <f>SUM(D7:D18)</f>
        <v>579920</v>
      </c>
      <c r="E19" s="116">
        <f>SUM(E7:E18)</f>
        <v>243647</v>
      </c>
      <c r="F19" s="116">
        <f>SUM(F7:F18)</f>
        <v>336273</v>
      </c>
    </row>
    <row r="20" spans="3:6" x14ac:dyDescent="0.25">
      <c r="D20" s="82"/>
      <c r="E20" s="82"/>
      <c r="F20" s="82"/>
    </row>
  </sheetData>
  <mergeCells count="1">
    <mergeCell ref="C3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11</vt:i4>
      </vt:variant>
    </vt:vector>
  </HeadingPairs>
  <TitlesOfParts>
    <vt:vector size="11" baseType="lpstr">
      <vt:lpstr>2020-razčlen.načrpanih 200121</vt:lpstr>
      <vt:lpstr>2020-prodana komunala+poseb.st </vt:lpstr>
      <vt:lpstr>2020- prodana voda feb-nov</vt:lpstr>
      <vt:lpstr>2020-razčlenitev načrpanih kol</vt:lpstr>
      <vt:lpstr>2020-stara razčl.načrp.količin</vt:lpstr>
      <vt:lpstr>2020- prodana voda</vt:lpstr>
      <vt:lpstr>2020-razčlenitev prodanih količ</vt:lpstr>
      <vt:lpstr>2020-stara vodarna</vt:lpstr>
      <vt:lpstr>2020-nova vodarna</vt:lpstr>
      <vt:lpstr>2020-načrpano za občino Apače</vt:lpstr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2021-01-21T07:35:48Z</dcterms:modified>
</cp:coreProperties>
</file>