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doraViab" sheetId="1" r:id="rId4"/>
    <sheet state="visible" name="resumoImpressão" sheetId="2" r:id="rId5"/>
    <sheet state="visible" name="fluxoDeCaixa" sheetId="3" r:id="rId6"/>
    <sheet state="visible" name="CUB" sheetId="4" r:id="rId7"/>
  </sheets>
  <definedNames>
    <definedName localSheetId="0" name="solver_cvg">0.0001</definedName>
    <definedName localSheetId="0" name="solver_drv">1</definedName>
    <definedName localSheetId="0" name="solver_eng">1</definedName>
    <definedName localSheetId="0" name="solver_est">1</definedName>
    <definedName localSheetId="0" name="solver_itr">2147483647</definedName>
    <definedName localSheetId="0" name="solver_mip">2147483647</definedName>
    <definedName localSheetId="0" name="solver_mni">30</definedName>
    <definedName localSheetId="0" name="solver_mrt">0.075</definedName>
    <definedName localSheetId="0" name="solver_msl">2</definedName>
    <definedName localSheetId="0" name="solver_neg">1</definedName>
    <definedName localSheetId="0" name="solver_nod">2147483647</definedName>
    <definedName localSheetId="0" name="solver_num">0</definedName>
    <definedName localSheetId="0" name="solver_nwt">1</definedName>
    <definedName localSheetId="0" name="solver_pre">0.000001</definedName>
    <definedName localSheetId="0" name="solver_rbv">1</definedName>
    <definedName localSheetId="0" name="solver_rel1">1</definedName>
    <definedName localSheetId="0" name="solver_rel2">1</definedName>
    <definedName localSheetId="0" name="solver_rel3">1</definedName>
    <definedName localSheetId="0" name="solver_rlx">2</definedName>
    <definedName localSheetId="0" name="solver_rsd">0</definedName>
    <definedName localSheetId="0" name="solver_scl">1</definedName>
    <definedName localSheetId="0" name="solver_sho">2</definedName>
    <definedName localSheetId="0" name="solver_ssz">100</definedName>
    <definedName localSheetId="0" name="solver_tim">2147483647</definedName>
    <definedName localSheetId="0" name="solver_tol">0.01</definedName>
    <definedName localSheetId="0" name="solver_typ">3</definedName>
    <definedName localSheetId="0" name="solver_val">0</definedName>
    <definedName localSheetId="0" name="solver_ver">3</definedName>
    <definedName localSheetId="0" name="solver_lhs1">calculadoraViab!$H$18</definedName>
    <definedName localSheetId="0" name="solver_lhs2">calculadoraViab!$H$18</definedName>
    <definedName localSheetId="0" name="solver_adj">calculadoraViab!$B$39</definedName>
    <definedName localSheetId="0" name="solver_rhs3">calculadoraViab!$E$23</definedName>
    <definedName localSheetId="0" name="solver_rhs1">calculadoraViab!$E$23</definedName>
    <definedName localSheetId="0" name="solver_lhs3">calculadoraViab!$H$18</definedName>
    <definedName localSheetId="0" name="solver_rhs2">calculadoraViab!$E$23</definedName>
    <definedName localSheetId="0" name="solver_opt">calculadoraViab!$B$96</definedName>
  </definedNames>
  <calcPr/>
  <extLst>
    <ext uri="GoogleSheetsCustomDataVersion1">
      <go:sheetsCustomData xmlns:go="http://customooxmlschemas.google.com/" r:id="rId8" roundtripDataSignature="AMtx7mgxnDQBaBuiZRnU4QzDYmQPnERg4A=="/>
    </ext>
  </extLst>
</workbook>
</file>

<file path=xl/sharedStrings.xml><?xml version="1.0" encoding="utf-8"?>
<sst xmlns="http://schemas.openxmlformats.org/spreadsheetml/2006/main" count="462" uniqueCount="271">
  <si>
    <t>CALCULADORA DE VIABILIDADE ECONÔMICA DE EMPREENDIMENTOS IMOBILIÁRIOS</t>
  </si>
  <si>
    <t>Data desta planilha:</t>
  </si>
  <si>
    <r>
      <rPr>
        <rFont val="Calibri"/>
        <b/>
        <i/>
        <color theme="1"/>
        <sz val="11.0"/>
      </rPr>
      <t xml:space="preserve">Data da última atualização dos dados </t>
    </r>
    <r>
      <rPr>
        <rFont val="Calibri"/>
        <b/>
        <i/>
        <color rgb="FF0070C0"/>
        <sz val="11.0"/>
      </rPr>
      <t>azuis</t>
    </r>
    <r>
      <rPr>
        <rFont val="Calibri"/>
        <b/>
        <i/>
        <color theme="1"/>
        <sz val="11.0"/>
      </rPr>
      <t xml:space="preserve">: </t>
    </r>
  </si>
  <si>
    <t>Responsável pelos cálculos deste empreendimento:</t>
  </si>
  <si>
    <t>André Padilha</t>
  </si>
  <si>
    <t>Versão</t>
  </si>
  <si>
    <t>1.2</t>
  </si>
  <si>
    <t>Data do cálculo deste empreendimento:</t>
  </si>
  <si>
    <t>Autor desta planilha:</t>
  </si>
  <si>
    <t>LEGENDA</t>
  </si>
  <si>
    <t>Células em azul com fundo cinza escuro são EDITÁVEIS, mas não precisam sempre ser atualizadas.</t>
  </si>
  <si>
    <t>Células em preto com fundo cinza claro NÃO SÃO EDITÁVEIS, são fórmulas ou valores fixos.</t>
  </si>
  <si>
    <t>Células em vermelho com fundo cinza escuro são EDITÁVEIS e precisam ser editadas toda vez que um novo cálculo de viabilidade for feito.</t>
  </si>
  <si>
    <t>TERRENO E EMPREENDIMENTO</t>
  </si>
  <si>
    <t>INFOS DO TERRENO</t>
  </si>
  <si>
    <t>INFOS DO PROJETO</t>
  </si>
  <si>
    <t>INFOS DO EMPREENDIMENTO</t>
  </si>
  <si>
    <t>Endereço</t>
  </si>
  <si>
    <t>SC - Itapema</t>
  </si>
  <si>
    <t>VALOR</t>
  </si>
  <si>
    <t>Bairro</t>
  </si>
  <si>
    <t>Centro</t>
  </si>
  <si>
    <t>Percentual construído do CA máximo</t>
  </si>
  <si>
    <t>Andares</t>
  </si>
  <si>
    <t>-&gt; o número de andares depende diretamente do tamanho da área ocupável máxima e da área construída. Porém a área ocupável máxima muda: nos primeiros 10 m de altura do prédio ela tem um tamanho, depois de 10 m de altura ela diminui devido aos recuos laterais. O tanto que diminui depende do formato do terreno. Verifiquei que em um dos piores casos essa área é 60% da área ocupável máxima. Por isso o índice 0,6 na fórmula ao lado. Isso serve para pequenos empreendimentos, e diferentes tipos de empreendimentos precisam de diferentes fórmulas.</t>
  </si>
  <si>
    <t>Zoneamento</t>
  </si>
  <si>
    <t>ZAP-1</t>
  </si>
  <si>
    <t>-&gt; selecione apenas um valor da lista de valores</t>
  </si>
  <si>
    <t>Área construída (AC)</t>
  </si>
  <si>
    <t>-&gt; a área construída pode ser, no máximo, igual à área do terreno * CA máximo. Assumo que a área construída será esse limite VEZES um coeficiente que o incorporador decidirá baseado na ideia do projeto arquitetonico.</t>
  </si>
  <si>
    <t>Pé-direito interno de cada andar</t>
  </si>
  <si>
    <t>-&gt; a altura do pé direito depende do padrão do prédio!</t>
  </si>
  <si>
    <t>Qualificação Ambiental</t>
  </si>
  <si>
    <t>n/a</t>
  </si>
  <si>
    <t>Área CA básico</t>
  </si>
  <si>
    <t>-&gt; limite superior da área construída, deve-se pagar outorna onerosa (exceto para projetos de HIS)</t>
  </si>
  <si>
    <t>Altura do prédio</t>
  </si>
  <si>
    <t>-&gt; a altura do prédio depende do tamanho do pé-direito que será utilizada no projeto e também da espessura das lajes. Utilizo aqui 12 cm (laje H12) + 4 cm (camada de concreto) + 6 cm (contra-piso e piso). Nesta altura não estou considerando o ático, pois ele não é considerado pelo Código de Obras da cidade de São Paulo no cálculo da altura do prédio.</t>
  </si>
  <si>
    <t>Área terreno</t>
  </si>
  <si>
    <t>Área CA máximo</t>
  </si>
  <si>
    <t>-&gt; não tem custo por ser uma HIS</t>
  </si>
  <si>
    <t>Área vendável</t>
  </si>
  <si>
    <t>-&gt; nem toda área construída é vendável pois existe área comum, escadas, área de medidores de água, luz, gás etc. Cada projeto irá variar na % de área vendável. Aqui assumo que seja 90%. Projetos com áreas de esportes, entretenimento etc terão menos área vendável.</t>
  </si>
  <si>
    <t>CA mínimo</t>
  </si>
  <si>
    <t>Custo outorga onerosa</t>
  </si>
  <si>
    <t>-&gt; é o percentual do terreno que pode ser ocupado por construções. Além dessa limitação, é preciso levar em conta os recuos frontais, laterais e de fundo para saber onde a construção pode estar dentro do terreno.</t>
  </si>
  <si>
    <t>Aptos por andar</t>
  </si>
  <si>
    <t>-&gt; um número não inteiro significa que você deverá alterar a área média de cada apartamento, ou então ter apartamentos com tamanhos diferentes no seu empreendimento. Porém não se preocupe, para efeitos de cálculo o número de aptos por andar pode ser um número não inteiro!</t>
  </si>
  <si>
    <t>CA básico</t>
  </si>
  <si>
    <t>Taxa de ocupação (TO)</t>
  </si>
  <si>
    <t>Número total de aptos</t>
  </si>
  <si>
    <t>-&gt; número total de aptos no empreendimento</t>
  </si>
  <si>
    <t>CA máximo</t>
  </si>
  <si>
    <t>-&gt; nem sempre será possível ter esse valor</t>
  </si>
  <si>
    <t>Área ocupável máxima</t>
  </si>
  <si>
    <t>Área de cada apto (média)</t>
  </si>
  <si>
    <t>Valor venal</t>
  </si>
  <si>
    <t>-&gt; é possível conseguir com o número SQL do terreno e buscando no site da prefeitura.</t>
  </si>
  <si>
    <t>Altura máxima</t>
  </si>
  <si>
    <t>Tipo projeto</t>
  </si>
  <si>
    <t>R-16 - Padrão de acabamento: Normal</t>
  </si>
  <si>
    <t>-&gt; segundo o Sinduscon de Balneário Camboriú: olhar a folha "CUB" deste planilha para identificar o tipo código do seu tipo de empreendimento caso você não saiba.</t>
  </si>
  <si>
    <t>Recuo lateral (após 10m de altura)</t>
  </si>
  <si>
    <t>-&gt; é o recuo lateral obrigatório que a construção deve possuir quando esta passar de 10 metros de altura (apenas para o que passar dos 10 metros de altura)</t>
  </si>
  <si>
    <t>CUB - Custo Unitário Básico</t>
  </si>
  <si>
    <t>TIPO DE INCORPORAÇÃO</t>
  </si>
  <si>
    <t>INCORPORAÇÃO PREÇO DE CUSTO</t>
  </si>
  <si>
    <t>Taxa de adm.</t>
  </si>
  <si>
    <t>-&gt; Importante!!! Para incorporação por "preço de custo" (um tipo específico de incorporação): Taxa de adm deve ser diferente de 0 %; a porcentagem de aptos vendidos no lançamento DEVE ser 0%,  a porcentagem de aptos vendidos durantes as obras deve ser 100%,  a porcentagem de aptos vendidos na entrega das chaves deve ser 0% e o prazo do lançamento deve ser de 0 meses.</t>
  </si>
  <si>
    <t>-&gt; caso não queira um projeto com incorporação por preço de custo, apenas deixe a "Taxa de adm." igual a zero e modifique o restante das variáveis à vontade.</t>
  </si>
  <si>
    <t>PERMUTA</t>
  </si>
  <si>
    <t>Número de aptos permutados</t>
  </si>
  <si>
    <t>-&gt; coloque "0" caso não haja permuta. O número de aptos da permuta é subtraído do número total de aptos do empreendimento para efeito de cálculo de VGV.</t>
  </si>
  <si>
    <t>Valor dos aptos permutados</t>
  </si>
  <si>
    <t>-&gt; essa célula serve para saber o valor equivalente dos aptos da permuta a fim de ajustar o número para ser parecido com o valor do terreno.</t>
  </si>
  <si>
    <t>CUSTOS</t>
  </si>
  <si>
    <t>CUSTOS PARA CONSTRUIR</t>
  </si>
  <si>
    <t>UNITÁRIO</t>
  </si>
  <si>
    <t>OBS.</t>
  </si>
  <si>
    <t>CUSTO POR MÊS</t>
  </si>
  <si>
    <t>Terreno</t>
  </si>
  <si>
    <t>-</t>
  </si>
  <si>
    <t>Construção - Mão-de-obra</t>
  </si>
  <si>
    <t>-&gt; alterar este campo não altera os cálculos, já que irá apenas modificar a proporção de gastos com mão-de-obra e material, porém é bom colocar caso você já tenha esse número</t>
  </si>
  <si>
    <t>Construção - Material</t>
  </si>
  <si>
    <r>
      <rPr>
        <rFont val="Calibri"/>
        <b/>
        <i/>
        <color theme="1"/>
        <sz val="11.0"/>
      </rPr>
      <t>Cartório</t>
    </r>
    <r>
      <rPr>
        <rFont val="Calibri"/>
        <b/>
        <color theme="1"/>
        <sz val="11.0"/>
      </rPr>
      <t xml:space="preserve"> - ITBI</t>
    </r>
  </si>
  <si>
    <t>1,5% para a cidade de Itapema</t>
  </si>
  <si>
    <t>-&gt; https://leismunicipais.com.br/a/sc/i/itapema/lei-ordinaria/2011/301/3002/lei-ordinaria-n-3002-2011-integra-o-imposto-sobre-a-transmissao-de-bens-imoveis-itbi-no-municipio-de-itapema#:~:text=20.,o%20valor%20venal%20do%20im%C3%B3vel.</t>
  </si>
  <si>
    <r>
      <rPr>
        <rFont val="Calibri"/>
        <b/>
        <i/>
        <color theme="1"/>
        <sz val="11.0"/>
      </rPr>
      <t>Cartório</t>
    </r>
    <r>
      <rPr>
        <rFont val="Calibri"/>
        <b/>
        <color theme="1"/>
        <sz val="11.0"/>
      </rPr>
      <t xml:space="preserve"> - Registro</t>
    </r>
  </si>
  <si>
    <t>-&gt; https://registradores.onr.org.br/ConsultaTaxas/EmolumentosEstado.aspx#</t>
  </si>
  <si>
    <r>
      <rPr>
        <rFont val="Calibri"/>
        <b/>
        <i/>
        <color theme="1"/>
        <sz val="11.0"/>
      </rPr>
      <t>Cartório</t>
    </r>
    <r>
      <rPr>
        <rFont val="Calibri"/>
        <b/>
        <color theme="1"/>
        <sz val="11.0"/>
      </rPr>
      <t xml:space="preserve"> - Escritura</t>
    </r>
  </si>
  <si>
    <t>-&gt; chute</t>
  </si>
  <si>
    <t>Contabilidade</t>
  </si>
  <si>
    <t>-&gt; o primeiro valor é o custo para abrir a empresa (geralmente uma SPE) e o segundo é o custo que o escritório de contabilidade cobra por mês para manter a empresa</t>
  </si>
  <si>
    <t>Advogado</t>
  </si>
  <si>
    <t>Projeto Arquitetônico e Engenharia</t>
  </si>
  <si>
    <t>Se AC &lt; 750m² = Projeto arquitetônico + Estudo de solo + Projeto estrutural
Se AC &gt;= 750m² = Projeto arquitetônico + Estudo de solo + Projeto estrutural + Projeto hidráulico + Projeto Bombeiros)</t>
  </si>
  <si>
    <t>-&gt; dependendo das características do projeto, deve-se colocar também o custo unitário com projeto elétrico, gás, telefonia/internet/televisão etc</t>
  </si>
  <si>
    <t>Demolição, fundações especiais, movimentação de terra etc</t>
  </si>
  <si>
    <t>Demolição + Fundações profundas</t>
  </si>
  <si>
    <t>-&gt; valores podem variar bastante, inclusive sendo desnecessária a etapa de demolição em alguns casos e/ou de fundações especiais, dependendo da característica do solo.</t>
  </si>
  <si>
    <t>RESUMO CUSTOS</t>
  </si>
  <si>
    <t>TIPO</t>
  </si>
  <si>
    <t>PERCENTUAL</t>
  </si>
  <si>
    <t>Custo terreno</t>
  </si>
  <si>
    <t>-&gt; se estiver igual a R$0,00 indica que está sendo realizada uma permuta</t>
  </si>
  <si>
    <t>Custo construção</t>
  </si>
  <si>
    <t>Custo projetos</t>
  </si>
  <si>
    <t>Custo burocracia</t>
  </si>
  <si>
    <t>Impostos</t>
  </si>
  <si>
    <t>-&gt; impostos para o caso de uma SPE (em SP, precisaria confirmar em SC)</t>
  </si>
  <si>
    <t>Comissão corretores</t>
  </si>
  <si>
    <t>-&gt; essa comissão pode ser em torno de 3% para grandes empreendimentos</t>
  </si>
  <si>
    <t>Marketing</t>
  </si>
  <si>
    <t>-&gt; para gastos com anúncios, jornais próprios, outdoor etc</t>
  </si>
  <si>
    <t>CUSTO TOTAL</t>
  </si>
  <si>
    <t>-&gt; basicamente esse é o valor que você deverá ter, porém claro que nem todo esse valor será gasto de uma só vez!</t>
  </si>
  <si>
    <t>INFORMAÇÕES DE VENDAS</t>
  </si>
  <si>
    <t>VALOR - CENÁRIO NEGATIVO</t>
  </si>
  <si>
    <t>VALOR - CENÁRIO NORMAL</t>
  </si>
  <si>
    <t>VALOR - CENÁRIO POSITIVO</t>
  </si>
  <si>
    <t>Preço de venda (/m²)</t>
  </si>
  <si>
    <t>-&gt; o valor do "cenário normal" deve ser baseado em extensa análise do mercado. Os percentuais de variação do cenário positivo e negativo foram chutados.</t>
  </si>
  <si>
    <t>Preço de venda do apto</t>
  </si>
  <si>
    <t>VGV</t>
  </si>
  <si>
    <t>-&gt; VGV é o valor geral de vendas</t>
  </si>
  <si>
    <t>CURVA DE VENDAS</t>
  </si>
  <si>
    <t>-&gt; aqui divide-se as vendas em 5 etapas: no lançamento, nas obras, no momento de entrega das chaves, no período de 1 ano após a entrega das chaves (3, 6, 9 e 12 meses) e no perído entre 1 e 2 anos após a entrega das chaves (15, 18, 21 e 24 meses).</t>
  </si>
  <si>
    <t>PERÍODO</t>
  </si>
  <si>
    <t>% DE APTOS VENDIDOS</t>
  </si>
  <si>
    <t>N° DE APTOS VENDIDOS</t>
  </si>
  <si>
    <t>% PAGA NA CONSTRUÇÃO</t>
  </si>
  <si>
    <t>% PAGA NAS CHAVES</t>
  </si>
  <si>
    <t>Lançamento</t>
  </si>
  <si>
    <t>-&gt; A Seazone fala, em seu site, que: "Nosso prazo de pagamento é de até 36 meses."</t>
  </si>
  <si>
    <t>Durante as obras</t>
  </si>
  <si>
    <t>Entrega das chaves</t>
  </si>
  <si>
    <t>até 1 ano após entrega das chaves</t>
  </si>
  <si>
    <t>-&gt; vendas que ocorrem até após o fim das obras. O valor da venda é recebido no momento da própria venda, por isso as "% paga na construção" e "% paga nas chaves" são ambas 0%</t>
  </si>
  <si>
    <t>entre 1 e 2 anos após entrega das chaves</t>
  </si>
  <si>
    <t>-&gt; Vendas que ocorrem após 1 ano do fim das obras e até 2 anos. Idealmente os apartamentos não ficam tanto tempo no estoque da incorporadora. O valor da venda é recebido no momento da própria venda, por isso as "% paga na construção" e "% paga nas chaves" são ambas 0%.</t>
  </si>
  <si>
    <t>SOMA</t>
  </si>
  <si>
    <t xml:space="preserve">            |-&gt; a soma deve obviamente ser 100%</t>
  </si>
  <si>
    <t xml:space="preserve">              |-&gt; a % paga nas chaves costuma ser paga de forma integral por meio de um financiamento. O cliente pagará parcelado ao agente financeiro, mas o incorporador receberá o valor integral.</t>
  </si>
  <si>
    <t>PRAZOS DO EMPREENDIMENTO</t>
  </si>
  <si>
    <t>DATAS E TEMPOS</t>
  </si>
  <si>
    <t>MESES</t>
  </si>
  <si>
    <t>DATA DO FIM DO PERÍODO</t>
  </si>
  <si>
    <t>1º aporte</t>
  </si>
  <si>
    <t>-&gt; primeiro aporte costuma ser a compra do(s) terreno(s). Para simplificar os cálculos, irei desconsiderar custos com diligências antes da compra do terreno.</t>
  </si>
  <si>
    <t>Tempo pré-aprovação</t>
  </si>
  <si>
    <t>-&gt; é o tempo entre o primeiro aporte de dinheiro (geralmente a compra do terreno) e a data de entrada dos projetos na prefeitura.</t>
  </si>
  <si>
    <t>Projeto/Aprovações</t>
  </si>
  <si>
    <t>-&gt; precisaria saber qual o tempo usual de aprovação em um projeto na prefeitura de Itapema. Em SP costuma demorar muito.</t>
  </si>
  <si>
    <t>Obras</t>
  </si>
  <si>
    <t>-&gt; duração da obra depende do tamanho da obra. O fim das obras marca a entrega das chaves.</t>
  </si>
  <si>
    <t>RESULTADOS E INDICADORES</t>
  </si>
  <si>
    <t>INDICADORES</t>
  </si>
  <si>
    <t>Taxa básica de juros</t>
  </si>
  <si>
    <t>-&gt; atualizar a taxa básica de juros quando necessário</t>
  </si>
  <si>
    <t>Lucro</t>
  </si>
  <si>
    <t>+</t>
  </si>
  <si>
    <t>Tir (a.m)</t>
  </si>
  <si>
    <t>Taxa extra do investidor</t>
  </si>
  <si>
    <t>-&gt; valor que o investidor julga ser necessário render (além da taxa básica de juros)</t>
  </si>
  <si>
    <t>Tir (a.a)</t>
  </si>
  <si>
    <t>=</t>
  </si>
  <si>
    <t>ROI (margem sobre investimento)</t>
  </si>
  <si>
    <t>TMA</t>
  </si>
  <si>
    <t>VPL</t>
  </si>
  <si>
    <t xml:space="preserve">-&gt; a TMA deve ser escolhida pelos stakeholders baseada em cenário econômico, possibilidade de investimento em outros produtos do mercado, 
</t>
  </si>
  <si>
    <t>VALOR NECESSÁRIO</t>
  </si>
  <si>
    <t>para os 3 primeiros meses</t>
  </si>
  <si>
    <t>Mensalmente para construção</t>
  </si>
  <si>
    <t>APOIO:</t>
  </si>
  <si>
    <t>(1) Fonte para auxiliar no entendimento dos parâmetros de ocupação: https://marcelosbarra.com/2016/09/11/parametros-ocupacao-lote/</t>
  </si>
  <si>
    <t>RESUMO VENDAS</t>
  </si>
  <si>
    <t>CENÁRIO POSITIVO</t>
  </si>
  <si>
    <t>Cartório</t>
  </si>
  <si>
    <t>Projeto</t>
  </si>
  <si>
    <t>Adm.</t>
  </si>
  <si>
    <t>Mkt.</t>
  </si>
  <si>
    <t>Vendas</t>
  </si>
  <si>
    <t>Comissão</t>
  </si>
  <si>
    <t>TOTAL MENSAL</t>
  </si>
  <si>
    <t>CENÁRIO NORMAL</t>
  </si>
  <si>
    <t>Venda</t>
  </si>
  <si>
    <t>CENÁRIO NEGATIVO</t>
  </si>
  <si>
    <t>TABELA REFERENTE À DEZEMBRO/2022.</t>
  </si>
  <si>
    <t>Tipo de empreendimento</t>
  </si>
  <si>
    <t>Padrão de acabamentos</t>
  </si>
  <si>
    <t>CONCAT (B)+(C)</t>
  </si>
  <si>
    <t>Custo m²</t>
  </si>
  <si>
    <t>RESIDENCIAIS</t>
  </si>
  <si>
    <t>R-1</t>
  </si>
  <si>
    <t>Baixo</t>
  </si>
  <si>
    <t>Normal</t>
  </si>
  <si>
    <t>Alto</t>
  </si>
  <si>
    <t>PP-4</t>
  </si>
  <si>
    <t>N/A</t>
  </si>
  <si>
    <t>R-8</t>
  </si>
  <si>
    <t>PIS</t>
  </si>
  <si>
    <t>R-16</t>
  </si>
  <si>
    <t>RP1Q</t>
  </si>
  <si>
    <t>COMERCIAIS</t>
  </si>
  <si>
    <t>CAL-8</t>
  </si>
  <si>
    <t>CSL-8</t>
  </si>
  <si>
    <t>CSL-16</t>
  </si>
  <si>
    <t>GI</t>
  </si>
  <si>
    <t>Caracterização dos projetos-padrão conforme a ABNT NBR 12721:2006</t>
  </si>
  <si>
    <t>Sigla</t>
  </si>
  <si>
    <t>Nome e Descrição</t>
  </si>
  <si>
    <t>Dormitórios</t>
  </si>
  <si>
    <t>Área Real</t>
  </si>
  <si>
    <t>Área Equivalente</t>
  </si>
  <si>
    <t>(m²)</t>
  </si>
  <si>
    <t>R1-B</t>
  </si>
  <si>
    <r>
      <rPr>
        <rFont val="Arial"/>
        <b/>
        <i/>
        <color theme="1"/>
        <sz val="11.0"/>
      </rPr>
      <t>Residência unifamiliar padrão baixo:</t>
    </r>
    <r>
      <rPr>
        <rFont val="Arial"/>
        <b val="0"/>
        <i val="0"/>
        <color theme="1"/>
        <sz val="11.0"/>
      </rPr>
      <t> 1 pavimento, com 2 dormitórios, sala, banheiro, cozinha e área para tanque.</t>
    </r>
  </si>
  <si>
    <t>R1-N</t>
  </si>
  <si>
    <r>
      <rPr>
        <rFont val="Arial"/>
        <b/>
        <i/>
        <color theme="1"/>
        <sz val="11.0"/>
      </rPr>
      <t>Residência unifamiliar padrão normal:</t>
    </r>
    <r>
      <rPr>
        <rFont val="Arial"/>
        <b val="0"/>
        <i val="0"/>
        <color theme="1"/>
        <sz val="11.0"/>
      </rPr>
      <t> 1 pavimento, 3 dormitórios, sendo um suíte com banheiro, banheiro social, sala, circulação, cozinha, área de serviço com banheiro e varanda (abrigo para automóvel)</t>
    </r>
  </si>
  <si>
    <t>R1-A</t>
  </si>
  <si>
    <r>
      <rPr>
        <rFont val="Arial"/>
        <b/>
        <i/>
        <color theme="1"/>
        <sz val="11.0"/>
      </rPr>
      <t>Residência unifamiliar padrão alto:</t>
    </r>
    <r>
      <rPr>
        <rFont val="Arial"/>
        <b val="0"/>
        <i val="0"/>
        <color theme="1"/>
        <sz val="11.0"/>
      </rPr>
      <t> 1 pavimento, 4 dormitórios, sendo um suíte com banheiro e closet, outro com banheiro, banheiro social, sala de estar, sala de jantar e sala íntima, circulação, cozinha , área de serviço completa e varanda (abrigo para automóvel)</t>
    </r>
  </si>
  <si>
    <r>
      <rPr>
        <rFont val="Arial"/>
        <b/>
        <i/>
        <color theme="1"/>
        <sz val="11.0"/>
      </rPr>
      <t>Residência unifamiliar popular:</t>
    </r>
    <r>
      <rPr>
        <rFont val="Arial"/>
        <b val="0"/>
        <i val="0"/>
        <color theme="1"/>
        <sz val="11.0"/>
      </rPr>
      <t> 1 pavimento, 1 dormitório, sala, banheiro e cozinha</t>
    </r>
  </si>
  <si>
    <r>
      <rPr>
        <rFont val="Arial"/>
        <b/>
        <i/>
        <color theme="1"/>
        <sz val="11.0"/>
      </rPr>
      <t>Residência multifamiliar - Projeto de interesse social:</t>
    </r>
    <r>
      <rPr>
        <rFont val="Arial"/>
        <b val="0"/>
        <i val="0"/>
        <color theme="1"/>
        <sz val="11.0"/>
      </rPr>
      <t> Térreo e 4 pavimentos/tipo</t>
    </r>
  </si>
  <si>
    <r>
      <rPr>
        <rFont val="Arial"/>
        <i/>
        <color theme="1"/>
        <sz val="11.0"/>
      </rPr>
      <t>Pavimento térreo:</t>
    </r>
    <r>
      <rPr>
        <rFont val="Arial"/>
        <i val="0"/>
        <color theme="1"/>
        <sz val="11.0"/>
      </rPr>
      <t> Hall, escada, 4 apartamentos por andar, com 2 dormitórios, sala, banheiro, cozinha e área de serviço. Na área externa estão localizados o cômodo da guarita, com banheiro e central de medição.</t>
    </r>
  </si>
  <si>
    <r>
      <rPr>
        <rFont val="Arial"/>
        <i/>
        <color theme="1"/>
        <sz val="11.0"/>
      </rPr>
      <t>Pavimento-tipo:</t>
    </r>
    <r>
      <rPr>
        <rFont val="Arial"/>
        <i val="0"/>
        <color theme="1"/>
        <sz val="11.0"/>
      </rPr>
      <t> Hall, escada e 4 apartamentos por andar, com 2 dormitórios, sala, banheiro, cozinha e área de serviço.</t>
    </r>
  </si>
  <si>
    <t>PP-B</t>
  </si>
  <si>
    <r>
      <rPr>
        <rFont val="Arial"/>
        <b/>
        <i/>
        <color theme="1"/>
        <sz val="11.0"/>
      </rPr>
      <t>Residência multifamiliar - Prédio popular - padrão baixo:</t>
    </r>
    <r>
      <rPr>
        <rFont val="Arial"/>
        <b val="0"/>
        <i val="0"/>
        <color theme="1"/>
        <sz val="11.0"/>
      </rPr>
      <t> térreo e 3 pavimentos-tipo</t>
    </r>
  </si>
  <si>
    <r>
      <rPr>
        <rFont val="Arial"/>
        <i/>
        <color theme="1"/>
        <sz val="11.0"/>
      </rPr>
      <t>Pavimento térreo:</t>
    </r>
    <r>
      <rPr>
        <rFont val="Arial"/>
        <i val="0"/>
        <color theme="1"/>
        <sz val="11.0"/>
      </rPr>
      <t> Hall de entrada, escada e 4 apartamentos por andar com 2 dormitórios, sala, banheiro, cozinha e área de serviço. Na área externa estão localizados o cômodo de lixo, guarita, central de gás, depósito com banheiro e 16 vagas descobertas.</t>
    </r>
  </si>
  <si>
    <r>
      <rPr>
        <rFont val="Arial"/>
        <i/>
        <color theme="1"/>
        <sz val="11.0"/>
      </rPr>
      <t>Pavimento-tipo:</t>
    </r>
    <r>
      <rPr>
        <rFont val="Arial"/>
        <i val="0"/>
        <color theme="1"/>
        <sz val="11.0"/>
      </rPr>
      <t> Hall de circulação, escada e 4 apartamentos por andar, com 2 dormitórios, sala, banheiro, cozinha e área de serviço.</t>
    </r>
  </si>
  <si>
    <t>PP-N</t>
  </si>
  <si>
    <r>
      <rPr>
        <rFont val="Arial"/>
        <b/>
        <i/>
        <color theme="1"/>
        <sz val="11.0"/>
      </rPr>
      <t>Residência multifamiliar - Prédio popular - padrão normal:</t>
    </r>
    <r>
      <rPr>
        <rFont val="Arial"/>
        <b val="0"/>
        <i val="0"/>
        <color theme="1"/>
        <sz val="11.0"/>
      </rPr>
      <t> Pilotis e 4 pavimentos-tipo.</t>
    </r>
  </si>
  <si>
    <r>
      <rPr>
        <rFont val="Arial"/>
        <i/>
        <color theme="1"/>
        <sz val="11.0"/>
      </rPr>
      <t>Pilotis:</t>
    </r>
    <r>
      <rPr>
        <rFont val="Arial"/>
        <i val="0"/>
        <color theme="1"/>
        <sz val="11.0"/>
      </rPr>
      <t> Escada, elevador, 32 vagas de garagem cobertas, cômodo de lixo, depósito, hall de entrada, salão de festas, copa, 3 banheiros, central de gás e guarita.</t>
    </r>
  </si>
  <si>
    <r>
      <rPr>
        <rFont val="Arial"/>
        <i/>
        <color theme="1"/>
        <sz val="11.0"/>
      </rPr>
      <t>Pavimento-tipo:</t>
    </r>
    <r>
      <rPr>
        <rFont val="Arial"/>
        <i val="0"/>
        <color theme="1"/>
        <sz val="11.0"/>
      </rPr>
      <t> Hall de circulação, escada, elevadores e quatro apartamentos por andar, com três dormitórios, sendo um suíte, sala de estar/jantar, banheiro social, cozinha, área de serviço com banheiro e varanda.</t>
    </r>
  </si>
  <si>
    <t>R8-B</t>
  </si>
  <si>
    <r>
      <rPr>
        <rFont val="Arial"/>
        <b/>
        <i/>
        <color theme="1"/>
        <sz val="11.0"/>
      </rPr>
      <t>Residência multifamiliar padrão baixo:</t>
    </r>
    <r>
      <rPr>
        <rFont val="Arial"/>
        <b val="0"/>
        <i val="0"/>
        <color theme="1"/>
        <sz val="11.0"/>
      </rPr>
      <t> Pavimento térreo e 7 pavimentos-tipo</t>
    </r>
  </si>
  <si>
    <t>Pavimento térreo: Hall de entrada, elevador, escada e 4 apartamentos por andar, com 2 dormitórios, sala, banheiro, cozinha e área para tanque. Na área externa estão localizados o cômodo de lixo e 32 vagas descobertas.</t>
  </si>
  <si>
    <t>Pavimento-tipo: Hall de circulação, escada e 4 apartamentos por andar, com 2 dormitórios, sala, banheiro, cozinha e área para tanque.</t>
  </si>
  <si>
    <t>R8-N</t>
  </si>
  <si>
    <r>
      <rPr>
        <rFont val="Arial"/>
        <b/>
        <i/>
        <color theme="1"/>
        <sz val="11.0"/>
      </rPr>
      <t>Residência multifamiliar, padrão normal:</t>
    </r>
    <r>
      <rPr>
        <rFont val="Arial"/>
        <b val="0"/>
        <i val="0"/>
        <color theme="1"/>
        <sz val="11.0"/>
      </rPr>
      <t> Garagem, pilotis e oito pavimentos-tipo.</t>
    </r>
  </si>
  <si>
    <r>
      <rPr>
        <rFont val="Arial"/>
        <i/>
        <color theme="1"/>
        <sz val="11.0"/>
      </rPr>
      <t>Garagem:</t>
    </r>
    <r>
      <rPr>
        <rFont val="Arial"/>
        <i val="0"/>
        <color theme="1"/>
        <sz val="11.0"/>
      </rPr>
      <t> Escada, elevadores, 64 vagas de garagem cobertas, cômodo de lixo depósito e instalação sanitária.</t>
    </r>
  </si>
  <si>
    <r>
      <rPr>
        <rFont val="Arial"/>
        <i/>
        <color theme="1"/>
        <sz val="11.0"/>
      </rPr>
      <t>Pilotis: </t>
    </r>
    <r>
      <rPr>
        <rFont val="Arial"/>
        <i val="0"/>
        <color theme="1"/>
        <sz val="11.0"/>
      </rPr>
      <t>Escada, elevadores, hall de entrada, salão de festas, copa, 2 banheiros, central de gás e guarita.</t>
    </r>
  </si>
  <si>
    <r>
      <rPr>
        <rFont val="Arial"/>
        <i/>
        <color theme="1"/>
        <sz val="11.0"/>
      </rPr>
      <t>Pavimento-tipo:</t>
    </r>
    <r>
      <rPr>
        <rFont val="Arial"/>
        <i val="0"/>
        <color theme="1"/>
        <sz val="11.0"/>
      </rPr>
      <t> Hall de circulação, escada, elevadores e quatro apartamentos por andar, com três dormitórios, sendo um suíte, sala estar/jantar, banheiro social, cozinha, área de serviço com banheiro e varanda.</t>
    </r>
  </si>
  <si>
    <t>R8-A</t>
  </si>
  <si>
    <r>
      <rPr>
        <rFont val="Arial"/>
        <b/>
        <i/>
        <color theme="1"/>
        <sz val="11.0"/>
      </rPr>
      <t>Residência multifamiliar, padrão alto:</t>
    </r>
    <r>
      <rPr>
        <rFont val="Arial"/>
        <b val="0"/>
        <i val="0"/>
        <color theme="1"/>
        <sz val="11.0"/>
      </rPr>
      <t> Garagem, pilotis e oito pavimentos-tipo.</t>
    </r>
  </si>
  <si>
    <r>
      <rPr>
        <rFont val="Arial"/>
        <i/>
        <color theme="1"/>
        <sz val="11.0"/>
      </rPr>
      <t>Garagem:</t>
    </r>
    <r>
      <rPr>
        <rFont val="Arial"/>
        <i val="0"/>
        <color theme="1"/>
        <sz val="11.0"/>
      </rPr>
      <t> Escada, elevadores, 48 vagas de garagem cobertas, cômodo de lixo, depósito e instalação sanitária.</t>
    </r>
  </si>
  <si>
    <t>Pilotis: Escada, elevadores, hall de entrada, salão festas, salão de jogos, copa, 2 banheiros, central gás e guarita.</t>
  </si>
  <si>
    <r>
      <rPr>
        <rFont val="Arial"/>
        <i/>
        <color theme="1"/>
        <sz val="11.0"/>
      </rPr>
      <t>Pavimento-tipo:</t>
    </r>
    <r>
      <rPr>
        <rFont val="Arial"/>
        <i val="0"/>
        <color theme="1"/>
        <sz val="11.0"/>
      </rPr>
      <t> Halls de circulação, escada, elevadores e 2 apartamentos por andar, com 4 dormitórios, sendo um suíte com banheiro e closet, outro com banheiro, banheiro social, sala de estar, sala de jantar e sala íntima, circulação, cozinha, área de serviço completa e varanda.</t>
    </r>
  </si>
  <si>
    <t>R16-N</t>
  </si>
  <si>
    <r>
      <rPr>
        <rFont val="Arial"/>
        <b/>
        <i/>
        <color theme="1"/>
        <sz val="11.0"/>
      </rPr>
      <t>Residência multifamiliar, padrão normal:</t>
    </r>
    <r>
      <rPr>
        <rFont val="Arial"/>
        <b val="0"/>
        <i val="0"/>
        <color theme="1"/>
        <sz val="11.0"/>
      </rPr>
      <t> Garagem, pilotis e 16 pavimentos-tipo.</t>
    </r>
  </si>
  <si>
    <r>
      <rPr>
        <rFont val="Arial"/>
        <i/>
        <color theme="1"/>
        <sz val="11.0"/>
      </rPr>
      <t>Garagem:</t>
    </r>
    <r>
      <rPr>
        <rFont val="Arial"/>
        <i val="0"/>
        <color theme="1"/>
        <sz val="11.0"/>
      </rPr>
      <t> Escada, elevadores, 128 vagas de garagem cobertas, cômodo de lixo depósito e instalação sanitária.</t>
    </r>
  </si>
  <si>
    <r>
      <rPr>
        <rFont val="Arial"/>
        <i/>
        <color theme="1"/>
        <sz val="11.0"/>
      </rPr>
      <t>Pilotis:</t>
    </r>
    <r>
      <rPr>
        <rFont val="Arial"/>
        <i val="0"/>
        <color theme="1"/>
        <sz val="11.0"/>
      </rPr>
      <t> Escada, elevadores, hall de entrada, salão de festas, copa, 2 banheiros, central de gás e guarita.</t>
    </r>
  </si>
  <si>
    <r>
      <rPr>
        <rFont val="Arial"/>
        <i/>
        <color theme="1"/>
        <sz val="11.0"/>
      </rPr>
      <t>Pavimento-tipo:</t>
    </r>
    <r>
      <rPr>
        <rFont val="Arial"/>
        <i val="0"/>
        <color theme="1"/>
        <sz val="11.0"/>
      </rPr>
      <t> Hall de circulação, escada, elevadores e quatro apartamentos por andar, com três dormitórios, sendo um suíte, sala de estar/jantar, banheiro social, cozinha e área de serviço com banheiro e varanda.</t>
    </r>
  </si>
  <si>
    <t>R16-A</t>
  </si>
  <si>
    <r>
      <rPr>
        <rFont val="Arial"/>
        <b/>
        <i/>
        <color theme="1"/>
        <sz val="11.0"/>
      </rPr>
      <t>Residência multifamiliar, padrão alto:</t>
    </r>
    <r>
      <rPr>
        <rFont val="Arial"/>
        <b val="0"/>
        <i val="0"/>
        <color theme="1"/>
        <sz val="11.0"/>
      </rPr>
      <t> Garagem, pilotis e 16 pavimentos-tipo.</t>
    </r>
  </si>
  <si>
    <r>
      <rPr>
        <rFont val="Arial"/>
        <i/>
        <color theme="1"/>
        <sz val="11.0"/>
      </rPr>
      <t>Garagem: </t>
    </r>
    <r>
      <rPr>
        <rFont val="Arial"/>
        <i val="0"/>
        <color theme="1"/>
        <sz val="11.0"/>
      </rPr>
      <t>Escada, elevadores, 96 vagas de garagem cobertas, cômodo de lixo, depósito e instalação sanitária.</t>
    </r>
  </si>
  <si>
    <r>
      <rPr>
        <rFont val="Arial"/>
        <i/>
        <color theme="1"/>
        <sz val="11.0"/>
      </rPr>
      <t>Pilotis:</t>
    </r>
    <r>
      <rPr>
        <rFont val="Arial"/>
        <i val="0"/>
        <color theme="1"/>
        <sz val="11.0"/>
      </rPr>
      <t> Escada, elevadores, hall de entrada, salão de festas, salão de jogos, copa, 2 banheiros, central de gás e guarita.</t>
    </r>
  </si>
  <si>
    <r>
      <rPr>
        <rFont val="Arial"/>
        <i/>
        <color theme="1"/>
        <sz val="11.0"/>
      </rPr>
      <t>Pavimento-tipo:</t>
    </r>
    <r>
      <rPr>
        <rFont val="Arial"/>
        <i val="0"/>
        <color theme="1"/>
        <sz val="11.0"/>
      </rPr>
      <t> Halls de circulação, escada, elevadores e 2 apartamentos por andar, com 4 dormitórios, sendo um suíte com banheiro e closet, outro com banheiro, banheiro social, sala de estar, sala de jantar e sala íntima, circulação, cozinha, área de serviço completa e varanda.</t>
    </r>
  </si>
  <si>
    <r>
      <rPr>
        <rFont val="Arial"/>
        <b/>
        <i/>
        <color theme="1"/>
        <sz val="11.0"/>
      </rPr>
      <t>Edifício comercial, com lojas e salas:</t>
    </r>
    <r>
      <rPr>
        <rFont val="Arial"/>
        <b val="0"/>
        <i val="0"/>
        <color theme="1"/>
        <sz val="11.0"/>
      </rPr>
      <t> Garagem, pavimento térreo e 8 pavimentos-tipo.</t>
    </r>
  </si>
  <si>
    <r>
      <rPr>
        <rFont val="Arial"/>
        <i/>
        <color theme="1"/>
        <sz val="11.0"/>
      </rPr>
      <t>Garagem:</t>
    </r>
    <r>
      <rPr>
        <rFont val="Arial"/>
        <i val="0"/>
        <color theme="1"/>
        <sz val="11.0"/>
      </rPr>
      <t> Escada, elevadores, 64 vagas de garagem cobertas, cômodo de lixo, depósito e instalação sanitária.</t>
    </r>
  </si>
  <si>
    <r>
      <rPr>
        <rFont val="Arial"/>
        <i/>
        <color theme="1"/>
        <sz val="11.0"/>
      </rPr>
      <t>Pavimento térreo:</t>
    </r>
    <r>
      <rPr>
        <rFont val="Arial"/>
        <i val="0"/>
        <color theme="1"/>
        <sz val="11.0"/>
      </rPr>
      <t> Escada, elevadores, hall de entrada e lojas</t>
    </r>
  </si>
  <si>
    <r>
      <rPr>
        <rFont val="Arial"/>
        <i/>
        <color theme="1"/>
        <sz val="11.0"/>
      </rPr>
      <t>Pavimento-tipo:</t>
    </r>
    <r>
      <rPr>
        <rFont val="Arial"/>
        <i val="0"/>
        <color theme="1"/>
        <sz val="11.0"/>
      </rPr>
      <t> Halls de circulação, escada, elevadores e oito salas com sanitário privativo por andar.</t>
    </r>
  </si>
  <si>
    <r>
      <rPr>
        <rFont val="Arial"/>
        <b/>
        <i/>
        <color theme="1"/>
        <sz val="11.0"/>
      </rPr>
      <t>Edifício comercial, com lojas e salas:</t>
    </r>
    <r>
      <rPr>
        <rFont val="Arial"/>
        <b val="0"/>
        <i val="0"/>
        <color theme="1"/>
        <sz val="11.0"/>
      </rPr>
      <t> Garagem, pavimento térreo e 16 pavimentos-tipo.</t>
    </r>
  </si>
  <si>
    <r>
      <rPr>
        <rFont val="Arial"/>
        <i/>
        <color theme="1"/>
        <sz val="11.0"/>
      </rPr>
      <t>Garagem:</t>
    </r>
    <r>
      <rPr>
        <rFont val="Arial"/>
        <i val="0"/>
        <color theme="1"/>
        <sz val="11.0"/>
      </rPr>
      <t> Escada, elevadores, 128 vagas de garagem cobertas, cômodo de lixo, depósito e instalação sanitária.</t>
    </r>
  </si>
  <si>
    <r>
      <rPr>
        <rFont val="Arial"/>
        <i/>
        <color theme="1"/>
        <sz val="11.0"/>
      </rPr>
      <t>Pavimento térreo:</t>
    </r>
    <r>
      <rPr>
        <rFont val="Arial"/>
        <i val="0"/>
        <color theme="1"/>
        <sz val="11.0"/>
      </rPr>
      <t> Escada, elevadores, hall de entrada e lojas</t>
    </r>
  </si>
  <si>
    <r>
      <rPr>
        <rFont val="Arial"/>
        <i/>
        <color theme="1"/>
        <sz val="11.0"/>
      </rPr>
      <t>Pavimento-tipo:</t>
    </r>
    <r>
      <rPr>
        <rFont val="Arial"/>
        <i val="0"/>
        <color theme="1"/>
        <sz val="11.0"/>
      </rPr>
      <t> Halls de circulação, escada, elevadores e oito salas com sanitário privativo por andar.</t>
    </r>
  </si>
  <si>
    <r>
      <rPr>
        <rFont val="Arial"/>
        <b/>
        <i/>
        <color theme="1"/>
        <sz val="11.0"/>
      </rPr>
      <t>Edifício Comercial Andares Livres:</t>
    </r>
    <r>
      <rPr>
        <rFont val="Arial"/>
        <b val="0"/>
        <i val="0"/>
        <color theme="1"/>
        <sz val="11.0"/>
      </rPr>
      <t> Garagem, pavimento térreo e oito pavimentos-tipo.</t>
    </r>
  </si>
  <si>
    <r>
      <rPr>
        <rFont val="Arial"/>
        <i/>
        <color theme="1"/>
        <sz val="11.0"/>
      </rPr>
      <t>Garagem:</t>
    </r>
    <r>
      <rPr>
        <rFont val="Arial"/>
        <i val="0"/>
        <color theme="1"/>
        <sz val="11.0"/>
      </rPr>
      <t> Escada, elevadores, 64 vagas de garagem cobertas, cômodo de lixo, depósito e instalação sanitária.</t>
    </r>
  </si>
  <si>
    <r>
      <rPr>
        <rFont val="Arial"/>
        <i/>
        <color theme="1"/>
        <sz val="11.0"/>
      </rPr>
      <t>Pavimento térreo:</t>
    </r>
    <r>
      <rPr>
        <rFont val="Arial"/>
        <i val="0"/>
        <color theme="1"/>
        <sz val="11.0"/>
      </rPr>
      <t> Escada, elevadores, hall de entrada e lojas.</t>
    </r>
  </si>
  <si>
    <r>
      <rPr>
        <rFont val="Arial"/>
        <i/>
        <color theme="1"/>
        <sz val="11.0"/>
      </rPr>
      <t>Pavimento-tipo:</t>
    </r>
    <r>
      <rPr>
        <rFont val="Arial"/>
        <i val="0"/>
        <color theme="1"/>
        <sz val="11.0"/>
      </rPr>
      <t> Halls de circulação, escada, elevadores e oito andares corridos com sanitário privativo por andar.</t>
    </r>
  </si>
  <si>
    <r>
      <rPr>
        <rFont val="Arial"/>
        <b/>
        <i/>
        <color theme="1"/>
        <sz val="11.0"/>
      </rPr>
      <t>Galpão industrial: </t>
    </r>
    <r>
      <rPr>
        <rFont val="Arial"/>
        <b val="0"/>
        <i val="0"/>
        <color theme="1"/>
        <sz val="11.0"/>
      </rPr>
      <t>Área composta de um galpão com área administrativa, 2 banheiros, um vestiário e um depósito.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</si>
</sst>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0.00\ &quot;m²&quot;"/>
    <numFmt numFmtId="165" formatCode="General\ &quot;m&quot;"/>
    <numFmt numFmtId="166" formatCode="_-&quot;R$&quot;\ * #,##0.00_-;\-&quot;R$&quot;\ * #,##0.00_-;_-&quot;R$&quot;\ * &quot;-&quot;??_-;_-@"/>
    <numFmt numFmtId="167" formatCode="0.000%"/>
    <numFmt numFmtId="168" formatCode="_-[$R$-416]\ * #,##0.00_-&quot;/m²&quot;;\-[$R$-416]\ * #,##0.00_-&quot;/m²&quot;;_-[$R$-416]\ * &quot;-&quot;??_-;_-@_-&quot;/m²&quot;\ "/>
    <numFmt numFmtId="169" formatCode="_-[$R$-416]* #,##0.00_-;\-[$R$-416]* #,##0.00_-;_-[$R$-416]* &quot;-&quot;??_-;_-@"/>
    <numFmt numFmtId="170" formatCode="0.00%\ &quot;do custo total&quot;"/>
    <numFmt numFmtId="171" formatCode="0\ &quot;un.&quot;"/>
    <numFmt numFmtId="172" formatCode="0.0%"/>
    <numFmt numFmtId="173" formatCode="0.00%\ &quot;do VGV&quot;"/>
    <numFmt numFmtId="174" formatCode="0%\ &quot;do VGV&quot;"/>
    <numFmt numFmtId="175" formatCode="0.0%\ &quot;do VGV&quot;"/>
    <numFmt numFmtId="176" formatCode="_-[$R$-416]\ * #,##0.00_-;\-[$R$-416]\ * #,##0.00_-;_-[$R$-416]\ * &quot;-&quot;??_-;_-@"/>
    <numFmt numFmtId="177" formatCode="General\ &quot;un.&quot;"/>
    <numFmt numFmtId="178" formatCode="&quot;R$&quot;\ #,##0.00;[Red]\-&quot;R$&quot;\ #,##0.00"/>
    <numFmt numFmtId="179" formatCode="0.00%\ &quot;a.a.&quot;"/>
    <numFmt numFmtId="180" formatCode="0.000%\ &quot;a.m.&quot;"/>
    <numFmt numFmtId="181" formatCode="0.000%\ &quot;a.a.&quot;"/>
    <numFmt numFmtId="182" formatCode="_-[$R$-416]\ * #,##0.00_-\ &quot;/mês&quot;;\-[$R$-416]\ * #,##0.00_-;_-[$R$-416]\ * &quot;-&quot;??_-;_-@_-\ "/>
    <numFmt numFmtId="183" formatCode="_(&quot;$&quot;* #,##0.00_);_(&quot;$&quot;* \(#,##0.00\);_(&quot;$&quot;* &quot;-&quot;??_);_(@_)"/>
    <numFmt numFmtId="184" formatCode="_-* #,##0.00_-;\-* #,##0.00_-;_-* &quot;-&quot;??_-;_-@"/>
  </numFmts>
  <fonts count="23">
    <font>
      <sz val="11.0"/>
      <color theme="1"/>
      <name val="Calibri"/>
      <scheme val="minor"/>
    </font>
    <font>
      <b/>
      <sz val="26.0"/>
      <color theme="1"/>
      <name val="Calibri"/>
    </font>
    <font/>
    <font>
      <sz val="11.0"/>
      <color theme="1"/>
      <name val="Calibri"/>
    </font>
    <font>
      <u/>
      <sz val="11.0"/>
      <color theme="10"/>
      <name val="Calibri"/>
    </font>
    <font>
      <b/>
      <i/>
      <sz val="11.0"/>
      <color theme="1"/>
      <name val="Calibri"/>
    </font>
    <font>
      <i/>
      <sz val="11.0"/>
      <color theme="1"/>
      <name val="Calibri"/>
    </font>
    <font>
      <sz val="11.0"/>
      <color rgb="FF0070C0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sz val="14.0"/>
      <color theme="1"/>
      <name val="Calibri"/>
    </font>
    <font>
      <b/>
      <sz val="16.0"/>
      <color theme="1"/>
      <name val="Calibri"/>
    </font>
    <font>
      <b/>
      <sz val="16.0"/>
      <color rgb="FF00B050"/>
      <name val="Calibri"/>
    </font>
    <font>
      <b/>
      <sz val="16.0"/>
      <color rgb="FF7F7F7F"/>
      <name val="Calibri"/>
    </font>
    <font>
      <b/>
      <sz val="16.0"/>
      <color rgb="FFFF0000"/>
      <name val="Calibri"/>
    </font>
    <font>
      <b/>
      <sz val="11.0"/>
      <color rgb="FF414141"/>
      <name val="Arial"/>
    </font>
    <font>
      <b/>
      <sz val="11.0"/>
      <color theme="1"/>
      <name val="Arial"/>
    </font>
    <font>
      <b/>
      <i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5050"/>
        <bgColor rgb="FFFF5050"/>
      </patternFill>
    </fill>
    <fill>
      <patternFill patternType="solid">
        <fgColor rgb="FFF4B083"/>
        <bgColor rgb="FFF4B083"/>
      </patternFill>
    </fill>
    <fill>
      <patternFill patternType="solid">
        <fgColor rgb="FF92D050"/>
        <bgColor rgb="FF92D050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</fills>
  <borders count="7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/>
      <top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888888"/>
      </bottom>
    </border>
    <border>
      <top style="medium">
        <color rgb="FF888888"/>
      </top>
    </border>
    <border>
      <bottom style="medium">
        <color rgb="FFDDDDDD"/>
      </bottom>
    </border>
    <border>
      <top style="medium">
        <color rgb="FFDDDDDD"/>
      </top>
    </border>
  </borders>
  <cellStyleXfs count="1">
    <xf borderId="0" fillId="0" fontId="0" numFmtId="0" applyAlignment="1" applyFont="1"/>
  </cellStyleXfs>
  <cellXfs count="3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0" fillId="0" fontId="4" numFmtId="0" xfId="0" applyFont="1"/>
    <xf borderId="4" fillId="2" fontId="1" numFmtId="0" xfId="0" applyAlignment="1" applyBorder="1" applyFont="1">
      <alignment horizontal="center"/>
    </xf>
    <xf borderId="5" fillId="2" fontId="5" numFmtId="0" xfId="0" applyAlignment="1" applyBorder="1" applyFont="1">
      <alignment vertical="center"/>
    </xf>
    <xf borderId="6" fillId="3" fontId="6" numFmtId="14" xfId="0" applyAlignment="1" applyBorder="1" applyFill="1" applyFont="1" applyNumberFormat="1">
      <alignment horizontal="center" readingOrder="0" vertical="center"/>
    </xf>
    <xf borderId="5" fillId="2" fontId="5" numFmtId="0" xfId="0" applyAlignment="1" applyBorder="1" applyFont="1">
      <alignment shrinkToFit="0" vertical="center" wrapText="1"/>
    </xf>
    <xf borderId="6" fillId="4" fontId="7" numFmtId="14" xfId="0" applyAlignment="1" applyBorder="1" applyFill="1" applyFont="1" applyNumberFormat="1">
      <alignment horizontal="center" vertical="center"/>
    </xf>
    <xf borderId="7" fillId="2" fontId="5" numFmtId="0" xfId="0" applyAlignment="1" applyBorder="1" applyFont="1">
      <alignment shrinkToFit="0" vertical="center" wrapText="1"/>
    </xf>
    <xf borderId="8" fillId="4" fontId="8" numFmtId="0" xfId="0" applyAlignment="1" applyBorder="1" applyFont="1">
      <alignment shrinkToFit="0" vertical="center" wrapText="1"/>
    </xf>
    <xf borderId="9" fillId="2" fontId="5" numFmtId="0" xfId="0" applyAlignment="1" applyBorder="1" applyFont="1">
      <alignment vertical="center"/>
    </xf>
    <xf borderId="10" fillId="3" fontId="6" numFmtId="1" xfId="0" applyAlignment="1" applyBorder="1" applyFont="1" applyNumberFormat="1">
      <alignment horizontal="center" vertical="center"/>
    </xf>
    <xf borderId="11" fillId="2" fontId="5" numFmtId="0" xfId="0" applyAlignment="1" applyBorder="1" applyFont="1">
      <alignment shrinkToFit="0" vertical="center" wrapText="1"/>
    </xf>
    <xf borderId="12" fillId="4" fontId="9" numFmtId="14" xfId="0" applyAlignment="1" applyBorder="1" applyFont="1" applyNumberFormat="1">
      <alignment horizontal="center" vertical="center"/>
    </xf>
    <xf borderId="4" fillId="2" fontId="5" numFmtId="0" xfId="0" applyAlignment="1" applyBorder="1" applyFont="1">
      <alignment shrinkToFit="0" vertical="center" wrapText="1"/>
    </xf>
    <xf borderId="4" fillId="2" fontId="8" numFmtId="0" xfId="0" applyAlignment="1" applyBorder="1" applyFont="1">
      <alignment shrinkToFit="0" vertical="center" wrapText="1"/>
    </xf>
    <xf borderId="11" fillId="2" fontId="5" numFmtId="0" xfId="0" applyAlignment="1" applyBorder="1" applyFont="1">
      <alignment vertical="center"/>
    </xf>
    <xf borderId="12" fillId="3" fontId="6" numFmtId="0" xfId="0" applyAlignment="1" applyBorder="1" applyFont="1">
      <alignment horizontal="center" vertical="center"/>
    </xf>
    <xf borderId="13" fillId="3" fontId="10" numFmtId="0" xfId="0" applyAlignment="1" applyBorder="1" applyFont="1">
      <alignment horizontal="center"/>
    </xf>
    <xf borderId="14" fillId="0" fontId="2" numFmtId="0" xfId="0" applyBorder="1" applyFont="1"/>
    <xf borderId="15" fillId="0" fontId="2" numFmtId="0" xfId="0" applyBorder="1" applyFont="1"/>
    <xf borderId="4" fillId="2" fontId="6" numFmtId="0" xfId="0" applyAlignment="1" applyBorder="1" applyFont="1">
      <alignment horizontal="left"/>
    </xf>
    <xf borderId="16" fillId="5" fontId="7" numFmtId="0" xfId="0" applyAlignment="1" applyBorder="1" applyFill="1" applyFont="1">
      <alignment horizontal="center" shrinkToFit="0" vertical="center" wrapText="1"/>
    </xf>
    <xf borderId="17" fillId="0" fontId="2" numFmtId="0" xfId="0" applyBorder="1" applyFont="1"/>
    <xf borderId="18" fillId="0" fontId="2" numFmtId="0" xfId="0" applyBorder="1" applyFont="1"/>
    <xf borderId="16" fillId="3" fontId="3" numFmtId="0" xfId="0" applyAlignment="1" applyBorder="1" applyFont="1">
      <alignment horizontal="center" shrinkToFit="0" vertical="center" wrapText="1"/>
    </xf>
    <xf borderId="19" fillId="5" fontId="9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3" fontId="10" numFmtId="0" xfId="0" applyAlignment="1" applyBorder="1" applyFont="1">
      <alignment horizontal="left"/>
    </xf>
    <xf borderId="23" fillId="3" fontId="3" numFmtId="0" xfId="0" applyBorder="1" applyFont="1"/>
    <xf borderId="22" fillId="3" fontId="10" numFmtId="0" xfId="0" applyBorder="1" applyFont="1"/>
    <xf borderId="5" fillId="3" fontId="10" numFmtId="0" xfId="0" applyBorder="1" applyFont="1"/>
    <xf borderId="6" fillId="3" fontId="3" numFmtId="0" xfId="0" applyBorder="1" applyFont="1"/>
    <xf borderId="24" fillId="2" fontId="11" numFmtId="0" xfId="0" applyAlignment="1" applyBorder="1" applyFont="1">
      <alignment vertical="center"/>
    </xf>
    <xf borderId="25" fillId="4" fontId="9" numFmtId="0" xfId="0" applyAlignment="1" applyBorder="1" applyFont="1">
      <alignment readingOrder="0" vertical="center"/>
    </xf>
    <xf borderId="26" fillId="3" fontId="3" numFmtId="0" xfId="0" applyBorder="1" applyFont="1"/>
    <xf borderId="25" fillId="2" fontId="11" numFmtId="0" xfId="0" applyAlignment="1" applyBorder="1" applyFont="1">
      <alignment horizontal="center"/>
    </xf>
    <xf borderId="24" fillId="3" fontId="3" numFmtId="0" xfId="0" applyBorder="1" applyFont="1"/>
    <xf borderId="24" fillId="2" fontId="11" numFmtId="0" xfId="0" applyAlignment="1" applyBorder="1" applyFont="1">
      <alignment shrinkToFit="0" vertical="center" wrapText="1"/>
    </xf>
    <xf borderId="25" fillId="4" fontId="9" numFmtId="10" xfId="0" applyAlignment="1" applyBorder="1" applyFont="1" applyNumberFormat="1">
      <alignment vertical="center"/>
    </xf>
    <xf borderId="25" fillId="4" fontId="3" numFmtId="0" xfId="0" applyAlignment="1" applyBorder="1" applyFont="1">
      <alignment horizontal="left" vertical="center"/>
    </xf>
    <xf quotePrefix="1" borderId="4" fillId="2" fontId="6" numFmtId="0" xfId="0" applyBorder="1" applyFont="1"/>
    <xf quotePrefix="1" borderId="4" fillId="2" fontId="6" numFmtId="0" xfId="0" applyAlignment="1" applyBorder="1" applyFont="1">
      <alignment vertical="center"/>
    </xf>
    <xf borderId="25" fillId="3" fontId="3" numFmtId="164" xfId="0" applyAlignment="1" applyBorder="1" applyFont="1" applyNumberFormat="1">
      <alignment horizontal="center" vertical="center"/>
    </xf>
    <xf quotePrefix="1" borderId="4" fillId="2" fontId="3" numFmtId="0" xfId="0" applyBorder="1" applyFont="1"/>
    <xf borderId="25" fillId="4" fontId="9" numFmtId="165" xfId="0" applyAlignment="1" applyBorder="1" applyFont="1" applyNumberFormat="1">
      <alignment horizontal="left" readingOrder="0" vertical="center"/>
    </xf>
    <xf borderId="4" fillId="2" fontId="9" numFmtId="0" xfId="0" applyAlignment="1" applyBorder="1" applyFont="1">
      <alignment horizontal="left"/>
    </xf>
    <xf borderId="25" fillId="3" fontId="3" numFmtId="165" xfId="0" applyAlignment="1" applyBorder="1" applyFont="1" applyNumberFormat="1">
      <alignment horizontal="center" vertical="center"/>
    </xf>
    <xf borderId="25" fillId="4" fontId="9" numFmtId="164" xfId="0" applyAlignment="1" applyBorder="1" applyFont="1" applyNumberFormat="1">
      <alignment horizontal="left" readingOrder="0" vertical="center"/>
    </xf>
    <xf borderId="4" fillId="2" fontId="9" numFmtId="0" xfId="0" applyBorder="1" applyFont="1"/>
    <xf borderId="24" fillId="2" fontId="11" numFmtId="0" xfId="0" applyAlignment="1" applyBorder="1" applyFont="1">
      <alignment readingOrder="0" vertical="center"/>
    </xf>
    <xf borderId="25" fillId="3" fontId="3" numFmtId="0" xfId="0" applyAlignment="1" applyBorder="1" applyFont="1">
      <alignment horizontal="left" readingOrder="0" vertical="center"/>
    </xf>
    <xf borderId="4" fillId="2" fontId="8" numFmtId="0" xfId="0" applyBorder="1" applyFont="1"/>
    <xf borderId="25" fillId="3" fontId="3" numFmtId="166" xfId="0" applyAlignment="1" applyBorder="1" applyFont="1" applyNumberFormat="1">
      <alignment horizontal="center" vertical="center"/>
    </xf>
    <xf borderId="25" fillId="3" fontId="3" numFmtId="0" xfId="0" applyAlignment="1" applyBorder="1" applyFont="1">
      <alignment horizontal="center" vertical="center"/>
    </xf>
    <xf borderId="25" fillId="3" fontId="3" numFmtId="9" xfId="0" applyAlignment="1" applyBorder="1" applyFont="1" applyNumberFormat="1">
      <alignment horizontal="center" readingOrder="0" vertical="center"/>
    </xf>
    <xf borderId="4" fillId="2" fontId="6" numFmtId="0" xfId="0" applyAlignment="1" applyBorder="1" applyFont="1">
      <alignment horizontal="left" vertical="center"/>
    </xf>
    <xf borderId="4" fillId="2" fontId="8" numFmtId="0" xfId="0" applyAlignment="1" applyBorder="1" applyFont="1">
      <alignment horizontal="left" vertical="center"/>
    </xf>
    <xf borderId="25" fillId="4" fontId="9" numFmtId="166" xfId="0" applyAlignment="1" applyBorder="1" applyFont="1" applyNumberFormat="1">
      <alignment horizontal="center" readingOrder="0" vertical="center"/>
    </xf>
    <xf borderId="11" fillId="2" fontId="11" numFmtId="0" xfId="0" applyAlignment="1" applyBorder="1" applyFont="1">
      <alignment vertical="center"/>
    </xf>
    <xf borderId="4" fillId="2" fontId="6" numFmtId="167" xfId="0" applyAlignment="1" applyBorder="1" applyFont="1" applyNumberFormat="1">
      <alignment horizontal="left" vertical="center"/>
    </xf>
    <xf borderId="25" fillId="2" fontId="9" numFmtId="0" xfId="0" applyAlignment="1" applyBorder="1" applyFont="1">
      <alignment readingOrder="0" vertical="center"/>
    </xf>
    <xf quotePrefix="1" borderId="4" fillId="2" fontId="6" numFmtId="0" xfId="0" applyAlignment="1" applyBorder="1" applyFont="1">
      <alignment readingOrder="0"/>
    </xf>
    <xf borderId="11" fillId="2" fontId="11" numFmtId="0" xfId="0" applyAlignment="1" applyBorder="1" applyFont="1">
      <alignment shrinkToFit="0" vertical="center" wrapText="1"/>
    </xf>
    <xf borderId="12" fillId="3" fontId="3" numFmtId="165" xfId="0" applyAlignment="1" applyBorder="1" applyFont="1" applyNumberFormat="1">
      <alignment horizontal="left" readingOrder="0" vertical="center"/>
    </xf>
    <xf borderId="12" fillId="3" fontId="3" numFmtId="168" xfId="0" applyAlignment="1" applyBorder="1" applyFont="1" applyNumberFormat="1">
      <alignment horizontal="left" vertical="center"/>
    </xf>
    <xf borderId="4" fillId="2" fontId="11" numFmtId="0" xfId="0" applyAlignment="1" applyBorder="1" applyFont="1">
      <alignment shrinkToFit="0" wrapText="1"/>
    </xf>
    <xf borderId="4" fillId="2" fontId="3" numFmtId="165" xfId="0" applyAlignment="1" applyBorder="1" applyFont="1" applyNumberFormat="1">
      <alignment horizontal="left"/>
    </xf>
    <xf borderId="4" fillId="2" fontId="6" numFmtId="0" xfId="0" applyBorder="1" applyFont="1"/>
    <xf borderId="4" fillId="2" fontId="11" numFmtId="0" xfId="0" applyAlignment="1" applyBorder="1" applyFont="1">
      <alignment shrinkToFit="0" vertical="center" wrapText="1"/>
    </xf>
    <xf borderId="4" fillId="2" fontId="7" numFmtId="168" xfId="0" applyAlignment="1" applyBorder="1" applyFont="1" applyNumberFormat="1">
      <alignment horizontal="left" vertical="center"/>
    </xf>
    <xf borderId="22" fillId="3" fontId="11" numFmtId="0" xfId="0" applyBorder="1" applyFont="1"/>
    <xf borderId="27" fillId="3" fontId="3" numFmtId="0" xfId="0" applyBorder="1" applyFont="1"/>
    <xf borderId="11" fillId="2" fontId="11" numFmtId="169" xfId="0" applyAlignment="1" applyBorder="1" applyFont="1" applyNumberFormat="1">
      <alignment vertical="center"/>
    </xf>
    <xf borderId="28" fillId="4" fontId="9" numFmtId="170" xfId="0" applyAlignment="1" applyBorder="1" applyFont="1" applyNumberFormat="1">
      <alignment vertical="center"/>
    </xf>
    <xf borderId="12" fillId="3" fontId="3" numFmtId="169" xfId="0" applyAlignment="1" applyBorder="1" applyFont="1" applyNumberFormat="1">
      <alignment vertical="center"/>
    </xf>
    <xf borderId="24" fillId="2" fontId="11" numFmtId="169" xfId="0" applyAlignment="1" applyBorder="1" applyFont="1" applyNumberFormat="1">
      <alignment shrinkToFit="0" vertical="center" wrapText="1"/>
    </xf>
    <xf borderId="25" fillId="4" fontId="9" numFmtId="171" xfId="0" applyAlignment="1" applyBorder="1" applyFont="1" applyNumberFormat="1">
      <alignment horizontal="center" vertical="center"/>
    </xf>
    <xf borderId="11" fillId="2" fontId="11" numFmtId="0" xfId="0" applyAlignment="1" applyBorder="1" applyFont="1">
      <alignment shrinkToFit="0" wrapText="1"/>
    </xf>
    <xf borderId="12" fillId="3" fontId="3" numFmtId="166" xfId="0" applyAlignment="1" applyBorder="1" applyFont="1" applyNumberFormat="1">
      <alignment horizontal="left" vertical="center"/>
    </xf>
    <xf borderId="4" fillId="2" fontId="11" numFmtId="0" xfId="0" applyBorder="1" applyFont="1"/>
    <xf borderId="4" fillId="2" fontId="7" numFmtId="168" xfId="0" applyAlignment="1" applyBorder="1" applyFont="1" applyNumberFormat="1">
      <alignment horizontal="center"/>
    </xf>
    <xf borderId="29" fillId="2" fontId="11" numFmtId="0" xfId="0" applyAlignment="1" applyBorder="1" applyFont="1">
      <alignment horizontal="center"/>
    </xf>
    <xf borderId="25" fillId="2" fontId="11" numFmtId="0" xfId="0" applyBorder="1" applyFont="1"/>
    <xf borderId="30" fillId="2" fontId="11" numFmtId="0" xfId="0" applyBorder="1" applyFont="1"/>
    <xf borderId="31" fillId="4" fontId="9" numFmtId="168" xfId="0" applyAlignment="1" applyBorder="1" applyFont="1" applyNumberFormat="1">
      <alignment horizontal="center" readingOrder="0"/>
    </xf>
    <xf borderId="32" fillId="3" fontId="3" numFmtId="169" xfId="0" applyAlignment="1" applyBorder="1" applyFont="1" applyNumberFormat="1">
      <alignment horizontal="center"/>
    </xf>
    <xf borderId="31" fillId="2" fontId="3" numFmtId="0" xfId="0" applyAlignment="1" applyBorder="1" applyFont="1">
      <alignment horizontal="center"/>
    </xf>
    <xf borderId="25" fillId="2" fontId="3" numFmtId="0" xfId="0" applyAlignment="1" applyBorder="1" applyFont="1">
      <alignment horizontal="center"/>
    </xf>
    <xf borderId="31" fillId="4" fontId="7" numFmtId="168" xfId="0" applyAlignment="1" applyBorder="1" applyFont="1" applyNumberFormat="1">
      <alignment horizontal="center"/>
    </xf>
    <xf borderId="31" fillId="2" fontId="6" numFmtId="0" xfId="0" applyAlignment="1" applyBorder="1" applyFont="1">
      <alignment horizontal="left"/>
    </xf>
    <xf borderId="31" fillId="3" fontId="3" numFmtId="168" xfId="0" applyAlignment="1" applyBorder="1" applyFont="1" applyNumberFormat="1">
      <alignment horizontal="center"/>
    </xf>
    <xf borderId="30" fillId="2" fontId="11" numFmtId="0" xfId="0" applyAlignment="1" applyBorder="1" applyFont="1">
      <alignment vertical="center"/>
    </xf>
    <xf borderId="33" fillId="4" fontId="7" numFmtId="172" xfId="0" applyAlignment="1" applyBorder="1" applyFont="1" applyNumberFormat="1">
      <alignment horizontal="center" readingOrder="0" vertical="center"/>
    </xf>
    <xf borderId="31" fillId="3" fontId="3" numFmtId="169" xfId="0" applyAlignment="1" applyBorder="1" applyFont="1" applyNumberFormat="1">
      <alignment horizontal="center" vertical="center"/>
    </xf>
    <xf borderId="31" fillId="2" fontId="6" numFmtId="0" xfId="0" applyAlignment="1" applyBorder="1" applyFont="1">
      <alignment horizontal="center" readingOrder="0" shrinkToFit="0" vertical="center" wrapText="1"/>
    </xf>
    <xf borderId="25" fillId="2" fontId="3" numFmtId="0" xfId="0" applyAlignment="1" applyBorder="1" applyFont="1">
      <alignment horizontal="center" vertical="center"/>
    </xf>
    <xf quotePrefix="1" borderId="4" fillId="2" fontId="6" numFmtId="0" xfId="0" applyAlignment="1" applyBorder="1" applyFont="1">
      <alignment readingOrder="0" vertical="center"/>
    </xf>
    <xf borderId="31" fillId="2" fontId="3" numFmtId="0" xfId="0" applyAlignment="1" applyBorder="1" applyFont="1">
      <alignment horizontal="center" vertical="center"/>
    </xf>
    <xf borderId="31" fillId="3" fontId="3" numFmtId="169" xfId="0" applyAlignment="1" applyBorder="1" applyFont="1" applyNumberFormat="1">
      <alignment horizontal="center" readingOrder="0" vertical="center"/>
    </xf>
    <xf borderId="31" fillId="2" fontId="6" numFmtId="0" xfId="0" applyAlignment="1" applyBorder="1" applyFont="1">
      <alignment horizontal="center" shrinkToFit="0" vertical="center" wrapText="1"/>
    </xf>
    <xf borderId="34" fillId="2" fontId="11" numFmtId="0" xfId="0" applyAlignment="1" applyBorder="1" applyFont="1">
      <alignment vertical="center"/>
    </xf>
    <xf borderId="31" fillId="4" fontId="7" numFmtId="169" xfId="0" applyAlignment="1" applyBorder="1" applyFont="1" applyNumberFormat="1">
      <alignment horizontal="center" readingOrder="0" vertical="center"/>
    </xf>
    <xf borderId="25" fillId="4" fontId="7" numFmtId="166" xfId="0" applyAlignment="1" applyBorder="1" applyFont="1" applyNumberFormat="1">
      <alignment horizontal="center" readingOrder="0" vertical="center"/>
    </xf>
    <xf borderId="31" fillId="4" fontId="7" numFmtId="169" xfId="0" applyAlignment="1" applyBorder="1" applyFont="1" applyNumberFormat="1">
      <alignment horizontal="center" vertical="center"/>
    </xf>
    <xf borderId="4" fillId="2" fontId="12" numFmtId="0" xfId="0" applyBorder="1" applyFont="1"/>
    <xf borderId="34" fillId="2" fontId="11" numFmtId="0" xfId="0" applyAlignment="1" applyBorder="1" applyFont="1">
      <alignment shrinkToFit="0" vertical="center" wrapText="1"/>
    </xf>
    <xf borderId="31" fillId="4" fontId="7" numFmtId="168" xfId="0" applyAlignment="1" applyBorder="1" applyFont="1" applyNumberFormat="1">
      <alignment horizontal="center" vertical="center"/>
    </xf>
    <xf borderId="31" fillId="2" fontId="6" numFmtId="0" xfId="0" applyAlignment="1" applyBorder="1" applyFont="1">
      <alignment horizontal="left" shrinkToFit="0" vertical="center" wrapText="1"/>
    </xf>
    <xf borderId="35" fillId="2" fontId="11" numFmtId="0" xfId="0" applyAlignment="1" applyBorder="1" applyFont="1">
      <alignment shrinkToFit="0" vertical="center" wrapText="1"/>
    </xf>
    <xf borderId="28" fillId="4" fontId="7" numFmtId="168" xfId="0" applyAlignment="1" applyBorder="1" applyFont="1" applyNumberFormat="1">
      <alignment horizontal="center" readingOrder="0" vertical="center"/>
    </xf>
    <xf borderId="28" fillId="3" fontId="3" numFmtId="169" xfId="0" applyAlignment="1" applyBorder="1" applyFont="1" applyNumberFormat="1">
      <alignment horizontal="center" vertical="center"/>
    </xf>
    <xf borderId="28" fillId="2" fontId="6" numFmtId="0" xfId="0" applyAlignment="1" applyBorder="1" applyFont="1">
      <alignment shrinkToFit="0" vertical="center" wrapText="1"/>
    </xf>
    <xf borderId="12" fillId="2" fontId="3" numFmtId="0" xfId="0" applyAlignment="1" applyBorder="1" applyFont="1">
      <alignment horizontal="center" vertical="center"/>
    </xf>
    <xf borderId="24" fillId="2" fontId="11" numFmtId="0" xfId="0" applyBorder="1" applyFont="1"/>
    <xf borderId="31" fillId="2" fontId="11" numFmtId="0" xfId="0" applyAlignment="1" applyBorder="1" applyFont="1">
      <alignment horizontal="center"/>
    </xf>
    <xf borderId="31" fillId="2" fontId="3" numFmtId="0" xfId="0" applyAlignment="1" applyBorder="1" applyFont="1">
      <alignment vertical="center"/>
    </xf>
    <xf borderId="25" fillId="3" fontId="3" numFmtId="169" xfId="0" applyAlignment="1" applyBorder="1" applyFont="1" applyNumberFormat="1">
      <alignment vertical="center"/>
    </xf>
    <xf borderId="31" fillId="4" fontId="7" numFmtId="173" xfId="0" applyAlignment="1" applyBorder="1" applyFont="1" applyNumberFormat="1">
      <alignment vertical="center"/>
    </xf>
    <xf borderId="31" fillId="4" fontId="7" numFmtId="174" xfId="0" applyAlignment="1" applyBorder="1" applyFont="1" applyNumberFormat="1">
      <alignment vertical="center"/>
    </xf>
    <xf borderId="36" fillId="2" fontId="11" numFmtId="0" xfId="0" applyAlignment="1" applyBorder="1" applyFont="1">
      <alignment vertical="center"/>
    </xf>
    <xf borderId="37" fillId="4" fontId="7" numFmtId="175" xfId="0" applyAlignment="1" applyBorder="1" applyFont="1" applyNumberFormat="1">
      <alignment readingOrder="0" vertical="center"/>
    </xf>
    <xf borderId="38" fillId="3" fontId="3" numFmtId="169" xfId="0" applyAlignment="1" applyBorder="1" applyFont="1" applyNumberFormat="1">
      <alignment vertical="center"/>
    </xf>
    <xf borderId="39" fillId="2" fontId="10" numFmtId="0" xfId="0" applyBorder="1" applyFont="1"/>
    <xf borderId="40" fillId="2" fontId="13" numFmtId="0" xfId="0" applyBorder="1" applyFont="1"/>
    <xf borderId="41" fillId="3" fontId="10" numFmtId="169" xfId="0" applyBorder="1" applyFont="1" applyNumberFormat="1"/>
    <xf borderId="4" fillId="2" fontId="3" numFmtId="169" xfId="0" applyBorder="1" applyFont="1" applyNumberFormat="1"/>
    <xf borderId="29" fillId="6" fontId="11" numFmtId="0" xfId="0" applyAlignment="1" applyBorder="1" applyFill="1" applyFont="1">
      <alignment horizontal="center" shrinkToFit="0" vertical="center" wrapText="1"/>
    </xf>
    <xf borderId="29" fillId="7" fontId="11" numFmtId="0" xfId="0" applyAlignment="1" applyBorder="1" applyFill="1" applyFont="1">
      <alignment horizontal="center" shrinkToFit="0" vertical="center" wrapText="1"/>
    </xf>
    <xf borderId="29" fillId="8" fontId="11" numFmtId="0" xfId="0" applyAlignment="1" applyBorder="1" applyFill="1" applyFont="1">
      <alignment horizontal="center" shrinkToFit="0" vertical="center" wrapText="1"/>
    </xf>
    <xf borderId="4" fillId="2" fontId="3" numFmtId="176" xfId="0" applyBorder="1" applyFont="1" applyNumberFormat="1"/>
    <xf borderId="31" fillId="4" fontId="7" numFmtId="9" xfId="0" applyBorder="1" applyFont="1" applyNumberFormat="1"/>
    <xf borderId="31" fillId="3" fontId="3" numFmtId="9" xfId="0" applyBorder="1" applyFont="1" applyNumberFormat="1"/>
    <xf borderId="31" fillId="2" fontId="11" numFmtId="0" xfId="0" applyBorder="1" applyFont="1"/>
    <xf borderId="31" fillId="3" fontId="3" numFmtId="169" xfId="0" applyBorder="1" applyFont="1" applyNumberFormat="1"/>
    <xf borderId="31" fillId="4" fontId="9" numFmtId="166" xfId="0" applyAlignment="1" applyBorder="1" applyFont="1" applyNumberFormat="1">
      <alignment readingOrder="0"/>
    </xf>
    <xf borderId="31" fillId="2" fontId="11" numFmtId="169" xfId="0" applyAlignment="1" applyBorder="1" applyFont="1" applyNumberFormat="1">
      <alignment horizontal="center" shrinkToFit="0" vertical="center" wrapText="1"/>
    </xf>
    <xf borderId="31" fillId="2" fontId="11" numFmtId="0" xfId="0" applyAlignment="1" applyBorder="1" applyFont="1">
      <alignment horizontal="center" shrinkToFit="0" vertical="center" wrapText="1"/>
    </xf>
    <xf borderId="25" fillId="2" fontId="11" numFmtId="0" xfId="0" applyAlignment="1" applyBorder="1" applyFont="1">
      <alignment horizontal="center" shrinkToFit="0" wrapText="1"/>
    </xf>
    <xf borderId="4" fillId="2" fontId="11" numFmtId="0" xfId="0" applyAlignment="1" applyBorder="1" applyFont="1">
      <alignment horizontal="center" shrinkToFit="0" wrapText="1"/>
    </xf>
    <xf borderId="24" fillId="2" fontId="3" numFmtId="0" xfId="0" applyAlignment="1" applyBorder="1" applyFont="1">
      <alignment shrinkToFit="0" wrapText="1"/>
    </xf>
    <xf borderId="31" fillId="4" fontId="9" numFmtId="9" xfId="0" applyAlignment="1" applyBorder="1" applyFont="1" applyNumberFormat="1">
      <alignment horizontal="center" readingOrder="0"/>
    </xf>
    <xf borderId="31" fillId="3" fontId="3" numFmtId="177" xfId="0" applyBorder="1" applyFont="1" applyNumberFormat="1"/>
    <xf borderId="25" fillId="3" fontId="3" numFmtId="9" xfId="0" applyAlignment="1" applyBorder="1" applyFont="1" applyNumberFormat="1">
      <alignment horizontal="center" vertical="center"/>
    </xf>
    <xf borderId="4" fillId="2" fontId="3" numFmtId="14" xfId="0" applyBorder="1" applyFont="1" applyNumberFormat="1"/>
    <xf borderId="4" fillId="2" fontId="8" numFmtId="0" xfId="0" applyAlignment="1" applyBorder="1" applyFont="1">
      <alignment vertical="center"/>
    </xf>
    <xf borderId="4" fillId="2" fontId="7" numFmtId="0" xfId="0" applyAlignment="1" applyBorder="1" applyFont="1">
      <alignment vertical="center"/>
    </xf>
    <xf borderId="4" fillId="2" fontId="3" numFmtId="14" xfId="0" applyAlignment="1" applyBorder="1" applyFont="1" applyNumberFormat="1">
      <alignment horizontal="center"/>
    </xf>
    <xf borderId="42" fillId="2" fontId="3" numFmtId="0" xfId="0" applyAlignment="1" applyBorder="1" applyFont="1">
      <alignment shrinkToFit="0" wrapText="1"/>
    </xf>
    <xf borderId="29" fillId="4" fontId="9" numFmtId="9" xfId="0" applyAlignment="1" applyBorder="1" applyFont="1" applyNumberFormat="1">
      <alignment horizontal="center" readingOrder="0"/>
    </xf>
    <xf borderId="29" fillId="3" fontId="3" numFmtId="9" xfId="0" applyBorder="1" applyFont="1" applyNumberFormat="1"/>
    <xf borderId="43" fillId="3" fontId="3" numFmtId="9" xfId="0" applyAlignment="1" applyBorder="1" applyFont="1" applyNumberFormat="1">
      <alignment horizontal="center" vertical="center"/>
    </xf>
    <xf borderId="29" fillId="4" fontId="9" numFmtId="9" xfId="0" applyAlignment="1" applyBorder="1" applyFont="1" applyNumberFormat="1">
      <alignment horizontal="center" readingOrder="0" vertical="center"/>
    </xf>
    <xf borderId="31" fillId="3" fontId="3" numFmtId="177" xfId="0" applyAlignment="1" applyBorder="1" applyFont="1" applyNumberFormat="1">
      <alignment vertical="center"/>
    </xf>
    <xf borderId="29" fillId="3" fontId="3" numFmtId="9" xfId="0" applyAlignment="1" applyBorder="1" applyFont="1" applyNumberFormat="1">
      <alignment horizontal="right" vertical="center"/>
    </xf>
    <xf borderId="43" fillId="3" fontId="3" numFmtId="9" xfId="0" applyAlignment="1" applyBorder="1" applyFont="1" applyNumberFormat="1">
      <alignment horizontal="right" vertical="center"/>
    </xf>
    <xf borderId="29" fillId="3" fontId="3" numFmtId="177" xfId="0" applyAlignment="1" applyBorder="1" applyFont="1" applyNumberFormat="1">
      <alignment horizontal="right" vertical="center"/>
    </xf>
    <xf borderId="28" fillId="3" fontId="3" numFmtId="9" xfId="0" applyAlignment="1" applyBorder="1" applyFont="1" applyNumberFormat="1">
      <alignment horizontal="right" vertical="center"/>
    </xf>
    <xf borderId="12" fillId="3" fontId="3" numFmtId="9" xfId="0" applyAlignment="1" applyBorder="1" applyFont="1" applyNumberFormat="1">
      <alignment horizontal="right" vertical="center"/>
    </xf>
    <xf borderId="7" fillId="2" fontId="3" numFmtId="0" xfId="0" applyAlignment="1" applyBorder="1" applyFont="1">
      <alignment shrinkToFit="0" wrapText="1"/>
    </xf>
    <xf borderId="44" fillId="3" fontId="3" numFmtId="9" xfId="0" applyAlignment="1" applyBorder="1" applyFont="1" applyNumberFormat="1">
      <alignment horizontal="center" vertical="center"/>
    </xf>
    <xf borderId="8" fillId="3" fontId="3" numFmtId="177" xfId="0" applyAlignment="1" applyBorder="1" applyFont="1" applyNumberFormat="1">
      <alignment horizontal="right" vertical="center"/>
    </xf>
    <xf borderId="4" fillId="2" fontId="3" numFmtId="9" xfId="0" applyAlignment="1" applyBorder="1" applyFont="1" applyNumberFormat="1">
      <alignment horizontal="right" vertical="center"/>
    </xf>
    <xf borderId="4" fillId="2" fontId="3" numFmtId="9" xfId="0" applyAlignment="1" applyBorder="1" applyFont="1" applyNumberFormat="1">
      <alignment horizontal="center" vertical="center"/>
    </xf>
    <xf borderId="4" fillId="2" fontId="6" numFmtId="0" xfId="0" applyAlignment="1" applyBorder="1" applyFont="1">
      <alignment vertical="center"/>
    </xf>
    <xf quotePrefix="1" borderId="4" fillId="2" fontId="6" numFmtId="0" xfId="0" applyAlignment="1" applyBorder="1" applyFont="1">
      <alignment horizontal="left"/>
    </xf>
    <xf borderId="4" fillId="2" fontId="3" numFmtId="178" xfId="0" applyBorder="1" applyFont="1" applyNumberFormat="1"/>
    <xf borderId="24" fillId="2" fontId="3" numFmtId="0" xfId="0" applyBorder="1" applyFont="1"/>
    <xf borderId="4" fillId="2" fontId="3" numFmtId="0" xfId="0" applyAlignment="1" applyBorder="1" applyFont="1">
      <alignment horizontal="center"/>
    </xf>
    <xf borderId="25" fillId="4" fontId="9" numFmtId="14" xfId="0" applyAlignment="1" applyBorder="1" applyFont="1" applyNumberFormat="1">
      <alignment horizontal="center" readingOrder="0"/>
    </xf>
    <xf borderId="31" fillId="4" fontId="9" numFmtId="0" xfId="0" applyAlignment="1" applyBorder="1" applyFont="1">
      <alignment readingOrder="0"/>
    </xf>
    <xf borderId="25" fillId="3" fontId="3" numFmtId="14" xfId="0" applyBorder="1" applyFont="1" applyNumberFormat="1"/>
    <xf borderId="4" fillId="2" fontId="6" numFmtId="0" xfId="0" applyAlignment="1" applyBorder="1" applyFont="1">
      <alignment readingOrder="0"/>
    </xf>
    <xf borderId="42" fillId="2" fontId="3" numFmtId="0" xfId="0" applyBorder="1" applyFont="1"/>
    <xf borderId="29" fillId="4" fontId="9" numFmtId="0" xfId="0" applyAlignment="1" applyBorder="1" applyFont="1">
      <alignment readingOrder="0"/>
    </xf>
    <xf borderId="11" fillId="2" fontId="3" numFmtId="0" xfId="0" applyBorder="1" applyFont="1"/>
    <xf borderId="28" fillId="4" fontId="9" numFmtId="0" xfId="0" applyAlignment="1" applyBorder="1" applyFont="1">
      <alignment readingOrder="0"/>
    </xf>
    <xf borderId="12" fillId="3" fontId="3" numFmtId="14" xfId="0" applyBorder="1" applyFont="1" applyNumberFormat="1"/>
    <xf borderId="4" fillId="2" fontId="3" numFmtId="1" xfId="0" applyBorder="1" applyFont="1" applyNumberFormat="1"/>
    <xf borderId="5" fillId="2" fontId="11" numFmtId="0" xfId="0" applyAlignment="1" applyBorder="1" applyFont="1">
      <alignment vertical="center"/>
    </xf>
    <xf borderId="45" fillId="6" fontId="11" numFmtId="0" xfId="0" applyAlignment="1" applyBorder="1" applyFont="1">
      <alignment horizontal="center" shrinkToFit="0" vertical="center" wrapText="1"/>
    </xf>
    <xf borderId="45" fillId="7" fontId="11" numFmtId="0" xfId="0" applyAlignment="1" applyBorder="1" applyFont="1">
      <alignment horizontal="center" shrinkToFit="0" vertical="center" wrapText="1"/>
    </xf>
    <xf borderId="6" fillId="8" fontId="11" numFmtId="0" xfId="0" applyAlignment="1" applyBorder="1" applyFont="1">
      <alignment horizontal="center" shrinkToFit="0" vertical="center" wrapText="1"/>
    </xf>
    <xf borderId="31" fillId="2" fontId="3" numFmtId="0" xfId="0" applyAlignment="1" applyBorder="1" applyFont="1">
      <alignment shrinkToFit="0" vertical="center" wrapText="1"/>
    </xf>
    <xf borderId="31" fillId="4" fontId="7" numFmtId="179" xfId="0" applyAlignment="1" applyBorder="1" applyFont="1" applyNumberFormat="1">
      <alignment readingOrder="0" vertical="center"/>
    </xf>
    <xf borderId="24" fillId="2" fontId="3" numFmtId="0" xfId="0" applyAlignment="1" applyBorder="1" applyFont="1">
      <alignment vertical="center"/>
    </xf>
    <xf borderId="31" fillId="3" fontId="3" numFmtId="169" xfId="0" applyAlignment="1" applyBorder="1" applyFont="1" applyNumberFormat="1">
      <alignment vertical="center"/>
    </xf>
    <xf quotePrefix="1" borderId="4" fillId="2" fontId="3" numFmtId="0" xfId="0" applyAlignment="1" applyBorder="1" applyFont="1">
      <alignment horizontal="center" vertical="center"/>
    </xf>
    <xf borderId="31" fillId="3" fontId="3" numFmtId="180" xfId="0" applyAlignment="1" applyBorder="1" applyFont="1" applyNumberFormat="1">
      <alignment vertical="center"/>
    </xf>
    <xf borderId="25" fillId="3" fontId="3" numFmtId="180" xfId="0" applyAlignment="1" applyBorder="1" applyFont="1" applyNumberFormat="1">
      <alignment vertical="center"/>
    </xf>
    <xf borderId="31" fillId="2" fontId="3" numFmtId="0" xfId="0" applyAlignment="1" applyBorder="1" applyFont="1">
      <alignment shrinkToFit="0" wrapText="1"/>
    </xf>
    <xf borderId="31" fillId="4" fontId="9" numFmtId="179" xfId="0" applyAlignment="1" applyBorder="1" applyFont="1" applyNumberFormat="1">
      <alignment horizontal="center" readingOrder="0" vertical="center"/>
    </xf>
    <xf borderId="31" fillId="3" fontId="3" numFmtId="181" xfId="0" applyAlignment="1" applyBorder="1" applyFont="1" applyNumberFormat="1">
      <alignment vertical="center"/>
    </xf>
    <xf borderId="25" fillId="3" fontId="3" numFmtId="181" xfId="0" applyAlignment="1" applyBorder="1" applyFont="1" applyNumberFormat="1">
      <alignment vertical="center"/>
    </xf>
    <xf quotePrefix="1" borderId="4" fillId="2" fontId="3" numFmtId="0" xfId="0" applyAlignment="1" applyBorder="1" applyFont="1">
      <alignment horizontal="center"/>
    </xf>
    <xf borderId="42" fillId="2" fontId="3" numFmtId="0" xfId="0" applyAlignment="1" applyBorder="1" applyFont="1">
      <alignment shrinkToFit="0" vertical="center" wrapText="1"/>
    </xf>
    <xf borderId="29" fillId="3" fontId="3" numFmtId="10" xfId="0" applyAlignment="1" applyBorder="1" applyFont="1" applyNumberFormat="1">
      <alignment vertical="center"/>
    </xf>
    <xf borderId="11" fillId="2" fontId="14" numFmtId="0" xfId="0" applyAlignment="1" applyBorder="1" applyFont="1">
      <alignment vertical="center"/>
    </xf>
    <xf borderId="28" fillId="3" fontId="14" numFmtId="169" xfId="0" applyAlignment="1" applyBorder="1" applyFont="1" applyNumberFormat="1">
      <alignment vertical="center"/>
    </xf>
    <xf borderId="12" fillId="3" fontId="14" numFmtId="169" xfId="0" applyAlignment="1" applyBorder="1" applyFont="1" applyNumberFormat="1">
      <alignment vertical="center"/>
    </xf>
    <xf borderId="46" fillId="2" fontId="11" numFmtId="0" xfId="0" applyAlignment="1" applyBorder="1" applyFont="1">
      <alignment horizontal="center"/>
    </xf>
    <xf borderId="47" fillId="3" fontId="3" numFmtId="169" xfId="0" applyBorder="1" applyFont="1" applyNumberFormat="1"/>
    <xf borderId="48" fillId="3" fontId="3" numFmtId="182" xfId="0" applyBorder="1" applyFont="1" applyNumberFormat="1"/>
    <xf borderId="4" fillId="2" fontId="14" numFmtId="0" xfId="0" applyBorder="1" applyFont="1"/>
    <xf borderId="0" fillId="0" fontId="3" numFmtId="0" xfId="0" applyFont="1"/>
    <xf borderId="25" fillId="4" fontId="9" numFmtId="0" xfId="0" applyAlignment="1" applyBorder="1" applyFont="1">
      <alignment shrinkToFit="0" vertical="center" wrapText="1"/>
    </xf>
    <xf borderId="25" fillId="4" fontId="9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25" fillId="4" fontId="9" numFmtId="165" xfId="0" applyAlignment="1" applyBorder="1" applyFont="1" applyNumberFormat="1">
      <alignment horizontal="left" vertical="center"/>
    </xf>
    <xf borderId="0" fillId="0" fontId="6" numFmtId="0" xfId="0" applyFont="1"/>
    <xf borderId="25" fillId="4" fontId="9" numFmtId="164" xfId="0" applyAlignment="1" applyBorder="1" applyFont="1" applyNumberFormat="1">
      <alignment horizontal="left" vertical="center"/>
    </xf>
    <xf borderId="0" fillId="0" fontId="9" numFmtId="0" xfId="0" applyFont="1"/>
    <xf borderId="25" fillId="3" fontId="3" numFmtId="0" xfId="0" applyAlignment="1" applyBorder="1" applyFont="1">
      <alignment horizontal="left" vertical="center"/>
    </xf>
    <xf borderId="0" fillId="0" fontId="8" numFmtId="0" xfId="0" applyFont="1"/>
    <xf borderId="0" fillId="0" fontId="6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25" fillId="4" fontId="9" numFmtId="166" xfId="0" applyAlignment="1" applyBorder="1" applyFont="1" applyNumberFormat="1">
      <alignment horizontal="center" vertical="center"/>
    </xf>
    <xf borderId="12" fillId="3" fontId="3" numFmtId="165" xfId="0" applyAlignment="1" applyBorder="1" applyFont="1" applyNumberFormat="1">
      <alignment horizontal="center" vertical="center"/>
    </xf>
    <xf borderId="0" fillId="0" fontId="6" numFmtId="167" xfId="0" applyAlignment="1" applyFont="1" applyNumberFormat="1">
      <alignment horizontal="left" vertical="center"/>
    </xf>
    <xf borderId="25" fillId="2" fontId="9" numFmtId="0" xfId="0" applyAlignment="1" applyBorder="1" applyFont="1">
      <alignment vertical="center"/>
    </xf>
    <xf borderId="12" fillId="3" fontId="3" numFmtId="165" xfId="0" applyAlignment="1" applyBorder="1" applyFont="1" applyNumberFormat="1">
      <alignment horizontal="left" vertical="center"/>
    </xf>
    <xf borderId="49" fillId="3" fontId="10" numFmtId="0" xfId="0" applyBorder="1" applyFont="1"/>
    <xf borderId="50" fillId="3" fontId="3" numFmtId="0" xfId="0" applyBorder="1" applyFont="1"/>
    <xf borderId="51" fillId="3" fontId="3" numFmtId="0" xfId="0" applyBorder="1" applyFont="1"/>
    <xf borderId="49" fillId="3" fontId="11" numFmtId="0" xfId="0" applyBorder="1" applyFont="1"/>
    <xf borderId="52" fillId="2" fontId="11" numFmtId="0" xfId="0" applyBorder="1" applyFont="1"/>
    <xf borderId="53" fillId="2" fontId="11" numFmtId="0" xfId="0" applyAlignment="1" applyBorder="1" applyFont="1">
      <alignment horizontal="center"/>
    </xf>
    <xf borderId="53" fillId="2" fontId="11" numFmtId="0" xfId="0" applyAlignment="1" applyBorder="1" applyFont="1">
      <alignment horizontal="center" shrinkToFit="0" wrapText="1"/>
    </xf>
    <xf borderId="52" fillId="2" fontId="11" numFmtId="0" xfId="0" applyAlignment="1" applyBorder="1" applyFont="1">
      <alignment vertical="center"/>
    </xf>
    <xf borderId="53" fillId="3" fontId="3" numFmtId="169" xfId="0" applyAlignment="1" applyBorder="1" applyFont="1" applyNumberFormat="1">
      <alignment vertical="center"/>
    </xf>
    <xf borderId="52" fillId="2" fontId="3" numFmtId="0" xfId="0" applyAlignment="1" applyBorder="1" applyFont="1">
      <alignment shrinkToFit="0" wrapText="1"/>
    </xf>
    <xf borderId="53" fillId="3" fontId="3" numFmtId="9" xfId="0" applyAlignment="1" applyBorder="1" applyFont="1" applyNumberFormat="1">
      <alignment horizontal="center" vertical="center"/>
    </xf>
    <xf borderId="54" fillId="2" fontId="11" numFmtId="0" xfId="0" applyBorder="1" applyFont="1"/>
    <xf borderId="55" fillId="2" fontId="3" numFmtId="0" xfId="0" applyAlignment="1" applyBorder="1" applyFont="1">
      <alignment shrinkToFit="0" wrapText="1"/>
    </xf>
    <xf borderId="56" fillId="3" fontId="3" numFmtId="9" xfId="0" applyAlignment="1" applyBorder="1" applyFont="1" applyNumberFormat="1">
      <alignment horizontal="center" vertical="center"/>
    </xf>
    <xf borderId="56" fillId="3" fontId="3" numFmtId="9" xfId="0" applyAlignment="1" applyBorder="1" applyFont="1" applyNumberFormat="1">
      <alignment horizontal="right" vertical="center"/>
    </xf>
    <xf borderId="57" fillId="2" fontId="3" numFmtId="0" xfId="0" applyAlignment="1" applyBorder="1" applyFont="1">
      <alignment shrinkToFit="0" wrapText="1"/>
    </xf>
    <xf borderId="58" fillId="4" fontId="9" numFmtId="9" xfId="0" applyAlignment="1" applyBorder="1" applyFont="1" applyNumberFormat="1">
      <alignment horizontal="center" readingOrder="0" vertical="center"/>
    </xf>
    <xf borderId="58" fillId="3" fontId="3" numFmtId="177" xfId="0" applyAlignment="1" applyBorder="1" applyFont="1" applyNumberFormat="1">
      <alignment horizontal="right" vertical="center"/>
    </xf>
    <xf borderId="58" fillId="3" fontId="3" numFmtId="9" xfId="0" applyAlignment="1" applyBorder="1" applyFont="1" applyNumberFormat="1">
      <alignment horizontal="right" vertical="center"/>
    </xf>
    <xf borderId="59" fillId="3" fontId="3" numFmtId="9" xfId="0" applyAlignment="1" applyBorder="1" applyFont="1" applyNumberFormat="1">
      <alignment horizontal="right" vertical="center"/>
    </xf>
    <xf borderId="60" fillId="2" fontId="11" numFmtId="0" xfId="0" applyAlignment="1" applyBorder="1" applyFont="1">
      <alignment vertical="center"/>
    </xf>
    <xf borderId="37" fillId="4" fontId="7" numFmtId="175" xfId="0" applyAlignment="1" applyBorder="1" applyFont="1" applyNumberFormat="1">
      <alignment vertical="center"/>
    </xf>
    <xf borderId="61" fillId="3" fontId="3" numFmtId="169" xfId="0" applyAlignment="1" applyBorder="1" applyFont="1" applyNumberFormat="1">
      <alignment vertical="center"/>
    </xf>
    <xf borderId="62" fillId="2" fontId="10" numFmtId="0" xfId="0" applyBorder="1" applyFont="1"/>
    <xf borderId="63" fillId="2" fontId="13" numFmtId="0" xfId="0" applyBorder="1" applyFont="1"/>
    <xf borderId="64" fillId="3" fontId="10" numFmtId="169" xfId="0" applyBorder="1" applyFont="1" applyNumberFormat="1"/>
    <xf borderId="42" fillId="6" fontId="11" numFmtId="0" xfId="0" applyAlignment="1" applyBorder="1" applyFont="1">
      <alignment horizontal="center" shrinkToFit="0" vertical="center" wrapText="1"/>
    </xf>
    <xf borderId="43" fillId="8" fontId="11" numFmtId="0" xfId="0" applyAlignment="1" applyBorder="1" applyFont="1">
      <alignment horizontal="center" shrinkToFit="0" vertical="center" wrapText="1"/>
    </xf>
    <xf borderId="0" fillId="0" fontId="11" numFmtId="0" xfId="0" applyFont="1"/>
    <xf borderId="24" fillId="4" fontId="7" numFmtId="9" xfId="0" applyBorder="1" applyFont="1" applyNumberFormat="1"/>
    <xf borderId="25" fillId="4" fontId="7" numFmtId="9" xfId="0" applyBorder="1" applyFont="1" applyNumberFormat="1"/>
    <xf borderId="46" fillId="2" fontId="11" numFmtId="0" xfId="0" applyBorder="1" applyFont="1"/>
    <xf borderId="24" fillId="3" fontId="3" numFmtId="169" xfId="0" applyBorder="1" applyFont="1" applyNumberFormat="1"/>
    <xf borderId="31" fillId="4" fontId="9" numFmtId="166" xfId="0" applyBorder="1" applyFont="1" applyNumberFormat="1"/>
    <xf borderId="25" fillId="3" fontId="3" numFmtId="169" xfId="0" applyBorder="1" applyFont="1" applyNumberFormat="1"/>
    <xf borderId="65" fillId="2" fontId="11" numFmtId="0" xfId="0" applyBorder="1" applyFont="1"/>
    <xf borderId="66" fillId="2" fontId="14" numFmtId="0" xfId="0" applyBorder="1" applyFont="1"/>
    <xf borderId="11" fillId="3" fontId="3" numFmtId="169" xfId="0" applyBorder="1" applyFont="1" applyNumberFormat="1"/>
    <xf borderId="28" fillId="3" fontId="3" numFmtId="169" xfId="0" applyBorder="1" applyFont="1" applyNumberFormat="1"/>
    <xf borderId="12" fillId="3" fontId="3" numFmtId="169" xfId="0" applyBorder="1" applyFont="1" applyNumberFormat="1"/>
    <xf borderId="4" fillId="2" fontId="15" numFmtId="0" xfId="0" applyBorder="1" applyFont="1"/>
    <xf borderId="31" fillId="9" fontId="3" numFmtId="0" xfId="0" applyBorder="1" applyFill="1" applyFont="1"/>
    <xf borderId="31" fillId="9" fontId="11" numFmtId="17" xfId="0" applyBorder="1" applyFont="1" applyNumberFormat="1"/>
    <xf borderId="31" fillId="9" fontId="11" numFmtId="0" xfId="0" applyBorder="1" applyFont="1"/>
    <xf borderId="31" fillId="9" fontId="3" numFmtId="183" xfId="0" applyBorder="1" applyFont="1" applyNumberFormat="1"/>
    <xf borderId="28" fillId="9" fontId="11" numFmtId="0" xfId="0" applyBorder="1" applyFont="1"/>
    <xf borderId="28" fillId="9" fontId="3" numFmtId="183" xfId="0" applyBorder="1" applyFont="1" applyNumberFormat="1"/>
    <xf borderId="33" fillId="9" fontId="11" numFmtId="0" xfId="0" applyBorder="1" applyFont="1"/>
    <xf borderId="33" fillId="9" fontId="3" numFmtId="183" xfId="0" applyBorder="1" applyFont="1" applyNumberFormat="1"/>
    <xf borderId="4" fillId="2" fontId="3" numFmtId="183" xfId="0" applyBorder="1" applyFont="1" applyNumberFormat="1"/>
    <xf borderId="4" fillId="2" fontId="11" numFmtId="0" xfId="0" applyAlignment="1" applyBorder="1" applyFont="1">
      <alignment horizontal="center"/>
    </xf>
    <xf borderId="4" fillId="2" fontId="3" numFmtId="184" xfId="0" applyBorder="1" applyFont="1" applyNumberFormat="1"/>
    <xf borderId="4" fillId="2" fontId="16" numFmtId="0" xfId="0" applyBorder="1" applyFont="1"/>
    <xf borderId="4" fillId="2" fontId="7" numFmtId="164" xfId="0" applyAlignment="1" applyBorder="1" applyFont="1" applyNumberFormat="1">
      <alignment horizontal="center"/>
    </xf>
    <xf borderId="31" fillId="3" fontId="3" numFmtId="0" xfId="0" applyBorder="1" applyFont="1"/>
    <xf borderId="31" fillId="3" fontId="11" numFmtId="17" xfId="0" applyBorder="1" applyFont="1" applyNumberFormat="1"/>
    <xf borderId="31" fillId="3" fontId="11" numFmtId="0" xfId="0" applyBorder="1" applyFont="1"/>
    <xf borderId="31" fillId="3" fontId="3" numFmtId="183" xfId="0" applyBorder="1" applyFont="1" applyNumberFormat="1"/>
    <xf borderId="28" fillId="3" fontId="11" numFmtId="0" xfId="0" applyBorder="1" applyFont="1"/>
    <xf borderId="28" fillId="3" fontId="3" numFmtId="183" xfId="0" applyBorder="1" applyFont="1" applyNumberFormat="1"/>
    <xf borderId="33" fillId="3" fontId="11" numFmtId="0" xfId="0" applyBorder="1" applyFont="1"/>
    <xf borderId="33" fillId="3" fontId="3" numFmtId="183" xfId="0" applyBorder="1" applyFont="1" applyNumberFormat="1"/>
    <xf borderId="4" fillId="2" fontId="7" numFmtId="166" xfId="0" applyBorder="1" applyFont="1" applyNumberFormat="1"/>
    <xf borderId="4" fillId="2" fontId="17" numFmtId="0" xfId="0" applyBorder="1" applyFont="1"/>
    <xf borderId="31" fillId="10" fontId="3" numFmtId="0" xfId="0" applyBorder="1" applyFill="1" applyFont="1"/>
    <xf borderId="31" fillId="10" fontId="11" numFmtId="17" xfId="0" applyBorder="1" applyFont="1" applyNumberFormat="1"/>
    <xf borderId="31" fillId="10" fontId="11" numFmtId="0" xfId="0" applyBorder="1" applyFont="1"/>
    <xf borderId="31" fillId="10" fontId="3" numFmtId="183" xfId="0" applyBorder="1" applyFont="1" applyNumberFormat="1"/>
    <xf borderId="28" fillId="10" fontId="11" numFmtId="0" xfId="0" applyBorder="1" applyFont="1"/>
    <xf borderId="28" fillId="10" fontId="3" numFmtId="183" xfId="0" applyBorder="1" applyFont="1" applyNumberFormat="1"/>
    <xf borderId="33" fillId="10" fontId="11" numFmtId="0" xfId="0" applyBorder="1" applyFont="1"/>
    <xf borderId="33" fillId="10" fontId="3" numFmtId="183" xfId="0" applyBorder="1" applyFont="1" applyNumberFormat="1"/>
    <xf borderId="4" fillId="2" fontId="3" numFmtId="9" xfId="0" applyBorder="1" applyFont="1" applyNumberFormat="1"/>
    <xf borderId="0" fillId="0" fontId="14" numFmtId="0" xfId="0" applyAlignment="1" applyFont="1">
      <alignment readingOrder="0"/>
    </xf>
    <xf borderId="5" fillId="0" fontId="3" numFmtId="0" xfId="0" applyBorder="1" applyFont="1"/>
    <xf borderId="45" fillId="0" fontId="11" numFmtId="0" xfId="0" applyBorder="1" applyFont="1"/>
    <xf borderId="67" fillId="0" fontId="11" numFmtId="0" xfId="0" applyBorder="1" applyFont="1"/>
    <xf borderId="6" fillId="0" fontId="11" numFmtId="0" xfId="0" applyBorder="1" applyFont="1"/>
    <xf borderId="68" fillId="0" fontId="11" numFmtId="0" xfId="0" applyAlignment="1" applyBorder="1" applyFont="1">
      <alignment horizontal="center" textRotation="90" vertical="center"/>
    </xf>
    <xf borderId="31" fillId="0" fontId="3" numFmtId="0" xfId="0" applyBorder="1" applyFont="1"/>
    <xf borderId="25" fillId="0" fontId="3" numFmtId="166" xfId="0" applyAlignment="1" applyBorder="1" applyFont="1" applyNumberFormat="1">
      <alignment readingOrder="0"/>
    </xf>
    <xf borderId="69" fillId="0" fontId="2" numFmtId="0" xfId="0" applyBorder="1" applyFont="1"/>
    <xf borderId="31" fillId="0" fontId="9" numFmtId="0" xfId="0" applyBorder="1" applyFont="1"/>
    <xf borderId="25" fillId="0" fontId="3" numFmtId="166" xfId="0" applyBorder="1" applyFont="1" applyNumberFormat="1"/>
    <xf borderId="70" fillId="0" fontId="2" numFmtId="0" xfId="0" applyBorder="1" applyFont="1"/>
    <xf borderId="31" fillId="0" fontId="3" numFmtId="166" xfId="0" applyBorder="1" applyFont="1" applyNumberFormat="1"/>
    <xf borderId="71" fillId="0" fontId="2" numFmtId="0" xfId="0" applyBorder="1" applyFont="1"/>
    <xf borderId="28" fillId="0" fontId="3" numFmtId="0" xfId="0" applyBorder="1" applyFont="1"/>
    <xf borderId="28" fillId="0" fontId="3" numFmtId="166" xfId="0" applyBorder="1" applyFont="1" applyNumberFormat="1"/>
    <xf borderId="12" fillId="0" fontId="3" numFmtId="166" xfId="0" applyAlignment="1" applyBorder="1" applyFont="1" applyNumberFormat="1">
      <alignment readingOrder="0"/>
    </xf>
    <xf borderId="0" fillId="0" fontId="11" numFmtId="0" xfId="0" applyAlignment="1" applyFont="1">
      <alignment textRotation="90" vertical="center"/>
    </xf>
    <xf borderId="0" fillId="0" fontId="3" numFmtId="166" xfId="0" applyFont="1" applyNumberFormat="1"/>
    <xf borderId="72" fillId="0" fontId="18" numFmtId="0" xfId="0" applyAlignment="1" applyBorder="1" applyFont="1">
      <alignment shrinkToFit="0" vertical="center" wrapText="1"/>
    </xf>
    <xf borderId="73" fillId="0" fontId="19" numFmtId="0" xfId="0" applyAlignment="1" applyBorder="1" applyFont="1">
      <alignment horizontal="center" shrinkToFit="0" wrapText="1"/>
    </xf>
    <xf borderId="0" fillId="0" fontId="19" numFmtId="0" xfId="0" applyAlignment="1" applyFont="1">
      <alignment horizontal="left" shrinkToFit="0" wrapText="1"/>
    </xf>
    <xf borderId="0" fillId="0" fontId="19" numFmtId="0" xfId="0" applyAlignment="1" applyFont="1">
      <alignment horizontal="center" shrinkToFit="0" wrapText="1"/>
    </xf>
    <xf borderId="74" fillId="0" fontId="2" numFmtId="0" xfId="0" applyBorder="1" applyFont="1"/>
    <xf borderId="75" fillId="0" fontId="19" numFmtId="0" xfId="0" applyAlignment="1" applyBorder="1" applyFont="1">
      <alignment horizontal="center" shrinkToFit="0" vertical="top" wrapText="1"/>
    </xf>
    <xf borderId="75" fillId="0" fontId="20" numFmtId="0" xfId="0" applyAlignment="1" applyBorder="1" applyFont="1">
      <alignment horizontal="left" shrinkToFit="0" vertical="top" wrapText="1"/>
    </xf>
    <xf borderId="75" fillId="0" fontId="21" numFmtId="0" xfId="0" applyAlignment="1" applyBorder="1" applyFont="1">
      <alignment horizontal="center" shrinkToFit="0" vertical="top" wrapText="1"/>
    </xf>
    <xf borderId="0" fillId="0" fontId="22" numFmtId="0" xfId="0" applyAlignment="1" applyFont="1">
      <alignment horizontal="left" shrinkToFit="0" vertical="top" wrapText="1"/>
    </xf>
    <xf borderId="0" fillId="0" fontId="21" numFmtId="0" xfId="0" applyAlignment="1" applyFont="1">
      <alignment horizontal="center" shrinkToFit="0" vertical="top" wrapText="1"/>
    </xf>
    <xf borderId="74" fillId="0" fontId="21" numFmtId="0" xfId="0" applyAlignment="1" applyBorder="1" applyFont="1">
      <alignment horizontal="center" shrinkToFit="0" vertical="top" wrapText="1"/>
    </xf>
    <xf borderId="75" fillId="0" fontId="21" numFmtId="4" xfId="0" applyAlignment="1" applyBorder="1" applyFont="1" applyNumberFormat="1">
      <alignment horizontal="center" shrinkToFit="0" vertical="top" wrapText="1"/>
    </xf>
    <xf borderId="0" fillId="0" fontId="2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30.57"/>
    <col customWidth="1" min="3" max="3" width="22.86"/>
    <col customWidth="1" min="4" max="4" width="25.43"/>
    <col customWidth="1" min="5" max="5" width="16.43"/>
    <col customWidth="1" min="6" max="6" width="13.29"/>
    <col customWidth="1" min="7" max="7" width="18.14"/>
    <col customWidth="1" min="8" max="8" width="25.29"/>
    <col customWidth="1" min="9" max="9" width="12.57"/>
    <col customWidth="1" min="10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5"/>
      <c r="B2" s="6"/>
      <c r="C2" s="6"/>
      <c r="D2" s="6"/>
      <c r="E2" s="6"/>
      <c r="F2" s="6"/>
      <c r="G2" s="6"/>
      <c r="H2" s="6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7" t="s">
        <v>1</v>
      </c>
      <c r="B3" s="8">
        <v>44925.0</v>
      </c>
      <c r="C3" s="4"/>
      <c r="D3" s="9" t="s">
        <v>2</v>
      </c>
      <c r="E3" s="10">
        <v>44635.0</v>
      </c>
      <c r="F3" s="4"/>
      <c r="G3" s="11" t="s">
        <v>3</v>
      </c>
      <c r="H3" s="12" t="s">
        <v>4</v>
      </c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3" t="s">
        <v>5</v>
      </c>
      <c r="B4" s="14" t="s">
        <v>6</v>
      </c>
      <c r="C4" s="4"/>
      <c r="D4" s="15" t="s">
        <v>7</v>
      </c>
      <c r="E4" s="16">
        <v>44635.0</v>
      </c>
      <c r="F4" s="4"/>
      <c r="G4" s="17"/>
      <c r="H4" s="18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9" t="s">
        <v>8</v>
      </c>
      <c r="B5" s="20" t="s">
        <v>4</v>
      </c>
      <c r="C5" s="4"/>
      <c r="D5" s="4"/>
      <c r="E5" s="4"/>
      <c r="F5" s="4"/>
      <c r="G5" s="4"/>
      <c r="H5" s="6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4"/>
      <c r="B6" s="4"/>
      <c r="C6" s="6"/>
      <c r="D6" s="6"/>
      <c r="E6" s="6"/>
      <c r="F6" s="6"/>
      <c r="G6" s="6"/>
      <c r="H6" s="6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21" t="s">
        <v>9</v>
      </c>
      <c r="B7" s="22"/>
      <c r="C7" s="22"/>
      <c r="D7" s="23"/>
      <c r="E7" s="6"/>
      <c r="F7" s="24"/>
      <c r="G7" s="6"/>
      <c r="H7" s="6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5" t="s">
        <v>10</v>
      </c>
      <c r="B8" s="26"/>
      <c r="C8" s="26"/>
      <c r="D8" s="27"/>
      <c r="E8" s="6"/>
      <c r="F8" s="6"/>
      <c r="G8" s="6"/>
      <c r="H8" s="6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8" t="s">
        <v>11</v>
      </c>
      <c r="B9" s="26"/>
      <c r="C9" s="26"/>
      <c r="D9" s="27"/>
      <c r="E9" s="6"/>
      <c r="F9" s="6"/>
      <c r="G9" s="6"/>
      <c r="H9" s="6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9" t="s">
        <v>12</v>
      </c>
      <c r="B10" s="30"/>
      <c r="C10" s="30"/>
      <c r="D10" s="31"/>
      <c r="E10" s="6"/>
      <c r="F10" s="6"/>
      <c r="G10" s="6"/>
      <c r="H10" s="6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" t="s">
        <v>13</v>
      </c>
      <c r="B12" s="2"/>
      <c r="C12" s="2"/>
      <c r="D12" s="2"/>
      <c r="E12" s="2"/>
      <c r="F12" s="2"/>
      <c r="G12" s="2"/>
      <c r="H12" s="2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32" t="s">
        <v>14</v>
      </c>
      <c r="B14" s="33"/>
      <c r="C14" s="4"/>
      <c r="D14" s="34" t="s">
        <v>15</v>
      </c>
      <c r="E14" s="33"/>
      <c r="F14" s="4"/>
      <c r="G14" s="35" t="s">
        <v>16</v>
      </c>
      <c r="H14" s="3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37" t="s">
        <v>17</v>
      </c>
      <c r="B15" s="38" t="s">
        <v>18</v>
      </c>
      <c r="C15" s="4"/>
      <c r="D15" s="39"/>
      <c r="E15" s="40" t="s">
        <v>19</v>
      </c>
      <c r="F15" s="4"/>
      <c r="G15" s="41"/>
      <c r="H15" s="40" t="s">
        <v>19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37" t="s">
        <v>20</v>
      </c>
      <c r="B16" s="38" t="s">
        <v>21</v>
      </c>
      <c r="C16" s="4"/>
      <c r="D16" s="42" t="s">
        <v>22</v>
      </c>
      <c r="E16" s="43">
        <v>1.0</v>
      </c>
      <c r="F16" s="4"/>
      <c r="G16" s="37" t="s">
        <v>23</v>
      </c>
      <c r="H16" s="44">
        <f>IF($E$17/$E$22&gt;3,                  3+ROUNDUP((E17-3*E22)/(E22*0.6),0),             ROUNDUP(E17/E22,0))</f>
        <v>3</v>
      </c>
      <c r="I16" s="45" t="s">
        <v>24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7" t="s">
        <v>25</v>
      </c>
      <c r="B17" s="38" t="s">
        <v>26</v>
      </c>
      <c r="C17" s="46" t="s">
        <v>27</v>
      </c>
      <c r="D17" s="37" t="s">
        <v>28</v>
      </c>
      <c r="E17" s="47">
        <f>E19*E16</f>
        <v>1960</v>
      </c>
      <c r="F17" s="48" t="s">
        <v>29</v>
      </c>
      <c r="G17" s="42" t="s">
        <v>30</v>
      </c>
      <c r="H17" s="49">
        <v>2.8</v>
      </c>
      <c r="I17" s="46" t="s">
        <v>31</v>
      </c>
      <c r="J17" s="50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37" t="s">
        <v>32</v>
      </c>
      <c r="B18" s="38" t="s">
        <v>33</v>
      </c>
      <c r="C18" s="4"/>
      <c r="D18" s="37" t="s">
        <v>34</v>
      </c>
      <c r="E18" s="47">
        <f>B19*B21</f>
        <v>980</v>
      </c>
      <c r="F18" s="45" t="s">
        <v>35</v>
      </c>
      <c r="G18" s="37" t="s">
        <v>36</v>
      </c>
      <c r="H18" s="51">
        <f>H16*(H17+0.22)</f>
        <v>9.06</v>
      </c>
      <c r="I18" s="45" t="s">
        <v>37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37" t="s">
        <v>38</v>
      </c>
      <c r="B19" s="52">
        <v>980.0</v>
      </c>
      <c r="C19" s="53"/>
      <c r="D19" s="37" t="s">
        <v>39</v>
      </c>
      <c r="E19" s="47">
        <f>B19*B22</f>
        <v>1960</v>
      </c>
      <c r="F19" s="45" t="s">
        <v>40</v>
      </c>
      <c r="G19" s="37" t="s">
        <v>41</v>
      </c>
      <c r="H19" s="47">
        <f>0.9*E17</f>
        <v>1764</v>
      </c>
      <c r="I19" s="45" t="s">
        <v>42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4" t="s">
        <v>43</v>
      </c>
      <c r="B20" s="55">
        <v>0.15</v>
      </c>
      <c r="C20" s="56"/>
      <c r="D20" s="37" t="s">
        <v>44</v>
      </c>
      <c r="E20" s="57"/>
      <c r="F20" s="45" t="s">
        <v>45</v>
      </c>
      <c r="G20" s="37" t="s">
        <v>46</v>
      </c>
      <c r="H20" s="58">
        <f>H21/H16</f>
        <v>16.66666667</v>
      </c>
      <c r="I20" s="45" t="s">
        <v>47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37" t="s">
        <v>48</v>
      </c>
      <c r="B21" s="55">
        <v>1.0</v>
      </c>
      <c r="C21" s="4"/>
      <c r="D21" s="37" t="s">
        <v>49</v>
      </c>
      <c r="E21" s="59">
        <v>0.8</v>
      </c>
      <c r="F21" s="60"/>
      <c r="G21" s="42" t="s">
        <v>50</v>
      </c>
      <c r="H21" s="58">
        <f>ROUNDDOWN(H19/H22,0)</f>
        <v>50</v>
      </c>
      <c r="I21" s="46" t="s">
        <v>51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37" t="s">
        <v>52</v>
      </c>
      <c r="B22" s="55">
        <v>2.0</v>
      </c>
      <c r="C22" s="45" t="s">
        <v>53</v>
      </c>
      <c r="D22" s="37" t="s">
        <v>54</v>
      </c>
      <c r="E22" s="47">
        <f>E21*B19</f>
        <v>784</v>
      </c>
      <c r="F22" s="61"/>
      <c r="G22" s="42" t="s">
        <v>55</v>
      </c>
      <c r="H22" s="52">
        <v>35.0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2" t="s">
        <v>56</v>
      </c>
      <c r="B23" s="62" t="s">
        <v>33</v>
      </c>
      <c r="C23" s="45" t="s">
        <v>57</v>
      </c>
      <c r="D23" s="63" t="s">
        <v>58</v>
      </c>
      <c r="E23" s="49" t="s">
        <v>33</v>
      </c>
      <c r="F23" s="64"/>
      <c r="G23" s="37" t="s">
        <v>59</v>
      </c>
      <c r="H23" s="65" t="s">
        <v>60</v>
      </c>
      <c r="I23" s="66" t="s">
        <v>61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67" t="s">
        <v>62</v>
      </c>
      <c r="B24" s="68" t="s">
        <v>33</v>
      </c>
      <c r="C24" s="46" t="s">
        <v>63</v>
      </c>
      <c r="D24" s="4"/>
      <c r="E24" s="4"/>
      <c r="F24" s="60"/>
      <c r="G24" s="67" t="s">
        <v>64</v>
      </c>
      <c r="H24" s="69">
        <f>VLOOKUP(calculadoraViab!$H$23,CUB!D3:E25,2,FALSE)</f>
        <v>2281.45</v>
      </c>
      <c r="I24" s="60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70"/>
      <c r="B25" s="71"/>
      <c r="C25" s="72"/>
      <c r="D25" s="4"/>
      <c r="E25" s="4"/>
      <c r="F25" s="60"/>
      <c r="G25" s="73"/>
      <c r="H25" s="74"/>
      <c r="I25" s="60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" t="s">
        <v>65</v>
      </c>
      <c r="B26" s="2"/>
      <c r="C26" s="2"/>
      <c r="D26" s="2"/>
      <c r="E26" s="2"/>
      <c r="F26" s="2"/>
      <c r="G26" s="2"/>
      <c r="H26" s="2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70"/>
      <c r="B27" s="71"/>
      <c r="C27" s="72"/>
      <c r="D27" s="4"/>
      <c r="E27" s="4"/>
      <c r="F27" s="60"/>
      <c r="G27" s="73"/>
      <c r="H27" s="74"/>
      <c r="I27" s="6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75" t="s">
        <v>66</v>
      </c>
      <c r="B28" s="76"/>
      <c r="C28" s="33"/>
      <c r="D28" s="4"/>
      <c r="E28" s="4"/>
      <c r="F28" s="60"/>
      <c r="G28" s="73"/>
      <c r="H28" s="74"/>
      <c r="I28" s="6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77" t="s">
        <v>67</v>
      </c>
      <c r="B29" s="78">
        <v>0.0</v>
      </c>
      <c r="C29" s="79">
        <f>B29*C59</f>
        <v>0</v>
      </c>
      <c r="D29" s="45" t="s">
        <v>68</v>
      </c>
      <c r="E29" s="4"/>
      <c r="F29" s="60"/>
      <c r="G29" s="73"/>
      <c r="H29" s="74"/>
      <c r="I29" s="6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70"/>
      <c r="B30" s="71"/>
      <c r="C30" s="72"/>
      <c r="D30" s="45" t="s">
        <v>69</v>
      </c>
      <c r="E30" s="4"/>
      <c r="F30" s="4"/>
      <c r="G30" s="73"/>
      <c r="H30" s="74"/>
      <c r="I30" s="6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75" t="s">
        <v>70</v>
      </c>
      <c r="B31" s="33"/>
      <c r="C31" s="4"/>
      <c r="D31" s="4"/>
      <c r="E31" s="4"/>
      <c r="F31" s="60"/>
      <c r="G31" s="73"/>
      <c r="H31" s="74"/>
      <c r="I31" s="6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80" t="s">
        <v>71</v>
      </c>
      <c r="B32" s="81">
        <v>0.0</v>
      </c>
      <c r="C32" s="46" t="s">
        <v>72</v>
      </c>
      <c r="D32" s="4"/>
      <c r="E32" s="4"/>
      <c r="F32" s="4"/>
      <c r="G32" s="73"/>
      <c r="H32" s="74"/>
      <c r="I32" s="6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82" t="s">
        <v>73</v>
      </c>
      <c r="B33" s="83">
        <f>B32*C66</f>
        <v>0</v>
      </c>
      <c r="C33" s="46" t="s">
        <v>74</v>
      </c>
      <c r="D33" s="4"/>
      <c r="E33" s="4"/>
      <c r="F33" s="60"/>
      <c r="G33" s="73"/>
      <c r="H33" s="74"/>
      <c r="I33" s="6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84"/>
      <c r="E34" s="8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1" t="s">
        <v>75</v>
      </c>
      <c r="B35" s="2"/>
      <c r="C35" s="2"/>
      <c r="D35" s="2"/>
      <c r="E35" s="2"/>
      <c r="F35" s="2"/>
      <c r="G35" s="2"/>
      <c r="H35" s="2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34" t="s">
        <v>76</v>
      </c>
      <c r="B37" s="76"/>
      <c r="C37" s="76"/>
      <c r="D37" s="76"/>
      <c r="E37" s="3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39"/>
      <c r="B38" s="86" t="s">
        <v>77</v>
      </c>
      <c r="C38" s="86" t="s">
        <v>19</v>
      </c>
      <c r="D38" s="86" t="s">
        <v>78</v>
      </c>
      <c r="E38" s="87" t="s">
        <v>79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88" t="s">
        <v>80</v>
      </c>
      <c r="B39" s="89">
        <v>3184.0</v>
      </c>
      <c r="C39" s="90">
        <f>B39*B19</f>
        <v>3120320</v>
      </c>
      <c r="D39" s="91"/>
      <c r="E39" s="92" t="s">
        <v>81</v>
      </c>
      <c r="F39" s="7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88" t="s">
        <v>82</v>
      </c>
      <c r="B40" s="93">
        <f> 0.5*H24</f>
        <v>1140.725</v>
      </c>
      <c r="C40" s="90">
        <f>B40*E17</f>
        <v>2235821</v>
      </c>
      <c r="D40" s="94"/>
      <c r="E40" s="92" t="s">
        <v>81</v>
      </c>
      <c r="F40" s="45" t="s">
        <v>83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88" t="s">
        <v>84</v>
      </c>
      <c r="B41" s="95">
        <f>H24-B40</f>
        <v>1140.725</v>
      </c>
      <c r="C41" s="90">
        <f>B41*E17</f>
        <v>2235821</v>
      </c>
      <c r="D41" s="91"/>
      <c r="E41" s="9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96" t="s">
        <v>85</v>
      </c>
      <c r="B42" s="97">
        <v>0.015</v>
      </c>
      <c r="C42" s="98">
        <f>B42*MAX(C39,B23)</f>
        <v>46804.8</v>
      </c>
      <c r="D42" s="99" t="s">
        <v>86</v>
      </c>
      <c r="E42" s="100" t="s">
        <v>81</v>
      </c>
      <c r="F42" s="101" t="s">
        <v>87</v>
      </c>
      <c r="G42" s="4"/>
      <c r="H42" s="7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96" t="s">
        <v>88</v>
      </c>
      <c r="B43" s="102" t="s">
        <v>81</v>
      </c>
      <c r="C43" s="103">
        <v>1779.91</v>
      </c>
      <c r="D43" s="104"/>
      <c r="E43" s="100" t="s">
        <v>81</v>
      </c>
      <c r="F43" s="66" t="s">
        <v>89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96" t="s">
        <v>90</v>
      </c>
      <c r="B44" s="102" t="s">
        <v>81</v>
      </c>
      <c r="C44" s="103">
        <v>5000.0</v>
      </c>
      <c r="D44" s="104"/>
      <c r="E44" s="100" t="s">
        <v>81</v>
      </c>
      <c r="F44" s="66" t="s">
        <v>91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105" t="s">
        <v>92</v>
      </c>
      <c r="B45" s="102" t="s">
        <v>81</v>
      </c>
      <c r="C45" s="106">
        <v>2000.0</v>
      </c>
      <c r="D45" s="104"/>
      <c r="E45" s="107">
        <v>1000.0</v>
      </c>
      <c r="F45" s="46" t="s">
        <v>93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105" t="s">
        <v>94</v>
      </c>
      <c r="B46" s="102" t="s">
        <v>81</v>
      </c>
      <c r="C46" s="108">
        <v>0.0</v>
      </c>
      <c r="D46" s="102"/>
      <c r="E46" s="100" t="s">
        <v>81</v>
      </c>
      <c r="F46" s="4"/>
      <c r="G46" s="4"/>
      <c r="H46" s="4"/>
      <c r="I46" s="4"/>
      <c r="J46" s="4"/>
      <c r="K46" s="4"/>
      <c r="L46" s="10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110" t="s">
        <v>95</v>
      </c>
      <c r="B47" s="111">
        <f>IF($E$17&lt;750,100,150)</f>
        <v>150</v>
      </c>
      <c r="C47" s="98">
        <f>B47*E17</f>
        <v>294000</v>
      </c>
      <c r="D47" s="112" t="s">
        <v>96</v>
      </c>
      <c r="E47" s="100" t="s">
        <v>81</v>
      </c>
      <c r="F47" s="46" t="s">
        <v>97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113" t="s">
        <v>98</v>
      </c>
      <c r="B48" s="114">
        <v>200.0</v>
      </c>
      <c r="C48" s="115">
        <f>B48*B19</f>
        <v>196000</v>
      </c>
      <c r="D48" s="116" t="s">
        <v>99</v>
      </c>
      <c r="E48" s="117" t="s">
        <v>81</v>
      </c>
      <c r="F48" s="46" t="s">
        <v>100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34" t="s">
        <v>101</v>
      </c>
      <c r="B50" s="76"/>
      <c r="C50" s="3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118" t="s">
        <v>102</v>
      </c>
      <c r="B51" s="119" t="s">
        <v>103</v>
      </c>
      <c r="C51" s="40" t="s">
        <v>19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37" t="s">
        <v>104</v>
      </c>
      <c r="B52" s="120"/>
      <c r="C52" s="121">
        <f>IF(B32&lt;&gt;0,0,C39)</f>
        <v>3120320</v>
      </c>
      <c r="D52" s="46" t="s">
        <v>105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37" t="s">
        <v>106</v>
      </c>
      <c r="B53" s="120"/>
      <c r="C53" s="121">
        <f>H24*E17+C48</f>
        <v>4667642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84" t="s">
        <v>107</v>
      </c>
      <c r="B54" s="120"/>
      <c r="C54" s="121">
        <f>C47</f>
        <v>294000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37" t="s">
        <v>108</v>
      </c>
      <c r="B55" s="120"/>
      <c r="C55" s="121">
        <f>SUM(C42:C46)</f>
        <v>55584.71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37" t="s">
        <v>109</v>
      </c>
      <c r="B56" s="122">
        <v>0.0673</v>
      </c>
      <c r="C56" s="121">
        <f>B56*C67</f>
        <v>883312.5</v>
      </c>
      <c r="D56" s="66" t="s">
        <v>110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37" t="s">
        <v>111</v>
      </c>
      <c r="B57" s="123">
        <v>0.05</v>
      </c>
      <c r="C57" s="121">
        <f>B57*C67</f>
        <v>656250</v>
      </c>
      <c r="D57" s="45" t="s">
        <v>112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124" t="s">
        <v>113</v>
      </c>
      <c r="B58" s="125">
        <v>0.01</v>
      </c>
      <c r="C58" s="126">
        <f>B58*C67</f>
        <v>131250</v>
      </c>
      <c r="D58" s="45" t="s">
        <v>114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127" t="s">
        <v>115</v>
      </c>
      <c r="B59" s="128"/>
      <c r="C59" s="129">
        <f>SUM(C52:C58)</f>
        <v>9808359.21</v>
      </c>
      <c r="D59" s="45" t="s">
        <v>116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84"/>
      <c r="B60" s="4"/>
      <c r="C60" s="13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1" t="s">
        <v>117</v>
      </c>
      <c r="B61" s="2"/>
      <c r="C61" s="2"/>
      <c r="D61" s="2"/>
      <c r="E61" s="2"/>
      <c r="F61" s="2"/>
      <c r="G61" s="2"/>
      <c r="H61" s="2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84"/>
      <c r="B62" s="4"/>
      <c r="C62" s="13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84"/>
      <c r="B63" s="131" t="s">
        <v>118</v>
      </c>
      <c r="C63" s="132" t="s">
        <v>119</v>
      </c>
      <c r="D63" s="133" t="s">
        <v>120</v>
      </c>
      <c r="E63" s="13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84"/>
      <c r="B64" s="135">
        <v>0.9</v>
      </c>
      <c r="C64" s="136">
        <v>1.0</v>
      </c>
      <c r="D64" s="135">
        <v>1.1</v>
      </c>
      <c r="E64" s="13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137" t="s">
        <v>121</v>
      </c>
      <c r="B65" s="138">
        <f>B64*C65</f>
        <v>6750</v>
      </c>
      <c r="C65" s="139">
        <v>7500.0</v>
      </c>
      <c r="D65" s="138">
        <f>D64*C65</f>
        <v>8250</v>
      </c>
      <c r="E65" s="45" t="s">
        <v>122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137" t="s">
        <v>123</v>
      </c>
      <c r="B66" s="138">
        <f t="shared" ref="B66:D66" si="1">B65*$H$22</f>
        <v>236250</v>
      </c>
      <c r="C66" s="138">
        <f t="shared" si="1"/>
        <v>262500</v>
      </c>
      <c r="D66" s="138">
        <f t="shared" si="1"/>
        <v>288750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137" t="s">
        <v>124</v>
      </c>
      <c r="B67" s="138">
        <f>H21*B66</f>
        <v>11812500</v>
      </c>
      <c r="C67" s="138">
        <f>H21*C66</f>
        <v>13125000</v>
      </c>
      <c r="D67" s="138">
        <f>H21*D66</f>
        <v>14437500</v>
      </c>
      <c r="E67" s="45" t="s">
        <v>125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75" t="s">
        <v>126</v>
      </c>
      <c r="B69" s="76"/>
      <c r="C69" s="76"/>
      <c r="D69" s="76"/>
      <c r="E69" s="33"/>
      <c r="F69" s="45" t="s">
        <v>127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118" t="s">
        <v>128</v>
      </c>
      <c r="B70" s="140" t="s">
        <v>129</v>
      </c>
      <c r="C70" s="140" t="s">
        <v>130</v>
      </c>
      <c r="D70" s="141" t="s">
        <v>131</v>
      </c>
      <c r="E70" s="142" t="s">
        <v>132</v>
      </c>
      <c r="F70" s="4"/>
      <c r="G70" s="14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144" t="s">
        <v>133</v>
      </c>
      <c r="B71" s="145">
        <v>0.5</v>
      </c>
      <c r="C71" s="146">
        <f t="shared" ref="C71:C75" si="2">B71*($H$21-$B$32)</f>
        <v>25</v>
      </c>
      <c r="D71" s="145">
        <v>1.0</v>
      </c>
      <c r="E71" s="147">
        <f t="shared" ref="E71:E73" si="3">1-D71</f>
        <v>0</v>
      </c>
      <c r="F71" s="66" t="s">
        <v>134</v>
      </c>
      <c r="G71" s="148"/>
      <c r="H71" s="4"/>
      <c r="I71" s="14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144" t="s">
        <v>135</v>
      </c>
      <c r="B72" s="145">
        <v>0.3</v>
      </c>
      <c r="C72" s="146">
        <f t="shared" si="2"/>
        <v>15</v>
      </c>
      <c r="D72" s="145">
        <v>1.0</v>
      </c>
      <c r="E72" s="147">
        <f t="shared" si="3"/>
        <v>0</v>
      </c>
      <c r="F72" s="150"/>
      <c r="G72" s="151"/>
      <c r="H72" s="4"/>
      <c r="I72" s="14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152" t="s">
        <v>136</v>
      </c>
      <c r="B73" s="153">
        <v>0.05</v>
      </c>
      <c r="C73" s="146">
        <f t="shared" si="2"/>
        <v>2.5</v>
      </c>
      <c r="D73" s="154">
        <v>0.0</v>
      </c>
      <c r="E73" s="155">
        <f t="shared" si="3"/>
        <v>1</v>
      </c>
      <c r="F73" s="150"/>
      <c r="G73" s="15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152" t="s">
        <v>137</v>
      </c>
      <c r="B74" s="156">
        <v>0.1</v>
      </c>
      <c r="C74" s="157">
        <f t="shared" si="2"/>
        <v>5</v>
      </c>
      <c r="D74" s="158" t="s">
        <v>33</v>
      </c>
      <c r="E74" s="159" t="s">
        <v>33</v>
      </c>
      <c r="F74" s="46" t="s">
        <v>138</v>
      </c>
      <c r="G74" s="15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152" t="s">
        <v>139</v>
      </c>
      <c r="B75" s="156">
        <v>0.05</v>
      </c>
      <c r="C75" s="160">
        <f t="shared" si="2"/>
        <v>2.5</v>
      </c>
      <c r="D75" s="161" t="s">
        <v>33</v>
      </c>
      <c r="E75" s="162" t="s">
        <v>33</v>
      </c>
      <c r="F75" s="46" t="s">
        <v>140</v>
      </c>
      <c r="G75" s="15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163" t="s">
        <v>141</v>
      </c>
      <c r="B76" s="164">
        <f t="shared" ref="B76:C76" si="4">SUM(B71:B75)</f>
        <v>1</v>
      </c>
      <c r="C76" s="165">
        <f t="shared" si="4"/>
        <v>50</v>
      </c>
      <c r="D76" s="166"/>
      <c r="E76" s="167"/>
      <c r="F76" s="168"/>
      <c r="G76" s="15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169" t="s">
        <v>142</v>
      </c>
      <c r="C77" s="4"/>
      <c r="D77" s="4"/>
      <c r="E77" s="169" t="s">
        <v>143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24"/>
      <c r="C78" s="4"/>
      <c r="D78" s="4"/>
      <c r="E78" s="2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1" t="s">
        <v>144</v>
      </c>
      <c r="B79" s="2"/>
      <c r="C79" s="2"/>
      <c r="D79" s="2"/>
      <c r="E79" s="2"/>
      <c r="F79" s="2"/>
      <c r="G79" s="2"/>
      <c r="H79" s="2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17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75" t="s">
        <v>145</v>
      </c>
      <c r="B81" s="76"/>
      <c r="C81" s="3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118" t="s">
        <v>128</v>
      </c>
      <c r="B82" s="119" t="s">
        <v>146</v>
      </c>
      <c r="C82" s="142" t="s">
        <v>147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171" t="s">
        <v>148</v>
      </c>
      <c r="B83" s="172" t="s">
        <v>81</v>
      </c>
      <c r="C83" s="173">
        <v>44958.0</v>
      </c>
      <c r="D83" s="45" t="s">
        <v>149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171" t="s">
        <v>150</v>
      </c>
      <c r="B84" s="174">
        <v>3.0</v>
      </c>
      <c r="C84" s="175">
        <f t="shared" ref="C84:C87" si="5">EDATE(C83,B84)</f>
        <v>45047</v>
      </c>
      <c r="D84" s="45" t="s">
        <v>151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171" t="s">
        <v>152</v>
      </c>
      <c r="B85" s="174">
        <v>6.0</v>
      </c>
      <c r="C85" s="175">
        <f t="shared" si="5"/>
        <v>45231</v>
      </c>
      <c r="D85" s="176" t="s">
        <v>153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177" t="s">
        <v>133</v>
      </c>
      <c r="B86" s="178">
        <v>5.0</v>
      </c>
      <c r="C86" s="175">
        <f t="shared" si="5"/>
        <v>45383</v>
      </c>
      <c r="D86" s="5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179" t="s">
        <v>154</v>
      </c>
      <c r="B87" s="180">
        <v>24.0</v>
      </c>
      <c r="C87" s="181">
        <f t="shared" si="5"/>
        <v>46113</v>
      </c>
      <c r="D87" s="45" t="s">
        <v>155</v>
      </c>
      <c r="E87" s="18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53"/>
      <c r="C88" s="148"/>
      <c r="D88" s="72"/>
      <c r="E88" s="18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1" t="s">
        <v>156</v>
      </c>
      <c r="B89" s="2"/>
      <c r="C89" s="2"/>
      <c r="D89" s="2"/>
      <c r="E89" s="2"/>
      <c r="F89" s="2"/>
      <c r="G89" s="2"/>
      <c r="H89" s="2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183" t="s">
        <v>157</v>
      </c>
      <c r="B91" s="184" t="s">
        <v>118</v>
      </c>
      <c r="C91" s="185" t="s">
        <v>119</v>
      </c>
      <c r="D91" s="186" t="s">
        <v>120</v>
      </c>
      <c r="E91" s="4"/>
      <c r="F91" s="187" t="s">
        <v>158</v>
      </c>
      <c r="G91" s="188">
        <v>0.1375</v>
      </c>
      <c r="H91" s="48" t="s">
        <v>159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189" t="s">
        <v>160</v>
      </c>
      <c r="B92" s="190">
        <f>SUM(fluxoDeCaixa!B46:DR46)</f>
        <v>2137651.728</v>
      </c>
      <c r="C92" s="190">
        <f>SUM(fluxoDeCaixa!B30:DR30)</f>
        <v>3283562.665</v>
      </c>
      <c r="D92" s="121">
        <f>SUM(fluxoDeCaixa!B14:DR14)</f>
        <v>4429473.603</v>
      </c>
      <c r="E92" s="4"/>
      <c r="F92" s="4"/>
      <c r="G92" s="191" t="s">
        <v>161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189" t="s">
        <v>162</v>
      </c>
      <c r="B93" s="192">
        <f>IRR(fluxoDeCaixa!$B$46:$DR$46,-0.1)</f>
        <v>0.01670469587</v>
      </c>
      <c r="C93" s="192">
        <f>IRR(fluxoDeCaixa!$B$30:$DR$30,-0.1)</f>
        <v>0.02410532385</v>
      </c>
      <c r="D93" s="193">
        <f>IRR(fluxoDeCaixa!$B$14:$DR$14,-0.1)</f>
        <v>0.03071487075</v>
      </c>
      <c r="E93" s="4"/>
      <c r="F93" s="194" t="s">
        <v>163</v>
      </c>
      <c r="G93" s="195">
        <v>0.1</v>
      </c>
      <c r="H93" s="48" t="s">
        <v>164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189" t="s">
        <v>165</v>
      </c>
      <c r="B94" s="196">
        <f t="shared" ref="B94:D94" si="6">(1+B93)^12-1</f>
        <v>0.2199385447</v>
      </c>
      <c r="C94" s="196">
        <f t="shared" si="6"/>
        <v>0.3308695423</v>
      </c>
      <c r="D94" s="197">
        <f t="shared" si="6"/>
        <v>0.4376809</v>
      </c>
      <c r="E94" s="4"/>
      <c r="F94" s="4"/>
      <c r="G94" s="198" t="s">
        <v>166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199" t="s">
        <v>167</v>
      </c>
      <c r="B95" s="200">
        <f t="shared" ref="B95:D95" si="7">B92/$C$59</f>
        <v>0.2179418271</v>
      </c>
      <c r="C95" s="200">
        <f t="shared" si="7"/>
        <v>0.3347718609</v>
      </c>
      <c r="D95" s="200">
        <f t="shared" si="7"/>
        <v>0.4516018946</v>
      </c>
      <c r="E95" s="4"/>
      <c r="F95" s="120" t="s">
        <v>168</v>
      </c>
      <c r="G95" s="192">
        <f>(1+G91+G93)^(1/12)-1</f>
        <v>0.01791637456</v>
      </c>
      <c r="H95" s="2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201" t="s">
        <v>169</v>
      </c>
      <c r="B96" s="202">
        <f t="array" ref="B96">NPV($G$95,fluxoDeCaixa!B46:DR46)</f>
        <v>-107899.9077</v>
      </c>
      <c r="C96" s="202">
        <f t="array" ref="C96">NPV($G$95,fluxoDeCaixa!B30:DR30)</f>
        <v>585295.0516</v>
      </c>
      <c r="D96" s="203">
        <f t="array" ref="D96">NPV($G$95,fluxoDeCaixa!B14:DR14)</f>
        <v>1278490.011</v>
      </c>
      <c r="E96" s="4"/>
      <c r="F96" s="120" t="s">
        <v>168</v>
      </c>
      <c r="G96" s="196">
        <f>(1+G95)^12-1</f>
        <v>0.2375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75" customHeight="1">
      <c r="A97" s="4"/>
      <c r="B97" s="4"/>
      <c r="C97" s="4"/>
      <c r="D97" s="4"/>
      <c r="E97" s="134"/>
      <c r="F97" s="45" t="s">
        <v>170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130"/>
      <c r="C98" s="130"/>
      <c r="D98" s="130"/>
      <c r="E98" s="4"/>
      <c r="F98" s="7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204" t="s">
        <v>171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194" t="s">
        <v>172</v>
      </c>
      <c r="B100" s="205">
        <f>-SUM(fluxoDeCaixa!B20:D29)</f>
        <v>3177904.71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194" t="s">
        <v>173</v>
      </c>
      <c r="B101" s="206">
        <f>C53/B87</f>
        <v>194485.0833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207" t="s">
        <v>174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 t="s">
        <v>175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35:I35"/>
    <mergeCell ref="A61:I61"/>
    <mergeCell ref="A79:I79"/>
    <mergeCell ref="A89:I89"/>
    <mergeCell ref="A1:I1"/>
    <mergeCell ref="A7:D7"/>
    <mergeCell ref="A8:D8"/>
    <mergeCell ref="A9:D9"/>
    <mergeCell ref="A10:D10"/>
    <mergeCell ref="A12:I12"/>
    <mergeCell ref="A26:I26"/>
  </mergeCells>
  <dataValidations>
    <dataValidation type="list" allowBlank="1" showErrorMessage="1" sqref="H23">
      <formula1>CUB!$D$3:$D$25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5" width="27.14"/>
    <col customWidth="1" min="6" max="6" width="32.29"/>
    <col customWidth="1" min="7" max="7" width="20.57"/>
    <col customWidth="1" min="8" max="8" width="19.14"/>
    <col customWidth="1" min="9" max="9" width="34.57"/>
    <col customWidth="1" min="10" max="26" width="8.71"/>
  </cols>
  <sheetData>
    <row r="1" ht="14.25" customHeight="1"/>
    <row r="2" ht="14.25" customHeight="1">
      <c r="B2" s="32" t="s">
        <v>14</v>
      </c>
      <c r="C2" s="33"/>
      <c r="D2" s="208"/>
      <c r="E2" s="34" t="s">
        <v>15</v>
      </c>
      <c r="F2" s="33"/>
      <c r="G2" s="208"/>
      <c r="H2" s="35" t="s">
        <v>16</v>
      </c>
      <c r="I2" s="36"/>
    </row>
    <row r="3" ht="14.25" customHeight="1">
      <c r="B3" s="37" t="s">
        <v>17</v>
      </c>
      <c r="C3" s="209" t="str">
        <f>calculadoraViab!B15</f>
        <v>SC - Itapema</v>
      </c>
      <c r="D3" s="208"/>
      <c r="E3" s="39"/>
      <c r="F3" s="40" t="s">
        <v>19</v>
      </c>
      <c r="G3" s="208"/>
      <c r="H3" s="41"/>
      <c r="I3" s="40" t="s">
        <v>19</v>
      </c>
    </row>
    <row r="4" ht="14.25" customHeight="1">
      <c r="B4" s="37" t="s">
        <v>20</v>
      </c>
      <c r="C4" s="210" t="str">
        <f>calculadoraViab!B16</f>
        <v>Centro</v>
      </c>
      <c r="D4" s="208"/>
      <c r="E4" s="42" t="s">
        <v>28</v>
      </c>
      <c r="F4" s="43">
        <f>calculadoraViab!E16</f>
        <v>1</v>
      </c>
      <c r="G4" s="208"/>
      <c r="H4" s="37" t="s">
        <v>23</v>
      </c>
      <c r="I4" s="44">
        <f>calculadoraViab!H16</f>
        <v>3</v>
      </c>
    </row>
    <row r="5" ht="14.25" customHeight="1">
      <c r="B5" s="37" t="s">
        <v>25</v>
      </c>
      <c r="C5" s="210" t="str">
        <f>calculadoraViab!B17</f>
        <v>ZAP-1</v>
      </c>
      <c r="D5" s="211"/>
      <c r="E5" s="37" t="s">
        <v>34</v>
      </c>
      <c r="F5" s="47">
        <f>calculadoraViab!E17</f>
        <v>1960</v>
      </c>
      <c r="G5" s="208"/>
      <c r="H5" s="42" t="s">
        <v>30</v>
      </c>
      <c r="I5" s="212">
        <f>calculadoraViab!H17</f>
        <v>2.8</v>
      </c>
    </row>
    <row r="6" ht="14.25" customHeight="1">
      <c r="B6" s="37" t="s">
        <v>32</v>
      </c>
      <c r="C6" s="210" t="str">
        <f>calculadoraViab!B18</f>
        <v>n/a</v>
      </c>
      <c r="D6" s="208"/>
      <c r="E6" s="37" t="s">
        <v>39</v>
      </c>
      <c r="F6" s="47">
        <f>calculadoraViab!E18</f>
        <v>980</v>
      </c>
      <c r="G6" s="213"/>
      <c r="H6" s="37" t="s">
        <v>36</v>
      </c>
      <c r="I6" s="51">
        <f>calculadoraViab!H18</f>
        <v>9.06</v>
      </c>
    </row>
    <row r="7" ht="14.25" customHeight="1">
      <c r="B7" s="37" t="s">
        <v>38</v>
      </c>
      <c r="C7" s="214">
        <f>calculadoraViab!B19</f>
        <v>980</v>
      </c>
      <c r="D7" s="215"/>
      <c r="E7" s="37" t="s">
        <v>44</v>
      </c>
      <c r="F7" s="47">
        <f>calculadoraViab!E19</f>
        <v>1960</v>
      </c>
      <c r="G7" s="213"/>
      <c r="H7" s="37" t="s">
        <v>41</v>
      </c>
      <c r="I7" s="47">
        <f>calculadoraViab!H19</f>
        <v>1764</v>
      </c>
    </row>
    <row r="8" ht="14.25" customHeight="1">
      <c r="B8" s="37" t="s">
        <v>43</v>
      </c>
      <c r="C8" s="216">
        <f>calculadoraViab!B20</f>
        <v>0.15</v>
      </c>
      <c r="D8" s="217"/>
      <c r="E8" s="37" t="s">
        <v>49</v>
      </c>
      <c r="F8" s="57" t="str">
        <f>calculadoraViab!E20</f>
        <v/>
      </c>
      <c r="G8" s="213"/>
      <c r="H8" s="37" t="s">
        <v>46</v>
      </c>
      <c r="I8" s="58">
        <f>calculadoraViab!H20</f>
        <v>16.66666667</v>
      </c>
    </row>
    <row r="9" ht="14.25" customHeight="1">
      <c r="B9" s="37" t="s">
        <v>48</v>
      </c>
      <c r="C9" s="216">
        <f>calculadoraViab!B21</f>
        <v>1</v>
      </c>
      <c r="D9" s="208"/>
      <c r="E9" s="37" t="s">
        <v>54</v>
      </c>
      <c r="F9" s="147">
        <f>calculadoraViab!E21</f>
        <v>0.8</v>
      </c>
      <c r="G9" s="218"/>
      <c r="H9" s="42" t="s">
        <v>50</v>
      </c>
      <c r="I9" s="58">
        <f>calculadoraViab!H21</f>
        <v>50</v>
      </c>
    </row>
    <row r="10" ht="14.25" customHeight="1">
      <c r="B10" s="37" t="s">
        <v>52</v>
      </c>
      <c r="C10" s="216">
        <f>calculadoraViab!B22</f>
        <v>2</v>
      </c>
      <c r="D10" s="213"/>
      <c r="E10" s="37" t="s">
        <v>58</v>
      </c>
      <c r="F10" s="47">
        <f>calculadoraViab!E22</f>
        <v>784</v>
      </c>
      <c r="G10" s="219"/>
      <c r="H10" s="42" t="s">
        <v>55</v>
      </c>
      <c r="I10" s="214">
        <f>calculadoraViab!H22</f>
        <v>35</v>
      </c>
    </row>
    <row r="11" ht="14.25" customHeight="1">
      <c r="B11" s="42" t="s">
        <v>56</v>
      </c>
      <c r="C11" s="220" t="str">
        <f>calculadoraViab!B23</f>
        <v>n/a</v>
      </c>
      <c r="D11" s="213"/>
      <c r="E11" s="63"/>
      <c r="F11" s="221"/>
      <c r="G11" s="222"/>
      <c r="H11" s="37" t="s">
        <v>59</v>
      </c>
      <c r="I11" s="223" t="str">
        <f>calculadoraViab!H23</f>
        <v>R-16 - Padrão de acabamento: Normal</v>
      </c>
    </row>
    <row r="12" ht="14.25" customHeight="1">
      <c r="B12" s="67" t="s">
        <v>62</v>
      </c>
      <c r="C12" s="224" t="str">
        <f>calculadoraViab!B24</f>
        <v>n/a</v>
      </c>
      <c r="D12" s="211"/>
      <c r="E12" s="208"/>
      <c r="F12" s="208"/>
      <c r="G12" s="218"/>
      <c r="H12" s="67" t="s">
        <v>64</v>
      </c>
      <c r="I12" s="69">
        <f>calculadoraViab!H24</f>
        <v>2281.45</v>
      </c>
    </row>
    <row r="13" ht="14.25" customHeight="1"/>
    <row r="14" ht="14.25" customHeight="1"/>
    <row r="15" ht="14.25" customHeight="1"/>
    <row r="16" ht="14.25" customHeight="1">
      <c r="B16" s="225" t="s">
        <v>101</v>
      </c>
      <c r="C16" s="226"/>
      <c r="D16" s="227"/>
      <c r="F16" s="228" t="s">
        <v>126</v>
      </c>
      <c r="G16" s="226"/>
      <c r="H16" s="226"/>
      <c r="I16" s="226"/>
      <c r="J16" s="227"/>
    </row>
    <row r="17" ht="14.25" customHeight="1">
      <c r="B17" s="229" t="s">
        <v>102</v>
      </c>
      <c r="C17" s="119" t="s">
        <v>103</v>
      </c>
      <c r="D17" s="230" t="s">
        <v>19</v>
      </c>
      <c r="F17" s="229" t="s">
        <v>128</v>
      </c>
      <c r="G17" s="140" t="s">
        <v>129</v>
      </c>
      <c r="H17" s="140" t="s">
        <v>130</v>
      </c>
      <c r="I17" s="141" t="s">
        <v>131</v>
      </c>
      <c r="J17" s="231" t="s">
        <v>132</v>
      </c>
    </row>
    <row r="18" ht="14.25" customHeight="1">
      <c r="B18" s="232" t="s">
        <v>104</v>
      </c>
      <c r="C18" s="120"/>
      <c r="D18" s="233">
        <f>calculadoraViab!C52</f>
        <v>3120320</v>
      </c>
      <c r="F18" s="234" t="s">
        <v>133</v>
      </c>
      <c r="G18" s="145">
        <f>calculadoraViab!B71</f>
        <v>0.5</v>
      </c>
      <c r="H18" s="146">
        <f>calculadoraViab!C71</f>
        <v>25</v>
      </c>
      <c r="I18" s="145">
        <v>1.0</v>
      </c>
      <c r="J18" s="235">
        <f t="shared" ref="J18:J20" si="1">1-I18</f>
        <v>0</v>
      </c>
    </row>
    <row r="19" ht="14.25" customHeight="1">
      <c r="B19" s="232" t="s">
        <v>106</v>
      </c>
      <c r="C19" s="120"/>
      <c r="D19" s="233">
        <f>calculadoraViab!C53</f>
        <v>4667642</v>
      </c>
      <c r="F19" s="234" t="s">
        <v>135</v>
      </c>
      <c r="G19" s="145">
        <f>calculadoraViab!B72</f>
        <v>0.3</v>
      </c>
      <c r="H19" s="146">
        <f>calculadoraViab!C72</f>
        <v>15</v>
      </c>
      <c r="I19" s="145">
        <v>1.0</v>
      </c>
      <c r="J19" s="235">
        <f t="shared" si="1"/>
        <v>0</v>
      </c>
    </row>
    <row r="20" ht="14.25" customHeight="1">
      <c r="B20" s="236" t="s">
        <v>107</v>
      </c>
      <c r="C20" s="120"/>
      <c r="D20" s="233">
        <f>calculadoraViab!C54</f>
        <v>294000</v>
      </c>
      <c r="F20" s="237" t="s">
        <v>136</v>
      </c>
      <c r="G20" s="145">
        <f>calculadoraViab!B73</f>
        <v>0.05</v>
      </c>
      <c r="H20" s="146">
        <f>calculadoraViab!C73</f>
        <v>2.5</v>
      </c>
      <c r="I20" s="154">
        <v>0.0</v>
      </c>
      <c r="J20" s="238">
        <f t="shared" si="1"/>
        <v>1</v>
      </c>
    </row>
    <row r="21" ht="14.25" customHeight="1">
      <c r="B21" s="232" t="s">
        <v>108</v>
      </c>
      <c r="C21" s="120"/>
      <c r="D21" s="233">
        <f>calculadoraViab!C55</f>
        <v>55584.71</v>
      </c>
      <c r="F21" s="237" t="s">
        <v>137</v>
      </c>
      <c r="G21" s="145">
        <f>calculadoraViab!B74</f>
        <v>0.1</v>
      </c>
      <c r="H21" s="146">
        <f>calculadoraViab!C74</f>
        <v>5</v>
      </c>
      <c r="I21" s="158" t="s">
        <v>33</v>
      </c>
      <c r="J21" s="239" t="s">
        <v>33</v>
      </c>
    </row>
    <row r="22" ht="14.25" customHeight="1">
      <c r="B22" s="232" t="s">
        <v>109</v>
      </c>
      <c r="C22" s="122">
        <f>calculadoraViab!B56</f>
        <v>0.0673</v>
      </c>
      <c r="D22" s="233">
        <f>calculadoraViab!C56</f>
        <v>883312.5</v>
      </c>
      <c r="F22" s="240" t="s">
        <v>139</v>
      </c>
      <c r="G22" s="241">
        <f>calculadoraViab!B75</f>
        <v>0.05</v>
      </c>
      <c r="H22" s="242">
        <f>calculadoraViab!C75</f>
        <v>2.5</v>
      </c>
      <c r="I22" s="243" t="s">
        <v>33</v>
      </c>
      <c r="J22" s="244" t="s">
        <v>33</v>
      </c>
    </row>
    <row r="23" ht="14.25" customHeight="1">
      <c r="B23" s="232" t="s">
        <v>111</v>
      </c>
      <c r="C23" s="123">
        <f>calculadoraViab!B57</f>
        <v>0.05</v>
      </c>
      <c r="D23" s="233">
        <f>calculadoraViab!C57</f>
        <v>656250</v>
      </c>
    </row>
    <row r="24" ht="14.25" customHeight="1">
      <c r="B24" s="245" t="s">
        <v>113</v>
      </c>
      <c r="C24" s="246">
        <f>calculadoraViab!B58</f>
        <v>0.01</v>
      </c>
      <c r="D24" s="247">
        <f>calculadoraViab!C58</f>
        <v>131250</v>
      </c>
    </row>
    <row r="25" ht="14.25" customHeight="1">
      <c r="B25" s="248" t="s">
        <v>115</v>
      </c>
      <c r="C25" s="249"/>
      <c r="D25" s="250">
        <f>calculadoraViab!C59</f>
        <v>9808359.21</v>
      </c>
      <c r="G25" s="75" t="s">
        <v>145</v>
      </c>
      <c r="H25" s="76"/>
      <c r="I25" s="33"/>
    </row>
    <row r="26" ht="14.25" customHeight="1">
      <c r="G26" s="118" t="s">
        <v>128</v>
      </c>
      <c r="H26" s="119" t="s">
        <v>146</v>
      </c>
      <c r="I26" s="142" t="s">
        <v>147</v>
      </c>
    </row>
    <row r="27" ht="14.25" customHeight="1">
      <c r="G27" s="171" t="s">
        <v>148</v>
      </c>
      <c r="H27" s="172" t="s">
        <v>81</v>
      </c>
      <c r="I27" s="173">
        <f>calculadoraViab!C83</f>
        <v>44958</v>
      </c>
    </row>
    <row r="28" ht="14.25" customHeight="1">
      <c r="C28" s="34" t="s">
        <v>176</v>
      </c>
      <c r="D28" s="76"/>
      <c r="E28" s="33"/>
      <c r="G28" s="171" t="s">
        <v>150</v>
      </c>
      <c r="H28" s="174">
        <f>calculadoraViab!B84</f>
        <v>3</v>
      </c>
      <c r="I28" s="175">
        <f>calculadoraViab!C84</f>
        <v>45047</v>
      </c>
    </row>
    <row r="29" ht="14.25" customHeight="1">
      <c r="C29" s="251" t="s">
        <v>118</v>
      </c>
      <c r="D29" s="132" t="s">
        <v>119</v>
      </c>
      <c r="E29" s="252" t="s">
        <v>120</v>
      </c>
      <c r="G29" s="171" t="s">
        <v>152</v>
      </c>
      <c r="H29" s="174">
        <f>calculadoraViab!B85</f>
        <v>6</v>
      </c>
      <c r="I29" s="175">
        <f>calculadoraViab!C85</f>
        <v>45231</v>
      </c>
    </row>
    <row r="30" ht="14.25" customHeight="1">
      <c r="B30" s="253"/>
      <c r="C30" s="254">
        <f>calculadoraViab!B64</f>
        <v>0.9</v>
      </c>
      <c r="D30" s="136">
        <f>calculadoraViab!C64</f>
        <v>1</v>
      </c>
      <c r="E30" s="255">
        <f>calculadoraViab!D64</f>
        <v>1.1</v>
      </c>
      <c r="G30" s="177" t="s">
        <v>133</v>
      </c>
      <c r="H30" s="174">
        <f>calculadoraViab!B86</f>
        <v>5</v>
      </c>
      <c r="I30" s="175">
        <f>calculadoraViab!C86</f>
        <v>45383</v>
      </c>
    </row>
    <row r="31" ht="14.25" customHeight="1">
      <c r="B31" s="256" t="s">
        <v>121</v>
      </c>
      <c r="C31" s="257">
        <f>calculadoraViab!B65</f>
        <v>6750</v>
      </c>
      <c r="D31" s="258">
        <f>calculadoraViab!C65</f>
        <v>7500</v>
      </c>
      <c r="E31" s="259">
        <f>calculadoraViab!D65</f>
        <v>8250</v>
      </c>
      <c r="G31" s="179" t="s">
        <v>154</v>
      </c>
      <c r="H31" s="180">
        <f>calculadoraViab!B87</f>
        <v>24</v>
      </c>
      <c r="I31" s="181">
        <f>calculadoraViab!C87</f>
        <v>46113</v>
      </c>
    </row>
    <row r="32" ht="14.25" customHeight="1">
      <c r="B32" s="260" t="s">
        <v>123</v>
      </c>
      <c r="C32" s="257">
        <f>calculadoraViab!B66</f>
        <v>236250</v>
      </c>
      <c r="D32" s="138">
        <f>calculadoraViab!C66</f>
        <v>262500</v>
      </c>
      <c r="E32" s="259">
        <f>calculadoraViab!D66</f>
        <v>288750</v>
      </c>
    </row>
    <row r="33" ht="14.25" customHeight="1">
      <c r="B33" s="261" t="s">
        <v>124</v>
      </c>
      <c r="C33" s="262">
        <f>calculadoraViab!B67</f>
        <v>11812500</v>
      </c>
      <c r="D33" s="263">
        <f>calculadoraViab!C67</f>
        <v>13125000</v>
      </c>
      <c r="E33" s="264">
        <f>calculadoraViab!D67</f>
        <v>14437500</v>
      </c>
    </row>
    <row r="34" ht="14.25" customHeight="1"/>
    <row r="35" ht="14.25" customHeight="1"/>
    <row r="36" ht="14.25" customHeight="1">
      <c r="B36" s="183" t="s">
        <v>157</v>
      </c>
      <c r="C36" s="184" t="s">
        <v>118</v>
      </c>
      <c r="D36" s="185" t="s">
        <v>119</v>
      </c>
      <c r="E36" s="186" t="s">
        <v>120</v>
      </c>
      <c r="H36" s="187" t="s">
        <v>158</v>
      </c>
      <c r="I36" s="188">
        <f>calculadoraViab!G91</f>
        <v>0.1375</v>
      </c>
    </row>
    <row r="37" ht="14.25" customHeight="1">
      <c r="B37" s="189" t="s">
        <v>160</v>
      </c>
      <c r="C37" s="190">
        <f>calculadoraViab!B92</f>
        <v>2137651.728</v>
      </c>
      <c r="D37" s="190">
        <f>calculadoraViab!C92</f>
        <v>3283562.665</v>
      </c>
      <c r="E37" s="121">
        <f>calculadoraViab!D92</f>
        <v>4429473.603</v>
      </c>
      <c r="H37" s="4"/>
      <c r="I37" s="191" t="s">
        <v>161</v>
      </c>
    </row>
    <row r="38" ht="14.25" customHeight="1">
      <c r="B38" s="189" t="s">
        <v>162</v>
      </c>
      <c r="C38" s="192">
        <f>calculadoraViab!B93</f>
        <v>0.01670469587</v>
      </c>
      <c r="D38" s="192">
        <f>calculadoraViab!C93</f>
        <v>0.02410532385</v>
      </c>
      <c r="E38" s="193">
        <f>calculadoraViab!D93</f>
        <v>0.03071487075</v>
      </c>
      <c r="H38" s="194" t="s">
        <v>163</v>
      </c>
      <c r="I38" s="195">
        <f>calculadoraViab!G93</f>
        <v>0.1</v>
      </c>
    </row>
    <row r="39" ht="14.25" customHeight="1">
      <c r="B39" s="189" t="s">
        <v>165</v>
      </c>
      <c r="C39" s="196">
        <f>calculadoraViab!B94</f>
        <v>0.2199385447</v>
      </c>
      <c r="D39" s="196">
        <f>calculadoraViab!C94</f>
        <v>0.3308695423</v>
      </c>
      <c r="E39" s="197">
        <f>calculadoraViab!D94</f>
        <v>0.4376809</v>
      </c>
      <c r="H39" s="4"/>
      <c r="I39" s="198" t="s">
        <v>166</v>
      </c>
    </row>
    <row r="40" ht="14.25" customHeight="1">
      <c r="B40" s="199" t="s">
        <v>167</v>
      </c>
      <c r="C40" s="200">
        <f>calculadoraViab!B95</f>
        <v>0.2179418271</v>
      </c>
      <c r="D40" s="200">
        <f>calculadoraViab!C95</f>
        <v>0.3347718609</v>
      </c>
      <c r="E40" s="200">
        <f>calculadoraViab!D95</f>
        <v>0.4516018946</v>
      </c>
      <c r="H40" s="120" t="s">
        <v>168</v>
      </c>
      <c r="I40" s="192">
        <f>calculadoraViab!G95</f>
        <v>0.01791637456</v>
      </c>
    </row>
    <row r="41" ht="14.25" customHeight="1">
      <c r="B41" s="201" t="s">
        <v>169</v>
      </c>
      <c r="C41" s="202">
        <f>calculadoraViab!B96</f>
        <v>-107899.9077</v>
      </c>
      <c r="D41" s="202">
        <f>calculadoraViab!C96</f>
        <v>585295.0516</v>
      </c>
      <c r="E41" s="203">
        <f>calculadoraViab!D96</f>
        <v>1278490.011</v>
      </c>
      <c r="H41" s="120" t="s">
        <v>168</v>
      </c>
      <c r="I41" s="196">
        <f>calculadoraViab!G96</f>
        <v>0.2375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25" right="0.25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57" width="14.14"/>
    <col customWidth="1" min="58" max="122" width="8.71"/>
  </cols>
  <sheetData>
    <row r="1" ht="14.25" customHeight="1">
      <c r="A1" s="265" t="s">
        <v>177</v>
      </c>
      <c r="B1" s="148"/>
      <c r="C1" s="148"/>
      <c r="D1" s="148"/>
      <c r="E1" s="148"/>
      <c r="F1" s="148"/>
      <c r="G1" s="148"/>
      <c r="H1" s="148"/>
      <c r="I1" s="148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</row>
    <row r="2" ht="14.25" customHeight="1">
      <c r="A2" s="266"/>
      <c r="B2" s="266">
        <v>0.0</v>
      </c>
      <c r="C2" s="266">
        <v>1.0</v>
      </c>
      <c r="D2" s="266">
        <v>2.0</v>
      </c>
      <c r="E2" s="266">
        <v>3.0</v>
      </c>
      <c r="F2" s="266">
        <v>4.0</v>
      </c>
      <c r="G2" s="266">
        <v>5.0</v>
      </c>
      <c r="H2" s="266">
        <v>6.0</v>
      </c>
      <c r="I2" s="266">
        <v>7.0</v>
      </c>
      <c r="J2" s="266">
        <v>8.0</v>
      </c>
      <c r="K2" s="266">
        <v>9.0</v>
      </c>
      <c r="L2" s="266">
        <v>10.0</v>
      </c>
      <c r="M2" s="266">
        <v>11.0</v>
      </c>
      <c r="N2" s="266">
        <v>12.0</v>
      </c>
      <c r="O2" s="266">
        <v>13.0</v>
      </c>
      <c r="P2" s="266">
        <v>14.0</v>
      </c>
      <c r="Q2" s="266">
        <v>15.0</v>
      </c>
      <c r="R2" s="266">
        <v>16.0</v>
      </c>
      <c r="S2" s="266">
        <v>17.0</v>
      </c>
      <c r="T2" s="266">
        <v>18.0</v>
      </c>
      <c r="U2" s="266">
        <v>19.0</v>
      </c>
      <c r="V2" s="266">
        <v>20.0</v>
      </c>
      <c r="W2" s="266">
        <v>21.0</v>
      </c>
      <c r="X2" s="266">
        <v>22.0</v>
      </c>
      <c r="Y2" s="266">
        <v>23.0</v>
      </c>
      <c r="Z2" s="266">
        <v>24.0</v>
      </c>
      <c r="AA2" s="266">
        <v>25.0</v>
      </c>
      <c r="AB2" s="266">
        <v>26.0</v>
      </c>
      <c r="AC2" s="266">
        <v>27.0</v>
      </c>
      <c r="AD2" s="266">
        <v>28.0</v>
      </c>
      <c r="AE2" s="266">
        <v>29.0</v>
      </c>
      <c r="AF2" s="266">
        <v>30.0</v>
      </c>
      <c r="AG2" s="266">
        <v>31.0</v>
      </c>
      <c r="AH2" s="266">
        <v>32.0</v>
      </c>
      <c r="AI2" s="266">
        <v>33.0</v>
      </c>
      <c r="AJ2" s="266">
        <v>34.0</v>
      </c>
      <c r="AK2" s="266">
        <v>35.0</v>
      </c>
      <c r="AL2" s="266">
        <v>36.0</v>
      </c>
      <c r="AM2" s="266">
        <v>37.0</v>
      </c>
      <c r="AN2" s="266">
        <v>38.0</v>
      </c>
      <c r="AO2" s="266">
        <v>39.0</v>
      </c>
      <c r="AP2" s="266">
        <v>40.0</v>
      </c>
      <c r="AQ2" s="266">
        <v>41.0</v>
      </c>
      <c r="AR2" s="266">
        <v>42.0</v>
      </c>
      <c r="AS2" s="266">
        <v>43.0</v>
      </c>
      <c r="AT2" s="266">
        <v>44.0</v>
      </c>
      <c r="AU2" s="266">
        <v>45.0</v>
      </c>
      <c r="AV2" s="266">
        <v>46.0</v>
      </c>
      <c r="AW2" s="266">
        <v>47.0</v>
      </c>
      <c r="AX2" s="266">
        <v>48.0</v>
      </c>
      <c r="AY2" s="266">
        <v>49.0</v>
      </c>
      <c r="AZ2" s="266">
        <v>50.0</v>
      </c>
      <c r="BA2" s="266">
        <v>51.0</v>
      </c>
      <c r="BB2" s="266">
        <v>52.0</v>
      </c>
      <c r="BC2" s="266">
        <v>53.0</v>
      </c>
      <c r="BD2" s="266">
        <v>54.0</v>
      </c>
      <c r="BE2" s="266">
        <v>55.0</v>
      </c>
      <c r="BF2" s="266">
        <v>56.0</v>
      </c>
      <c r="BG2" s="266">
        <v>57.0</v>
      </c>
      <c r="BH2" s="266">
        <v>58.0</v>
      </c>
      <c r="BI2" s="266">
        <v>59.0</v>
      </c>
      <c r="BJ2" s="266">
        <v>60.0</v>
      </c>
      <c r="BK2" s="266">
        <v>61.0</v>
      </c>
      <c r="BL2" s="266">
        <v>62.0</v>
      </c>
      <c r="BM2" s="266">
        <v>63.0</v>
      </c>
      <c r="BN2" s="266">
        <v>64.0</v>
      </c>
      <c r="BO2" s="266">
        <v>65.0</v>
      </c>
      <c r="BP2" s="266">
        <v>66.0</v>
      </c>
      <c r="BQ2" s="266">
        <v>67.0</v>
      </c>
      <c r="BR2" s="266">
        <v>68.0</v>
      </c>
      <c r="BS2" s="266">
        <v>69.0</v>
      </c>
      <c r="BT2" s="266">
        <v>70.0</v>
      </c>
      <c r="BU2" s="266">
        <v>71.0</v>
      </c>
      <c r="BV2" s="266">
        <v>72.0</v>
      </c>
      <c r="BW2" s="266">
        <v>73.0</v>
      </c>
      <c r="BX2" s="266">
        <v>74.0</v>
      </c>
      <c r="BY2" s="266">
        <v>75.0</v>
      </c>
      <c r="BZ2" s="266">
        <v>76.0</v>
      </c>
      <c r="CA2" s="266">
        <v>77.0</v>
      </c>
      <c r="CB2" s="266">
        <v>78.0</v>
      </c>
      <c r="CC2" s="266">
        <v>79.0</v>
      </c>
      <c r="CD2" s="266">
        <v>80.0</v>
      </c>
      <c r="CE2" s="266">
        <v>81.0</v>
      </c>
      <c r="CF2" s="266">
        <v>82.0</v>
      </c>
      <c r="CG2" s="266">
        <v>83.0</v>
      </c>
      <c r="CH2" s="266">
        <v>84.0</v>
      </c>
      <c r="CI2" s="266">
        <v>85.0</v>
      </c>
      <c r="CJ2" s="266">
        <v>86.0</v>
      </c>
      <c r="CK2" s="266">
        <v>87.0</v>
      </c>
      <c r="CL2" s="266">
        <v>88.0</v>
      </c>
      <c r="CM2" s="266">
        <v>89.0</v>
      </c>
      <c r="CN2" s="266">
        <v>90.0</v>
      </c>
      <c r="CO2" s="266">
        <v>91.0</v>
      </c>
      <c r="CP2" s="266">
        <v>92.0</v>
      </c>
      <c r="CQ2" s="266">
        <v>93.0</v>
      </c>
      <c r="CR2" s="266">
        <v>94.0</v>
      </c>
      <c r="CS2" s="266">
        <v>95.0</v>
      </c>
      <c r="CT2" s="266">
        <v>96.0</v>
      </c>
      <c r="CU2" s="266">
        <v>97.0</v>
      </c>
      <c r="CV2" s="266">
        <v>98.0</v>
      </c>
      <c r="CW2" s="266">
        <v>99.0</v>
      </c>
      <c r="CX2" s="266">
        <v>100.0</v>
      </c>
      <c r="CY2" s="266">
        <v>101.0</v>
      </c>
      <c r="CZ2" s="266">
        <v>102.0</v>
      </c>
      <c r="DA2" s="266">
        <v>103.0</v>
      </c>
      <c r="DB2" s="266">
        <v>104.0</v>
      </c>
      <c r="DC2" s="266">
        <v>105.0</v>
      </c>
      <c r="DD2" s="266">
        <v>106.0</v>
      </c>
      <c r="DE2" s="266">
        <v>107.0</v>
      </c>
      <c r="DF2" s="266">
        <v>108.0</v>
      </c>
      <c r="DG2" s="266">
        <v>109.0</v>
      </c>
      <c r="DH2" s="266">
        <v>110.0</v>
      </c>
      <c r="DI2" s="266">
        <v>111.0</v>
      </c>
      <c r="DJ2" s="266">
        <v>112.0</v>
      </c>
      <c r="DK2" s="266">
        <v>113.0</v>
      </c>
      <c r="DL2" s="266">
        <v>114.0</v>
      </c>
      <c r="DM2" s="266">
        <v>115.0</v>
      </c>
      <c r="DN2" s="266">
        <v>116.0</v>
      </c>
      <c r="DO2" s="266">
        <v>117.0</v>
      </c>
      <c r="DP2" s="266">
        <v>118.0</v>
      </c>
      <c r="DQ2" s="266">
        <v>119.0</v>
      </c>
      <c r="DR2" s="266">
        <v>120.0</v>
      </c>
    </row>
    <row r="3" ht="14.25" customHeight="1">
      <c r="A3" s="266"/>
      <c r="B3" s="267">
        <f>calculadoraViab!$C$83</f>
        <v>44958</v>
      </c>
      <c r="C3" s="267">
        <f t="shared" ref="C3:DR3" si="1">EDATE(B3,1)</f>
        <v>44986</v>
      </c>
      <c r="D3" s="267">
        <f t="shared" si="1"/>
        <v>45017</v>
      </c>
      <c r="E3" s="267">
        <f t="shared" si="1"/>
        <v>45047</v>
      </c>
      <c r="F3" s="267">
        <f t="shared" si="1"/>
        <v>45078</v>
      </c>
      <c r="G3" s="267">
        <f t="shared" si="1"/>
        <v>45108</v>
      </c>
      <c r="H3" s="267">
        <f t="shared" si="1"/>
        <v>45139</v>
      </c>
      <c r="I3" s="267">
        <f t="shared" si="1"/>
        <v>45170</v>
      </c>
      <c r="J3" s="267">
        <f t="shared" si="1"/>
        <v>45200</v>
      </c>
      <c r="K3" s="267">
        <f t="shared" si="1"/>
        <v>45231</v>
      </c>
      <c r="L3" s="267">
        <f t="shared" si="1"/>
        <v>45261</v>
      </c>
      <c r="M3" s="267">
        <f t="shared" si="1"/>
        <v>45292</v>
      </c>
      <c r="N3" s="267">
        <f t="shared" si="1"/>
        <v>45323</v>
      </c>
      <c r="O3" s="267">
        <f t="shared" si="1"/>
        <v>45352</v>
      </c>
      <c r="P3" s="267">
        <f t="shared" si="1"/>
        <v>45383</v>
      </c>
      <c r="Q3" s="267">
        <f t="shared" si="1"/>
        <v>45413</v>
      </c>
      <c r="R3" s="267">
        <f t="shared" si="1"/>
        <v>45444</v>
      </c>
      <c r="S3" s="267">
        <f t="shared" si="1"/>
        <v>45474</v>
      </c>
      <c r="T3" s="267">
        <f t="shared" si="1"/>
        <v>45505</v>
      </c>
      <c r="U3" s="267">
        <f t="shared" si="1"/>
        <v>45536</v>
      </c>
      <c r="V3" s="267">
        <f t="shared" si="1"/>
        <v>45566</v>
      </c>
      <c r="W3" s="267">
        <f t="shared" si="1"/>
        <v>45597</v>
      </c>
      <c r="X3" s="267">
        <f t="shared" si="1"/>
        <v>45627</v>
      </c>
      <c r="Y3" s="267">
        <f t="shared" si="1"/>
        <v>45658</v>
      </c>
      <c r="Z3" s="267">
        <f t="shared" si="1"/>
        <v>45689</v>
      </c>
      <c r="AA3" s="267">
        <f t="shared" si="1"/>
        <v>45717</v>
      </c>
      <c r="AB3" s="267">
        <f t="shared" si="1"/>
        <v>45748</v>
      </c>
      <c r="AC3" s="267">
        <f t="shared" si="1"/>
        <v>45778</v>
      </c>
      <c r="AD3" s="267">
        <f t="shared" si="1"/>
        <v>45809</v>
      </c>
      <c r="AE3" s="267">
        <f t="shared" si="1"/>
        <v>45839</v>
      </c>
      <c r="AF3" s="267">
        <f t="shared" si="1"/>
        <v>45870</v>
      </c>
      <c r="AG3" s="267">
        <f t="shared" si="1"/>
        <v>45901</v>
      </c>
      <c r="AH3" s="267">
        <f t="shared" si="1"/>
        <v>45931</v>
      </c>
      <c r="AI3" s="267">
        <f t="shared" si="1"/>
        <v>45962</v>
      </c>
      <c r="AJ3" s="267">
        <f t="shared" si="1"/>
        <v>45992</v>
      </c>
      <c r="AK3" s="267">
        <f t="shared" si="1"/>
        <v>46023</v>
      </c>
      <c r="AL3" s="267">
        <f t="shared" si="1"/>
        <v>46054</v>
      </c>
      <c r="AM3" s="267">
        <f t="shared" si="1"/>
        <v>46082</v>
      </c>
      <c r="AN3" s="267">
        <f t="shared" si="1"/>
        <v>46113</v>
      </c>
      <c r="AO3" s="267">
        <f t="shared" si="1"/>
        <v>46143</v>
      </c>
      <c r="AP3" s="267">
        <f t="shared" si="1"/>
        <v>46174</v>
      </c>
      <c r="AQ3" s="267">
        <f t="shared" si="1"/>
        <v>46204</v>
      </c>
      <c r="AR3" s="267">
        <f t="shared" si="1"/>
        <v>46235</v>
      </c>
      <c r="AS3" s="267">
        <f t="shared" si="1"/>
        <v>46266</v>
      </c>
      <c r="AT3" s="267">
        <f t="shared" si="1"/>
        <v>46296</v>
      </c>
      <c r="AU3" s="267">
        <f t="shared" si="1"/>
        <v>46327</v>
      </c>
      <c r="AV3" s="267">
        <f t="shared" si="1"/>
        <v>46357</v>
      </c>
      <c r="AW3" s="267">
        <f t="shared" si="1"/>
        <v>46388</v>
      </c>
      <c r="AX3" s="267">
        <f t="shared" si="1"/>
        <v>46419</v>
      </c>
      <c r="AY3" s="267">
        <f t="shared" si="1"/>
        <v>46447</v>
      </c>
      <c r="AZ3" s="267">
        <f t="shared" si="1"/>
        <v>46478</v>
      </c>
      <c r="BA3" s="267">
        <f t="shared" si="1"/>
        <v>46508</v>
      </c>
      <c r="BB3" s="267">
        <f t="shared" si="1"/>
        <v>46539</v>
      </c>
      <c r="BC3" s="267">
        <f t="shared" si="1"/>
        <v>46569</v>
      </c>
      <c r="BD3" s="267">
        <f t="shared" si="1"/>
        <v>46600</v>
      </c>
      <c r="BE3" s="267">
        <f t="shared" si="1"/>
        <v>46631</v>
      </c>
      <c r="BF3" s="267">
        <f t="shared" si="1"/>
        <v>46661</v>
      </c>
      <c r="BG3" s="267">
        <f t="shared" si="1"/>
        <v>46692</v>
      </c>
      <c r="BH3" s="267">
        <f t="shared" si="1"/>
        <v>46722</v>
      </c>
      <c r="BI3" s="267">
        <f t="shared" si="1"/>
        <v>46753</v>
      </c>
      <c r="BJ3" s="267">
        <f t="shared" si="1"/>
        <v>46784</v>
      </c>
      <c r="BK3" s="267">
        <f t="shared" si="1"/>
        <v>46813</v>
      </c>
      <c r="BL3" s="267">
        <f t="shared" si="1"/>
        <v>46844</v>
      </c>
      <c r="BM3" s="267">
        <f t="shared" si="1"/>
        <v>46874</v>
      </c>
      <c r="BN3" s="267">
        <f t="shared" si="1"/>
        <v>46905</v>
      </c>
      <c r="BO3" s="267">
        <f t="shared" si="1"/>
        <v>46935</v>
      </c>
      <c r="BP3" s="267">
        <f t="shared" si="1"/>
        <v>46966</v>
      </c>
      <c r="BQ3" s="267">
        <f t="shared" si="1"/>
        <v>46997</v>
      </c>
      <c r="BR3" s="267">
        <f t="shared" si="1"/>
        <v>47027</v>
      </c>
      <c r="BS3" s="267">
        <f t="shared" si="1"/>
        <v>47058</v>
      </c>
      <c r="BT3" s="267">
        <f t="shared" si="1"/>
        <v>47088</v>
      </c>
      <c r="BU3" s="267">
        <f t="shared" si="1"/>
        <v>47119</v>
      </c>
      <c r="BV3" s="267">
        <f t="shared" si="1"/>
        <v>47150</v>
      </c>
      <c r="BW3" s="267">
        <f t="shared" si="1"/>
        <v>47178</v>
      </c>
      <c r="BX3" s="267">
        <f t="shared" si="1"/>
        <v>47209</v>
      </c>
      <c r="BY3" s="267">
        <f t="shared" si="1"/>
        <v>47239</v>
      </c>
      <c r="BZ3" s="267">
        <f t="shared" si="1"/>
        <v>47270</v>
      </c>
      <c r="CA3" s="267">
        <f t="shared" si="1"/>
        <v>47300</v>
      </c>
      <c r="CB3" s="267">
        <f t="shared" si="1"/>
        <v>47331</v>
      </c>
      <c r="CC3" s="267">
        <f t="shared" si="1"/>
        <v>47362</v>
      </c>
      <c r="CD3" s="267">
        <f t="shared" si="1"/>
        <v>47392</v>
      </c>
      <c r="CE3" s="267">
        <f t="shared" si="1"/>
        <v>47423</v>
      </c>
      <c r="CF3" s="267">
        <f t="shared" si="1"/>
        <v>47453</v>
      </c>
      <c r="CG3" s="267">
        <f t="shared" si="1"/>
        <v>47484</v>
      </c>
      <c r="CH3" s="267">
        <f t="shared" si="1"/>
        <v>47515</v>
      </c>
      <c r="CI3" s="267">
        <f t="shared" si="1"/>
        <v>47543</v>
      </c>
      <c r="CJ3" s="267">
        <f t="shared" si="1"/>
        <v>47574</v>
      </c>
      <c r="CK3" s="267">
        <f t="shared" si="1"/>
        <v>47604</v>
      </c>
      <c r="CL3" s="267">
        <f t="shared" si="1"/>
        <v>47635</v>
      </c>
      <c r="CM3" s="267">
        <f t="shared" si="1"/>
        <v>47665</v>
      </c>
      <c r="CN3" s="267">
        <f t="shared" si="1"/>
        <v>47696</v>
      </c>
      <c r="CO3" s="267">
        <f t="shared" si="1"/>
        <v>47727</v>
      </c>
      <c r="CP3" s="267">
        <f t="shared" si="1"/>
        <v>47757</v>
      </c>
      <c r="CQ3" s="267">
        <f t="shared" si="1"/>
        <v>47788</v>
      </c>
      <c r="CR3" s="267">
        <f t="shared" si="1"/>
        <v>47818</v>
      </c>
      <c r="CS3" s="267">
        <f t="shared" si="1"/>
        <v>47849</v>
      </c>
      <c r="CT3" s="267">
        <f t="shared" si="1"/>
        <v>47880</v>
      </c>
      <c r="CU3" s="267">
        <f t="shared" si="1"/>
        <v>47908</v>
      </c>
      <c r="CV3" s="267">
        <f t="shared" si="1"/>
        <v>47939</v>
      </c>
      <c r="CW3" s="267">
        <f t="shared" si="1"/>
        <v>47969</v>
      </c>
      <c r="CX3" s="267">
        <f t="shared" si="1"/>
        <v>48000</v>
      </c>
      <c r="CY3" s="267">
        <f t="shared" si="1"/>
        <v>48030</v>
      </c>
      <c r="CZ3" s="267">
        <f t="shared" si="1"/>
        <v>48061</v>
      </c>
      <c r="DA3" s="267">
        <f t="shared" si="1"/>
        <v>48092</v>
      </c>
      <c r="DB3" s="267">
        <f t="shared" si="1"/>
        <v>48122</v>
      </c>
      <c r="DC3" s="267">
        <f t="shared" si="1"/>
        <v>48153</v>
      </c>
      <c r="DD3" s="267">
        <f t="shared" si="1"/>
        <v>48183</v>
      </c>
      <c r="DE3" s="267">
        <f t="shared" si="1"/>
        <v>48214</v>
      </c>
      <c r="DF3" s="267">
        <f t="shared" si="1"/>
        <v>48245</v>
      </c>
      <c r="DG3" s="267">
        <f t="shared" si="1"/>
        <v>48274</v>
      </c>
      <c r="DH3" s="267">
        <f t="shared" si="1"/>
        <v>48305</v>
      </c>
      <c r="DI3" s="267">
        <f t="shared" si="1"/>
        <v>48335</v>
      </c>
      <c r="DJ3" s="267">
        <f t="shared" si="1"/>
        <v>48366</v>
      </c>
      <c r="DK3" s="267">
        <f t="shared" si="1"/>
        <v>48396</v>
      </c>
      <c r="DL3" s="267">
        <f t="shared" si="1"/>
        <v>48427</v>
      </c>
      <c r="DM3" s="267">
        <f t="shared" si="1"/>
        <v>48458</v>
      </c>
      <c r="DN3" s="267">
        <f t="shared" si="1"/>
        <v>48488</v>
      </c>
      <c r="DO3" s="267">
        <f t="shared" si="1"/>
        <v>48519</v>
      </c>
      <c r="DP3" s="267">
        <f t="shared" si="1"/>
        <v>48549</v>
      </c>
      <c r="DQ3" s="267">
        <f t="shared" si="1"/>
        <v>48580</v>
      </c>
      <c r="DR3" s="267">
        <f t="shared" si="1"/>
        <v>48611</v>
      </c>
    </row>
    <row r="4" ht="14.25" customHeight="1">
      <c r="A4" s="268" t="s">
        <v>80</v>
      </c>
      <c r="B4" s="269">
        <f>-calculadoraViab!$C$52</f>
        <v>-3120320</v>
      </c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269"/>
      <c r="AD4" s="269"/>
      <c r="AE4" s="269"/>
      <c r="AF4" s="269"/>
      <c r="AG4" s="269"/>
      <c r="AH4" s="269"/>
      <c r="AI4" s="269"/>
      <c r="AJ4" s="269"/>
      <c r="AK4" s="269"/>
      <c r="AL4" s="269"/>
      <c r="AM4" s="269"/>
      <c r="AN4" s="269"/>
      <c r="AO4" s="269"/>
      <c r="AP4" s="269"/>
      <c r="AQ4" s="269"/>
      <c r="AR4" s="269"/>
      <c r="AS4" s="269"/>
      <c r="AT4" s="269"/>
      <c r="AU4" s="269"/>
      <c r="AV4" s="269"/>
      <c r="AW4" s="269"/>
      <c r="AX4" s="269"/>
      <c r="AY4" s="269"/>
      <c r="AZ4" s="269"/>
      <c r="BA4" s="269"/>
      <c r="BB4" s="269"/>
      <c r="BC4" s="269"/>
      <c r="BD4" s="269"/>
      <c r="BE4" s="269"/>
      <c r="BF4" s="269"/>
      <c r="BG4" s="269"/>
      <c r="BH4" s="269"/>
      <c r="BI4" s="269"/>
      <c r="BJ4" s="269"/>
      <c r="BK4" s="269"/>
      <c r="BL4" s="269"/>
      <c r="BM4" s="269"/>
      <c r="BN4" s="269"/>
      <c r="BO4" s="269"/>
      <c r="BP4" s="269"/>
      <c r="BQ4" s="269"/>
      <c r="BR4" s="269"/>
      <c r="BS4" s="269"/>
      <c r="BT4" s="269"/>
      <c r="BU4" s="269"/>
      <c r="BV4" s="269"/>
      <c r="BW4" s="269"/>
      <c r="BX4" s="269"/>
      <c r="BY4" s="269"/>
      <c r="BZ4" s="269"/>
      <c r="CA4" s="269"/>
      <c r="CB4" s="269"/>
      <c r="CC4" s="269"/>
      <c r="CD4" s="269"/>
      <c r="CE4" s="269"/>
      <c r="CF4" s="269"/>
      <c r="CG4" s="269"/>
      <c r="CH4" s="269"/>
      <c r="CI4" s="269"/>
      <c r="CJ4" s="269"/>
      <c r="CK4" s="269"/>
      <c r="CL4" s="269"/>
      <c r="CM4" s="269"/>
      <c r="CN4" s="269"/>
      <c r="CO4" s="269"/>
      <c r="CP4" s="269"/>
      <c r="CQ4" s="269"/>
      <c r="CR4" s="269"/>
      <c r="CS4" s="269"/>
      <c r="CT4" s="269"/>
      <c r="CU4" s="269"/>
      <c r="CV4" s="269"/>
      <c r="CW4" s="269"/>
      <c r="CX4" s="269"/>
      <c r="CY4" s="269"/>
      <c r="CZ4" s="269"/>
      <c r="DA4" s="269"/>
      <c r="DB4" s="269"/>
      <c r="DC4" s="269"/>
      <c r="DD4" s="269"/>
      <c r="DE4" s="269"/>
      <c r="DF4" s="269"/>
      <c r="DG4" s="269"/>
      <c r="DH4" s="269"/>
      <c r="DI4" s="269"/>
      <c r="DJ4" s="269"/>
      <c r="DK4" s="269"/>
      <c r="DL4" s="269"/>
      <c r="DM4" s="269"/>
      <c r="DN4" s="269"/>
      <c r="DO4" s="269"/>
      <c r="DP4" s="269"/>
      <c r="DQ4" s="269"/>
      <c r="DR4" s="269"/>
    </row>
    <row r="5" ht="14.25" customHeight="1">
      <c r="A5" s="268" t="s">
        <v>154</v>
      </c>
      <c r="B5" s="269">
        <f>IF(AND(B3&gt;=calculadoraViab!$C$86,B3&lt;calculadoraViab!$C$87),-calculadoraViab!$C$53/calculadoraViab!$B$87,0)</f>
        <v>0</v>
      </c>
      <c r="C5" s="269">
        <f>IF(AND(C3&gt;=calculadoraViab!$C$86,C3&lt;calculadoraViab!$C$87),-calculadoraViab!$C$53/calculadoraViab!$B$87,0)</f>
        <v>0</v>
      </c>
      <c r="D5" s="269">
        <f>IF(AND(D3&gt;=calculadoraViab!$C$86,D3&lt;calculadoraViab!$C$87),-calculadoraViab!$C$53/calculadoraViab!$B$87,0)</f>
        <v>0</v>
      </c>
      <c r="E5" s="269">
        <f>IF(AND(E3&gt;=calculadoraViab!$C$86,E3&lt;calculadoraViab!$C$87),-calculadoraViab!$C$53/calculadoraViab!$B$87,0)</f>
        <v>0</v>
      </c>
      <c r="F5" s="269">
        <f>IF(AND(F3&gt;=calculadoraViab!$C$86,F3&lt;calculadoraViab!$C$87),-calculadoraViab!$C$53/calculadoraViab!$B$87,0)</f>
        <v>0</v>
      </c>
      <c r="G5" s="269">
        <f>IF(AND(G3&gt;=calculadoraViab!$C$86,G3&lt;calculadoraViab!$C$87),-calculadoraViab!$C$53/calculadoraViab!$B$87,0)</f>
        <v>0</v>
      </c>
      <c r="H5" s="269">
        <f>IF(AND(H3&gt;=calculadoraViab!$C$86,H3&lt;calculadoraViab!$C$87),-calculadoraViab!$C$53/calculadoraViab!$B$87,0)</f>
        <v>0</v>
      </c>
      <c r="I5" s="269">
        <f>IF(AND(I3&gt;=calculadoraViab!$C$86,I3&lt;calculadoraViab!$C$87),-calculadoraViab!$C$53/calculadoraViab!$B$87,0)</f>
        <v>0</v>
      </c>
      <c r="J5" s="269">
        <f>IF(AND(J3&gt;=calculadoraViab!$C$86,J3&lt;calculadoraViab!$C$87),-calculadoraViab!$C$53/calculadoraViab!$B$87,0)</f>
        <v>0</v>
      </c>
      <c r="K5" s="269">
        <f>IF(AND(K3&gt;=calculadoraViab!$C$86,K3&lt;calculadoraViab!$C$87),-calculadoraViab!$C$53/calculadoraViab!$B$87,0)</f>
        <v>0</v>
      </c>
      <c r="L5" s="269">
        <f>IF(AND(L3&gt;=calculadoraViab!$C$86,L3&lt;calculadoraViab!$C$87),-calculadoraViab!$C$53/calculadoraViab!$B$87,0)</f>
        <v>0</v>
      </c>
      <c r="M5" s="269">
        <f>IF(AND(M3&gt;=calculadoraViab!$C$86,M3&lt;calculadoraViab!$C$87),-calculadoraViab!$C$53/calculadoraViab!$B$87,0)</f>
        <v>0</v>
      </c>
      <c r="N5" s="269">
        <f>IF(AND(N3&gt;=calculadoraViab!$C$86,N3&lt;calculadoraViab!$C$87),-calculadoraViab!$C$53/calculadoraViab!$B$87,0)</f>
        <v>0</v>
      </c>
      <c r="O5" s="269">
        <f>IF(AND(O3&gt;=calculadoraViab!$C$86,O3&lt;calculadoraViab!$C$87),-calculadoraViab!$C$53/calculadoraViab!$B$87,0)</f>
        <v>0</v>
      </c>
      <c r="P5" s="269">
        <f>IF(AND(P3&gt;=calculadoraViab!$C$86,P3&lt;calculadoraViab!$C$87),-calculadoraViab!$C$53/calculadoraViab!$B$87,0)</f>
        <v>-194485.0833</v>
      </c>
      <c r="Q5" s="269">
        <f>IF(AND(Q3&gt;=calculadoraViab!$C$86,Q3&lt;calculadoraViab!$C$87),-calculadoraViab!$C$53/calculadoraViab!$B$87,0)</f>
        <v>-194485.0833</v>
      </c>
      <c r="R5" s="269">
        <f>IF(AND(R3&gt;=calculadoraViab!$C$86,R3&lt;calculadoraViab!$C$87),-calculadoraViab!$C$53/calculadoraViab!$B$87,0)</f>
        <v>-194485.0833</v>
      </c>
      <c r="S5" s="269">
        <f>IF(AND(S3&gt;=calculadoraViab!$C$86,S3&lt;calculadoraViab!$C$87),-calculadoraViab!$C$53/calculadoraViab!$B$87,0)</f>
        <v>-194485.0833</v>
      </c>
      <c r="T5" s="269">
        <f>IF(AND(T3&gt;=calculadoraViab!$C$86,T3&lt;calculadoraViab!$C$87),-calculadoraViab!$C$53/calculadoraViab!$B$87,0)</f>
        <v>-194485.0833</v>
      </c>
      <c r="U5" s="269">
        <f>IF(AND(U3&gt;=calculadoraViab!$C$86,U3&lt;calculadoraViab!$C$87),-calculadoraViab!$C$53/calculadoraViab!$B$87,0)</f>
        <v>-194485.0833</v>
      </c>
      <c r="V5" s="269">
        <f>IF(AND(V3&gt;=calculadoraViab!$C$86,V3&lt;calculadoraViab!$C$87),-calculadoraViab!$C$53/calculadoraViab!$B$87,0)</f>
        <v>-194485.0833</v>
      </c>
      <c r="W5" s="269">
        <f>IF(AND(W3&gt;=calculadoraViab!$C$86,W3&lt;calculadoraViab!$C$87),-calculadoraViab!$C$53/calculadoraViab!$B$87,0)</f>
        <v>-194485.0833</v>
      </c>
      <c r="X5" s="269">
        <f>IF(AND(X3&gt;=calculadoraViab!$C$86,X3&lt;calculadoraViab!$C$87),-calculadoraViab!$C$53/calculadoraViab!$B$87,0)</f>
        <v>-194485.0833</v>
      </c>
      <c r="Y5" s="269">
        <f>IF(AND(Y3&gt;=calculadoraViab!$C$86,Y3&lt;calculadoraViab!$C$87),-calculadoraViab!$C$53/calculadoraViab!$B$87,0)</f>
        <v>-194485.0833</v>
      </c>
      <c r="Z5" s="269">
        <f>IF(AND(Z3&gt;=calculadoraViab!$C$86,Z3&lt;calculadoraViab!$C$87),-calculadoraViab!$C$53/calculadoraViab!$B$87,0)</f>
        <v>-194485.0833</v>
      </c>
      <c r="AA5" s="269">
        <f>IF(AND(AA3&gt;=calculadoraViab!$C$86,AA3&lt;calculadoraViab!$C$87),-calculadoraViab!$C$53/calculadoraViab!$B$87,0)</f>
        <v>-194485.0833</v>
      </c>
      <c r="AB5" s="269">
        <f>IF(AND(AB3&gt;=calculadoraViab!$C$86,AB3&lt;calculadoraViab!$C$87),-calculadoraViab!$C$53/calculadoraViab!$B$87,0)</f>
        <v>-194485.0833</v>
      </c>
      <c r="AC5" s="269">
        <f>IF(AND(AC3&gt;=calculadoraViab!$C$86,AC3&lt;calculadoraViab!$C$87),-calculadoraViab!$C$53/calculadoraViab!$B$87,0)</f>
        <v>-194485.0833</v>
      </c>
      <c r="AD5" s="269">
        <f>IF(AND(AD3&gt;=calculadoraViab!$C$86,AD3&lt;calculadoraViab!$C$87),-calculadoraViab!$C$53/calculadoraViab!$B$87,0)</f>
        <v>-194485.0833</v>
      </c>
      <c r="AE5" s="269">
        <f>IF(AND(AE3&gt;=calculadoraViab!$C$86,AE3&lt;calculadoraViab!$C$87),-calculadoraViab!$C$53/calculadoraViab!$B$87,0)</f>
        <v>-194485.0833</v>
      </c>
      <c r="AF5" s="269">
        <f>IF(AND(AF3&gt;=calculadoraViab!$C$86,AF3&lt;calculadoraViab!$C$87),-calculadoraViab!$C$53/calculadoraViab!$B$87,0)</f>
        <v>-194485.0833</v>
      </c>
      <c r="AG5" s="269">
        <f>IF(AND(AG3&gt;=calculadoraViab!$C$86,AG3&lt;calculadoraViab!$C$87),-calculadoraViab!$C$53/calculadoraViab!$B$87,0)</f>
        <v>-194485.0833</v>
      </c>
      <c r="AH5" s="269">
        <f>IF(AND(AH3&gt;=calculadoraViab!$C$86,AH3&lt;calculadoraViab!$C$87),-calculadoraViab!$C$53/calculadoraViab!$B$87,0)</f>
        <v>-194485.0833</v>
      </c>
      <c r="AI5" s="269">
        <f>IF(AND(AI3&gt;=calculadoraViab!$C$86,AI3&lt;calculadoraViab!$C$87),-calculadoraViab!$C$53/calculadoraViab!$B$87,0)</f>
        <v>-194485.0833</v>
      </c>
      <c r="AJ5" s="269">
        <f>IF(AND(AJ3&gt;=calculadoraViab!$C$86,AJ3&lt;calculadoraViab!$C$87),-calculadoraViab!$C$53/calculadoraViab!$B$87,0)</f>
        <v>-194485.0833</v>
      </c>
      <c r="AK5" s="269">
        <f>IF(AND(AK3&gt;=calculadoraViab!$C$86,AK3&lt;calculadoraViab!$C$87),-calculadoraViab!$C$53/calculadoraViab!$B$87,0)</f>
        <v>-194485.0833</v>
      </c>
      <c r="AL5" s="269">
        <f>IF(AND(AL3&gt;=calculadoraViab!$C$86,AL3&lt;calculadoraViab!$C$87),-calculadoraViab!$C$53/calculadoraViab!$B$87,0)</f>
        <v>-194485.0833</v>
      </c>
      <c r="AM5" s="269">
        <f>IF(AND(AM3&gt;=calculadoraViab!$C$86,AM3&lt;calculadoraViab!$C$87),-calculadoraViab!$C$53/calculadoraViab!$B$87,0)</f>
        <v>-194485.0833</v>
      </c>
      <c r="AN5" s="269">
        <f>IF(AND(AN3&gt;=calculadoraViab!$C$86,AN3&lt;calculadoraViab!$C$87),-calculadoraViab!$C$53/calculadoraViab!$B$87,0)</f>
        <v>0</v>
      </c>
      <c r="AO5" s="269">
        <f>IF(AND(AO3&gt;=calculadoraViab!$C$86,AO3&lt;calculadoraViab!$C$87),-calculadoraViab!$C$53/calculadoraViab!$B$87,0)</f>
        <v>0</v>
      </c>
      <c r="AP5" s="269">
        <f>IF(AND(AP3&gt;=calculadoraViab!$C$86,AP3&lt;calculadoraViab!$C$87),-calculadoraViab!$C$53/calculadoraViab!$B$87,0)</f>
        <v>0</v>
      </c>
      <c r="AQ5" s="269">
        <f>IF(AND(AQ3&gt;=calculadoraViab!$C$86,AQ3&lt;calculadoraViab!$C$87),-calculadoraViab!$C$53/calculadoraViab!$B$87,0)</f>
        <v>0</v>
      </c>
      <c r="AR5" s="269">
        <f>IF(AND(AR3&gt;=calculadoraViab!$C$86,AR3&lt;calculadoraViab!$C$87),-calculadoraViab!$C$53/calculadoraViab!$B$87,0)</f>
        <v>0</v>
      </c>
      <c r="AS5" s="269">
        <f>IF(AND(AS3&gt;=calculadoraViab!$C$86,AS3&lt;calculadoraViab!$C$87),-calculadoraViab!$C$53/calculadoraViab!$B$87,0)</f>
        <v>0</v>
      </c>
      <c r="AT5" s="269">
        <f>IF(AND(AT3&gt;=calculadoraViab!$C$86,AT3&lt;calculadoraViab!$C$87),-calculadoraViab!$C$53/calculadoraViab!$B$87,0)</f>
        <v>0</v>
      </c>
      <c r="AU5" s="269">
        <f>IF(AND(AU3&gt;=calculadoraViab!$C$86,AU3&lt;calculadoraViab!$C$87),-calculadoraViab!$C$53/calculadoraViab!$B$87,0)</f>
        <v>0</v>
      </c>
      <c r="AV5" s="269">
        <f>IF(AND(AV3&gt;=calculadoraViab!$C$86,AV3&lt;calculadoraViab!$C$87),-calculadoraViab!$C$53/calculadoraViab!$B$87,0)</f>
        <v>0</v>
      </c>
      <c r="AW5" s="269">
        <f>IF(AND(AW3&gt;=calculadoraViab!$C$86,AW3&lt;calculadoraViab!$C$87),-calculadoraViab!$C$53/calculadoraViab!$B$87,0)</f>
        <v>0</v>
      </c>
      <c r="AX5" s="269">
        <f>IF(AND(AX3&gt;=calculadoraViab!$C$86,AX3&lt;calculadoraViab!$C$87),-calculadoraViab!$C$53/calculadoraViab!$B$87,0)</f>
        <v>0</v>
      </c>
      <c r="AY5" s="269">
        <f>IF(AND(AY3&gt;=calculadoraViab!$C$86,AY3&lt;calculadoraViab!$C$87),-calculadoraViab!$C$53/calculadoraViab!$B$87,0)</f>
        <v>0</v>
      </c>
      <c r="AZ5" s="269">
        <f>IF(AND(AZ3&gt;=calculadoraViab!$C$86,AZ3&lt;calculadoraViab!$C$87),-calculadoraViab!$C$53/calculadoraViab!$B$87,0)</f>
        <v>0</v>
      </c>
      <c r="BA5" s="269">
        <f>IF(AND(BA3&gt;=calculadoraViab!$C$86,BA3&lt;calculadoraViab!$C$87),-calculadoraViab!$C$53/calculadoraViab!$B$87,0)</f>
        <v>0</v>
      </c>
      <c r="BB5" s="269">
        <f>IF(AND(BB3&gt;=calculadoraViab!$C$86,BB3&lt;calculadoraViab!$C$87),-calculadoraViab!$C$53/calculadoraViab!$B$87,0)</f>
        <v>0</v>
      </c>
      <c r="BC5" s="269">
        <f>IF(AND(BC3&gt;=calculadoraViab!$C$86,BC3&lt;calculadoraViab!$C$87),-calculadoraViab!$C$53/calculadoraViab!$B$87,0)</f>
        <v>0</v>
      </c>
      <c r="BD5" s="269">
        <f>IF(AND(BD3&gt;=calculadoraViab!$C$86,BD3&lt;calculadoraViab!$C$87),-calculadoraViab!$C$53/calculadoraViab!$B$87,0)</f>
        <v>0</v>
      </c>
      <c r="BE5" s="269">
        <f>IF(AND(BE3&gt;=calculadoraViab!$C$86,BE3&lt;calculadoraViab!$C$87),-calculadoraViab!$C$53/calculadoraViab!$B$87,0)</f>
        <v>0</v>
      </c>
      <c r="BF5" s="269">
        <f>IF(AND(BF3&gt;=calculadoraViab!$C$86,BF3&lt;calculadoraViab!$C$87),-calculadoraViab!$C$53/calculadoraViab!$B$87,0)</f>
        <v>0</v>
      </c>
      <c r="BG5" s="269">
        <f>IF(AND(BG3&gt;=calculadoraViab!$C$86,BG3&lt;calculadoraViab!$C$87),-calculadoraViab!$C$53/calculadoraViab!$B$87,0)</f>
        <v>0</v>
      </c>
      <c r="BH5" s="269">
        <f>IF(AND(BH3&gt;=calculadoraViab!$C$86,BH3&lt;calculadoraViab!$C$87),-calculadoraViab!$C$53/calculadoraViab!$B$87,0)</f>
        <v>0</v>
      </c>
      <c r="BI5" s="269">
        <f>IF(AND(BI3&gt;=calculadoraViab!$C$86,BI3&lt;calculadoraViab!$C$87),-calculadoraViab!$C$53/calculadoraViab!$B$87,0)</f>
        <v>0</v>
      </c>
      <c r="BJ5" s="269">
        <f>IF(AND(BJ3&gt;=calculadoraViab!$C$86,BJ3&lt;calculadoraViab!$C$87),-calculadoraViab!$C$53/calculadoraViab!$B$87,0)</f>
        <v>0</v>
      </c>
      <c r="BK5" s="269">
        <f>IF(AND(BK3&gt;=calculadoraViab!$C$86,BK3&lt;calculadoraViab!$C$87),-calculadoraViab!$C$53/calculadoraViab!$B$87,0)</f>
        <v>0</v>
      </c>
      <c r="BL5" s="269">
        <f>IF(AND(BL3&gt;=calculadoraViab!$C$86,BL3&lt;calculadoraViab!$C$87),-calculadoraViab!$C$53/calculadoraViab!$B$87,0)</f>
        <v>0</v>
      </c>
      <c r="BM5" s="269">
        <f>IF(AND(BM3&gt;=calculadoraViab!$C$86,BM3&lt;calculadoraViab!$C$87),-calculadoraViab!$C$53/calculadoraViab!$B$87,0)</f>
        <v>0</v>
      </c>
      <c r="BN5" s="269">
        <f>IF(AND(BN3&gt;=calculadoraViab!$C$86,BN3&lt;calculadoraViab!$C$87),-calculadoraViab!$C$53/calculadoraViab!$B$87,0)</f>
        <v>0</v>
      </c>
      <c r="BO5" s="269">
        <f>IF(AND(BO3&gt;=calculadoraViab!$C$86,BO3&lt;calculadoraViab!$C$87),-calculadoraViab!$C$53/calculadoraViab!$B$87,0)</f>
        <v>0</v>
      </c>
      <c r="BP5" s="269">
        <f>IF(AND(BP3&gt;=calculadoraViab!$C$86,BP3&lt;calculadoraViab!$C$87),-calculadoraViab!$C$53/calculadoraViab!$B$87,0)</f>
        <v>0</v>
      </c>
      <c r="BQ5" s="269">
        <f>IF(AND(BQ3&gt;=calculadoraViab!$C$86,BQ3&lt;calculadoraViab!$C$87),-calculadoraViab!$C$53/calculadoraViab!$B$87,0)</f>
        <v>0</v>
      </c>
      <c r="BR5" s="269">
        <f>IF(AND(BR3&gt;=calculadoraViab!$C$86,BR3&lt;calculadoraViab!$C$87),-calculadoraViab!$C$53/calculadoraViab!$B$87,0)</f>
        <v>0</v>
      </c>
      <c r="BS5" s="269">
        <f>IF(AND(BS3&gt;=calculadoraViab!$C$86,BS3&lt;calculadoraViab!$C$87),-calculadoraViab!$C$53/calculadoraViab!$B$87,0)</f>
        <v>0</v>
      </c>
      <c r="BT5" s="269">
        <f>IF(AND(BT3&gt;=calculadoraViab!$C$86,BT3&lt;calculadoraViab!$C$87),-calculadoraViab!$C$53/calculadoraViab!$B$87,0)</f>
        <v>0</v>
      </c>
      <c r="BU5" s="269">
        <f>IF(AND(BU3&gt;=calculadoraViab!$C$86,BU3&lt;calculadoraViab!$C$87),-calculadoraViab!$C$53/calculadoraViab!$B$87,0)</f>
        <v>0</v>
      </c>
      <c r="BV5" s="269">
        <f>IF(AND(BV3&gt;=calculadoraViab!$C$86,BV3&lt;calculadoraViab!$C$87),-calculadoraViab!$C$53/calculadoraViab!$B$87,0)</f>
        <v>0</v>
      </c>
      <c r="BW5" s="269">
        <f>IF(AND(BW3&gt;=calculadoraViab!$C$86,BW3&lt;calculadoraViab!$C$87),-calculadoraViab!$C$53/calculadoraViab!$B$87,0)</f>
        <v>0</v>
      </c>
      <c r="BX5" s="269">
        <f>IF(AND(BX3&gt;=calculadoraViab!$C$86,BX3&lt;calculadoraViab!$C$87),-calculadoraViab!$C$53/calculadoraViab!$B$87,0)</f>
        <v>0</v>
      </c>
      <c r="BY5" s="269">
        <f>IF(AND(BY3&gt;=calculadoraViab!$C$86,BY3&lt;calculadoraViab!$C$87),-calculadoraViab!$C$53/calculadoraViab!$B$87,0)</f>
        <v>0</v>
      </c>
      <c r="BZ5" s="269">
        <f>IF(AND(BZ3&gt;=calculadoraViab!$C$86,BZ3&lt;calculadoraViab!$C$87),-calculadoraViab!$C$53/calculadoraViab!$B$87,0)</f>
        <v>0</v>
      </c>
      <c r="CA5" s="269">
        <f>IF(AND(CA3&gt;=calculadoraViab!$C$86,CA3&lt;calculadoraViab!$C$87),-calculadoraViab!$C$53/calculadoraViab!$B$87,0)</f>
        <v>0</v>
      </c>
      <c r="CB5" s="269">
        <f>IF(AND(CB3&gt;=calculadoraViab!$C$86,CB3&lt;calculadoraViab!$C$87),-calculadoraViab!$C$53/calculadoraViab!$B$87,0)</f>
        <v>0</v>
      </c>
      <c r="CC5" s="269">
        <f>IF(AND(CC3&gt;=calculadoraViab!$C$86,CC3&lt;calculadoraViab!$C$87),-calculadoraViab!$C$53/calculadoraViab!$B$87,0)</f>
        <v>0</v>
      </c>
      <c r="CD5" s="269">
        <f>IF(AND(CD3&gt;=calculadoraViab!$C$86,CD3&lt;calculadoraViab!$C$87),-calculadoraViab!$C$53/calculadoraViab!$B$87,0)</f>
        <v>0</v>
      </c>
      <c r="CE5" s="269">
        <f>IF(AND(CE3&gt;=calculadoraViab!$C$86,CE3&lt;calculadoraViab!$C$87),-calculadoraViab!$C$53/calculadoraViab!$B$87,0)</f>
        <v>0</v>
      </c>
      <c r="CF5" s="269">
        <f>IF(AND(CF3&gt;=calculadoraViab!$C$86,CF3&lt;calculadoraViab!$C$87),-calculadoraViab!$C$53/calculadoraViab!$B$87,0)</f>
        <v>0</v>
      </c>
      <c r="CG5" s="269">
        <f>IF(AND(CG3&gt;=calculadoraViab!$C$86,CG3&lt;calculadoraViab!$C$87),-calculadoraViab!$C$53/calculadoraViab!$B$87,0)</f>
        <v>0</v>
      </c>
      <c r="CH5" s="269">
        <f>IF(AND(CH3&gt;=calculadoraViab!$C$86,CH3&lt;calculadoraViab!$C$87),-calculadoraViab!$C$53/calculadoraViab!$B$87,0)</f>
        <v>0</v>
      </c>
      <c r="CI5" s="269">
        <f>IF(AND(CI3&gt;=calculadoraViab!$C$86,CI3&lt;calculadoraViab!$C$87),-calculadoraViab!$C$53/calculadoraViab!$B$87,0)</f>
        <v>0</v>
      </c>
      <c r="CJ5" s="269">
        <f>IF(AND(CJ3&gt;=calculadoraViab!$C$86,CJ3&lt;calculadoraViab!$C$87),-calculadoraViab!$C$53/calculadoraViab!$B$87,0)</f>
        <v>0</v>
      </c>
      <c r="CK5" s="269">
        <f>IF(AND(CK3&gt;=calculadoraViab!$C$86,CK3&lt;calculadoraViab!$C$87),-calculadoraViab!$C$53/calculadoraViab!$B$87,0)</f>
        <v>0</v>
      </c>
      <c r="CL5" s="269">
        <f>IF(AND(CL3&gt;=calculadoraViab!$C$86,CL3&lt;calculadoraViab!$C$87),-calculadoraViab!$C$53/calculadoraViab!$B$87,0)</f>
        <v>0</v>
      </c>
      <c r="CM5" s="269">
        <f>IF(AND(CM3&gt;=calculadoraViab!$C$86,CM3&lt;calculadoraViab!$C$87),-calculadoraViab!$C$53/calculadoraViab!$B$87,0)</f>
        <v>0</v>
      </c>
      <c r="CN5" s="269">
        <f>IF(AND(CN3&gt;=calculadoraViab!$C$86,CN3&lt;calculadoraViab!$C$87),-calculadoraViab!$C$53/calculadoraViab!$B$87,0)</f>
        <v>0</v>
      </c>
      <c r="CO5" s="269">
        <f>IF(AND(CO3&gt;=calculadoraViab!$C$86,CO3&lt;calculadoraViab!$C$87),-calculadoraViab!$C$53/calculadoraViab!$B$87,0)</f>
        <v>0</v>
      </c>
      <c r="CP5" s="269">
        <f>IF(AND(CP3&gt;=calculadoraViab!$C$86,CP3&lt;calculadoraViab!$C$87),-calculadoraViab!$C$53/calculadoraViab!$B$87,0)</f>
        <v>0</v>
      </c>
      <c r="CQ5" s="269">
        <f>IF(AND(CQ3&gt;=calculadoraViab!$C$86,CQ3&lt;calculadoraViab!$C$87),-calculadoraViab!$C$53/calculadoraViab!$B$87,0)</f>
        <v>0</v>
      </c>
      <c r="CR5" s="269">
        <f>IF(AND(CR3&gt;=calculadoraViab!$C$86,CR3&lt;calculadoraViab!$C$87),-calculadoraViab!$C$53/calculadoraViab!$B$87,0)</f>
        <v>0</v>
      </c>
      <c r="CS5" s="269">
        <f>IF(AND(CS3&gt;=calculadoraViab!$C$86,CS3&lt;calculadoraViab!$C$87),-calculadoraViab!$C$53/calculadoraViab!$B$87,0)</f>
        <v>0</v>
      </c>
      <c r="CT5" s="269">
        <f>IF(AND(CT3&gt;=calculadoraViab!$C$86,CT3&lt;calculadoraViab!$C$87),-calculadoraViab!$C$53/calculadoraViab!$B$87,0)</f>
        <v>0</v>
      </c>
      <c r="CU5" s="269">
        <f>IF(AND(CU3&gt;=calculadoraViab!$C$86,CU3&lt;calculadoraViab!$C$87),-calculadoraViab!$C$53/calculadoraViab!$B$87,0)</f>
        <v>0</v>
      </c>
      <c r="CV5" s="269">
        <f>IF(AND(CV3&gt;=calculadoraViab!$C$86,CV3&lt;calculadoraViab!$C$87),-calculadoraViab!$C$53/calculadoraViab!$B$87,0)</f>
        <v>0</v>
      </c>
      <c r="CW5" s="269">
        <f>IF(AND(CW3&gt;=calculadoraViab!$C$86,CW3&lt;calculadoraViab!$C$87),-calculadoraViab!$C$53/calculadoraViab!$B$87,0)</f>
        <v>0</v>
      </c>
      <c r="CX5" s="269">
        <f>IF(AND(CX3&gt;=calculadoraViab!$C$86,CX3&lt;calculadoraViab!$C$87),-calculadoraViab!$C$53/calculadoraViab!$B$87,0)</f>
        <v>0</v>
      </c>
      <c r="CY5" s="269">
        <f>IF(AND(CY3&gt;=calculadoraViab!$C$86,CY3&lt;calculadoraViab!$C$87),-calculadoraViab!$C$53/calculadoraViab!$B$87,0)</f>
        <v>0</v>
      </c>
      <c r="CZ5" s="269">
        <f>IF(AND(CZ3&gt;=calculadoraViab!$C$86,CZ3&lt;calculadoraViab!$C$87),-calculadoraViab!$C$53/calculadoraViab!$B$87,0)</f>
        <v>0</v>
      </c>
      <c r="DA5" s="269">
        <f>IF(AND(DA3&gt;=calculadoraViab!$C$86,DA3&lt;calculadoraViab!$C$87),-calculadoraViab!$C$53/calculadoraViab!$B$87,0)</f>
        <v>0</v>
      </c>
      <c r="DB5" s="269">
        <f>IF(AND(DB3&gt;=calculadoraViab!$C$86,DB3&lt;calculadoraViab!$C$87),-calculadoraViab!$C$53/calculadoraViab!$B$87,0)</f>
        <v>0</v>
      </c>
      <c r="DC5" s="269">
        <f>IF(AND(DC3&gt;=calculadoraViab!$C$86,DC3&lt;calculadoraViab!$C$87),-calculadoraViab!$C$53/calculadoraViab!$B$87,0)</f>
        <v>0</v>
      </c>
      <c r="DD5" s="269">
        <f>IF(AND(DD3&gt;=calculadoraViab!$C$86,DD3&lt;calculadoraViab!$C$87),-calculadoraViab!$C$53/calculadoraViab!$B$87,0)</f>
        <v>0</v>
      </c>
      <c r="DE5" s="269">
        <f>IF(AND(DE3&gt;=calculadoraViab!$C$86,DE3&lt;calculadoraViab!$C$87),-calculadoraViab!$C$53/calculadoraViab!$B$87,0)</f>
        <v>0</v>
      </c>
      <c r="DF5" s="269">
        <f>IF(AND(DF3&gt;=calculadoraViab!$C$86,DF3&lt;calculadoraViab!$C$87),-calculadoraViab!$C$53/calculadoraViab!$B$87,0)</f>
        <v>0</v>
      </c>
      <c r="DG5" s="269">
        <f>IF(AND(DG3&gt;=calculadoraViab!$C$86,DG3&lt;calculadoraViab!$C$87),-calculadoraViab!$C$53/calculadoraViab!$B$87,0)</f>
        <v>0</v>
      </c>
      <c r="DH5" s="269">
        <f>IF(AND(DH3&gt;=calculadoraViab!$C$86,DH3&lt;calculadoraViab!$C$87),-calculadoraViab!$C$53/calculadoraViab!$B$87,0)</f>
        <v>0</v>
      </c>
      <c r="DI5" s="269">
        <f>IF(AND(DI3&gt;=calculadoraViab!$C$86,DI3&lt;calculadoraViab!$C$87),-calculadoraViab!$C$53/calculadoraViab!$B$87,0)</f>
        <v>0</v>
      </c>
      <c r="DJ5" s="269">
        <f>IF(AND(DJ3&gt;=calculadoraViab!$C$86,DJ3&lt;calculadoraViab!$C$87),-calculadoraViab!$C$53/calculadoraViab!$B$87,0)</f>
        <v>0</v>
      </c>
      <c r="DK5" s="269">
        <f>IF(AND(DK3&gt;=calculadoraViab!$C$86,DK3&lt;calculadoraViab!$C$87),-calculadoraViab!$C$53/calculadoraViab!$B$87,0)</f>
        <v>0</v>
      </c>
      <c r="DL5" s="269">
        <f>IF(AND(DL3&gt;=calculadoraViab!$C$86,DL3&lt;calculadoraViab!$C$87),-calculadoraViab!$C$53/calculadoraViab!$B$87,0)</f>
        <v>0</v>
      </c>
      <c r="DM5" s="269">
        <f>IF(AND(DM3&gt;=calculadoraViab!$C$86,DM3&lt;calculadoraViab!$C$87),-calculadoraViab!$C$53/calculadoraViab!$B$87,0)</f>
        <v>0</v>
      </c>
      <c r="DN5" s="269">
        <f>IF(AND(DN3&gt;=calculadoraViab!$C$86,DN3&lt;calculadoraViab!$C$87),-calculadoraViab!$C$53/calculadoraViab!$B$87,0)</f>
        <v>0</v>
      </c>
      <c r="DO5" s="269">
        <f>IF(AND(DO3&gt;=calculadoraViab!$C$86,DO3&lt;calculadoraViab!$C$87),-calculadoraViab!$C$53/calculadoraViab!$B$87,0)</f>
        <v>0</v>
      </c>
      <c r="DP5" s="269">
        <f>IF(AND(DP3&gt;=calculadoraViab!$C$86,DP3&lt;calculadoraViab!$C$87),-calculadoraViab!$C$53/calculadoraViab!$B$87,0)</f>
        <v>0</v>
      </c>
      <c r="DQ5" s="269">
        <f>IF(AND(DQ3&gt;=calculadoraViab!$C$86,DQ3&lt;calculadoraViab!$C$87),-calculadoraViab!$C$53/calculadoraViab!$B$87,0)</f>
        <v>0</v>
      </c>
      <c r="DR5" s="269">
        <f>IF(AND(DR3&gt;=calculadoraViab!$C$86,DR3&lt;calculadoraViab!$C$87),-calculadoraViab!$C$53/calculadoraViab!$B$87,0)</f>
        <v>0</v>
      </c>
    </row>
    <row r="6" ht="14.25" customHeight="1">
      <c r="A6" s="268" t="s">
        <v>178</v>
      </c>
      <c r="B6" s="269">
        <f>IF(MONTH(B3)&amp;YEAR(B3)=MONTH(calculadoraViab!$C$83)&amp;YEAR(calculadoraViab!$C$83),-SUM(calculadoraViab!$C$42:$C$44),0)</f>
        <v>-53584.71</v>
      </c>
      <c r="C6" s="269">
        <f>IF(MONTH(C3)&amp;YEAR(C3)=MONTH(calculadoraViab!$C$83)&amp;YEAR(calculadoraViab!$C$83),-SUM(calculadoraViab!$C$42:$C$44),0)</f>
        <v>0</v>
      </c>
      <c r="D6" s="269">
        <f>IF(MONTH(D3)&amp;YEAR(D3)=MONTH(calculadoraViab!$C$83)&amp;YEAR(calculadoraViab!$C$83),-SUM(calculadoraViab!$C$42:$C$44),0)</f>
        <v>0</v>
      </c>
      <c r="E6" s="269">
        <f>IF(MONTH(E3)&amp;YEAR(E3)=MONTH(calculadoraViab!$C$83)&amp;YEAR(calculadoraViab!$C$83),-SUM(calculadoraViab!$C$42:$C$44),0)</f>
        <v>0</v>
      </c>
      <c r="F6" s="269">
        <f>IF(MONTH(F3)&amp;YEAR(F3)=MONTH(calculadoraViab!$C$83)&amp;YEAR(calculadoraViab!$C$83),-SUM(calculadoraViab!$C$42:$C$44),0)</f>
        <v>0</v>
      </c>
      <c r="G6" s="269">
        <f>IF(MONTH(G3)&amp;YEAR(G3)=MONTH(calculadoraViab!$C$83)&amp;YEAR(calculadoraViab!$C$83),-SUM(calculadoraViab!$C$42:$C$44),0)</f>
        <v>0</v>
      </c>
      <c r="H6" s="269">
        <f>IF(MONTH(H3)&amp;YEAR(H3)=MONTH(calculadoraViab!$C$83)&amp;YEAR(calculadoraViab!$C$83),-SUM(calculadoraViab!$C$42:$C$44),0)</f>
        <v>0</v>
      </c>
      <c r="I6" s="269">
        <f>IF(MONTH(I3)&amp;YEAR(I3)=MONTH(calculadoraViab!$C$83)&amp;YEAR(calculadoraViab!$C$83),-SUM(calculadoraViab!$C$42:$C$44),0)</f>
        <v>0</v>
      </c>
      <c r="J6" s="269">
        <f>IF(MONTH(J3)&amp;YEAR(J3)=MONTH(calculadoraViab!$C$83)&amp;YEAR(calculadoraViab!$C$83),-SUM(calculadoraViab!$C$42:$C$44),0)</f>
        <v>0</v>
      </c>
      <c r="K6" s="269">
        <f>IF(MONTH(K3)&amp;YEAR(K3)=MONTH(calculadoraViab!$C$83)&amp;YEAR(calculadoraViab!$C$83),-SUM(calculadoraViab!$C$42:$C$44),0)</f>
        <v>0</v>
      </c>
      <c r="L6" s="269">
        <f>IF(MONTH(L3)&amp;YEAR(L3)=MONTH(calculadoraViab!$C$83)&amp;YEAR(calculadoraViab!$C$83),-SUM(calculadoraViab!$C$42:$C$44),0)</f>
        <v>0</v>
      </c>
      <c r="M6" s="269">
        <f>IF(MONTH(M3)&amp;YEAR(M3)=MONTH(calculadoraViab!$C$83)&amp;YEAR(calculadoraViab!$C$83),-SUM(calculadoraViab!$C$42:$C$44),0)</f>
        <v>0</v>
      </c>
      <c r="N6" s="269">
        <f>IF(MONTH(N3)&amp;YEAR(N3)=MONTH(calculadoraViab!$C$83)&amp;YEAR(calculadoraViab!$C$83),-SUM(calculadoraViab!$C$42:$C$44),0)</f>
        <v>0</v>
      </c>
      <c r="O6" s="269">
        <f>IF(MONTH(O3)&amp;YEAR(O3)=MONTH(calculadoraViab!$C$83)&amp;YEAR(calculadoraViab!$C$83),-SUM(calculadoraViab!$C$42:$C$44),0)</f>
        <v>0</v>
      </c>
      <c r="P6" s="269">
        <f>IF(MONTH(P3)&amp;YEAR(P3)=MONTH(calculadoraViab!$C$83)&amp;YEAR(calculadoraViab!$C$83),-SUM(calculadoraViab!$C$42:$C$44),0)</f>
        <v>0</v>
      </c>
      <c r="Q6" s="269">
        <f>IF(MONTH(Q3)&amp;YEAR(Q3)=MONTH(calculadoraViab!$C$83)&amp;YEAR(calculadoraViab!$C$83),-SUM(calculadoraViab!$C$42:$C$44),0)</f>
        <v>0</v>
      </c>
      <c r="R6" s="269">
        <f>IF(MONTH(R3)&amp;YEAR(R3)=MONTH(calculadoraViab!$C$83)&amp;YEAR(calculadoraViab!$C$83),-SUM(calculadoraViab!$C$42:$C$44),0)</f>
        <v>0</v>
      </c>
      <c r="S6" s="269">
        <f>IF(MONTH(S3)&amp;YEAR(S3)=MONTH(calculadoraViab!$C$83)&amp;YEAR(calculadoraViab!$C$83),-SUM(calculadoraViab!$C$42:$C$44),0)</f>
        <v>0</v>
      </c>
      <c r="T6" s="269">
        <f>IF(MONTH(T3)&amp;YEAR(T3)=MONTH(calculadoraViab!$C$83)&amp;YEAR(calculadoraViab!$C$83),-SUM(calculadoraViab!$C$42:$C$44),0)</f>
        <v>0</v>
      </c>
      <c r="U6" s="269">
        <f>IF(MONTH(U3)&amp;YEAR(U3)=MONTH(calculadoraViab!$C$83)&amp;YEAR(calculadoraViab!$C$83),-SUM(calculadoraViab!$C$42:$C$44),0)</f>
        <v>0</v>
      </c>
      <c r="V6" s="269">
        <f>IF(MONTH(V3)&amp;YEAR(V3)=MONTH(calculadoraViab!$C$83)&amp;YEAR(calculadoraViab!$C$83),-SUM(calculadoraViab!$C$42:$C$44),0)</f>
        <v>0</v>
      </c>
      <c r="W6" s="269">
        <f>IF(MONTH(W3)&amp;YEAR(W3)=MONTH(calculadoraViab!$C$83)&amp;YEAR(calculadoraViab!$C$83),-SUM(calculadoraViab!$C$42:$C$44),0)</f>
        <v>0</v>
      </c>
      <c r="X6" s="269">
        <f>IF(MONTH(X3)&amp;YEAR(X3)=MONTH(calculadoraViab!$C$83)&amp;YEAR(calculadoraViab!$C$83),-SUM(calculadoraViab!$C$42:$C$44),0)</f>
        <v>0</v>
      </c>
      <c r="Y6" s="269">
        <f>IF(MONTH(Y3)&amp;YEAR(Y3)=MONTH(calculadoraViab!$C$83)&amp;YEAR(calculadoraViab!$C$83),-SUM(calculadoraViab!$C$42:$C$44),0)</f>
        <v>0</v>
      </c>
      <c r="Z6" s="269">
        <f>IF(MONTH(Z3)&amp;YEAR(Z3)=MONTH(calculadoraViab!$C$83)&amp;YEAR(calculadoraViab!$C$83),-SUM(calculadoraViab!$C$42:$C$44),0)</f>
        <v>0</v>
      </c>
      <c r="AA6" s="269">
        <f>IF(MONTH(AA3)&amp;YEAR(AA3)=MONTH(calculadoraViab!$C$83)&amp;YEAR(calculadoraViab!$C$83),-SUM(calculadoraViab!$C$42:$C$44),0)</f>
        <v>0</v>
      </c>
      <c r="AB6" s="269">
        <f>IF(MONTH(AB3)&amp;YEAR(AB3)=MONTH(calculadoraViab!$C$83)&amp;YEAR(calculadoraViab!$C$83),-SUM(calculadoraViab!$C$42:$C$44),0)</f>
        <v>0</v>
      </c>
      <c r="AC6" s="269">
        <f>IF(MONTH(AC3)&amp;YEAR(AC3)=MONTH(calculadoraViab!$C$83)&amp;YEAR(calculadoraViab!$C$83),-SUM(calculadoraViab!$C$42:$C$44),0)</f>
        <v>0</v>
      </c>
      <c r="AD6" s="269">
        <f>IF(MONTH(AD3)&amp;YEAR(AD3)=MONTH(calculadoraViab!$C$83)&amp;YEAR(calculadoraViab!$C$83),-SUM(calculadoraViab!$C$42:$C$44),0)</f>
        <v>0</v>
      </c>
      <c r="AE6" s="269">
        <f>IF(MONTH(AE3)&amp;YEAR(AE3)=MONTH(calculadoraViab!$C$83)&amp;YEAR(calculadoraViab!$C$83),-SUM(calculadoraViab!$C$42:$C$44),0)</f>
        <v>0</v>
      </c>
      <c r="AF6" s="269">
        <f>IF(MONTH(AF3)&amp;YEAR(AF3)=MONTH(calculadoraViab!$C$83)&amp;YEAR(calculadoraViab!$C$83),-SUM(calculadoraViab!$C$42:$C$44),0)</f>
        <v>0</v>
      </c>
      <c r="AG6" s="269">
        <f>IF(MONTH(AG3)&amp;YEAR(AG3)=MONTH(calculadoraViab!$C$83)&amp;YEAR(calculadoraViab!$C$83),-SUM(calculadoraViab!$C$42:$C$44),0)</f>
        <v>0</v>
      </c>
      <c r="AH6" s="269">
        <f>IF(MONTH(AH3)&amp;YEAR(AH3)=MONTH(calculadoraViab!$C$83)&amp;YEAR(calculadoraViab!$C$83),-SUM(calculadoraViab!$C$42:$C$44),0)</f>
        <v>0</v>
      </c>
      <c r="AI6" s="269">
        <f>IF(MONTH(AI3)&amp;YEAR(AI3)=MONTH(calculadoraViab!$C$83)&amp;YEAR(calculadoraViab!$C$83),-SUM(calculadoraViab!$C$42:$C$44),0)</f>
        <v>0</v>
      </c>
      <c r="AJ6" s="269">
        <f>IF(MONTH(AJ3)&amp;YEAR(AJ3)=MONTH(calculadoraViab!$C$83)&amp;YEAR(calculadoraViab!$C$83),-SUM(calculadoraViab!$C$42:$C$44),0)</f>
        <v>0</v>
      </c>
      <c r="AK6" s="269">
        <f>IF(MONTH(AK3)&amp;YEAR(AK3)=MONTH(calculadoraViab!$C$83)&amp;YEAR(calculadoraViab!$C$83),-SUM(calculadoraViab!$C$42:$C$44),0)</f>
        <v>0</v>
      </c>
      <c r="AL6" s="269">
        <f>IF(MONTH(AL3)&amp;YEAR(AL3)=MONTH(calculadoraViab!$C$83)&amp;YEAR(calculadoraViab!$C$83),-SUM(calculadoraViab!$C$42:$C$44),0)</f>
        <v>0</v>
      </c>
      <c r="AM6" s="269">
        <f>IF(MONTH(AM3)&amp;YEAR(AM3)=MONTH(calculadoraViab!$C$83)&amp;YEAR(calculadoraViab!$C$83),-SUM(calculadoraViab!$C$42:$C$44),0)</f>
        <v>0</v>
      </c>
      <c r="AN6" s="269">
        <f>IF(MONTH(AN3)&amp;YEAR(AN3)=MONTH(calculadoraViab!$C$83)&amp;YEAR(calculadoraViab!$C$83),-SUM(calculadoraViab!$C$42:$C$44),0)</f>
        <v>0</v>
      </c>
      <c r="AO6" s="269">
        <f>IF(MONTH(AO3)&amp;YEAR(AO3)=MONTH(calculadoraViab!$C$83)&amp;YEAR(calculadoraViab!$C$83),-SUM(calculadoraViab!$C$42:$C$44),0)</f>
        <v>0</v>
      </c>
      <c r="AP6" s="269">
        <f>IF(MONTH(AP3)&amp;YEAR(AP3)=MONTH(calculadoraViab!$C$83)&amp;YEAR(calculadoraViab!$C$83),-SUM(calculadoraViab!$C$42:$C$44),0)</f>
        <v>0</v>
      </c>
      <c r="AQ6" s="269">
        <f>IF(MONTH(AQ3)&amp;YEAR(AQ3)=MONTH(calculadoraViab!$C$83)&amp;YEAR(calculadoraViab!$C$83),-SUM(calculadoraViab!$C$42:$C$44),0)</f>
        <v>0</v>
      </c>
      <c r="AR6" s="269">
        <f>IF(MONTH(AR3)&amp;YEAR(AR3)=MONTH(calculadoraViab!$C$83)&amp;YEAR(calculadoraViab!$C$83),-SUM(calculadoraViab!$C$42:$C$44),0)</f>
        <v>0</v>
      </c>
      <c r="AS6" s="269">
        <f>IF(MONTH(AS3)&amp;YEAR(AS3)=MONTH(calculadoraViab!$C$83)&amp;YEAR(calculadoraViab!$C$83),-SUM(calculadoraViab!$C$42:$C$44),0)</f>
        <v>0</v>
      </c>
      <c r="AT6" s="269">
        <f>IF(MONTH(AT3)&amp;YEAR(AT3)=MONTH(calculadoraViab!$C$83)&amp;YEAR(calculadoraViab!$C$83),-SUM(calculadoraViab!$C$42:$C$44),0)</f>
        <v>0</v>
      </c>
      <c r="AU6" s="269">
        <f>IF(MONTH(AU3)&amp;YEAR(AU3)=MONTH(calculadoraViab!$C$83)&amp;YEAR(calculadoraViab!$C$83),-SUM(calculadoraViab!$C$42:$C$44),0)</f>
        <v>0</v>
      </c>
      <c r="AV6" s="269">
        <f>IF(MONTH(AV3)&amp;YEAR(AV3)=MONTH(calculadoraViab!$C$83)&amp;YEAR(calculadoraViab!$C$83),-SUM(calculadoraViab!$C$42:$C$44),0)</f>
        <v>0</v>
      </c>
      <c r="AW6" s="269">
        <f>IF(MONTH(AW3)&amp;YEAR(AW3)=MONTH(calculadoraViab!$C$83)&amp;YEAR(calculadoraViab!$C$83),-SUM(calculadoraViab!$C$42:$C$44),0)</f>
        <v>0</v>
      </c>
      <c r="AX6" s="269">
        <f>IF(MONTH(AX3)&amp;YEAR(AX3)=MONTH(calculadoraViab!$C$83)&amp;YEAR(calculadoraViab!$C$83),-SUM(calculadoraViab!$C$42:$C$44),0)</f>
        <v>0</v>
      </c>
      <c r="AY6" s="269">
        <f>IF(MONTH(AY3)&amp;YEAR(AY3)=MONTH(calculadoraViab!$C$83)&amp;YEAR(calculadoraViab!$C$83),-SUM(calculadoraViab!$C$42:$C$44),0)</f>
        <v>0</v>
      </c>
      <c r="AZ6" s="269">
        <f>IF(MONTH(AZ3)&amp;YEAR(AZ3)=MONTH(calculadoraViab!$C$83)&amp;YEAR(calculadoraViab!$C$83),-SUM(calculadoraViab!$C$42:$C$44),0)</f>
        <v>0</v>
      </c>
      <c r="BA6" s="269">
        <f>IF(MONTH(BA3)&amp;YEAR(BA3)=MONTH(calculadoraViab!$C$83)&amp;YEAR(calculadoraViab!$C$83),-SUM(calculadoraViab!$C$42:$C$44),0)</f>
        <v>0</v>
      </c>
      <c r="BB6" s="269">
        <f>IF(MONTH(BB3)&amp;YEAR(BB3)=MONTH(calculadoraViab!$C$83)&amp;YEAR(calculadoraViab!$C$83),-SUM(calculadoraViab!$C$42:$C$44),0)</f>
        <v>0</v>
      </c>
      <c r="BC6" s="269">
        <f>IF(MONTH(BC3)&amp;YEAR(BC3)=MONTH(calculadoraViab!$C$83)&amp;YEAR(calculadoraViab!$C$83),-SUM(calculadoraViab!$C$42:$C$44),0)</f>
        <v>0</v>
      </c>
      <c r="BD6" s="269">
        <f>IF(MONTH(BD3)&amp;YEAR(BD3)=MONTH(calculadoraViab!$C$83)&amp;YEAR(calculadoraViab!$C$83),-SUM(calculadoraViab!$C$42:$C$44),0)</f>
        <v>0</v>
      </c>
      <c r="BE6" s="269">
        <f>IF(MONTH(BE3)&amp;YEAR(BE3)=MONTH(calculadoraViab!$C$83)&amp;YEAR(calculadoraViab!$C$83),-SUM(calculadoraViab!$C$42:$C$44),0)</f>
        <v>0</v>
      </c>
      <c r="BF6" s="269">
        <f>IF(MONTH(BF3)&amp;YEAR(BF3)=MONTH(calculadoraViab!$C$83)&amp;YEAR(calculadoraViab!$C$83),-SUM(calculadoraViab!$C$42:$C$44),0)</f>
        <v>0</v>
      </c>
      <c r="BG6" s="269">
        <f>IF(MONTH(BG3)&amp;YEAR(BG3)=MONTH(calculadoraViab!$C$83)&amp;YEAR(calculadoraViab!$C$83),-SUM(calculadoraViab!$C$42:$C$44),0)</f>
        <v>0</v>
      </c>
      <c r="BH6" s="269">
        <f>IF(MONTH(BH3)&amp;YEAR(BH3)=MONTH(calculadoraViab!$C$83)&amp;YEAR(calculadoraViab!$C$83),-SUM(calculadoraViab!$C$42:$C$44),0)</f>
        <v>0</v>
      </c>
      <c r="BI6" s="269">
        <f>IF(MONTH(BI3)&amp;YEAR(BI3)=MONTH(calculadoraViab!$C$83)&amp;YEAR(calculadoraViab!$C$83),-SUM(calculadoraViab!$C$42:$C$44),0)</f>
        <v>0</v>
      </c>
      <c r="BJ6" s="269">
        <f>IF(MONTH(BJ3)&amp;YEAR(BJ3)=MONTH(calculadoraViab!$C$83)&amp;YEAR(calculadoraViab!$C$83),-SUM(calculadoraViab!$C$42:$C$44),0)</f>
        <v>0</v>
      </c>
      <c r="BK6" s="269">
        <f>IF(MONTH(BK3)&amp;YEAR(BK3)=MONTH(calculadoraViab!$C$83)&amp;YEAR(calculadoraViab!$C$83),-SUM(calculadoraViab!$C$42:$C$44),0)</f>
        <v>0</v>
      </c>
      <c r="BL6" s="269">
        <f>IF(MONTH(BL3)&amp;YEAR(BL3)=MONTH(calculadoraViab!$C$83)&amp;YEAR(calculadoraViab!$C$83),-SUM(calculadoraViab!$C$42:$C$44),0)</f>
        <v>0</v>
      </c>
      <c r="BM6" s="269">
        <f>IF(MONTH(BM3)&amp;YEAR(BM3)=MONTH(calculadoraViab!$C$83)&amp;YEAR(calculadoraViab!$C$83),-SUM(calculadoraViab!$C$42:$C$44),0)</f>
        <v>0</v>
      </c>
      <c r="BN6" s="269">
        <f>IF(MONTH(BN3)&amp;YEAR(BN3)=MONTH(calculadoraViab!$C$83)&amp;YEAR(calculadoraViab!$C$83),-SUM(calculadoraViab!$C$42:$C$44),0)</f>
        <v>0</v>
      </c>
      <c r="BO6" s="269">
        <f>IF(MONTH(BO3)&amp;YEAR(BO3)=MONTH(calculadoraViab!$C$83)&amp;YEAR(calculadoraViab!$C$83),-SUM(calculadoraViab!$C$42:$C$44),0)</f>
        <v>0</v>
      </c>
      <c r="BP6" s="269">
        <f>IF(MONTH(BP3)&amp;YEAR(BP3)=MONTH(calculadoraViab!$C$83)&amp;YEAR(calculadoraViab!$C$83),-SUM(calculadoraViab!$C$42:$C$44),0)</f>
        <v>0</v>
      </c>
      <c r="BQ6" s="269">
        <f>IF(MONTH(BQ3)&amp;YEAR(BQ3)=MONTH(calculadoraViab!$C$83)&amp;YEAR(calculadoraViab!$C$83),-SUM(calculadoraViab!$C$42:$C$44),0)</f>
        <v>0</v>
      </c>
      <c r="BR6" s="269">
        <f>IF(MONTH(BR3)&amp;YEAR(BR3)=MONTH(calculadoraViab!$C$83)&amp;YEAR(calculadoraViab!$C$83),-SUM(calculadoraViab!$C$42:$C$44),0)</f>
        <v>0</v>
      </c>
      <c r="BS6" s="269">
        <f>IF(MONTH(BS3)&amp;YEAR(BS3)=MONTH(calculadoraViab!$C$83)&amp;YEAR(calculadoraViab!$C$83),-SUM(calculadoraViab!$C$42:$C$44),0)</f>
        <v>0</v>
      </c>
      <c r="BT6" s="269">
        <f>IF(MONTH(BT3)&amp;YEAR(BT3)=MONTH(calculadoraViab!$C$83)&amp;YEAR(calculadoraViab!$C$83),-SUM(calculadoraViab!$C$42:$C$44),0)</f>
        <v>0</v>
      </c>
      <c r="BU6" s="269">
        <f>IF(MONTH(BU3)&amp;YEAR(BU3)=MONTH(calculadoraViab!$C$83)&amp;YEAR(calculadoraViab!$C$83),-SUM(calculadoraViab!$C$42:$C$44),0)</f>
        <v>0</v>
      </c>
      <c r="BV6" s="269">
        <f>IF(MONTH(BV3)&amp;YEAR(BV3)=MONTH(calculadoraViab!$C$83)&amp;YEAR(calculadoraViab!$C$83),-SUM(calculadoraViab!$C$42:$C$44),0)</f>
        <v>0</v>
      </c>
      <c r="BW6" s="269">
        <f>IF(MONTH(BW3)&amp;YEAR(BW3)=MONTH(calculadoraViab!$C$83)&amp;YEAR(calculadoraViab!$C$83),-SUM(calculadoraViab!$C$42:$C$44),0)</f>
        <v>0</v>
      </c>
      <c r="BX6" s="269">
        <f>IF(MONTH(BX3)&amp;YEAR(BX3)=MONTH(calculadoraViab!$C$83)&amp;YEAR(calculadoraViab!$C$83),-SUM(calculadoraViab!$C$42:$C$44),0)</f>
        <v>0</v>
      </c>
      <c r="BY6" s="269">
        <f>IF(MONTH(BY3)&amp;YEAR(BY3)=MONTH(calculadoraViab!$C$83)&amp;YEAR(calculadoraViab!$C$83),-SUM(calculadoraViab!$C$42:$C$44),0)</f>
        <v>0</v>
      </c>
      <c r="BZ6" s="269">
        <f>IF(MONTH(BZ3)&amp;YEAR(BZ3)=MONTH(calculadoraViab!$C$83)&amp;YEAR(calculadoraViab!$C$83),-SUM(calculadoraViab!$C$42:$C$44),0)</f>
        <v>0</v>
      </c>
      <c r="CA6" s="269">
        <f>IF(MONTH(CA3)&amp;YEAR(CA3)=MONTH(calculadoraViab!$C$83)&amp;YEAR(calculadoraViab!$C$83),-SUM(calculadoraViab!$C$42:$C$44),0)</f>
        <v>0</v>
      </c>
      <c r="CB6" s="269">
        <f>IF(MONTH(CB3)&amp;YEAR(CB3)=MONTH(calculadoraViab!$C$83)&amp;YEAR(calculadoraViab!$C$83),-SUM(calculadoraViab!$C$42:$C$44),0)</f>
        <v>0</v>
      </c>
      <c r="CC6" s="269">
        <f>IF(MONTH(CC3)&amp;YEAR(CC3)=MONTH(calculadoraViab!$C$83)&amp;YEAR(calculadoraViab!$C$83),-SUM(calculadoraViab!$C$42:$C$44),0)</f>
        <v>0</v>
      </c>
      <c r="CD6" s="269">
        <f>IF(MONTH(CD3)&amp;YEAR(CD3)=MONTH(calculadoraViab!$C$83)&amp;YEAR(calculadoraViab!$C$83),-SUM(calculadoraViab!$C$42:$C$44),0)</f>
        <v>0</v>
      </c>
      <c r="CE6" s="269">
        <f>IF(MONTH(CE3)&amp;YEAR(CE3)=MONTH(calculadoraViab!$C$83)&amp;YEAR(calculadoraViab!$C$83),-SUM(calculadoraViab!$C$42:$C$44),0)</f>
        <v>0</v>
      </c>
      <c r="CF6" s="269">
        <f>IF(MONTH(CF3)&amp;YEAR(CF3)=MONTH(calculadoraViab!$C$83)&amp;YEAR(calculadoraViab!$C$83),-SUM(calculadoraViab!$C$42:$C$44),0)</f>
        <v>0</v>
      </c>
      <c r="CG6" s="269">
        <f>IF(MONTH(CG3)&amp;YEAR(CG3)=MONTH(calculadoraViab!$C$83)&amp;YEAR(calculadoraViab!$C$83),-SUM(calculadoraViab!$C$42:$C$44),0)</f>
        <v>0</v>
      </c>
      <c r="CH6" s="269">
        <f>IF(MONTH(CH3)&amp;YEAR(CH3)=MONTH(calculadoraViab!$C$83)&amp;YEAR(calculadoraViab!$C$83),-SUM(calculadoraViab!$C$42:$C$44),0)</f>
        <v>0</v>
      </c>
      <c r="CI6" s="269">
        <f>IF(MONTH(CI3)&amp;YEAR(CI3)=MONTH(calculadoraViab!$C$83)&amp;YEAR(calculadoraViab!$C$83),-SUM(calculadoraViab!$C$42:$C$44),0)</f>
        <v>0</v>
      </c>
      <c r="CJ6" s="269">
        <f>IF(MONTH(CJ3)&amp;YEAR(CJ3)=MONTH(calculadoraViab!$C$83)&amp;YEAR(calculadoraViab!$C$83),-SUM(calculadoraViab!$C$42:$C$44),0)</f>
        <v>0</v>
      </c>
      <c r="CK6" s="269">
        <f>IF(MONTH(CK3)&amp;YEAR(CK3)=MONTH(calculadoraViab!$C$83)&amp;YEAR(calculadoraViab!$C$83),-SUM(calculadoraViab!$C$42:$C$44),0)</f>
        <v>0</v>
      </c>
      <c r="CL6" s="269">
        <f>IF(MONTH(CL3)&amp;YEAR(CL3)=MONTH(calculadoraViab!$C$83)&amp;YEAR(calculadoraViab!$C$83),-SUM(calculadoraViab!$C$42:$C$44),0)</f>
        <v>0</v>
      </c>
      <c r="CM6" s="269">
        <f>IF(MONTH(CM3)&amp;YEAR(CM3)=MONTH(calculadoraViab!$C$83)&amp;YEAR(calculadoraViab!$C$83),-SUM(calculadoraViab!$C$42:$C$44),0)</f>
        <v>0</v>
      </c>
      <c r="CN6" s="269">
        <f>IF(MONTH(CN3)&amp;YEAR(CN3)=MONTH(calculadoraViab!$C$83)&amp;YEAR(calculadoraViab!$C$83),-SUM(calculadoraViab!$C$42:$C$44),0)</f>
        <v>0</v>
      </c>
      <c r="CO6" s="269">
        <f>IF(MONTH(CO3)&amp;YEAR(CO3)=MONTH(calculadoraViab!$C$83)&amp;YEAR(calculadoraViab!$C$83),-SUM(calculadoraViab!$C$42:$C$44),0)</f>
        <v>0</v>
      </c>
      <c r="CP6" s="269">
        <f>IF(MONTH(CP3)&amp;YEAR(CP3)=MONTH(calculadoraViab!$C$83)&amp;YEAR(calculadoraViab!$C$83),-SUM(calculadoraViab!$C$42:$C$44),0)</f>
        <v>0</v>
      </c>
      <c r="CQ6" s="269">
        <f>IF(MONTH(CQ3)&amp;YEAR(CQ3)=MONTH(calculadoraViab!$C$83)&amp;YEAR(calculadoraViab!$C$83),-SUM(calculadoraViab!$C$42:$C$44),0)</f>
        <v>0</v>
      </c>
      <c r="CR6" s="269">
        <f>IF(MONTH(CR3)&amp;YEAR(CR3)=MONTH(calculadoraViab!$C$83)&amp;YEAR(calculadoraViab!$C$83),-SUM(calculadoraViab!$C$42:$C$44),0)</f>
        <v>0</v>
      </c>
      <c r="CS6" s="269">
        <f>IF(MONTH(CS3)&amp;YEAR(CS3)=MONTH(calculadoraViab!$C$83)&amp;YEAR(calculadoraViab!$C$83),-SUM(calculadoraViab!$C$42:$C$44),0)</f>
        <v>0</v>
      </c>
      <c r="CT6" s="269">
        <f>IF(MONTH(CT3)&amp;YEAR(CT3)=MONTH(calculadoraViab!$C$83)&amp;YEAR(calculadoraViab!$C$83),-SUM(calculadoraViab!$C$42:$C$44),0)</f>
        <v>0</v>
      </c>
      <c r="CU6" s="269">
        <f>IF(MONTH(CU3)&amp;YEAR(CU3)=MONTH(calculadoraViab!$C$83)&amp;YEAR(calculadoraViab!$C$83),-SUM(calculadoraViab!$C$42:$C$44),0)</f>
        <v>0</v>
      </c>
      <c r="CV6" s="269">
        <f>IF(MONTH(CV3)&amp;YEAR(CV3)=MONTH(calculadoraViab!$C$83)&amp;YEAR(calculadoraViab!$C$83),-SUM(calculadoraViab!$C$42:$C$44),0)</f>
        <v>0</v>
      </c>
      <c r="CW6" s="269">
        <f>IF(MONTH(CW3)&amp;YEAR(CW3)=MONTH(calculadoraViab!$C$83)&amp;YEAR(calculadoraViab!$C$83),-SUM(calculadoraViab!$C$42:$C$44),0)</f>
        <v>0</v>
      </c>
      <c r="CX6" s="269">
        <f>IF(MONTH(CX3)&amp;YEAR(CX3)=MONTH(calculadoraViab!$C$83)&amp;YEAR(calculadoraViab!$C$83),-SUM(calculadoraViab!$C$42:$C$44),0)</f>
        <v>0</v>
      </c>
      <c r="CY6" s="269">
        <f>IF(MONTH(CY3)&amp;YEAR(CY3)=MONTH(calculadoraViab!$C$83)&amp;YEAR(calculadoraViab!$C$83),-SUM(calculadoraViab!$C$42:$C$44),0)</f>
        <v>0</v>
      </c>
      <c r="CZ6" s="269">
        <f>IF(MONTH(CZ3)&amp;YEAR(CZ3)=MONTH(calculadoraViab!$C$83)&amp;YEAR(calculadoraViab!$C$83),-SUM(calculadoraViab!$C$42:$C$44),0)</f>
        <v>0</v>
      </c>
      <c r="DA6" s="269">
        <f>IF(MONTH(DA3)&amp;YEAR(DA3)=MONTH(calculadoraViab!$C$83)&amp;YEAR(calculadoraViab!$C$83),-SUM(calculadoraViab!$C$42:$C$44),0)</f>
        <v>0</v>
      </c>
      <c r="DB6" s="269">
        <f>IF(MONTH(DB3)&amp;YEAR(DB3)=MONTH(calculadoraViab!$C$83)&amp;YEAR(calculadoraViab!$C$83),-SUM(calculadoraViab!$C$42:$C$44),0)</f>
        <v>0</v>
      </c>
      <c r="DC6" s="269">
        <f>IF(MONTH(DC3)&amp;YEAR(DC3)=MONTH(calculadoraViab!$C$83)&amp;YEAR(calculadoraViab!$C$83),-SUM(calculadoraViab!$C$42:$C$44),0)</f>
        <v>0</v>
      </c>
      <c r="DD6" s="269">
        <f>IF(MONTH(DD3)&amp;YEAR(DD3)=MONTH(calculadoraViab!$C$83)&amp;YEAR(calculadoraViab!$C$83),-SUM(calculadoraViab!$C$42:$C$44),0)</f>
        <v>0</v>
      </c>
      <c r="DE6" s="269">
        <f>IF(MONTH(DE3)&amp;YEAR(DE3)=MONTH(calculadoraViab!$C$83)&amp;YEAR(calculadoraViab!$C$83),-SUM(calculadoraViab!$C$42:$C$44),0)</f>
        <v>0</v>
      </c>
      <c r="DF6" s="269">
        <f>IF(MONTH(DF3)&amp;YEAR(DF3)=MONTH(calculadoraViab!$C$83)&amp;YEAR(calculadoraViab!$C$83),-SUM(calculadoraViab!$C$42:$C$44),0)</f>
        <v>0</v>
      </c>
      <c r="DG6" s="269">
        <f>IF(MONTH(DG3)&amp;YEAR(DG3)=MONTH(calculadoraViab!$C$83)&amp;YEAR(calculadoraViab!$C$83),-SUM(calculadoraViab!$C$42:$C$44),0)</f>
        <v>0</v>
      </c>
      <c r="DH6" s="269">
        <f>IF(MONTH(DH3)&amp;YEAR(DH3)=MONTH(calculadoraViab!$C$83)&amp;YEAR(calculadoraViab!$C$83),-SUM(calculadoraViab!$C$42:$C$44),0)</f>
        <v>0</v>
      </c>
      <c r="DI6" s="269">
        <f>IF(MONTH(DI3)&amp;YEAR(DI3)=MONTH(calculadoraViab!$C$83)&amp;YEAR(calculadoraViab!$C$83),-SUM(calculadoraViab!$C$42:$C$44),0)</f>
        <v>0</v>
      </c>
      <c r="DJ6" s="269">
        <f>IF(MONTH(DJ3)&amp;YEAR(DJ3)=MONTH(calculadoraViab!$C$83)&amp;YEAR(calculadoraViab!$C$83),-SUM(calculadoraViab!$C$42:$C$44),0)</f>
        <v>0</v>
      </c>
      <c r="DK6" s="269">
        <f>IF(MONTH(DK3)&amp;YEAR(DK3)=MONTH(calculadoraViab!$C$83)&amp;YEAR(calculadoraViab!$C$83),-SUM(calculadoraViab!$C$42:$C$44),0)</f>
        <v>0</v>
      </c>
      <c r="DL6" s="269">
        <f>IF(MONTH(DL3)&amp;YEAR(DL3)=MONTH(calculadoraViab!$C$83)&amp;YEAR(calculadoraViab!$C$83),-SUM(calculadoraViab!$C$42:$C$44),0)</f>
        <v>0</v>
      </c>
      <c r="DM6" s="269">
        <f>IF(MONTH(DM3)&amp;YEAR(DM3)=MONTH(calculadoraViab!$C$83)&amp;YEAR(calculadoraViab!$C$83),-SUM(calculadoraViab!$C$42:$C$44),0)</f>
        <v>0</v>
      </c>
      <c r="DN6" s="269">
        <f>IF(MONTH(DN3)&amp;YEAR(DN3)=MONTH(calculadoraViab!$C$83)&amp;YEAR(calculadoraViab!$C$83),-SUM(calculadoraViab!$C$42:$C$44),0)</f>
        <v>0</v>
      </c>
      <c r="DO6" s="269">
        <f>IF(MONTH(DO3)&amp;YEAR(DO3)=MONTH(calculadoraViab!$C$83)&amp;YEAR(calculadoraViab!$C$83),-SUM(calculadoraViab!$C$42:$C$44),0)</f>
        <v>0</v>
      </c>
      <c r="DP6" s="269">
        <f>IF(MONTH(DP3)&amp;YEAR(DP3)=MONTH(calculadoraViab!$C$83)&amp;YEAR(calculadoraViab!$C$83),-SUM(calculadoraViab!$C$42:$C$44),0)</f>
        <v>0</v>
      </c>
      <c r="DQ6" s="269">
        <f>IF(MONTH(DQ3)&amp;YEAR(DQ3)=MONTH(calculadoraViab!$C$83)&amp;YEAR(calculadoraViab!$C$83),-SUM(calculadoraViab!$C$42:$C$44),0)</f>
        <v>0</v>
      </c>
      <c r="DR6" s="269">
        <f>IF(MONTH(DR3)&amp;YEAR(DR3)=MONTH(calculadoraViab!$C$83)&amp;YEAR(calculadoraViab!$C$83),-SUM(calculadoraViab!$C$42:$C$44),0)</f>
        <v>0</v>
      </c>
    </row>
    <row r="7" ht="14.25" customHeight="1">
      <c r="A7" s="268" t="s">
        <v>92</v>
      </c>
      <c r="B7" s="269">
        <f>IF(MONTH(B3)&amp;YEAR(B3)=MONTH(calculadoraViab!$C$83)&amp;YEAR(calculadoraViab!$C$83),-calculadoraViab!$C$45,0)+IF(AND(fluxoDeCaixa!B3&gt;=EDATE(calculadoraViab!$C$83,1),fluxoDeCaixa!B3&lt;=EDATE(calculadoraViab!$C$87,calculadoraViab!$F$72)),-calculadoraViab!$E$45,0)</f>
        <v>-2000</v>
      </c>
      <c r="C7" s="269">
        <f>IF(MONTH(C3)&amp;YEAR(C3)=MONTH(calculadoraViab!$C$83)&amp;YEAR(calculadoraViab!$C$83),-calculadoraViab!$C$45,0)+IF(AND(fluxoDeCaixa!C3&gt;=EDATE(calculadoraViab!$C$83,1),fluxoDeCaixa!C3&lt;=EDATE(calculadoraViab!$C$87,calculadoraViab!$F$72)),-calculadoraViab!$E$45,0)</f>
        <v>-1000</v>
      </c>
      <c r="D7" s="269">
        <f>IF(MONTH(D3)&amp;YEAR(D3)=MONTH(calculadoraViab!$C$83)&amp;YEAR(calculadoraViab!$C$83),-calculadoraViab!$C$45,0)+IF(AND(fluxoDeCaixa!D3&gt;=EDATE(calculadoraViab!$C$83,1),fluxoDeCaixa!D3&lt;=EDATE(calculadoraViab!$C$87,calculadoraViab!$F$72)),-calculadoraViab!$E$45,0)</f>
        <v>-1000</v>
      </c>
      <c r="E7" s="269">
        <f>IF(MONTH(E3)&amp;YEAR(E3)=MONTH(calculadoraViab!$C$83)&amp;YEAR(calculadoraViab!$C$83),-calculadoraViab!$C$45,0)+IF(AND(fluxoDeCaixa!E3&gt;=EDATE(calculadoraViab!$C$83,1),fluxoDeCaixa!E3&lt;=EDATE(calculadoraViab!$C$87,calculadoraViab!$F$72)),-calculadoraViab!$E$45,0)</f>
        <v>-1000</v>
      </c>
      <c r="F7" s="269">
        <f>IF(MONTH(F3)&amp;YEAR(F3)=MONTH(calculadoraViab!$C$83)&amp;YEAR(calculadoraViab!$C$83),-calculadoraViab!$C$45,0)+IF(AND(fluxoDeCaixa!F3&gt;=EDATE(calculadoraViab!$C$83,1),fluxoDeCaixa!F3&lt;=EDATE(calculadoraViab!$C$87,calculadoraViab!$F$72)),-calculadoraViab!$E$45,0)</f>
        <v>-1000</v>
      </c>
      <c r="G7" s="269">
        <f>IF(MONTH(G3)&amp;YEAR(G3)=MONTH(calculadoraViab!$C$83)&amp;YEAR(calculadoraViab!$C$83),-calculadoraViab!$C$45,0)+IF(AND(fluxoDeCaixa!G3&gt;=EDATE(calculadoraViab!$C$83,1),fluxoDeCaixa!G3&lt;=EDATE(calculadoraViab!$C$87,calculadoraViab!$F$72)),-calculadoraViab!$E$45,0)</f>
        <v>-1000</v>
      </c>
      <c r="H7" s="269">
        <f>IF(MONTH(H3)&amp;YEAR(H3)=MONTH(calculadoraViab!$C$83)&amp;YEAR(calculadoraViab!$C$83),-calculadoraViab!$C$45,0)+IF(AND(fluxoDeCaixa!H3&gt;=EDATE(calculadoraViab!$C$83,1),fluxoDeCaixa!H3&lt;=EDATE(calculadoraViab!$C$87,calculadoraViab!$F$72)),-calculadoraViab!$E$45,0)</f>
        <v>-1000</v>
      </c>
      <c r="I7" s="269">
        <f>IF(MONTH(I3)&amp;YEAR(I3)=MONTH(calculadoraViab!$C$83)&amp;YEAR(calculadoraViab!$C$83),-calculadoraViab!$C$45,0)+IF(AND(fluxoDeCaixa!I3&gt;=EDATE(calculadoraViab!$C$83,1),fluxoDeCaixa!I3&lt;=EDATE(calculadoraViab!$C$87,calculadoraViab!$F$72)),-calculadoraViab!$E$45,0)</f>
        <v>-1000</v>
      </c>
      <c r="J7" s="269">
        <f>IF(MONTH(J3)&amp;YEAR(J3)=MONTH(calculadoraViab!$C$83)&amp;YEAR(calculadoraViab!$C$83),-calculadoraViab!$C$45,0)+IF(AND(fluxoDeCaixa!J3&gt;=EDATE(calculadoraViab!$C$83,1),fluxoDeCaixa!J3&lt;=EDATE(calculadoraViab!$C$87,calculadoraViab!$F$72)),-calculadoraViab!$E$45,0)</f>
        <v>-1000</v>
      </c>
      <c r="K7" s="269">
        <f>IF(MONTH(K3)&amp;YEAR(K3)=MONTH(calculadoraViab!$C$83)&amp;YEAR(calculadoraViab!$C$83),-calculadoraViab!$C$45,0)+IF(AND(fluxoDeCaixa!K3&gt;=EDATE(calculadoraViab!$C$83,1),fluxoDeCaixa!K3&lt;=EDATE(calculadoraViab!$C$87,calculadoraViab!$F$72)),-calculadoraViab!$E$45,0)</f>
        <v>-1000</v>
      </c>
      <c r="L7" s="269">
        <f>IF(MONTH(L3)&amp;YEAR(L3)=MONTH(calculadoraViab!$C$83)&amp;YEAR(calculadoraViab!$C$83),-calculadoraViab!$C$45,0)+IF(AND(fluxoDeCaixa!L3&gt;=EDATE(calculadoraViab!$C$83,1),fluxoDeCaixa!L3&lt;=EDATE(calculadoraViab!$C$87,calculadoraViab!$F$72)),-calculadoraViab!$E$45,0)</f>
        <v>-1000</v>
      </c>
      <c r="M7" s="269">
        <f>IF(MONTH(M3)&amp;YEAR(M3)=MONTH(calculadoraViab!$C$83)&amp;YEAR(calculadoraViab!$C$83),-calculadoraViab!$C$45,0)+IF(AND(fluxoDeCaixa!M3&gt;=EDATE(calculadoraViab!$C$83,1),fluxoDeCaixa!M3&lt;=EDATE(calculadoraViab!$C$87,calculadoraViab!$F$72)),-calculadoraViab!$E$45,0)</f>
        <v>-1000</v>
      </c>
      <c r="N7" s="269">
        <f>IF(MONTH(N3)&amp;YEAR(N3)=MONTH(calculadoraViab!$C$83)&amp;YEAR(calculadoraViab!$C$83),-calculadoraViab!$C$45,0)+IF(AND(fluxoDeCaixa!N3&gt;=EDATE(calculadoraViab!$C$83,1),fluxoDeCaixa!N3&lt;=EDATE(calculadoraViab!$C$87,calculadoraViab!$F$72)),-calculadoraViab!$E$45,0)</f>
        <v>-1000</v>
      </c>
      <c r="O7" s="269">
        <f>IF(MONTH(O3)&amp;YEAR(O3)=MONTH(calculadoraViab!$C$83)&amp;YEAR(calculadoraViab!$C$83),-calculadoraViab!$C$45,0)+IF(AND(fluxoDeCaixa!O3&gt;=EDATE(calculadoraViab!$C$83,1),fluxoDeCaixa!O3&lt;=EDATE(calculadoraViab!$C$87,calculadoraViab!$F$72)),-calculadoraViab!$E$45,0)</f>
        <v>-1000</v>
      </c>
      <c r="P7" s="269">
        <f>IF(MONTH(P3)&amp;YEAR(P3)=MONTH(calculadoraViab!$C$83)&amp;YEAR(calculadoraViab!$C$83),-calculadoraViab!$C$45,0)+IF(AND(fluxoDeCaixa!P3&gt;=EDATE(calculadoraViab!$C$83,1),fluxoDeCaixa!P3&lt;=EDATE(calculadoraViab!$C$87,calculadoraViab!$F$72)),-calculadoraViab!$E$45,0)</f>
        <v>-1000</v>
      </c>
      <c r="Q7" s="269">
        <f>IF(MONTH(Q3)&amp;YEAR(Q3)=MONTH(calculadoraViab!$C$83)&amp;YEAR(calculadoraViab!$C$83),-calculadoraViab!$C$45,0)+IF(AND(fluxoDeCaixa!Q3&gt;=EDATE(calculadoraViab!$C$83,1),fluxoDeCaixa!Q3&lt;=EDATE(calculadoraViab!$C$87,calculadoraViab!$F$72)),-calculadoraViab!$E$45,0)</f>
        <v>-1000</v>
      </c>
      <c r="R7" s="269">
        <f>IF(MONTH(R3)&amp;YEAR(R3)=MONTH(calculadoraViab!$C$83)&amp;YEAR(calculadoraViab!$C$83),-calculadoraViab!$C$45,0)+IF(AND(fluxoDeCaixa!R3&gt;=EDATE(calculadoraViab!$C$83,1),fluxoDeCaixa!R3&lt;=EDATE(calculadoraViab!$C$87,calculadoraViab!$F$72)),-calculadoraViab!$E$45,0)</f>
        <v>-1000</v>
      </c>
      <c r="S7" s="269">
        <f>IF(MONTH(S3)&amp;YEAR(S3)=MONTH(calculadoraViab!$C$83)&amp;YEAR(calculadoraViab!$C$83),-calculadoraViab!$C$45,0)+IF(AND(fluxoDeCaixa!S3&gt;=EDATE(calculadoraViab!$C$83,1),fluxoDeCaixa!S3&lt;=EDATE(calculadoraViab!$C$87,calculadoraViab!$F$72)),-calculadoraViab!$E$45,0)</f>
        <v>-1000</v>
      </c>
      <c r="T7" s="269">
        <f>IF(MONTH(T3)&amp;YEAR(T3)=MONTH(calculadoraViab!$C$83)&amp;YEAR(calculadoraViab!$C$83),-calculadoraViab!$C$45,0)+IF(AND(fluxoDeCaixa!T3&gt;=EDATE(calculadoraViab!$C$83,1),fluxoDeCaixa!T3&lt;=EDATE(calculadoraViab!$C$87,calculadoraViab!$F$72)),-calculadoraViab!$E$45,0)</f>
        <v>-1000</v>
      </c>
      <c r="U7" s="269">
        <f>IF(MONTH(U3)&amp;YEAR(U3)=MONTH(calculadoraViab!$C$83)&amp;YEAR(calculadoraViab!$C$83),-calculadoraViab!$C$45,0)+IF(AND(fluxoDeCaixa!U3&gt;=EDATE(calculadoraViab!$C$83,1),fluxoDeCaixa!U3&lt;=EDATE(calculadoraViab!$C$87,calculadoraViab!$F$72)),-calculadoraViab!$E$45,0)</f>
        <v>-1000</v>
      </c>
      <c r="V7" s="269">
        <f>IF(MONTH(V3)&amp;YEAR(V3)=MONTH(calculadoraViab!$C$83)&amp;YEAR(calculadoraViab!$C$83),-calculadoraViab!$C$45,0)+IF(AND(fluxoDeCaixa!V3&gt;=EDATE(calculadoraViab!$C$83,1),fluxoDeCaixa!V3&lt;=EDATE(calculadoraViab!$C$87,calculadoraViab!$F$72)),-calculadoraViab!$E$45,0)</f>
        <v>-1000</v>
      </c>
      <c r="W7" s="269">
        <f>IF(MONTH(W3)&amp;YEAR(W3)=MONTH(calculadoraViab!$C$83)&amp;YEAR(calculadoraViab!$C$83),-calculadoraViab!$C$45,0)+IF(AND(fluxoDeCaixa!W3&gt;=EDATE(calculadoraViab!$C$83,1),fluxoDeCaixa!W3&lt;=EDATE(calculadoraViab!$C$87,calculadoraViab!$F$72)),-calculadoraViab!$E$45,0)</f>
        <v>-1000</v>
      </c>
      <c r="X7" s="269">
        <f>IF(MONTH(X3)&amp;YEAR(X3)=MONTH(calculadoraViab!$C$83)&amp;YEAR(calculadoraViab!$C$83),-calculadoraViab!$C$45,0)+IF(AND(fluxoDeCaixa!X3&gt;=EDATE(calculadoraViab!$C$83,1),fluxoDeCaixa!X3&lt;=EDATE(calculadoraViab!$C$87,calculadoraViab!$F$72)),-calculadoraViab!$E$45,0)</f>
        <v>-1000</v>
      </c>
      <c r="Y7" s="269">
        <f>IF(MONTH(Y3)&amp;YEAR(Y3)=MONTH(calculadoraViab!$C$83)&amp;YEAR(calculadoraViab!$C$83),-calculadoraViab!$C$45,0)+IF(AND(fluxoDeCaixa!Y3&gt;=EDATE(calculadoraViab!$C$83,1),fluxoDeCaixa!Y3&lt;=EDATE(calculadoraViab!$C$87,calculadoraViab!$F$72)),-calculadoraViab!$E$45,0)</f>
        <v>-1000</v>
      </c>
      <c r="Z7" s="269">
        <f>IF(MONTH(Z3)&amp;YEAR(Z3)=MONTH(calculadoraViab!$C$83)&amp;YEAR(calculadoraViab!$C$83),-calculadoraViab!$C$45,0)+IF(AND(fluxoDeCaixa!Z3&gt;=EDATE(calculadoraViab!$C$83,1),fluxoDeCaixa!Z3&lt;=EDATE(calculadoraViab!$C$87,calculadoraViab!$F$72)),-calculadoraViab!$E$45,0)</f>
        <v>-1000</v>
      </c>
      <c r="AA7" s="269">
        <f>IF(MONTH(AA3)&amp;YEAR(AA3)=MONTH(calculadoraViab!$C$83)&amp;YEAR(calculadoraViab!$C$83),-calculadoraViab!$C$45,0)+IF(AND(fluxoDeCaixa!AA3&gt;=EDATE(calculadoraViab!$C$83,1),fluxoDeCaixa!AA3&lt;=EDATE(calculadoraViab!$C$87,calculadoraViab!$F$72)),-calculadoraViab!$E$45,0)</f>
        <v>-1000</v>
      </c>
      <c r="AB7" s="269">
        <f>IF(MONTH(AB3)&amp;YEAR(AB3)=MONTH(calculadoraViab!$C$83)&amp;YEAR(calculadoraViab!$C$83),-calculadoraViab!$C$45,0)+IF(AND(fluxoDeCaixa!AB3&gt;=EDATE(calculadoraViab!$C$83,1),fluxoDeCaixa!AB3&lt;=EDATE(calculadoraViab!$C$87,calculadoraViab!$F$72)),-calculadoraViab!$E$45,0)</f>
        <v>-1000</v>
      </c>
      <c r="AC7" s="269">
        <f>IF(MONTH(AC3)&amp;YEAR(AC3)=MONTH(calculadoraViab!$C$83)&amp;YEAR(calculadoraViab!$C$83),-calculadoraViab!$C$45,0)+IF(AND(fluxoDeCaixa!AC3&gt;=EDATE(calculadoraViab!$C$83,1),fluxoDeCaixa!AC3&lt;=EDATE(calculadoraViab!$C$87,calculadoraViab!$F$72)),-calculadoraViab!$E$45,0)</f>
        <v>-1000</v>
      </c>
      <c r="AD7" s="269">
        <f>IF(MONTH(AD3)&amp;YEAR(AD3)=MONTH(calculadoraViab!$C$83)&amp;YEAR(calculadoraViab!$C$83),-calculadoraViab!$C$45,0)+IF(AND(fluxoDeCaixa!AD3&gt;=EDATE(calculadoraViab!$C$83,1),fluxoDeCaixa!AD3&lt;=EDATE(calculadoraViab!$C$87,calculadoraViab!$F$72)),-calculadoraViab!$E$45,0)</f>
        <v>-1000</v>
      </c>
      <c r="AE7" s="269">
        <f>IF(MONTH(AE3)&amp;YEAR(AE3)=MONTH(calculadoraViab!$C$83)&amp;YEAR(calculadoraViab!$C$83),-calculadoraViab!$C$45,0)+IF(AND(fluxoDeCaixa!AE3&gt;=EDATE(calculadoraViab!$C$83,1),fluxoDeCaixa!AE3&lt;=EDATE(calculadoraViab!$C$87,calculadoraViab!$F$72)),-calculadoraViab!$E$45,0)</f>
        <v>-1000</v>
      </c>
      <c r="AF7" s="269">
        <f>IF(MONTH(AF3)&amp;YEAR(AF3)=MONTH(calculadoraViab!$C$83)&amp;YEAR(calculadoraViab!$C$83),-calculadoraViab!$C$45,0)+IF(AND(fluxoDeCaixa!AF3&gt;=EDATE(calculadoraViab!$C$83,1),fluxoDeCaixa!AF3&lt;=EDATE(calculadoraViab!$C$87,calculadoraViab!$F$72)),-calculadoraViab!$E$45,0)</f>
        <v>-1000</v>
      </c>
      <c r="AG7" s="269">
        <f>IF(MONTH(AG3)&amp;YEAR(AG3)=MONTH(calculadoraViab!$C$83)&amp;YEAR(calculadoraViab!$C$83),-calculadoraViab!$C$45,0)+IF(AND(fluxoDeCaixa!AG3&gt;=EDATE(calculadoraViab!$C$83,1),fluxoDeCaixa!AG3&lt;=EDATE(calculadoraViab!$C$87,calculadoraViab!$F$72)),-calculadoraViab!$E$45,0)</f>
        <v>-1000</v>
      </c>
      <c r="AH7" s="269">
        <f>IF(MONTH(AH3)&amp;YEAR(AH3)=MONTH(calculadoraViab!$C$83)&amp;YEAR(calculadoraViab!$C$83),-calculadoraViab!$C$45,0)+IF(AND(fluxoDeCaixa!AH3&gt;=EDATE(calculadoraViab!$C$83,1),fluxoDeCaixa!AH3&lt;=EDATE(calculadoraViab!$C$87,calculadoraViab!$F$72)),-calculadoraViab!$E$45,0)</f>
        <v>-1000</v>
      </c>
      <c r="AI7" s="269">
        <f>IF(MONTH(AI3)&amp;YEAR(AI3)=MONTH(calculadoraViab!$C$83)&amp;YEAR(calculadoraViab!$C$83),-calculadoraViab!$C$45,0)+IF(AND(fluxoDeCaixa!AI3&gt;=EDATE(calculadoraViab!$C$83,1),fluxoDeCaixa!AI3&lt;=EDATE(calculadoraViab!$C$87,calculadoraViab!$F$72)),-calculadoraViab!$E$45,0)</f>
        <v>-1000</v>
      </c>
      <c r="AJ7" s="269">
        <f>IF(MONTH(AJ3)&amp;YEAR(AJ3)=MONTH(calculadoraViab!$C$83)&amp;YEAR(calculadoraViab!$C$83),-calculadoraViab!$C$45,0)+IF(AND(fluxoDeCaixa!AJ3&gt;=EDATE(calculadoraViab!$C$83,1),fluxoDeCaixa!AJ3&lt;=EDATE(calculadoraViab!$C$87,calculadoraViab!$F$72)),-calculadoraViab!$E$45,0)</f>
        <v>-1000</v>
      </c>
      <c r="AK7" s="269">
        <f>IF(MONTH(AK3)&amp;YEAR(AK3)=MONTH(calculadoraViab!$C$83)&amp;YEAR(calculadoraViab!$C$83),-calculadoraViab!$C$45,0)+IF(AND(fluxoDeCaixa!AK3&gt;=EDATE(calculadoraViab!$C$83,1),fluxoDeCaixa!AK3&lt;=EDATE(calculadoraViab!$C$87,calculadoraViab!$F$72)),-calculadoraViab!$E$45,0)</f>
        <v>-1000</v>
      </c>
      <c r="AL7" s="269">
        <f>IF(MONTH(AL3)&amp;YEAR(AL3)=MONTH(calculadoraViab!$C$83)&amp;YEAR(calculadoraViab!$C$83),-calculadoraViab!$C$45,0)+IF(AND(fluxoDeCaixa!AL3&gt;=EDATE(calculadoraViab!$C$83,1),fluxoDeCaixa!AL3&lt;=EDATE(calculadoraViab!$C$87,calculadoraViab!$F$72)),-calculadoraViab!$E$45,0)</f>
        <v>-1000</v>
      </c>
      <c r="AM7" s="269">
        <f>IF(MONTH(AM3)&amp;YEAR(AM3)=MONTH(calculadoraViab!$C$83)&amp;YEAR(calculadoraViab!$C$83),-calculadoraViab!$C$45,0)+IF(AND(fluxoDeCaixa!AM3&gt;=EDATE(calculadoraViab!$C$83,1),fluxoDeCaixa!AM3&lt;=EDATE(calculadoraViab!$C$87,calculadoraViab!$F$72)),-calculadoraViab!$E$45,0)</f>
        <v>-1000</v>
      </c>
      <c r="AN7" s="269">
        <f>IF(MONTH(AN3)&amp;YEAR(AN3)=MONTH(calculadoraViab!$C$83)&amp;YEAR(calculadoraViab!$C$83),-calculadoraViab!$C$45,0)+IF(AND(fluxoDeCaixa!AN3&gt;=EDATE(calculadoraViab!$C$83,1),fluxoDeCaixa!AN3&lt;=EDATE(calculadoraViab!$C$87,calculadoraViab!$F$72)),-calculadoraViab!$E$45,0)</f>
        <v>-1000</v>
      </c>
      <c r="AO7" s="269">
        <f>IF(MONTH(AO3)&amp;YEAR(AO3)=MONTH(calculadoraViab!$C$83)&amp;YEAR(calculadoraViab!$C$83),-calculadoraViab!$C$45,0)+IF(AND(fluxoDeCaixa!AO3&gt;=EDATE(calculadoraViab!$C$83,1),fluxoDeCaixa!AO3&lt;=EDATE(calculadoraViab!$C$87,calculadoraViab!$F$72)),-calculadoraViab!$E$45,0)</f>
        <v>0</v>
      </c>
      <c r="AP7" s="269">
        <f>IF(MONTH(AP3)&amp;YEAR(AP3)=MONTH(calculadoraViab!$C$83)&amp;YEAR(calculadoraViab!$C$83),-calculadoraViab!$C$45,0)+IF(AND(fluxoDeCaixa!AP3&gt;=EDATE(calculadoraViab!$C$83,1),fluxoDeCaixa!AP3&lt;=EDATE(calculadoraViab!$C$87,calculadoraViab!$F$72)),-calculadoraViab!$E$45,0)</f>
        <v>0</v>
      </c>
      <c r="AQ7" s="269">
        <f>IF(MONTH(AQ3)&amp;YEAR(AQ3)=MONTH(calculadoraViab!$C$83)&amp;YEAR(calculadoraViab!$C$83),-calculadoraViab!$C$45,0)+IF(AND(fluxoDeCaixa!AQ3&gt;=EDATE(calculadoraViab!$C$83,1),fluxoDeCaixa!AQ3&lt;=EDATE(calculadoraViab!$C$87,calculadoraViab!$F$72)),-calculadoraViab!$E$45,0)</f>
        <v>0</v>
      </c>
      <c r="AR7" s="269">
        <f>IF(MONTH(AR3)&amp;YEAR(AR3)=MONTH(calculadoraViab!$C$83)&amp;YEAR(calculadoraViab!$C$83),-calculadoraViab!$C$45,0)+IF(AND(fluxoDeCaixa!AR3&gt;=EDATE(calculadoraViab!$C$83,1),fluxoDeCaixa!AR3&lt;=EDATE(calculadoraViab!$C$87,calculadoraViab!$F$72)),-calculadoraViab!$E$45,0)</f>
        <v>0</v>
      </c>
      <c r="AS7" s="269">
        <f>IF(MONTH(AS3)&amp;YEAR(AS3)=MONTH(calculadoraViab!$C$83)&amp;YEAR(calculadoraViab!$C$83),-calculadoraViab!$C$45,0)+IF(AND(fluxoDeCaixa!AS3&gt;=EDATE(calculadoraViab!$C$83,1),fluxoDeCaixa!AS3&lt;=EDATE(calculadoraViab!$C$87,calculadoraViab!$F$72)),-calculadoraViab!$E$45,0)</f>
        <v>0</v>
      </c>
      <c r="AT7" s="269">
        <f>IF(MONTH(AT3)&amp;YEAR(AT3)=MONTH(calculadoraViab!$C$83)&amp;YEAR(calculadoraViab!$C$83),-calculadoraViab!$C$45,0)+IF(AND(fluxoDeCaixa!AT3&gt;=EDATE(calculadoraViab!$C$83,1),fluxoDeCaixa!AT3&lt;=EDATE(calculadoraViab!$C$87,calculadoraViab!$F$72)),-calculadoraViab!$E$45,0)</f>
        <v>0</v>
      </c>
      <c r="AU7" s="269">
        <f>IF(MONTH(AU3)&amp;YEAR(AU3)=MONTH(calculadoraViab!$C$83)&amp;YEAR(calculadoraViab!$C$83),-calculadoraViab!$C$45,0)+IF(AND(fluxoDeCaixa!AU3&gt;=EDATE(calculadoraViab!$C$83,1),fluxoDeCaixa!AU3&lt;=EDATE(calculadoraViab!$C$87,calculadoraViab!$F$72)),-calculadoraViab!$E$45,0)</f>
        <v>0</v>
      </c>
      <c r="AV7" s="269">
        <f>IF(MONTH(AV3)&amp;YEAR(AV3)=MONTH(calculadoraViab!$C$83)&amp;YEAR(calculadoraViab!$C$83),-calculadoraViab!$C$45,0)+IF(AND(fluxoDeCaixa!AV3&gt;=EDATE(calculadoraViab!$C$83,1),fluxoDeCaixa!AV3&lt;=EDATE(calculadoraViab!$C$87,calculadoraViab!$F$72)),-calculadoraViab!$E$45,0)</f>
        <v>0</v>
      </c>
      <c r="AW7" s="269">
        <f>IF(MONTH(AW3)&amp;YEAR(AW3)=MONTH(calculadoraViab!$C$83)&amp;YEAR(calculadoraViab!$C$83),-calculadoraViab!$C$45,0)+IF(AND(fluxoDeCaixa!AW3&gt;=EDATE(calculadoraViab!$C$83,1),fluxoDeCaixa!AW3&lt;=EDATE(calculadoraViab!$C$87,calculadoraViab!$F$72)),-calculadoraViab!$E$45,0)</f>
        <v>0</v>
      </c>
      <c r="AX7" s="269">
        <f>IF(MONTH(AX3)&amp;YEAR(AX3)=MONTH(calculadoraViab!$C$83)&amp;YEAR(calculadoraViab!$C$83),-calculadoraViab!$C$45,0)+IF(AND(fluxoDeCaixa!AX3&gt;=EDATE(calculadoraViab!$C$83,1),fluxoDeCaixa!AX3&lt;=EDATE(calculadoraViab!$C$87,calculadoraViab!$F$72)),-calculadoraViab!$E$45,0)</f>
        <v>0</v>
      </c>
      <c r="AY7" s="269">
        <f>IF(MONTH(AY3)&amp;YEAR(AY3)=MONTH(calculadoraViab!$C$83)&amp;YEAR(calculadoraViab!$C$83),-calculadoraViab!$C$45,0)+IF(AND(fluxoDeCaixa!AY3&gt;=EDATE(calculadoraViab!$C$83,1),fluxoDeCaixa!AY3&lt;=EDATE(calculadoraViab!$C$87,calculadoraViab!$F$72)),-calculadoraViab!$E$45,0)</f>
        <v>0</v>
      </c>
      <c r="AZ7" s="269">
        <f>IF(MONTH(AZ3)&amp;YEAR(AZ3)=MONTH(calculadoraViab!$C$83)&amp;YEAR(calculadoraViab!$C$83),-calculadoraViab!$C$45,0)+IF(AND(fluxoDeCaixa!AZ3&gt;=EDATE(calculadoraViab!$C$83,1),fluxoDeCaixa!AZ3&lt;=EDATE(calculadoraViab!$C$87,calculadoraViab!$F$72)),-calculadoraViab!$E$45,0)</f>
        <v>0</v>
      </c>
      <c r="BA7" s="269">
        <f>IF(MONTH(BA3)&amp;YEAR(BA3)=MONTH(calculadoraViab!$C$83)&amp;YEAR(calculadoraViab!$C$83),-calculadoraViab!$C$45,0)+IF(AND(fluxoDeCaixa!BA3&gt;=EDATE(calculadoraViab!$C$83,1),fluxoDeCaixa!BA3&lt;=EDATE(calculadoraViab!$C$87,calculadoraViab!$F$72)),-calculadoraViab!$E$45,0)</f>
        <v>0</v>
      </c>
      <c r="BB7" s="269">
        <f>IF(MONTH(BB3)&amp;YEAR(BB3)=MONTH(calculadoraViab!$C$83)&amp;YEAR(calculadoraViab!$C$83),-calculadoraViab!$C$45,0)+IF(AND(fluxoDeCaixa!BB3&gt;=EDATE(calculadoraViab!$C$83,1),fluxoDeCaixa!BB3&lt;=EDATE(calculadoraViab!$C$87,calculadoraViab!$F$72)),-calculadoraViab!$E$45,0)</f>
        <v>0</v>
      </c>
      <c r="BC7" s="269">
        <f>IF(MONTH(BC3)&amp;YEAR(BC3)=MONTH(calculadoraViab!$C$83)&amp;YEAR(calculadoraViab!$C$83),-calculadoraViab!$C$45,0)+IF(AND(fluxoDeCaixa!BC3&gt;=EDATE(calculadoraViab!$C$83,1),fluxoDeCaixa!BC3&lt;=EDATE(calculadoraViab!$C$87,calculadoraViab!$F$72)),-calculadoraViab!$E$45,0)</f>
        <v>0</v>
      </c>
      <c r="BD7" s="269">
        <f>IF(MONTH(BD3)&amp;YEAR(BD3)=MONTH(calculadoraViab!$C$83)&amp;YEAR(calculadoraViab!$C$83),-calculadoraViab!$C$45,0)+IF(AND(fluxoDeCaixa!BD3&gt;=EDATE(calculadoraViab!$C$83,1),fluxoDeCaixa!BD3&lt;=EDATE(calculadoraViab!$C$87,calculadoraViab!$F$72)),-calculadoraViab!$E$45,0)</f>
        <v>0</v>
      </c>
      <c r="BE7" s="269">
        <f>IF(MONTH(BE3)&amp;YEAR(BE3)=MONTH(calculadoraViab!$C$83)&amp;YEAR(calculadoraViab!$C$83),-calculadoraViab!$C$45,0)+IF(AND(fluxoDeCaixa!BE3&gt;=EDATE(calculadoraViab!$C$83,1),fluxoDeCaixa!BE3&lt;=EDATE(calculadoraViab!$C$87,calculadoraViab!$F$72)),-calculadoraViab!$E$45,0)</f>
        <v>0</v>
      </c>
      <c r="BF7" s="269">
        <f>IF(MONTH(BF3)&amp;YEAR(BF3)=MONTH(calculadoraViab!$C$83)&amp;YEAR(calculadoraViab!$C$83),-calculadoraViab!$C$45,0)+IF(AND(fluxoDeCaixa!BF3&gt;=EDATE(calculadoraViab!$C$83,1),fluxoDeCaixa!BF3&lt;=EDATE(calculadoraViab!$C$87,calculadoraViab!$F$72)),-calculadoraViab!$E$45,0)</f>
        <v>0</v>
      </c>
      <c r="BG7" s="269">
        <f>IF(MONTH(BG3)&amp;YEAR(BG3)=MONTH(calculadoraViab!$C$83)&amp;YEAR(calculadoraViab!$C$83),-calculadoraViab!$C$45,0)+IF(AND(fluxoDeCaixa!BG3&gt;=EDATE(calculadoraViab!$C$83,1),fluxoDeCaixa!BG3&lt;=EDATE(calculadoraViab!$C$87,calculadoraViab!$F$72)),-calculadoraViab!$E$45,0)</f>
        <v>0</v>
      </c>
      <c r="BH7" s="269">
        <f>IF(MONTH(BH3)&amp;YEAR(BH3)=MONTH(calculadoraViab!$C$83)&amp;YEAR(calculadoraViab!$C$83),-calculadoraViab!$C$45,0)+IF(AND(fluxoDeCaixa!BH3&gt;=EDATE(calculadoraViab!$C$83,1),fluxoDeCaixa!BH3&lt;=EDATE(calculadoraViab!$C$87,calculadoraViab!$F$72)),-calculadoraViab!$E$45,0)</f>
        <v>0</v>
      </c>
      <c r="BI7" s="269">
        <f>IF(MONTH(BI3)&amp;YEAR(BI3)=MONTH(calculadoraViab!$C$83)&amp;YEAR(calculadoraViab!$C$83),-calculadoraViab!$C$45,0)+IF(AND(fluxoDeCaixa!BI3&gt;=EDATE(calculadoraViab!$C$83,1),fluxoDeCaixa!BI3&lt;=EDATE(calculadoraViab!$C$87,calculadoraViab!$F$72)),-calculadoraViab!$E$45,0)</f>
        <v>0</v>
      </c>
      <c r="BJ7" s="269">
        <f>IF(MONTH(BJ3)&amp;YEAR(BJ3)=MONTH(calculadoraViab!$C$83)&amp;YEAR(calculadoraViab!$C$83),-calculadoraViab!$C$45,0)+IF(AND(fluxoDeCaixa!BJ3&gt;=EDATE(calculadoraViab!$C$83,1),fluxoDeCaixa!BJ3&lt;=EDATE(calculadoraViab!$C$87,calculadoraViab!$F$72)),-calculadoraViab!$E$45,0)</f>
        <v>0</v>
      </c>
      <c r="BK7" s="269">
        <f>IF(MONTH(BK3)&amp;YEAR(BK3)=MONTH(calculadoraViab!$C$83)&amp;YEAR(calculadoraViab!$C$83),-calculadoraViab!$C$45,0)+IF(AND(fluxoDeCaixa!BK3&gt;=EDATE(calculadoraViab!$C$83,1),fluxoDeCaixa!BK3&lt;=EDATE(calculadoraViab!$C$87,calculadoraViab!$F$72)),-calculadoraViab!$E$45,0)</f>
        <v>0</v>
      </c>
      <c r="BL7" s="269">
        <f>IF(MONTH(BL3)&amp;YEAR(BL3)=MONTH(calculadoraViab!$C$83)&amp;YEAR(calculadoraViab!$C$83),-calculadoraViab!$C$45,0)+IF(AND(fluxoDeCaixa!BL3&gt;=EDATE(calculadoraViab!$C$83,1),fluxoDeCaixa!BL3&lt;=EDATE(calculadoraViab!$C$87,calculadoraViab!$F$72)),-calculadoraViab!$E$45,0)</f>
        <v>0</v>
      </c>
      <c r="BM7" s="269">
        <f>IF(MONTH(BM3)&amp;YEAR(BM3)=MONTH(calculadoraViab!$C$83)&amp;YEAR(calculadoraViab!$C$83),-calculadoraViab!$C$45,0)+IF(AND(fluxoDeCaixa!BM3&gt;=EDATE(calculadoraViab!$C$83,1),fluxoDeCaixa!BM3&lt;=EDATE(calculadoraViab!$C$87,calculadoraViab!$F$72)),-calculadoraViab!$E$45,0)</f>
        <v>0</v>
      </c>
      <c r="BN7" s="269">
        <f>IF(MONTH(BN3)&amp;YEAR(BN3)=MONTH(calculadoraViab!$C$83)&amp;YEAR(calculadoraViab!$C$83),-calculadoraViab!$C$45,0)+IF(AND(fluxoDeCaixa!BN3&gt;=EDATE(calculadoraViab!$C$83,1),fluxoDeCaixa!BN3&lt;=EDATE(calculadoraViab!$C$87,calculadoraViab!$F$72)),-calculadoraViab!$E$45,0)</f>
        <v>0</v>
      </c>
      <c r="BO7" s="269">
        <f>IF(MONTH(BO3)&amp;YEAR(BO3)=MONTH(calculadoraViab!$C$83)&amp;YEAR(calculadoraViab!$C$83),-calculadoraViab!$C$45,0)+IF(AND(fluxoDeCaixa!BO3&gt;=EDATE(calculadoraViab!$C$83,1),fluxoDeCaixa!BO3&lt;=EDATE(calculadoraViab!$C$87,calculadoraViab!$F$72)),-calculadoraViab!$E$45,0)</f>
        <v>0</v>
      </c>
      <c r="BP7" s="269">
        <f>IF(MONTH(BP3)&amp;YEAR(BP3)=MONTH(calculadoraViab!$C$83)&amp;YEAR(calculadoraViab!$C$83),-calculadoraViab!$C$45,0)+IF(AND(fluxoDeCaixa!BP3&gt;=EDATE(calculadoraViab!$C$83,1),fluxoDeCaixa!BP3&lt;=EDATE(calculadoraViab!$C$87,calculadoraViab!$F$72)),-calculadoraViab!$E$45,0)</f>
        <v>0</v>
      </c>
      <c r="BQ7" s="269">
        <f>IF(MONTH(BQ3)&amp;YEAR(BQ3)=MONTH(calculadoraViab!$C$83)&amp;YEAR(calculadoraViab!$C$83),-calculadoraViab!$C$45,0)+IF(AND(fluxoDeCaixa!BQ3&gt;=EDATE(calculadoraViab!$C$83,1),fluxoDeCaixa!BQ3&lt;=EDATE(calculadoraViab!$C$87,calculadoraViab!$F$72)),-calculadoraViab!$E$45,0)</f>
        <v>0</v>
      </c>
      <c r="BR7" s="269">
        <f>IF(MONTH(BR3)&amp;YEAR(BR3)=MONTH(calculadoraViab!$C$83)&amp;YEAR(calculadoraViab!$C$83),-calculadoraViab!$C$45,0)+IF(AND(fluxoDeCaixa!BR3&gt;=EDATE(calculadoraViab!$C$83,1),fluxoDeCaixa!BR3&lt;=EDATE(calculadoraViab!$C$87,calculadoraViab!$F$72)),-calculadoraViab!$E$45,0)</f>
        <v>0</v>
      </c>
      <c r="BS7" s="269">
        <f>IF(MONTH(BS3)&amp;YEAR(BS3)=MONTH(calculadoraViab!$C$83)&amp;YEAR(calculadoraViab!$C$83),-calculadoraViab!$C$45,0)+IF(AND(fluxoDeCaixa!BS3&gt;=EDATE(calculadoraViab!$C$83,1),fluxoDeCaixa!BS3&lt;=EDATE(calculadoraViab!$C$87,calculadoraViab!$F$72)),-calculadoraViab!$E$45,0)</f>
        <v>0</v>
      </c>
      <c r="BT7" s="269">
        <f>IF(MONTH(BT3)&amp;YEAR(BT3)=MONTH(calculadoraViab!$C$83)&amp;YEAR(calculadoraViab!$C$83),-calculadoraViab!$C$45,0)+IF(AND(fluxoDeCaixa!BT3&gt;=EDATE(calculadoraViab!$C$83,1),fluxoDeCaixa!BT3&lt;=EDATE(calculadoraViab!$C$87,calculadoraViab!$F$72)),-calculadoraViab!$E$45,0)</f>
        <v>0</v>
      </c>
      <c r="BU7" s="269">
        <f>IF(MONTH(BU3)&amp;YEAR(BU3)=MONTH(calculadoraViab!$C$83)&amp;YEAR(calculadoraViab!$C$83),-calculadoraViab!$C$45,0)+IF(AND(fluxoDeCaixa!BU3&gt;=EDATE(calculadoraViab!$C$83,1),fluxoDeCaixa!BU3&lt;=EDATE(calculadoraViab!$C$87,calculadoraViab!$F$72)),-calculadoraViab!$E$45,0)</f>
        <v>0</v>
      </c>
      <c r="BV7" s="269">
        <f>IF(MONTH(BV3)&amp;YEAR(BV3)=MONTH(calculadoraViab!$C$83)&amp;YEAR(calculadoraViab!$C$83),-calculadoraViab!$C$45,0)+IF(AND(fluxoDeCaixa!BV3&gt;=EDATE(calculadoraViab!$C$83,1),fluxoDeCaixa!BV3&lt;=EDATE(calculadoraViab!$C$87,calculadoraViab!$F$72)),-calculadoraViab!$E$45,0)</f>
        <v>0</v>
      </c>
      <c r="BW7" s="269">
        <f>IF(MONTH(BW3)&amp;YEAR(BW3)=MONTH(calculadoraViab!$C$83)&amp;YEAR(calculadoraViab!$C$83),-calculadoraViab!$C$45,0)+IF(AND(fluxoDeCaixa!BW3&gt;=EDATE(calculadoraViab!$C$83,1),fluxoDeCaixa!BW3&lt;=EDATE(calculadoraViab!$C$87,calculadoraViab!$F$72)),-calculadoraViab!$E$45,0)</f>
        <v>0</v>
      </c>
      <c r="BX7" s="269">
        <f>IF(MONTH(BX3)&amp;YEAR(BX3)=MONTH(calculadoraViab!$C$83)&amp;YEAR(calculadoraViab!$C$83),-calculadoraViab!$C$45,0)+IF(AND(fluxoDeCaixa!BX3&gt;=EDATE(calculadoraViab!$C$83,1),fluxoDeCaixa!BX3&lt;=EDATE(calculadoraViab!$C$87,calculadoraViab!$F$72)),-calculadoraViab!$E$45,0)</f>
        <v>0</v>
      </c>
      <c r="BY7" s="269">
        <f>IF(MONTH(BY3)&amp;YEAR(BY3)=MONTH(calculadoraViab!$C$83)&amp;YEAR(calculadoraViab!$C$83),-calculadoraViab!$C$45,0)+IF(AND(fluxoDeCaixa!BY3&gt;=EDATE(calculadoraViab!$C$83,1),fluxoDeCaixa!BY3&lt;=EDATE(calculadoraViab!$C$87,calculadoraViab!$F$72)),-calculadoraViab!$E$45,0)</f>
        <v>0</v>
      </c>
      <c r="BZ7" s="269">
        <f>IF(MONTH(BZ3)&amp;YEAR(BZ3)=MONTH(calculadoraViab!$C$83)&amp;YEAR(calculadoraViab!$C$83),-calculadoraViab!$C$45,0)+IF(AND(fluxoDeCaixa!BZ3&gt;=EDATE(calculadoraViab!$C$83,1),fluxoDeCaixa!BZ3&lt;=EDATE(calculadoraViab!$C$87,calculadoraViab!$F$72)),-calculadoraViab!$E$45,0)</f>
        <v>0</v>
      </c>
      <c r="CA7" s="269">
        <f>IF(MONTH(CA3)&amp;YEAR(CA3)=MONTH(calculadoraViab!$C$83)&amp;YEAR(calculadoraViab!$C$83),-calculadoraViab!$C$45,0)+IF(AND(fluxoDeCaixa!CA3&gt;=EDATE(calculadoraViab!$C$83,1),fluxoDeCaixa!CA3&lt;=EDATE(calculadoraViab!$C$87,calculadoraViab!$F$72)),-calculadoraViab!$E$45,0)</f>
        <v>0</v>
      </c>
      <c r="CB7" s="269">
        <f>IF(MONTH(CB3)&amp;YEAR(CB3)=MONTH(calculadoraViab!$C$83)&amp;YEAR(calculadoraViab!$C$83),-calculadoraViab!$C$45,0)+IF(AND(fluxoDeCaixa!CB3&gt;=EDATE(calculadoraViab!$C$83,1),fluxoDeCaixa!CB3&lt;=EDATE(calculadoraViab!$C$87,calculadoraViab!$F$72)),-calculadoraViab!$E$45,0)</f>
        <v>0</v>
      </c>
      <c r="CC7" s="269">
        <f>IF(MONTH(CC3)&amp;YEAR(CC3)=MONTH(calculadoraViab!$C$83)&amp;YEAR(calculadoraViab!$C$83),-calculadoraViab!$C$45,0)+IF(AND(fluxoDeCaixa!CC3&gt;=EDATE(calculadoraViab!$C$83,1),fluxoDeCaixa!CC3&lt;=EDATE(calculadoraViab!$C$87,calculadoraViab!$F$72)),-calculadoraViab!$E$45,0)</f>
        <v>0</v>
      </c>
      <c r="CD7" s="269">
        <f>IF(MONTH(CD3)&amp;YEAR(CD3)=MONTH(calculadoraViab!$C$83)&amp;YEAR(calculadoraViab!$C$83),-calculadoraViab!$C$45,0)+IF(AND(fluxoDeCaixa!CD3&gt;=EDATE(calculadoraViab!$C$83,1),fluxoDeCaixa!CD3&lt;=EDATE(calculadoraViab!$C$87,calculadoraViab!$F$72)),-calculadoraViab!$E$45,0)</f>
        <v>0</v>
      </c>
      <c r="CE7" s="269">
        <f>IF(MONTH(CE3)&amp;YEAR(CE3)=MONTH(calculadoraViab!$C$83)&amp;YEAR(calculadoraViab!$C$83),-calculadoraViab!$C$45,0)+IF(AND(fluxoDeCaixa!CE3&gt;=EDATE(calculadoraViab!$C$83,1),fluxoDeCaixa!CE3&lt;=EDATE(calculadoraViab!$C$87,calculadoraViab!$F$72)),-calculadoraViab!$E$45,0)</f>
        <v>0</v>
      </c>
      <c r="CF7" s="269">
        <f>IF(MONTH(CF3)&amp;YEAR(CF3)=MONTH(calculadoraViab!$C$83)&amp;YEAR(calculadoraViab!$C$83),-calculadoraViab!$C$45,0)+IF(AND(fluxoDeCaixa!CF3&gt;=EDATE(calculadoraViab!$C$83,1),fluxoDeCaixa!CF3&lt;=EDATE(calculadoraViab!$C$87,calculadoraViab!$F$72)),-calculadoraViab!$E$45,0)</f>
        <v>0</v>
      </c>
      <c r="CG7" s="269">
        <f>IF(MONTH(CG3)&amp;YEAR(CG3)=MONTH(calculadoraViab!$C$83)&amp;YEAR(calculadoraViab!$C$83),-calculadoraViab!$C$45,0)+IF(AND(fluxoDeCaixa!CG3&gt;=EDATE(calculadoraViab!$C$83,1),fluxoDeCaixa!CG3&lt;=EDATE(calculadoraViab!$C$87,calculadoraViab!$F$72)),-calculadoraViab!$E$45,0)</f>
        <v>0</v>
      </c>
      <c r="CH7" s="269">
        <f>IF(MONTH(CH3)&amp;YEAR(CH3)=MONTH(calculadoraViab!$C$83)&amp;YEAR(calculadoraViab!$C$83),-calculadoraViab!$C$45,0)+IF(AND(fluxoDeCaixa!CH3&gt;=EDATE(calculadoraViab!$C$83,1),fluxoDeCaixa!CH3&lt;=EDATE(calculadoraViab!$C$87,calculadoraViab!$F$72)),-calculadoraViab!$E$45,0)</f>
        <v>0</v>
      </c>
      <c r="CI7" s="269">
        <f>IF(MONTH(CI3)&amp;YEAR(CI3)=MONTH(calculadoraViab!$C$83)&amp;YEAR(calculadoraViab!$C$83),-calculadoraViab!$C$45,0)+IF(AND(fluxoDeCaixa!CI3&gt;=EDATE(calculadoraViab!$C$83,1),fluxoDeCaixa!CI3&lt;=EDATE(calculadoraViab!$C$87,calculadoraViab!$F$72)),-calculadoraViab!$E$45,0)</f>
        <v>0</v>
      </c>
      <c r="CJ7" s="269">
        <f>IF(MONTH(CJ3)&amp;YEAR(CJ3)=MONTH(calculadoraViab!$C$83)&amp;YEAR(calculadoraViab!$C$83),-calculadoraViab!$C$45,0)+IF(AND(fluxoDeCaixa!CJ3&gt;=EDATE(calculadoraViab!$C$83,1),fluxoDeCaixa!CJ3&lt;=EDATE(calculadoraViab!$C$87,calculadoraViab!$F$72)),-calculadoraViab!$E$45,0)</f>
        <v>0</v>
      </c>
      <c r="CK7" s="269">
        <f>IF(MONTH(CK3)&amp;YEAR(CK3)=MONTH(calculadoraViab!$C$83)&amp;YEAR(calculadoraViab!$C$83),-calculadoraViab!$C$45,0)+IF(AND(fluxoDeCaixa!CK3&gt;=EDATE(calculadoraViab!$C$83,1),fluxoDeCaixa!CK3&lt;=EDATE(calculadoraViab!$C$87,calculadoraViab!$F$72)),-calculadoraViab!$E$45,0)</f>
        <v>0</v>
      </c>
      <c r="CL7" s="269">
        <f>IF(MONTH(CL3)&amp;YEAR(CL3)=MONTH(calculadoraViab!$C$83)&amp;YEAR(calculadoraViab!$C$83),-calculadoraViab!$C$45,0)+IF(AND(fluxoDeCaixa!CL3&gt;=EDATE(calculadoraViab!$C$83,1),fluxoDeCaixa!CL3&lt;=EDATE(calculadoraViab!$C$87,calculadoraViab!$F$72)),-calculadoraViab!$E$45,0)</f>
        <v>0</v>
      </c>
      <c r="CM7" s="269">
        <f>IF(MONTH(CM3)&amp;YEAR(CM3)=MONTH(calculadoraViab!$C$83)&amp;YEAR(calculadoraViab!$C$83),-calculadoraViab!$C$45,0)+IF(AND(fluxoDeCaixa!CM3&gt;=EDATE(calculadoraViab!$C$83,1),fluxoDeCaixa!CM3&lt;=EDATE(calculadoraViab!$C$87,calculadoraViab!$F$72)),-calculadoraViab!$E$45,0)</f>
        <v>0</v>
      </c>
      <c r="CN7" s="269">
        <f>IF(MONTH(CN3)&amp;YEAR(CN3)=MONTH(calculadoraViab!$C$83)&amp;YEAR(calculadoraViab!$C$83),-calculadoraViab!$C$45,0)+IF(AND(fluxoDeCaixa!CN3&gt;=EDATE(calculadoraViab!$C$83,1),fluxoDeCaixa!CN3&lt;=EDATE(calculadoraViab!$C$87,calculadoraViab!$F$72)),-calculadoraViab!$E$45,0)</f>
        <v>0</v>
      </c>
      <c r="CO7" s="269">
        <f>IF(MONTH(CO3)&amp;YEAR(CO3)=MONTH(calculadoraViab!$C$83)&amp;YEAR(calculadoraViab!$C$83),-calculadoraViab!$C$45,0)+IF(AND(fluxoDeCaixa!CO3&gt;=EDATE(calculadoraViab!$C$83,1),fluxoDeCaixa!CO3&lt;=EDATE(calculadoraViab!$C$87,calculadoraViab!$F$72)),-calculadoraViab!$E$45,0)</f>
        <v>0</v>
      </c>
      <c r="CP7" s="269">
        <f>IF(MONTH(CP3)&amp;YEAR(CP3)=MONTH(calculadoraViab!$C$83)&amp;YEAR(calculadoraViab!$C$83),-calculadoraViab!$C$45,0)+IF(AND(fluxoDeCaixa!CP3&gt;=EDATE(calculadoraViab!$C$83,1),fluxoDeCaixa!CP3&lt;=EDATE(calculadoraViab!$C$87,calculadoraViab!$F$72)),-calculadoraViab!$E$45,0)</f>
        <v>0</v>
      </c>
      <c r="CQ7" s="269">
        <f>IF(MONTH(CQ3)&amp;YEAR(CQ3)=MONTH(calculadoraViab!$C$83)&amp;YEAR(calculadoraViab!$C$83),-calculadoraViab!$C$45,0)+IF(AND(fluxoDeCaixa!CQ3&gt;=EDATE(calculadoraViab!$C$83,1),fluxoDeCaixa!CQ3&lt;=EDATE(calculadoraViab!$C$87,calculadoraViab!$F$72)),-calculadoraViab!$E$45,0)</f>
        <v>0</v>
      </c>
      <c r="CR7" s="269">
        <f>IF(MONTH(CR3)&amp;YEAR(CR3)=MONTH(calculadoraViab!$C$83)&amp;YEAR(calculadoraViab!$C$83),-calculadoraViab!$C$45,0)+IF(AND(fluxoDeCaixa!CR3&gt;=EDATE(calculadoraViab!$C$83,1),fluxoDeCaixa!CR3&lt;=EDATE(calculadoraViab!$C$87,calculadoraViab!$F$72)),-calculadoraViab!$E$45,0)</f>
        <v>0</v>
      </c>
      <c r="CS7" s="269">
        <f>IF(MONTH(CS3)&amp;YEAR(CS3)=MONTH(calculadoraViab!$C$83)&amp;YEAR(calculadoraViab!$C$83),-calculadoraViab!$C$45,0)+IF(AND(fluxoDeCaixa!CS3&gt;=EDATE(calculadoraViab!$C$83,1),fluxoDeCaixa!CS3&lt;=EDATE(calculadoraViab!$C$87,calculadoraViab!$F$72)),-calculadoraViab!$E$45,0)</f>
        <v>0</v>
      </c>
      <c r="CT7" s="269">
        <f>IF(MONTH(CT3)&amp;YEAR(CT3)=MONTH(calculadoraViab!$C$83)&amp;YEAR(calculadoraViab!$C$83),-calculadoraViab!$C$45,0)+IF(AND(fluxoDeCaixa!CT3&gt;=EDATE(calculadoraViab!$C$83,1),fluxoDeCaixa!CT3&lt;=EDATE(calculadoraViab!$C$87,calculadoraViab!$F$72)),-calculadoraViab!$E$45,0)</f>
        <v>0</v>
      </c>
      <c r="CU7" s="269">
        <f>IF(MONTH(CU3)&amp;YEAR(CU3)=MONTH(calculadoraViab!$C$83)&amp;YEAR(calculadoraViab!$C$83),-calculadoraViab!$C$45,0)+IF(AND(fluxoDeCaixa!CU3&gt;=EDATE(calculadoraViab!$C$83,1),fluxoDeCaixa!CU3&lt;=EDATE(calculadoraViab!$C$87,calculadoraViab!$F$72)),-calculadoraViab!$E$45,0)</f>
        <v>0</v>
      </c>
      <c r="CV7" s="269">
        <f>IF(MONTH(CV3)&amp;YEAR(CV3)=MONTH(calculadoraViab!$C$83)&amp;YEAR(calculadoraViab!$C$83),-calculadoraViab!$C$45,0)+IF(AND(fluxoDeCaixa!CV3&gt;=EDATE(calculadoraViab!$C$83,1),fluxoDeCaixa!CV3&lt;=EDATE(calculadoraViab!$C$87,calculadoraViab!$F$72)),-calculadoraViab!$E$45,0)</f>
        <v>0</v>
      </c>
      <c r="CW7" s="269">
        <f>IF(MONTH(CW3)&amp;YEAR(CW3)=MONTH(calculadoraViab!$C$83)&amp;YEAR(calculadoraViab!$C$83),-calculadoraViab!$C$45,0)+IF(AND(fluxoDeCaixa!CW3&gt;=EDATE(calculadoraViab!$C$83,1),fluxoDeCaixa!CW3&lt;=EDATE(calculadoraViab!$C$87,calculadoraViab!$F$72)),-calculadoraViab!$E$45,0)</f>
        <v>0</v>
      </c>
      <c r="CX7" s="269">
        <f>IF(MONTH(CX3)&amp;YEAR(CX3)=MONTH(calculadoraViab!$C$83)&amp;YEAR(calculadoraViab!$C$83),-calculadoraViab!$C$45,0)+IF(AND(fluxoDeCaixa!CX3&gt;=EDATE(calculadoraViab!$C$83,1),fluxoDeCaixa!CX3&lt;=EDATE(calculadoraViab!$C$87,calculadoraViab!$F$72)),-calculadoraViab!$E$45,0)</f>
        <v>0</v>
      </c>
      <c r="CY7" s="269">
        <f>IF(MONTH(CY3)&amp;YEAR(CY3)=MONTH(calculadoraViab!$C$83)&amp;YEAR(calculadoraViab!$C$83),-calculadoraViab!$C$45,0)+IF(AND(fluxoDeCaixa!CY3&gt;=EDATE(calculadoraViab!$C$83,1),fluxoDeCaixa!CY3&lt;=EDATE(calculadoraViab!$C$87,calculadoraViab!$F$72)),-calculadoraViab!$E$45,0)</f>
        <v>0</v>
      </c>
      <c r="CZ7" s="269">
        <f>IF(MONTH(CZ3)&amp;YEAR(CZ3)=MONTH(calculadoraViab!$C$83)&amp;YEAR(calculadoraViab!$C$83),-calculadoraViab!$C$45,0)+IF(AND(fluxoDeCaixa!CZ3&gt;=EDATE(calculadoraViab!$C$83,1),fluxoDeCaixa!CZ3&lt;=EDATE(calculadoraViab!$C$87,calculadoraViab!$F$72)),-calculadoraViab!$E$45,0)</f>
        <v>0</v>
      </c>
      <c r="DA7" s="269">
        <f>IF(MONTH(DA3)&amp;YEAR(DA3)=MONTH(calculadoraViab!$C$83)&amp;YEAR(calculadoraViab!$C$83),-calculadoraViab!$C$45,0)+IF(AND(fluxoDeCaixa!DA3&gt;=EDATE(calculadoraViab!$C$83,1),fluxoDeCaixa!DA3&lt;=EDATE(calculadoraViab!$C$87,calculadoraViab!$F$72)),-calculadoraViab!$E$45,0)</f>
        <v>0</v>
      </c>
      <c r="DB7" s="269">
        <f>IF(MONTH(DB3)&amp;YEAR(DB3)=MONTH(calculadoraViab!$C$83)&amp;YEAR(calculadoraViab!$C$83),-calculadoraViab!$C$45,0)+IF(AND(fluxoDeCaixa!DB3&gt;=EDATE(calculadoraViab!$C$83,1),fluxoDeCaixa!DB3&lt;=EDATE(calculadoraViab!$C$87,calculadoraViab!$F$72)),-calculadoraViab!$E$45,0)</f>
        <v>0</v>
      </c>
      <c r="DC7" s="269">
        <f>IF(MONTH(DC3)&amp;YEAR(DC3)=MONTH(calculadoraViab!$C$83)&amp;YEAR(calculadoraViab!$C$83),-calculadoraViab!$C$45,0)+IF(AND(fluxoDeCaixa!DC3&gt;=EDATE(calculadoraViab!$C$83,1),fluxoDeCaixa!DC3&lt;=EDATE(calculadoraViab!$C$87,calculadoraViab!$F$72)),-calculadoraViab!$E$45,0)</f>
        <v>0</v>
      </c>
      <c r="DD7" s="269">
        <f>IF(MONTH(DD3)&amp;YEAR(DD3)=MONTH(calculadoraViab!$C$83)&amp;YEAR(calculadoraViab!$C$83),-calculadoraViab!$C$45,0)+IF(AND(fluxoDeCaixa!DD3&gt;=EDATE(calculadoraViab!$C$83,1),fluxoDeCaixa!DD3&lt;=EDATE(calculadoraViab!$C$87,calculadoraViab!$F$72)),-calculadoraViab!$E$45,0)</f>
        <v>0</v>
      </c>
      <c r="DE7" s="269">
        <f>IF(MONTH(DE3)&amp;YEAR(DE3)=MONTH(calculadoraViab!$C$83)&amp;YEAR(calculadoraViab!$C$83),-calculadoraViab!$C$45,0)+IF(AND(fluxoDeCaixa!DE3&gt;=EDATE(calculadoraViab!$C$83,1),fluxoDeCaixa!DE3&lt;=EDATE(calculadoraViab!$C$87,calculadoraViab!$F$72)),-calculadoraViab!$E$45,0)</f>
        <v>0</v>
      </c>
      <c r="DF7" s="269">
        <f>IF(MONTH(DF3)&amp;YEAR(DF3)=MONTH(calculadoraViab!$C$83)&amp;YEAR(calculadoraViab!$C$83),-calculadoraViab!$C$45,0)+IF(AND(fluxoDeCaixa!DF3&gt;=EDATE(calculadoraViab!$C$83,1),fluxoDeCaixa!DF3&lt;=EDATE(calculadoraViab!$C$87,calculadoraViab!$F$72)),-calculadoraViab!$E$45,0)</f>
        <v>0</v>
      </c>
      <c r="DG7" s="269">
        <f>IF(MONTH(DG3)&amp;YEAR(DG3)=MONTH(calculadoraViab!$C$83)&amp;YEAR(calculadoraViab!$C$83),-calculadoraViab!$C$45,0)+IF(AND(fluxoDeCaixa!DG3&gt;=EDATE(calculadoraViab!$C$83,1),fluxoDeCaixa!DG3&lt;=EDATE(calculadoraViab!$C$87,calculadoraViab!$F$72)),-calculadoraViab!$E$45,0)</f>
        <v>0</v>
      </c>
      <c r="DH7" s="269">
        <f>IF(MONTH(DH3)&amp;YEAR(DH3)=MONTH(calculadoraViab!$C$83)&amp;YEAR(calculadoraViab!$C$83),-calculadoraViab!$C$45,0)+IF(AND(fluxoDeCaixa!DH3&gt;=EDATE(calculadoraViab!$C$83,1),fluxoDeCaixa!DH3&lt;=EDATE(calculadoraViab!$C$87,calculadoraViab!$F$72)),-calculadoraViab!$E$45,0)</f>
        <v>0</v>
      </c>
      <c r="DI7" s="269">
        <f>IF(MONTH(DI3)&amp;YEAR(DI3)=MONTH(calculadoraViab!$C$83)&amp;YEAR(calculadoraViab!$C$83),-calculadoraViab!$C$45,0)+IF(AND(fluxoDeCaixa!DI3&gt;=EDATE(calculadoraViab!$C$83,1),fluxoDeCaixa!DI3&lt;=EDATE(calculadoraViab!$C$87,calculadoraViab!$F$72)),-calculadoraViab!$E$45,0)</f>
        <v>0</v>
      </c>
      <c r="DJ7" s="269">
        <f>IF(MONTH(DJ3)&amp;YEAR(DJ3)=MONTH(calculadoraViab!$C$83)&amp;YEAR(calculadoraViab!$C$83),-calculadoraViab!$C$45,0)+IF(AND(fluxoDeCaixa!DJ3&gt;=EDATE(calculadoraViab!$C$83,1),fluxoDeCaixa!DJ3&lt;=EDATE(calculadoraViab!$C$87,calculadoraViab!$F$72)),-calculadoraViab!$E$45,0)</f>
        <v>0</v>
      </c>
      <c r="DK7" s="269">
        <f>IF(MONTH(DK3)&amp;YEAR(DK3)=MONTH(calculadoraViab!$C$83)&amp;YEAR(calculadoraViab!$C$83),-calculadoraViab!$C$45,0)+IF(AND(fluxoDeCaixa!DK3&gt;=EDATE(calculadoraViab!$C$83,1),fluxoDeCaixa!DK3&lt;=EDATE(calculadoraViab!$C$87,calculadoraViab!$F$72)),-calculadoraViab!$E$45,0)</f>
        <v>0</v>
      </c>
      <c r="DL7" s="269">
        <f>IF(MONTH(DL3)&amp;YEAR(DL3)=MONTH(calculadoraViab!$C$83)&amp;YEAR(calculadoraViab!$C$83),-calculadoraViab!$C$45,0)+IF(AND(fluxoDeCaixa!DL3&gt;=EDATE(calculadoraViab!$C$83,1),fluxoDeCaixa!DL3&lt;=EDATE(calculadoraViab!$C$87,calculadoraViab!$F$72)),-calculadoraViab!$E$45,0)</f>
        <v>0</v>
      </c>
      <c r="DM7" s="269">
        <f>IF(MONTH(DM3)&amp;YEAR(DM3)=MONTH(calculadoraViab!$C$83)&amp;YEAR(calculadoraViab!$C$83),-calculadoraViab!$C$45,0)+IF(AND(fluxoDeCaixa!DM3&gt;=EDATE(calculadoraViab!$C$83,1),fluxoDeCaixa!DM3&lt;=EDATE(calculadoraViab!$C$87,calculadoraViab!$F$72)),-calculadoraViab!$E$45,0)</f>
        <v>0</v>
      </c>
      <c r="DN7" s="269">
        <f>IF(MONTH(DN3)&amp;YEAR(DN3)=MONTH(calculadoraViab!$C$83)&amp;YEAR(calculadoraViab!$C$83),-calculadoraViab!$C$45,0)+IF(AND(fluxoDeCaixa!DN3&gt;=EDATE(calculadoraViab!$C$83,1),fluxoDeCaixa!DN3&lt;=EDATE(calculadoraViab!$C$87,calculadoraViab!$F$72)),-calculadoraViab!$E$45,0)</f>
        <v>0</v>
      </c>
      <c r="DO7" s="269">
        <f>IF(MONTH(DO3)&amp;YEAR(DO3)=MONTH(calculadoraViab!$C$83)&amp;YEAR(calculadoraViab!$C$83),-calculadoraViab!$C$45,0)+IF(AND(fluxoDeCaixa!DO3&gt;=EDATE(calculadoraViab!$C$83,1),fluxoDeCaixa!DO3&lt;=EDATE(calculadoraViab!$C$87,calculadoraViab!$F$72)),-calculadoraViab!$E$45,0)</f>
        <v>0</v>
      </c>
      <c r="DP7" s="269">
        <f>IF(MONTH(DP3)&amp;YEAR(DP3)=MONTH(calculadoraViab!$C$83)&amp;YEAR(calculadoraViab!$C$83),-calculadoraViab!$C$45,0)+IF(AND(fluxoDeCaixa!DP3&gt;=EDATE(calculadoraViab!$C$83,1),fluxoDeCaixa!DP3&lt;=EDATE(calculadoraViab!$C$87,calculadoraViab!$F$72)),-calculadoraViab!$E$45,0)</f>
        <v>0</v>
      </c>
      <c r="DQ7" s="269">
        <f>IF(MONTH(DQ3)&amp;YEAR(DQ3)=MONTH(calculadoraViab!$C$83)&amp;YEAR(calculadoraViab!$C$83),-calculadoraViab!$C$45,0)+IF(AND(fluxoDeCaixa!DQ3&gt;=EDATE(calculadoraViab!$C$83,1),fluxoDeCaixa!DQ3&lt;=EDATE(calculadoraViab!$C$87,calculadoraViab!$F$72)),-calculadoraViab!$E$45,0)</f>
        <v>0</v>
      </c>
      <c r="DR7" s="269">
        <f>IF(MONTH(DR3)&amp;YEAR(DR3)=MONTH(calculadoraViab!$C$83)&amp;YEAR(calculadoraViab!$C$83),-calculadoraViab!$C$45,0)+IF(AND(fluxoDeCaixa!DR3&gt;=EDATE(calculadoraViab!$C$83,1),fluxoDeCaixa!DR3&lt;=EDATE(calculadoraViab!$C$87,calculadoraViab!$F$72)),-calculadoraViab!$E$45,0)</f>
        <v>0</v>
      </c>
    </row>
    <row r="8" ht="14.25" customHeight="1">
      <c r="A8" s="268" t="s">
        <v>179</v>
      </c>
      <c r="B8" s="269">
        <f>IF(AND(fluxoDeCaixa!B3&gt;=calculadoraViab!$C$84,fluxoDeCaixa!B3&lt;calculadoraViab!$C$85),-calculadoraViab!$C$47/calculadoraViab!$B$85,0)</f>
        <v>0</v>
      </c>
      <c r="C8" s="269">
        <f>IF(AND(fluxoDeCaixa!C3&gt;=calculadoraViab!$C$84,fluxoDeCaixa!C3&lt;calculadoraViab!$C$85),-calculadoraViab!$C$47/calculadoraViab!$B$85,0)</f>
        <v>0</v>
      </c>
      <c r="D8" s="269">
        <f>IF(AND(fluxoDeCaixa!D3&gt;=calculadoraViab!$C$84,fluxoDeCaixa!D3&lt;calculadoraViab!$C$85),-calculadoraViab!$C$47/calculadoraViab!$B$85,0)</f>
        <v>0</v>
      </c>
      <c r="E8" s="269">
        <f>IF(AND(fluxoDeCaixa!E3&gt;=calculadoraViab!$C$84,fluxoDeCaixa!E3&lt;calculadoraViab!$C$85),-calculadoraViab!$C$47/calculadoraViab!$B$85,0)</f>
        <v>-49000</v>
      </c>
      <c r="F8" s="269">
        <f>IF(AND(fluxoDeCaixa!F3&gt;=calculadoraViab!$C$84,fluxoDeCaixa!F3&lt;calculadoraViab!$C$85),-calculadoraViab!$C$47/calculadoraViab!$B$85,0)</f>
        <v>-49000</v>
      </c>
      <c r="G8" s="269">
        <f>IF(AND(fluxoDeCaixa!G3&gt;=calculadoraViab!$C$84,fluxoDeCaixa!G3&lt;calculadoraViab!$C$85),-calculadoraViab!$C$47/calculadoraViab!$B$85,0)</f>
        <v>-49000</v>
      </c>
      <c r="H8" s="269">
        <f>IF(AND(fluxoDeCaixa!H3&gt;=calculadoraViab!$C$84,fluxoDeCaixa!H3&lt;calculadoraViab!$C$85),-calculadoraViab!$C$47/calculadoraViab!$B$85,0)</f>
        <v>-49000</v>
      </c>
      <c r="I8" s="269">
        <f>IF(AND(fluxoDeCaixa!I3&gt;=calculadoraViab!$C$84,fluxoDeCaixa!I3&lt;calculadoraViab!$C$85),-calculadoraViab!$C$47/calculadoraViab!$B$85,0)</f>
        <v>-49000</v>
      </c>
      <c r="J8" s="269">
        <f>IF(AND(fluxoDeCaixa!J3&gt;=calculadoraViab!$C$84,fluxoDeCaixa!J3&lt;calculadoraViab!$C$85),-calculadoraViab!$C$47/calculadoraViab!$B$85,0)</f>
        <v>-49000</v>
      </c>
      <c r="K8" s="269">
        <f>IF(AND(fluxoDeCaixa!K3&gt;=calculadoraViab!$C$84,fluxoDeCaixa!K3&lt;calculadoraViab!$C$85),-calculadoraViab!$C$47/calculadoraViab!$B$85,0)</f>
        <v>0</v>
      </c>
      <c r="L8" s="269">
        <f>IF(AND(fluxoDeCaixa!L3&gt;=calculadoraViab!$C$84,fluxoDeCaixa!L3&lt;calculadoraViab!$C$85),-calculadoraViab!$C$47/calculadoraViab!$B$85,0)</f>
        <v>0</v>
      </c>
      <c r="M8" s="269">
        <f>IF(AND(fluxoDeCaixa!M3&gt;=calculadoraViab!$C$84,fluxoDeCaixa!M3&lt;calculadoraViab!$C$85),-calculadoraViab!$C$47/calculadoraViab!$B$85,0)</f>
        <v>0</v>
      </c>
      <c r="N8" s="269">
        <f>IF(AND(fluxoDeCaixa!N3&gt;=calculadoraViab!$C$84,fluxoDeCaixa!N3&lt;calculadoraViab!$C$85),-calculadoraViab!$C$47/calculadoraViab!$B$85,0)</f>
        <v>0</v>
      </c>
      <c r="O8" s="269">
        <f>IF(AND(fluxoDeCaixa!O3&gt;=calculadoraViab!$C$84,fluxoDeCaixa!O3&lt;calculadoraViab!$C$85),-calculadoraViab!$C$47/calculadoraViab!$B$85,0)</f>
        <v>0</v>
      </c>
      <c r="P8" s="269">
        <f>IF(AND(fluxoDeCaixa!P3&gt;=calculadoraViab!$C$84,fluxoDeCaixa!P3&lt;calculadoraViab!$C$85),-calculadoraViab!$C$47/calculadoraViab!$B$85,0)</f>
        <v>0</v>
      </c>
      <c r="Q8" s="269">
        <f>IF(AND(fluxoDeCaixa!Q3&gt;=calculadoraViab!$C$84,fluxoDeCaixa!Q3&lt;calculadoraViab!$C$85),-calculadoraViab!$C$47/calculadoraViab!$B$85,0)</f>
        <v>0</v>
      </c>
      <c r="R8" s="269">
        <f>IF(AND(fluxoDeCaixa!R3&gt;=calculadoraViab!$C$84,fluxoDeCaixa!R3&lt;calculadoraViab!$C$85),-calculadoraViab!$C$47/calculadoraViab!$B$85,0)</f>
        <v>0</v>
      </c>
      <c r="S8" s="269">
        <f>IF(AND(fluxoDeCaixa!S3&gt;=calculadoraViab!$C$84,fluxoDeCaixa!S3&lt;calculadoraViab!$C$85),-calculadoraViab!$C$47/calculadoraViab!$B$85,0)</f>
        <v>0</v>
      </c>
      <c r="T8" s="269">
        <f>IF(AND(fluxoDeCaixa!T3&gt;=calculadoraViab!$C$84,fluxoDeCaixa!T3&lt;calculadoraViab!$C$85),-calculadoraViab!$C$47/calculadoraViab!$B$85,0)</f>
        <v>0</v>
      </c>
      <c r="U8" s="269">
        <f>IF(AND(fluxoDeCaixa!U3&gt;=calculadoraViab!$C$84,fluxoDeCaixa!U3&lt;calculadoraViab!$C$85),-calculadoraViab!$C$47/calculadoraViab!$B$85,0)</f>
        <v>0</v>
      </c>
      <c r="V8" s="269">
        <f>IF(AND(fluxoDeCaixa!V3&gt;=calculadoraViab!$C$84,fluxoDeCaixa!V3&lt;calculadoraViab!$C$85),-calculadoraViab!$C$47/calculadoraViab!$B$85,0)</f>
        <v>0</v>
      </c>
      <c r="W8" s="269">
        <f>IF(AND(fluxoDeCaixa!W3&gt;=calculadoraViab!$C$84,fluxoDeCaixa!W3&lt;calculadoraViab!$C$85),-calculadoraViab!$C$47/calculadoraViab!$B$85,0)</f>
        <v>0</v>
      </c>
      <c r="X8" s="269">
        <f>IF(AND(fluxoDeCaixa!X3&gt;=calculadoraViab!$C$84,fluxoDeCaixa!X3&lt;calculadoraViab!$C$85),-calculadoraViab!$C$47/calculadoraViab!$B$85,0)</f>
        <v>0</v>
      </c>
      <c r="Y8" s="269">
        <f>IF(AND(fluxoDeCaixa!Y3&gt;=calculadoraViab!$C$84,fluxoDeCaixa!Y3&lt;calculadoraViab!$C$85),-calculadoraViab!$C$47/calculadoraViab!$B$85,0)</f>
        <v>0</v>
      </c>
      <c r="Z8" s="269">
        <f>IF(AND(fluxoDeCaixa!Z3&gt;=calculadoraViab!$C$84,fluxoDeCaixa!Z3&lt;calculadoraViab!$C$85),-calculadoraViab!$C$47/calculadoraViab!$B$85,0)</f>
        <v>0</v>
      </c>
      <c r="AA8" s="269">
        <f>IF(AND(fluxoDeCaixa!AA3&gt;=calculadoraViab!$C$84,fluxoDeCaixa!AA3&lt;calculadoraViab!$C$85),-calculadoraViab!$C$47/calculadoraViab!$B$85,0)</f>
        <v>0</v>
      </c>
      <c r="AB8" s="269">
        <f>IF(AND(fluxoDeCaixa!AB3&gt;=calculadoraViab!$C$84,fluxoDeCaixa!AB3&lt;calculadoraViab!$C$85),-calculadoraViab!$C$47/calculadoraViab!$B$85,0)</f>
        <v>0</v>
      </c>
      <c r="AC8" s="269">
        <f>IF(AND(fluxoDeCaixa!AC3&gt;=calculadoraViab!$C$84,fluxoDeCaixa!AC3&lt;calculadoraViab!$C$85),-calculadoraViab!$C$47/calculadoraViab!$B$85,0)</f>
        <v>0</v>
      </c>
      <c r="AD8" s="269">
        <f>IF(AND(fluxoDeCaixa!AD3&gt;=calculadoraViab!$C$84,fluxoDeCaixa!AD3&lt;calculadoraViab!$C$85),-calculadoraViab!$C$47/calculadoraViab!$B$85,0)</f>
        <v>0</v>
      </c>
      <c r="AE8" s="269">
        <f>IF(AND(fluxoDeCaixa!AE3&gt;=calculadoraViab!$C$84,fluxoDeCaixa!AE3&lt;calculadoraViab!$C$85),-calculadoraViab!$C$47/calculadoraViab!$B$85,0)</f>
        <v>0</v>
      </c>
      <c r="AF8" s="269">
        <f>IF(AND(fluxoDeCaixa!AF3&gt;=calculadoraViab!$C$84,fluxoDeCaixa!AF3&lt;calculadoraViab!$C$85),-calculadoraViab!$C$47/calculadoraViab!$B$85,0)</f>
        <v>0</v>
      </c>
      <c r="AG8" s="269">
        <f>IF(AND(fluxoDeCaixa!AG3&gt;=calculadoraViab!$C$84,fluxoDeCaixa!AG3&lt;calculadoraViab!$C$85),-calculadoraViab!$C$47/calculadoraViab!$B$85,0)</f>
        <v>0</v>
      </c>
      <c r="AH8" s="269">
        <f>IF(AND(fluxoDeCaixa!AH3&gt;=calculadoraViab!$C$84,fluxoDeCaixa!AH3&lt;calculadoraViab!$C$85),-calculadoraViab!$C$47/calculadoraViab!$B$85,0)</f>
        <v>0</v>
      </c>
      <c r="AI8" s="269">
        <f>IF(AND(fluxoDeCaixa!AI3&gt;=calculadoraViab!$C$84,fluxoDeCaixa!AI3&lt;calculadoraViab!$C$85),-calculadoraViab!$C$47/calculadoraViab!$B$85,0)</f>
        <v>0</v>
      </c>
      <c r="AJ8" s="269">
        <f>IF(AND(fluxoDeCaixa!AJ3&gt;=calculadoraViab!$C$84,fluxoDeCaixa!AJ3&lt;calculadoraViab!$C$85),-calculadoraViab!$C$47/calculadoraViab!$B$85,0)</f>
        <v>0</v>
      </c>
      <c r="AK8" s="269">
        <f>IF(AND(fluxoDeCaixa!AK3&gt;=calculadoraViab!$C$84,fluxoDeCaixa!AK3&lt;calculadoraViab!$C$85),-calculadoraViab!$C$47/calculadoraViab!$B$85,0)</f>
        <v>0</v>
      </c>
      <c r="AL8" s="269">
        <f>IF(AND(fluxoDeCaixa!AL3&gt;=calculadoraViab!$C$84,fluxoDeCaixa!AL3&lt;calculadoraViab!$C$85),-calculadoraViab!$C$47/calculadoraViab!$B$85,0)</f>
        <v>0</v>
      </c>
      <c r="AM8" s="269">
        <f>IF(AND(fluxoDeCaixa!AM3&gt;=calculadoraViab!$C$84,fluxoDeCaixa!AM3&lt;calculadoraViab!$C$85),-calculadoraViab!$C$47/calculadoraViab!$B$85,0)</f>
        <v>0</v>
      </c>
      <c r="AN8" s="269">
        <f>IF(AND(fluxoDeCaixa!AN3&gt;=calculadoraViab!$C$84,fluxoDeCaixa!AN3&lt;calculadoraViab!$C$85),-calculadoraViab!$C$47/calculadoraViab!$B$85,0)</f>
        <v>0</v>
      </c>
      <c r="AO8" s="269">
        <f>IF(AND(fluxoDeCaixa!AO3&gt;=calculadoraViab!$C$84,fluxoDeCaixa!AO3&lt;calculadoraViab!$C$85),-calculadoraViab!$C$47/calculadoraViab!$B$85,0)</f>
        <v>0</v>
      </c>
      <c r="AP8" s="269">
        <f>IF(AND(fluxoDeCaixa!AP3&gt;=calculadoraViab!$C$84,fluxoDeCaixa!AP3&lt;calculadoraViab!$C$85),-calculadoraViab!$C$47/calculadoraViab!$B$85,0)</f>
        <v>0</v>
      </c>
      <c r="AQ8" s="269">
        <f>IF(AND(fluxoDeCaixa!AQ3&gt;=calculadoraViab!$C$84,fluxoDeCaixa!AQ3&lt;calculadoraViab!$C$85),-calculadoraViab!$C$47/calculadoraViab!$B$85,0)</f>
        <v>0</v>
      </c>
      <c r="AR8" s="269">
        <f>IF(AND(fluxoDeCaixa!AR3&gt;=calculadoraViab!$C$84,fluxoDeCaixa!AR3&lt;calculadoraViab!$C$85),-calculadoraViab!$C$47/calculadoraViab!$B$85,0)</f>
        <v>0</v>
      </c>
      <c r="AS8" s="269">
        <f>IF(AND(fluxoDeCaixa!AS3&gt;=calculadoraViab!$C$84,fluxoDeCaixa!AS3&lt;calculadoraViab!$C$85),-calculadoraViab!$C$47/calculadoraViab!$B$85,0)</f>
        <v>0</v>
      </c>
      <c r="AT8" s="269">
        <f>IF(AND(fluxoDeCaixa!AT3&gt;=calculadoraViab!$C$84,fluxoDeCaixa!AT3&lt;calculadoraViab!$C$85),-calculadoraViab!$C$47/calculadoraViab!$B$85,0)</f>
        <v>0</v>
      </c>
      <c r="AU8" s="269">
        <f>IF(AND(fluxoDeCaixa!AU3&gt;=calculadoraViab!$C$84,fluxoDeCaixa!AU3&lt;calculadoraViab!$C$85),-calculadoraViab!$C$47/calculadoraViab!$B$85,0)</f>
        <v>0</v>
      </c>
      <c r="AV8" s="269">
        <f>IF(AND(fluxoDeCaixa!AV3&gt;=calculadoraViab!$C$84,fluxoDeCaixa!AV3&lt;calculadoraViab!$C$85),-calculadoraViab!$C$47/calculadoraViab!$B$85,0)</f>
        <v>0</v>
      </c>
      <c r="AW8" s="269">
        <f>IF(AND(fluxoDeCaixa!AW3&gt;=calculadoraViab!$C$84,fluxoDeCaixa!AW3&lt;calculadoraViab!$C$85),-calculadoraViab!$C$47/calculadoraViab!$B$85,0)</f>
        <v>0</v>
      </c>
      <c r="AX8" s="269">
        <f>IF(AND(fluxoDeCaixa!AX3&gt;=calculadoraViab!$C$84,fluxoDeCaixa!AX3&lt;calculadoraViab!$C$85),-calculadoraViab!$C$47/calculadoraViab!$B$85,0)</f>
        <v>0</v>
      </c>
      <c r="AY8" s="269">
        <f>IF(AND(fluxoDeCaixa!AY3&gt;=calculadoraViab!$C$84,fluxoDeCaixa!AY3&lt;calculadoraViab!$C$85),-calculadoraViab!$C$47/calculadoraViab!$B$85,0)</f>
        <v>0</v>
      </c>
      <c r="AZ8" s="269">
        <f>IF(AND(fluxoDeCaixa!AZ3&gt;=calculadoraViab!$C$84,fluxoDeCaixa!AZ3&lt;calculadoraViab!$C$85),-calculadoraViab!$C$47/calculadoraViab!$B$85,0)</f>
        <v>0</v>
      </c>
      <c r="BA8" s="269">
        <f>IF(AND(fluxoDeCaixa!BA3&gt;=calculadoraViab!$C$84,fluxoDeCaixa!BA3&lt;calculadoraViab!$C$85),-calculadoraViab!$C$47/calculadoraViab!$B$85,0)</f>
        <v>0</v>
      </c>
      <c r="BB8" s="269">
        <f>IF(AND(fluxoDeCaixa!BB3&gt;=calculadoraViab!$C$84,fluxoDeCaixa!BB3&lt;calculadoraViab!$C$85),-calculadoraViab!$C$47/calculadoraViab!$B$85,0)</f>
        <v>0</v>
      </c>
      <c r="BC8" s="269">
        <f>IF(AND(fluxoDeCaixa!BC3&gt;=calculadoraViab!$C$84,fluxoDeCaixa!BC3&lt;calculadoraViab!$C$85),-calculadoraViab!$C$47/calculadoraViab!$B$85,0)</f>
        <v>0</v>
      </c>
      <c r="BD8" s="269">
        <f>IF(AND(fluxoDeCaixa!BD3&gt;=calculadoraViab!$C$84,fluxoDeCaixa!BD3&lt;calculadoraViab!$C$85),-calculadoraViab!$C$47/calculadoraViab!$B$85,0)</f>
        <v>0</v>
      </c>
      <c r="BE8" s="269">
        <f>IF(AND(fluxoDeCaixa!BE3&gt;=calculadoraViab!$C$84,fluxoDeCaixa!BE3&lt;calculadoraViab!$C$85),-calculadoraViab!$C$47/calculadoraViab!$B$85,0)</f>
        <v>0</v>
      </c>
      <c r="BF8" s="269">
        <f>IF(AND(fluxoDeCaixa!BF3&gt;=calculadoraViab!$C$84,fluxoDeCaixa!BF3&lt;calculadoraViab!$C$85),-calculadoraViab!$C$47/calculadoraViab!$B$85,0)</f>
        <v>0</v>
      </c>
      <c r="BG8" s="269">
        <f>IF(AND(fluxoDeCaixa!BG3&gt;=calculadoraViab!$C$84,fluxoDeCaixa!BG3&lt;calculadoraViab!$C$85),-calculadoraViab!$C$47/calculadoraViab!$B$85,0)</f>
        <v>0</v>
      </c>
      <c r="BH8" s="269">
        <f>IF(AND(fluxoDeCaixa!BH3&gt;=calculadoraViab!$C$84,fluxoDeCaixa!BH3&lt;calculadoraViab!$C$85),-calculadoraViab!$C$47/calculadoraViab!$B$85,0)</f>
        <v>0</v>
      </c>
      <c r="BI8" s="269">
        <f>IF(AND(fluxoDeCaixa!BI3&gt;=calculadoraViab!$C$84,fluxoDeCaixa!BI3&lt;calculadoraViab!$C$85),-calculadoraViab!$C$47/calculadoraViab!$B$85,0)</f>
        <v>0</v>
      </c>
      <c r="BJ8" s="269">
        <f>IF(AND(fluxoDeCaixa!BJ3&gt;=calculadoraViab!$C$84,fluxoDeCaixa!BJ3&lt;calculadoraViab!$C$85),-calculadoraViab!$C$47/calculadoraViab!$B$85,0)</f>
        <v>0</v>
      </c>
      <c r="BK8" s="269">
        <f>IF(AND(fluxoDeCaixa!BK3&gt;=calculadoraViab!$C$84,fluxoDeCaixa!BK3&lt;calculadoraViab!$C$85),-calculadoraViab!$C$47/calculadoraViab!$B$85,0)</f>
        <v>0</v>
      </c>
      <c r="BL8" s="269">
        <f>IF(AND(fluxoDeCaixa!BL3&gt;=calculadoraViab!$C$84,fluxoDeCaixa!BL3&lt;calculadoraViab!$C$85),-calculadoraViab!$C$47/calculadoraViab!$B$85,0)</f>
        <v>0</v>
      </c>
      <c r="BM8" s="269">
        <f>IF(AND(fluxoDeCaixa!BM3&gt;=calculadoraViab!$C$84,fluxoDeCaixa!BM3&lt;calculadoraViab!$C$85),-calculadoraViab!$C$47/calculadoraViab!$B$85,0)</f>
        <v>0</v>
      </c>
      <c r="BN8" s="269">
        <f>IF(AND(fluxoDeCaixa!BN3&gt;=calculadoraViab!$C$84,fluxoDeCaixa!BN3&lt;calculadoraViab!$C$85),-calculadoraViab!$C$47/calculadoraViab!$B$85,0)</f>
        <v>0</v>
      </c>
      <c r="BO8" s="269">
        <f>IF(AND(fluxoDeCaixa!BO3&gt;=calculadoraViab!$C$84,fluxoDeCaixa!BO3&lt;calculadoraViab!$C$85),-calculadoraViab!$C$47/calculadoraViab!$B$85,0)</f>
        <v>0</v>
      </c>
      <c r="BP8" s="269">
        <f>IF(AND(fluxoDeCaixa!BP3&gt;=calculadoraViab!$C$84,fluxoDeCaixa!BP3&lt;calculadoraViab!$C$85),-calculadoraViab!$C$47/calculadoraViab!$B$85,0)</f>
        <v>0</v>
      </c>
      <c r="BQ8" s="269">
        <f>IF(AND(fluxoDeCaixa!BQ3&gt;=calculadoraViab!$C$84,fluxoDeCaixa!BQ3&lt;calculadoraViab!$C$85),-calculadoraViab!$C$47/calculadoraViab!$B$85,0)</f>
        <v>0</v>
      </c>
      <c r="BR8" s="269">
        <f>IF(AND(fluxoDeCaixa!BR3&gt;=calculadoraViab!$C$84,fluxoDeCaixa!BR3&lt;calculadoraViab!$C$85),-calculadoraViab!$C$47/calculadoraViab!$B$85,0)</f>
        <v>0</v>
      </c>
      <c r="BS8" s="269">
        <f>IF(AND(fluxoDeCaixa!BS3&gt;=calculadoraViab!$C$84,fluxoDeCaixa!BS3&lt;calculadoraViab!$C$85),-calculadoraViab!$C$47/calculadoraViab!$B$85,0)</f>
        <v>0</v>
      </c>
      <c r="BT8" s="269">
        <f>IF(AND(fluxoDeCaixa!BT3&gt;=calculadoraViab!$C$84,fluxoDeCaixa!BT3&lt;calculadoraViab!$C$85),-calculadoraViab!$C$47/calculadoraViab!$B$85,0)</f>
        <v>0</v>
      </c>
      <c r="BU8" s="269">
        <f>IF(AND(fluxoDeCaixa!BU3&gt;=calculadoraViab!$C$84,fluxoDeCaixa!BU3&lt;calculadoraViab!$C$85),-calculadoraViab!$C$47/calculadoraViab!$B$85,0)</f>
        <v>0</v>
      </c>
      <c r="BV8" s="269">
        <f>IF(AND(fluxoDeCaixa!BV3&gt;=calculadoraViab!$C$84,fluxoDeCaixa!BV3&lt;calculadoraViab!$C$85),-calculadoraViab!$C$47/calculadoraViab!$B$85,0)</f>
        <v>0</v>
      </c>
      <c r="BW8" s="269">
        <f>IF(AND(fluxoDeCaixa!BW3&gt;=calculadoraViab!$C$84,fluxoDeCaixa!BW3&lt;calculadoraViab!$C$85),-calculadoraViab!$C$47/calculadoraViab!$B$85,0)</f>
        <v>0</v>
      </c>
      <c r="BX8" s="269">
        <f>IF(AND(fluxoDeCaixa!BX3&gt;=calculadoraViab!$C$84,fluxoDeCaixa!BX3&lt;calculadoraViab!$C$85),-calculadoraViab!$C$47/calculadoraViab!$B$85,0)</f>
        <v>0</v>
      </c>
      <c r="BY8" s="269">
        <f>IF(AND(fluxoDeCaixa!BY3&gt;=calculadoraViab!$C$84,fluxoDeCaixa!BY3&lt;calculadoraViab!$C$85),-calculadoraViab!$C$47/calculadoraViab!$B$85,0)</f>
        <v>0</v>
      </c>
      <c r="BZ8" s="269">
        <f>IF(AND(fluxoDeCaixa!BZ3&gt;=calculadoraViab!$C$84,fluxoDeCaixa!BZ3&lt;calculadoraViab!$C$85),-calculadoraViab!$C$47/calculadoraViab!$B$85,0)</f>
        <v>0</v>
      </c>
      <c r="CA8" s="269">
        <f>IF(AND(fluxoDeCaixa!CA3&gt;=calculadoraViab!$C$84,fluxoDeCaixa!CA3&lt;calculadoraViab!$C$85),-calculadoraViab!$C$47/calculadoraViab!$B$85,0)</f>
        <v>0</v>
      </c>
      <c r="CB8" s="269">
        <f>IF(AND(fluxoDeCaixa!CB3&gt;=calculadoraViab!$C$84,fluxoDeCaixa!CB3&lt;calculadoraViab!$C$85),-calculadoraViab!$C$47/calculadoraViab!$B$85,0)</f>
        <v>0</v>
      </c>
      <c r="CC8" s="269">
        <f>IF(AND(fluxoDeCaixa!CC3&gt;=calculadoraViab!$C$84,fluxoDeCaixa!CC3&lt;calculadoraViab!$C$85),-calculadoraViab!$C$47/calculadoraViab!$B$85,0)</f>
        <v>0</v>
      </c>
      <c r="CD8" s="269">
        <f>IF(AND(fluxoDeCaixa!CD3&gt;=calculadoraViab!$C$84,fluxoDeCaixa!CD3&lt;calculadoraViab!$C$85),-calculadoraViab!$C$47/calculadoraViab!$B$85,0)</f>
        <v>0</v>
      </c>
      <c r="CE8" s="269">
        <f>IF(AND(fluxoDeCaixa!CE3&gt;=calculadoraViab!$C$84,fluxoDeCaixa!CE3&lt;calculadoraViab!$C$85),-calculadoraViab!$C$47/calculadoraViab!$B$85,0)</f>
        <v>0</v>
      </c>
      <c r="CF8" s="269">
        <f>IF(AND(fluxoDeCaixa!CF3&gt;=calculadoraViab!$C$84,fluxoDeCaixa!CF3&lt;calculadoraViab!$C$85),-calculadoraViab!$C$47/calculadoraViab!$B$85,0)</f>
        <v>0</v>
      </c>
      <c r="CG8" s="269">
        <f>IF(AND(fluxoDeCaixa!CG3&gt;=calculadoraViab!$C$84,fluxoDeCaixa!CG3&lt;calculadoraViab!$C$85),-calculadoraViab!$C$47/calculadoraViab!$B$85,0)</f>
        <v>0</v>
      </c>
      <c r="CH8" s="269">
        <f>IF(AND(fluxoDeCaixa!CH3&gt;=calculadoraViab!$C$84,fluxoDeCaixa!CH3&lt;calculadoraViab!$C$85),-calculadoraViab!$C$47/calculadoraViab!$B$85,0)</f>
        <v>0</v>
      </c>
      <c r="CI8" s="269">
        <f>IF(AND(fluxoDeCaixa!CI3&gt;=calculadoraViab!$C$84,fluxoDeCaixa!CI3&lt;calculadoraViab!$C$85),-calculadoraViab!$C$47/calculadoraViab!$B$85,0)</f>
        <v>0</v>
      </c>
      <c r="CJ8" s="269">
        <f>IF(AND(fluxoDeCaixa!CJ3&gt;=calculadoraViab!$C$84,fluxoDeCaixa!CJ3&lt;calculadoraViab!$C$85),-calculadoraViab!$C$47/calculadoraViab!$B$85,0)</f>
        <v>0</v>
      </c>
      <c r="CK8" s="269">
        <f>IF(AND(fluxoDeCaixa!CK3&gt;=calculadoraViab!$C$84,fluxoDeCaixa!CK3&lt;calculadoraViab!$C$85),-calculadoraViab!$C$47/calculadoraViab!$B$85,0)</f>
        <v>0</v>
      </c>
      <c r="CL8" s="269">
        <f>IF(AND(fluxoDeCaixa!CL3&gt;=calculadoraViab!$C$84,fluxoDeCaixa!CL3&lt;calculadoraViab!$C$85),-calculadoraViab!$C$47/calculadoraViab!$B$85,0)</f>
        <v>0</v>
      </c>
      <c r="CM8" s="269">
        <f>IF(AND(fluxoDeCaixa!CM3&gt;=calculadoraViab!$C$84,fluxoDeCaixa!CM3&lt;calculadoraViab!$C$85),-calculadoraViab!$C$47/calculadoraViab!$B$85,0)</f>
        <v>0</v>
      </c>
      <c r="CN8" s="269">
        <f>IF(AND(fluxoDeCaixa!CN3&gt;=calculadoraViab!$C$84,fluxoDeCaixa!CN3&lt;calculadoraViab!$C$85),-calculadoraViab!$C$47/calculadoraViab!$B$85,0)</f>
        <v>0</v>
      </c>
      <c r="CO8" s="269">
        <f>IF(AND(fluxoDeCaixa!CO3&gt;=calculadoraViab!$C$84,fluxoDeCaixa!CO3&lt;calculadoraViab!$C$85),-calculadoraViab!$C$47/calculadoraViab!$B$85,0)</f>
        <v>0</v>
      </c>
      <c r="CP8" s="269">
        <f>IF(AND(fluxoDeCaixa!CP3&gt;=calculadoraViab!$C$84,fluxoDeCaixa!CP3&lt;calculadoraViab!$C$85),-calculadoraViab!$C$47/calculadoraViab!$B$85,0)</f>
        <v>0</v>
      </c>
      <c r="CQ8" s="269">
        <f>IF(AND(fluxoDeCaixa!CQ3&gt;=calculadoraViab!$C$84,fluxoDeCaixa!CQ3&lt;calculadoraViab!$C$85),-calculadoraViab!$C$47/calculadoraViab!$B$85,0)</f>
        <v>0</v>
      </c>
      <c r="CR8" s="269">
        <f>IF(AND(fluxoDeCaixa!CR3&gt;=calculadoraViab!$C$84,fluxoDeCaixa!CR3&lt;calculadoraViab!$C$85),-calculadoraViab!$C$47/calculadoraViab!$B$85,0)</f>
        <v>0</v>
      </c>
      <c r="CS8" s="269">
        <f>IF(AND(fluxoDeCaixa!CS3&gt;=calculadoraViab!$C$84,fluxoDeCaixa!CS3&lt;calculadoraViab!$C$85),-calculadoraViab!$C$47/calculadoraViab!$B$85,0)</f>
        <v>0</v>
      </c>
      <c r="CT8" s="269">
        <f>IF(AND(fluxoDeCaixa!CT3&gt;=calculadoraViab!$C$84,fluxoDeCaixa!CT3&lt;calculadoraViab!$C$85),-calculadoraViab!$C$47/calculadoraViab!$B$85,0)</f>
        <v>0</v>
      </c>
      <c r="CU8" s="269">
        <f>IF(AND(fluxoDeCaixa!CU3&gt;=calculadoraViab!$C$84,fluxoDeCaixa!CU3&lt;calculadoraViab!$C$85),-calculadoraViab!$C$47/calculadoraViab!$B$85,0)</f>
        <v>0</v>
      </c>
      <c r="CV8" s="269">
        <f>IF(AND(fluxoDeCaixa!CV3&gt;=calculadoraViab!$C$84,fluxoDeCaixa!CV3&lt;calculadoraViab!$C$85),-calculadoraViab!$C$47/calculadoraViab!$B$85,0)</f>
        <v>0</v>
      </c>
      <c r="CW8" s="269">
        <f>IF(AND(fluxoDeCaixa!CW3&gt;=calculadoraViab!$C$84,fluxoDeCaixa!CW3&lt;calculadoraViab!$C$85),-calculadoraViab!$C$47/calculadoraViab!$B$85,0)</f>
        <v>0</v>
      </c>
      <c r="CX8" s="269">
        <f>IF(AND(fluxoDeCaixa!CX3&gt;=calculadoraViab!$C$84,fluxoDeCaixa!CX3&lt;calculadoraViab!$C$85),-calculadoraViab!$C$47/calculadoraViab!$B$85,0)</f>
        <v>0</v>
      </c>
      <c r="CY8" s="269">
        <f>IF(AND(fluxoDeCaixa!CY3&gt;=calculadoraViab!$C$84,fluxoDeCaixa!CY3&lt;calculadoraViab!$C$85),-calculadoraViab!$C$47/calculadoraViab!$B$85,0)</f>
        <v>0</v>
      </c>
      <c r="CZ8" s="269">
        <f>IF(AND(fluxoDeCaixa!CZ3&gt;=calculadoraViab!$C$84,fluxoDeCaixa!CZ3&lt;calculadoraViab!$C$85),-calculadoraViab!$C$47/calculadoraViab!$B$85,0)</f>
        <v>0</v>
      </c>
      <c r="DA8" s="269">
        <f>IF(AND(fluxoDeCaixa!DA3&gt;=calculadoraViab!$C$84,fluxoDeCaixa!DA3&lt;calculadoraViab!$C$85),-calculadoraViab!$C$47/calculadoraViab!$B$85,0)</f>
        <v>0</v>
      </c>
      <c r="DB8" s="269">
        <f>IF(AND(fluxoDeCaixa!DB3&gt;=calculadoraViab!$C$84,fluxoDeCaixa!DB3&lt;calculadoraViab!$C$85),-calculadoraViab!$C$47/calculadoraViab!$B$85,0)</f>
        <v>0</v>
      </c>
      <c r="DC8" s="269">
        <f>IF(AND(fluxoDeCaixa!DC3&gt;=calculadoraViab!$C$84,fluxoDeCaixa!DC3&lt;calculadoraViab!$C$85),-calculadoraViab!$C$47/calculadoraViab!$B$85,0)</f>
        <v>0</v>
      </c>
      <c r="DD8" s="269">
        <f>IF(AND(fluxoDeCaixa!DD3&gt;=calculadoraViab!$C$84,fluxoDeCaixa!DD3&lt;calculadoraViab!$C$85),-calculadoraViab!$C$47/calculadoraViab!$B$85,0)</f>
        <v>0</v>
      </c>
      <c r="DE8" s="269">
        <f>IF(AND(fluxoDeCaixa!DE3&gt;=calculadoraViab!$C$84,fluxoDeCaixa!DE3&lt;calculadoraViab!$C$85),-calculadoraViab!$C$47/calculadoraViab!$B$85,0)</f>
        <v>0</v>
      </c>
      <c r="DF8" s="269">
        <f>IF(AND(fluxoDeCaixa!DF3&gt;=calculadoraViab!$C$84,fluxoDeCaixa!DF3&lt;calculadoraViab!$C$85),-calculadoraViab!$C$47/calculadoraViab!$B$85,0)</f>
        <v>0</v>
      </c>
      <c r="DG8" s="269">
        <f>IF(AND(fluxoDeCaixa!DG3&gt;=calculadoraViab!$C$84,fluxoDeCaixa!DG3&lt;calculadoraViab!$C$85),-calculadoraViab!$C$47/calculadoraViab!$B$85,0)</f>
        <v>0</v>
      </c>
      <c r="DH8" s="269">
        <f>IF(AND(fluxoDeCaixa!DH3&gt;=calculadoraViab!$C$84,fluxoDeCaixa!DH3&lt;calculadoraViab!$C$85),-calculadoraViab!$C$47/calculadoraViab!$B$85,0)</f>
        <v>0</v>
      </c>
      <c r="DI8" s="269">
        <f>IF(AND(fluxoDeCaixa!DI3&gt;=calculadoraViab!$C$84,fluxoDeCaixa!DI3&lt;calculadoraViab!$C$85),-calculadoraViab!$C$47/calculadoraViab!$B$85,0)</f>
        <v>0</v>
      </c>
      <c r="DJ8" s="269">
        <f>IF(AND(fluxoDeCaixa!DJ3&gt;=calculadoraViab!$C$84,fluxoDeCaixa!DJ3&lt;calculadoraViab!$C$85),-calculadoraViab!$C$47/calculadoraViab!$B$85,0)</f>
        <v>0</v>
      </c>
      <c r="DK8" s="269">
        <f>IF(AND(fluxoDeCaixa!DK3&gt;=calculadoraViab!$C$84,fluxoDeCaixa!DK3&lt;calculadoraViab!$C$85),-calculadoraViab!$C$47/calculadoraViab!$B$85,0)</f>
        <v>0</v>
      </c>
      <c r="DL8" s="269">
        <f>IF(AND(fluxoDeCaixa!DL3&gt;=calculadoraViab!$C$84,fluxoDeCaixa!DL3&lt;calculadoraViab!$C$85),-calculadoraViab!$C$47/calculadoraViab!$B$85,0)</f>
        <v>0</v>
      </c>
      <c r="DM8" s="269">
        <f>IF(AND(fluxoDeCaixa!DM3&gt;=calculadoraViab!$C$84,fluxoDeCaixa!DM3&lt;calculadoraViab!$C$85),-calculadoraViab!$C$47/calculadoraViab!$B$85,0)</f>
        <v>0</v>
      </c>
      <c r="DN8" s="269">
        <f>IF(AND(fluxoDeCaixa!DN3&gt;=calculadoraViab!$C$84,fluxoDeCaixa!DN3&lt;calculadoraViab!$C$85),-calculadoraViab!$C$47/calculadoraViab!$B$85,0)</f>
        <v>0</v>
      </c>
      <c r="DO8" s="269">
        <f>IF(AND(fluxoDeCaixa!DO3&gt;=calculadoraViab!$C$84,fluxoDeCaixa!DO3&lt;calculadoraViab!$C$85),-calculadoraViab!$C$47/calculadoraViab!$B$85,0)</f>
        <v>0</v>
      </c>
      <c r="DP8" s="269">
        <f>IF(AND(fluxoDeCaixa!DP3&gt;=calculadoraViab!$C$84,fluxoDeCaixa!DP3&lt;calculadoraViab!$C$85),-calculadoraViab!$C$47/calculadoraViab!$B$85,0)</f>
        <v>0</v>
      </c>
      <c r="DQ8" s="269">
        <f>IF(AND(fluxoDeCaixa!DQ3&gt;=calculadoraViab!$C$84,fluxoDeCaixa!DQ3&lt;calculadoraViab!$C$85),-calculadoraViab!$C$47/calculadoraViab!$B$85,0)</f>
        <v>0</v>
      </c>
      <c r="DR8" s="269">
        <f>IF(AND(fluxoDeCaixa!DR3&gt;=calculadoraViab!$C$84,fluxoDeCaixa!DR3&lt;calculadoraViab!$C$85),-calculadoraViab!$C$47/calculadoraViab!$B$85,0)</f>
        <v>0</v>
      </c>
    </row>
    <row r="9" ht="14.25" customHeight="1">
      <c r="A9" s="268" t="s">
        <v>180</v>
      </c>
      <c r="B9" s="269">
        <f>IF(AND(B3&gt;=calculadoraViab!$C$85,B3&lt;EDATE(calculadoraViab!$C$87,calculadoraViab!$F$72)),calculadoraViab!$C$29/calculadoraViab!$B$87,0)</f>
        <v>0</v>
      </c>
      <c r="C9" s="269">
        <f>IF(AND(C3&gt;=calculadoraViab!$C$85,C3&lt;EDATE(calculadoraViab!$C$87,calculadoraViab!$F$72)),calculadoraViab!$C$29/calculadoraViab!$B$87,0)</f>
        <v>0</v>
      </c>
      <c r="D9" s="269">
        <f>IF(AND(D3&gt;=calculadoraViab!$C$85,D3&lt;EDATE(calculadoraViab!$C$87,calculadoraViab!$F$72)),calculadoraViab!$C$29/calculadoraViab!$B$87,0)</f>
        <v>0</v>
      </c>
      <c r="E9" s="269">
        <f>IF(AND(E3&gt;=calculadoraViab!$C$85,E3&lt;EDATE(calculadoraViab!$C$87,calculadoraViab!$F$72)),calculadoraViab!$C$29/calculadoraViab!$B$87,0)</f>
        <v>0</v>
      </c>
      <c r="F9" s="269">
        <f>IF(AND(F3&gt;=calculadoraViab!$C$85,F3&lt;EDATE(calculadoraViab!$C$87,calculadoraViab!$F$72)),calculadoraViab!$C$29/calculadoraViab!$B$87,0)</f>
        <v>0</v>
      </c>
      <c r="G9" s="269">
        <f>IF(AND(G3&gt;=calculadoraViab!$C$85,G3&lt;EDATE(calculadoraViab!$C$87,calculadoraViab!$F$72)),calculadoraViab!$C$29/calculadoraViab!$B$87,0)</f>
        <v>0</v>
      </c>
      <c r="H9" s="269">
        <f>IF(AND(H3&gt;=calculadoraViab!$C$85,H3&lt;EDATE(calculadoraViab!$C$87,calculadoraViab!$F$72)),calculadoraViab!$C$29/calculadoraViab!$B$87,0)</f>
        <v>0</v>
      </c>
      <c r="I9" s="269">
        <f>IF(AND(I3&gt;=calculadoraViab!$C$85,I3&lt;EDATE(calculadoraViab!$C$87,calculadoraViab!$F$72)),calculadoraViab!$C$29/calculadoraViab!$B$87,0)</f>
        <v>0</v>
      </c>
      <c r="J9" s="269">
        <f>IF(AND(J3&gt;=calculadoraViab!$C$85,J3&lt;EDATE(calculadoraViab!$C$87,calculadoraViab!$F$72)),calculadoraViab!$C$29/calculadoraViab!$B$87,0)</f>
        <v>0</v>
      </c>
      <c r="K9" s="269">
        <f>IF(AND(K3&gt;=calculadoraViab!$C$85,K3&lt;EDATE(calculadoraViab!$C$87,calculadoraViab!$F$72)),calculadoraViab!$C$29/calculadoraViab!$B$87,0)</f>
        <v>0</v>
      </c>
      <c r="L9" s="269">
        <f>IF(AND(L3&gt;=calculadoraViab!$C$85,L3&lt;EDATE(calculadoraViab!$C$87,calculadoraViab!$F$72)),calculadoraViab!$C$29/calculadoraViab!$B$87,0)</f>
        <v>0</v>
      </c>
      <c r="M9" s="269">
        <f>IF(AND(M3&gt;=calculadoraViab!$C$85,M3&lt;EDATE(calculadoraViab!$C$87,calculadoraViab!$F$72)),calculadoraViab!$C$29/calculadoraViab!$B$87,0)</f>
        <v>0</v>
      </c>
      <c r="N9" s="269">
        <f>IF(AND(N3&gt;=calculadoraViab!$C$85,N3&lt;EDATE(calculadoraViab!$C$87,calculadoraViab!$F$72)),calculadoraViab!$C$29/calculadoraViab!$B$87,0)</f>
        <v>0</v>
      </c>
      <c r="O9" s="269">
        <f>IF(AND(O3&gt;=calculadoraViab!$C$85,O3&lt;EDATE(calculadoraViab!$C$87,calculadoraViab!$F$72)),calculadoraViab!$C$29/calculadoraViab!$B$87,0)</f>
        <v>0</v>
      </c>
      <c r="P9" s="269">
        <f>IF(AND(P3&gt;=calculadoraViab!$C$85,P3&lt;EDATE(calculadoraViab!$C$87,calculadoraViab!$F$72)),calculadoraViab!$C$29/calculadoraViab!$B$87,0)</f>
        <v>0</v>
      </c>
      <c r="Q9" s="269">
        <f>IF(AND(Q3&gt;=calculadoraViab!$C$85,Q3&lt;EDATE(calculadoraViab!$C$87,calculadoraViab!$F$72)),calculadoraViab!$C$29/calculadoraViab!$B$87,0)</f>
        <v>0</v>
      </c>
      <c r="R9" s="269">
        <f>IF(AND(R3&gt;=calculadoraViab!$C$85,R3&lt;EDATE(calculadoraViab!$C$87,calculadoraViab!$F$72)),calculadoraViab!$C$29/calculadoraViab!$B$87,0)</f>
        <v>0</v>
      </c>
      <c r="S9" s="269">
        <f>IF(AND(S3&gt;=calculadoraViab!$C$85,S3&lt;EDATE(calculadoraViab!$C$87,calculadoraViab!$F$72)),calculadoraViab!$C$29/calculadoraViab!$B$87,0)</f>
        <v>0</v>
      </c>
      <c r="T9" s="269">
        <f>IF(AND(T3&gt;=calculadoraViab!$C$85,T3&lt;EDATE(calculadoraViab!$C$87,calculadoraViab!$F$72)),calculadoraViab!$C$29/calculadoraViab!$B$87,0)</f>
        <v>0</v>
      </c>
      <c r="U9" s="269">
        <f>IF(AND(U3&gt;=calculadoraViab!$C$85,U3&lt;EDATE(calculadoraViab!$C$87,calculadoraViab!$F$72)),calculadoraViab!$C$29/calculadoraViab!$B$87,0)</f>
        <v>0</v>
      </c>
      <c r="V9" s="269">
        <f>IF(AND(V3&gt;=calculadoraViab!$C$85,V3&lt;EDATE(calculadoraViab!$C$87,calculadoraViab!$F$72)),calculadoraViab!$C$29/calculadoraViab!$B$87,0)</f>
        <v>0</v>
      </c>
      <c r="W9" s="269">
        <f>IF(AND(W3&gt;=calculadoraViab!$C$85,W3&lt;EDATE(calculadoraViab!$C$87,calculadoraViab!$F$72)),calculadoraViab!$C$29/calculadoraViab!$B$87,0)</f>
        <v>0</v>
      </c>
      <c r="X9" s="269">
        <f>IF(AND(X3&gt;=calculadoraViab!$C$85,X3&lt;EDATE(calculadoraViab!$C$87,calculadoraViab!$F$72)),calculadoraViab!$C$29/calculadoraViab!$B$87,0)</f>
        <v>0</v>
      </c>
      <c r="Y9" s="269">
        <f>IF(AND(Y3&gt;=calculadoraViab!$C$85,Y3&lt;EDATE(calculadoraViab!$C$87,calculadoraViab!$F$72)),calculadoraViab!$C$29/calculadoraViab!$B$87,0)</f>
        <v>0</v>
      </c>
      <c r="Z9" s="269">
        <f>IF(AND(Z3&gt;=calculadoraViab!$C$85,Z3&lt;EDATE(calculadoraViab!$C$87,calculadoraViab!$F$72)),calculadoraViab!$C$29/calculadoraViab!$B$87,0)</f>
        <v>0</v>
      </c>
      <c r="AA9" s="269">
        <f>IF(AND(AA3&gt;=calculadoraViab!$C$85,AA3&lt;EDATE(calculadoraViab!$C$87,calculadoraViab!$F$72)),calculadoraViab!$C$29/calculadoraViab!$B$87,0)</f>
        <v>0</v>
      </c>
      <c r="AB9" s="269">
        <f>IF(AND(AB3&gt;=calculadoraViab!$C$85,AB3&lt;EDATE(calculadoraViab!$C$87,calculadoraViab!$F$72)),calculadoraViab!$C$29/calculadoraViab!$B$87,0)</f>
        <v>0</v>
      </c>
      <c r="AC9" s="269">
        <f>IF(AND(AC3&gt;=calculadoraViab!$C$85,AC3&lt;EDATE(calculadoraViab!$C$87,calculadoraViab!$F$72)),calculadoraViab!$C$29/calculadoraViab!$B$87,0)</f>
        <v>0</v>
      </c>
      <c r="AD9" s="269">
        <f>IF(AND(AD3&gt;=calculadoraViab!$C$85,AD3&lt;EDATE(calculadoraViab!$C$87,calculadoraViab!$F$72)),calculadoraViab!$C$29/calculadoraViab!$B$87,0)</f>
        <v>0</v>
      </c>
      <c r="AE9" s="269">
        <f>IF(AND(AE3&gt;=calculadoraViab!$C$85,AE3&lt;EDATE(calculadoraViab!$C$87,calculadoraViab!$F$72)),calculadoraViab!$C$29/calculadoraViab!$B$87,0)</f>
        <v>0</v>
      </c>
      <c r="AF9" s="269">
        <f>IF(AND(AF3&gt;=calculadoraViab!$C$85,AF3&lt;EDATE(calculadoraViab!$C$87,calculadoraViab!$F$72)),calculadoraViab!$C$29/calculadoraViab!$B$87,0)</f>
        <v>0</v>
      </c>
      <c r="AG9" s="269">
        <f>IF(AND(AG3&gt;=calculadoraViab!$C$85,AG3&lt;EDATE(calculadoraViab!$C$87,calculadoraViab!$F$72)),calculadoraViab!$C$29/calculadoraViab!$B$87,0)</f>
        <v>0</v>
      </c>
      <c r="AH9" s="269">
        <f>IF(AND(AH3&gt;=calculadoraViab!$C$85,AH3&lt;EDATE(calculadoraViab!$C$87,calculadoraViab!$F$72)),calculadoraViab!$C$29/calculadoraViab!$B$87,0)</f>
        <v>0</v>
      </c>
      <c r="AI9" s="269">
        <f>IF(AND(AI3&gt;=calculadoraViab!$C$85,AI3&lt;EDATE(calculadoraViab!$C$87,calculadoraViab!$F$72)),calculadoraViab!$C$29/calculadoraViab!$B$87,0)</f>
        <v>0</v>
      </c>
      <c r="AJ9" s="269">
        <f>IF(AND(AJ3&gt;=calculadoraViab!$C$85,AJ3&lt;EDATE(calculadoraViab!$C$87,calculadoraViab!$F$72)),calculadoraViab!$C$29/calculadoraViab!$B$87,0)</f>
        <v>0</v>
      </c>
      <c r="AK9" s="269">
        <f>IF(AND(AK3&gt;=calculadoraViab!$C$85,AK3&lt;EDATE(calculadoraViab!$C$87,calculadoraViab!$F$72)),calculadoraViab!$C$29/calculadoraViab!$B$87,0)</f>
        <v>0</v>
      </c>
      <c r="AL9" s="269">
        <f>IF(AND(AL3&gt;=calculadoraViab!$C$85,AL3&lt;EDATE(calculadoraViab!$C$87,calculadoraViab!$F$72)),calculadoraViab!$C$29/calculadoraViab!$B$87,0)</f>
        <v>0</v>
      </c>
      <c r="AM9" s="269">
        <f>IF(AND(AM3&gt;=calculadoraViab!$C$85,AM3&lt;EDATE(calculadoraViab!$C$87,calculadoraViab!$F$72)),calculadoraViab!$C$29/calculadoraViab!$B$87,0)</f>
        <v>0</v>
      </c>
      <c r="AN9" s="269">
        <f>IF(AND(AN3&gt;=calculadoraViab!$C$85,AN3&lt;EDATE(calculadoraViab!$C$87,calculadoraViab!$F$72)),calculadoraViab!$C$29/calculadoraViab!$B$87,0)</f>
        <v>0</v>
      </c>
      <c r="AO9" s="269">
        <f>IF(AND(AO3&gt;=calculadoraViab!$C$85,AO3&lt;EDATE(calculadoraViab!$C$87,calculadoraViab!$F$72)),calculadoraViab!$C$29/calculadoraViab!$B$87,0)</f>
        <v>0</v>
      </c>
      <c r="AP9" s="269">
        <f>IF(AND(AP3&gt;=calculadoraViab!$C$85,AP3&lt;EDATE(calculadoraViab!$C$87,calculadoraViab!$F$72)),calculadoraViab!$C$29/calculadoraViab!$B$87,0)</f>
        <v>0</v>
      </c>
      <c r="AQ9" s="269">
        <f>IF(AND(AQ3&gt;=calculadoraViab!$C$85,AQ3&lt;EDATE(calculadoraViab!$C$87,calculadoraViab!$F$72)),calculadoraViab!$C$29/calculadoraViab!$B$87,0)</f>
        <v>0</v>
      </c>
      <c r="AR9" s="269">
        <f>IF(AND(AR3&gt;=calculadoraViab!$C$85,AR3&lt;EDATE(calculadoraViab!$C$87,calculadoraViab!$F$72)),calculadoraViab!$C$29/calculadoraViab!$B$87,0)</f>
        <v>0</v>
      </c>
      <c r="AS9" s="269">
        <f>IF(AND(AS3&gt;=calculadoraViab!$C$85,AS3&lt;EDATE(calculadoraViab!$C$87,calculadoraViab!$F$72)),calculadoraViab!$C$29/calculadoraViab!$B$87,0)</f>
        <v>0</v>
      </c>
      <c r="AT9" s="269">
        <f>IF(AND(AT3&gt;=calculadoraViab!$C$85,AT3&lt;EDATE(calculadoraViab!$C$87,calculadoraViab!$F$72)),calculadoraViab!$C$29/calculadoraViab!$B$87,0)</f>
        <v>0</v>
      </c>
      <c r="AU9" s="269">
        <f>IF(AND(AU3&gt;=calculadoraViab!$C$85,AU3&lt;EDATE(calculadoraViab!$C$87,calculadoraViab!$F$72)),calculadoraViab!$C$29/calculadoraViab!$B$87,0)</f>
        <v>0</v>
      </c>
      <c r="AV9" s="269">
        <f>IF(AND(AV3&gt;=calculadoraViab!$C$85,AV3&lt;EDATE(calculadoraViab!$C$87,calculadoraViab!$F$72)),calculadoraViab!$C$29/calculadoraViab!$B$87,0)</f>
        <v>0</v>
      </c>
      <c r="AW9" s="269">
        <f>IF(AND(AW3&gt;=calculadoraViab!$C$85,AW3&lt;EDATE(calculadoraViab!$C$87,calculadoraViab!$F$72)),calculadoraViab!$C$29/calculadoraViab!$B$87,0)</f>
        <v>0</v>
      </c>
      <c r="AX9" s="269">
        <f>IF(AND(AX3&gt;=calculadoraViab!$C$85,AX3&lt;EDATE(calculadoraViab!$C$87,calculadoraViab!$F$72)),calculadoraViab!$C$29/calculadoraViab!$B$87,0)</f>
        <v>0</v>
      </c>
      <c r="AY9" s="269">
        <f>IF(AND(AY3&gt;=calculadoraViab!$C$85,AY3&lt;EDATE(calculadoraViab!$C$87,calculadoraViab!$F$72)),calculadoraViab!$C$29/calculadoraViab!$B$87,0)</f>
        <v>0</v>
      </c>
      <c r="AZ9" s="269">
        <f>IF(AND(AZ3&gt;=calculadoraViab!$C$85,AZ3&lt;EDATE(calculadoraViab!$C$87,calculadoraViab!$F$72)),calculadoraViab!$C$29/calculadoraViab!$B$87,0)</f>
        <v>0</v>
      </c>
      <c r="BA9" s="269">
        <f>IF(AND(BA3&gt;=calculadoraViab!$C$85,BA3&lt;EDATE(calculadoraViab!$C$87,calculadoraViab!$F$72)),calculadoraViab!$C$29/calculadoraViab!$B$87,0)</f>
        <v>0</v>
      </c>
      <c r="BB9" s="269">
        <f>IF(AND(BB3&gt;=calculadoraViab!$C$85,BB3&lt;EDATE(calculadoraViab!$C$87,calculadoraViab!$F$72)),calculadoraViab!$C$29/calculadoraViab!$B$87,0)</f>
        <v>0</v>
      </c>
      <c r="BC9" s="269">
        <f>IF(AND(BC3&gt;=calculadoraViab!$C$85,BC3&lt;EDATE(calculadoraViab!$C$87,calculadoraViab!$F$72)),calculadoraViab!$C$29/calculadoraViab!$B$87,0)</f>
        <v>0</v>
      </c>
      <c r="BD9" s="269">
        <f>IF(AND(BD3&gt;=calculadoraViab!$C$85,BD3&lt;EDATE(calculadoraViab!$C$87,calculadoraViab!$F$72)),calculadoraViab!$C$29/calculadoraViab!$B$87,0)</f>
        <v>0</v>
      </c>
      <c r="BE9" s="269">
        <f>IF(AND(BE3&gt;=calculadoraViab!$C$85,BE3&lt;EDATE(calculadoraViab!$C$87,calculadoraViab!$F$72)),calculadoraViab!$C$29/calculadoraViab!$B$87,0)</f>
        <v>0</v>
      </c>
      <c r="BF9" s="269">
        <f>IF(AND(BF3&gt;=calculadoraViab!$C$85,BF3&lt;EDATE(calculadoraViab!$C$87,calculadoraViab!$F$72)),calculadoraViab!$C$29/calculadoraViab!$B$87,0)</f>
        <v>0</v>
      </c>
      <c r="BG9" s="269">
        <f>IF(AND(BG3&gt;=calculadoraViab!$C$85,BG3&lt;EDATE(calculadoraViab!$C$87,calculadoraViab!$F$72)),calculadoraViab!$C$29/calculadoraViab!$B$87,0)</f>
        <v>0</v>
      </c>
      <c r="BH9" s="269">
        <f>IF(AND(BH3&gt;=calculadoraViab!$C$85,BH3&lt;EDATE(calculadoraViab!$C$87,calculadoraViab!$F$72)),calculadoraViab!$C$29/calculadoraViab!$B$87,0)</f>
        <v>0</v>
      </c>
      <c r="BI9" s="269">
        <f>IF(AND(BI3&gt;=calculadoraViab!$C$85,BI3&lt;EDATE(calculadoraViab!$C$87,calculadoraViab!$F$72)),calculadoraViab!$C$29/calculadoraViab!$B$87,0)</f>
        <v>0</v>
      </c>
      <c r="BJ9" s="269">
        <f>IF(AND(BJ3&gt;=calculadoraViab!$C$85,BJ3&lt;EDATE(calculadoraViab!$C$87,calculadoraViab!$F$72)),calculadoraViab!$C$29/calculadoraViab!$B$87,0)</f>
        <v>0</v>
      </c>
      <c r="BK9" s="269">
        <f>IF(AND(BK3&gt;=calculadoraViab!$C$85,BK3&lt;EDATE(calculadoraViab!$C$87,calculadoraViab!$F$72)),calculadoraViab!$C$29/calculadoraViab!$B$87,0)</f>
        <v>0</v>
      </c>
      <c r="BL9" s="269">
        <f>IF(AND(BL3&gt;=calculadoraViab!$C$85,BL3&lt;EDATE(calculadoraViab!$C$87,calculadoraViab!$F$72)),calculadoraViab!$C$29/calculadoraViab!$B$87,0)</f>
        <v>0</v>
      </c>
      <c r="BM9" s="269">
        <f>IF(AND(BM3&gt;=calculadoraViab!$C$85,BM3&lt;EDATE(calculadoraViab!$C$87,calculadoraViab!$F$72)),calculadoraViab!$C$29/calculadoraViab!$B$87,0)</f>
        <v>0</v>
      </c>
      <c r="BN9" s="269">
        <f>IF(AND(BN3&gt;=calculadoraViab!$C$85,BN3&lt;EDATE(calculadoraViab!$C$87,calculadoraViab!$F$72)),calculadoraViab!$C$29/calculadoraViab!$B$87,0)</f>
        <v>0</v>
      </c>
      <c r="BO9" s="269">
        <f>IF(AND(BO3&gt;=calculadoraViab!$C$85,BO3&lt;EDATE(calculadoraViab!$C$87,calculadoraViab!$F$72)),calculadoraViab!$C$29/calculadoraViab!$B$87,0)</f>
        <v>0</v>
      </c>
      <c r="BP9" s="269">
        <f>IF(AND(BP3&gt;=calculadoraViab!$C$85,BP3&lt;EDATE(calculadoraViab!$C$87,calculadoraViab!$F$72)),calculadoraViab!$C$29/calculadoraViab!$B$87,0)</f>
        <v>0</v>
      </c>
      <c r="BQ9" s="269">
        <f>IF(AND(BQ3&gt;=calculadoraViab!$C$85,BQ3&lt;EDATE(calculadoraViab!$C$87,calculadoraViab!$F$72)),calculadoraViab!$C$29/calculadoraViab!$B$87,0)</f>
        <v>0</v>
      </c>
      <c r="BR9" s="269">
        <f>IF(AND(BR3&gt;=calculadoraViab!$C$85,BR3&lt;EDATE(calculadoraViab!$C$87,calculadoraViab!$F$72)),calculadoraViab!$C$29/calculadoraViab!$B$87,0)</f>
        <v>0</v>
      </c>
      <c r="BS9" s="269">
        <f>IF(AND(BS3&gt;=calculadoraViab!$C$85,BS3&lt;EDATE(calculadoraViab!$C$87,calculadoraViab!$F$72)),calculadoraViab!$C$29/calculadoraViab!$B$87,0)</f>
        <v>0</v>
      </c>
      <c r="BT9" s="269">
        <f>IF(AND(BT3&gt;=calculadoraViab!$C$85,BT3&lt;EDATE(calculadoraViab!$C$87,calculadoraViab!$F$72)),calculadoraViab!$C$29/calculadoraViab!$B$87,0)</f>
        <v>0</v>
      </c>
      <c r="BU9" s="269">
        <f>IF(AND(BU3&gt;=calculadoraViab!$C$85,BU3&lt;EDATE(calculadoraViab!$C$87,calculadoraViab!$F$72)),calculadoraViab!$C$29/calculadoraViab!$B$87,0)</f>
        <v>0</v>
      </c>
      <c r="BV9" s="269">
        <f>IF(AND(BV3&gt;=calculadoraViab!$C$85,BV3&lt;EDATE(calculadoraViab!$C$87,calculadoraViab!$F$72)),calculadoraViab!$C$29/calculadoraViab!$B$87,0)</f>
        <v>0</v>
      </c>
      <c r="BW9" s="269">
        <f>IF(AND(BW3&gt;=calculadoraViab!$C$85,BW3&lt;EDATE(calculadoraViab!$C$87,calculadoraViab!$F$72)),calculadoraViab!$C$29/calculadoraViab!$B$87,0)</f>
        <v>0</v>
      </c>
      <c r="BX9" s="269">
        <f>IF(AND(BX3&gt;=calculadoraViab!$C$85,BX3&lt;EDATE(calculadoraViab!$C$87,calculadoraViab!$F$72)),calculadoraViab!$C$29/calculadoraViab!$B$87,0)</f>
        <v>0</v>
      </c>
      <c r="BY9" s="269">
        <f>IF(AND(BY3&gt;=calculadoraViab!$C$85,BY3&lt;EDATE(calculadoraViab!$C$87,calculadoraViab!$F$72)),calculadoraViab!$C$29/calculadoraViab!$B$87,0)</f>
        <v>0</v>
      </c>
      <c r="BZ9" s="269">
        <f>IF(AND(BZ3&gt;=calculadoraViab!$C$85,BZ3&lt;EDATE(calculadoraViab!$C$87,calculadoraViab!$F$72)),calculadoraViab!$C$29/calculadoraViab!$B$87,0)</f>
        <v>0</v>
      </c>
      <c r="CA9" s="269">
        <f>IF(AND(CA3&gt;=calculadoraViab!$C$85,CA3&lt;EDATE(calculadoraViab!$C$87,calculadoraViab!$F$72)),calculadoraViab!$C$29/calculadoraViab!$B$87,0)</f>
        <v>0</v>
      </c>
      <c r="CB9" s="269">
        <f>IF(AND(CB3&gt;=calculadoraViab!$C$85,CB3&lt;EDATE(calculadoraViab!$C$87,calculadoraViab!$F$72)),calculadoraViab!$C$29/calculadoraViab!$B$87,0)</f>
        <v>0</v>
      </c>
      <c r="CC9" s="269">
        <f>IF(AND(CC3&gt;=calculadoraViab!$C$85,CC3&lt;EDATE(calculadoraViab!$C$87,calculadoraViab!$F$72)),calculadoraViab!$C$29/calculadoraViab!$B$87,0)</f>
        <v>0</v>
      </c>
      <c r="CD9" s="269">
        <f>IF(AND(CD3&gt;=calculadoraViab!$C$85,CD3&lt;EDATE(calculadoraViab!$C$87,calculadoraViab!$F$72)),calculadoraViab!$C$29/calculadoraViab!$B$87,0)</f>
        <v>0</v>
      </c>
      <c r="CE9" s="269">
        <f>IF(AND(CE3&gt;=calculadoraViab!$C$85,CE3&lt;EDATE(calculadoraViab!$C$87,calculadoraViab!$F$72)),calculadoraViab!$C$29/calculadoraViab!$B$87,0)</f>
        <v>0</v>
      </c>
      <c r="CF9" s="269">
        <f>IF(AND(CF3&gt;=calculadoraViab!$C$85,CF3&lt;EDATE(calculadoraViab!$C$87,calculadoraViab!$F$72)),calculadoraViab!$C$29/calculadoraViab!$B$87,0)</f>
        <v>0</v>
      </c>
      <c r="CG9" s="269">
        <f>IF(AND(CG3&gt;=calculadoraViab!$C$85,CG3&lt;EDATE(calculadoraViab!$C$87,calculadoraViab!$F$72)),calculadoraViab!$C$29/calculadoraViab!$B$87,0)</f>
        <v>0</v>
      </c>
      <c r="CH9" s="269">
        <f>IF(AND(CH3&gt;=calculadoraViab!$C$85,CH3&lt;EDATE(calculadoraViab!$C$87,calculadoraViab!$F$72)),calculadoraViab!$C$29/calculadoraViab!$B$87,0)</f>
        <v>0</v>
      </c>
      <c r="CI9" s="269">
        <f>IF(AND(CI3&gt;=calculadoraViab!$C$85,CI3&lt;EDATE(calculadoraViab!$C$87,calculadoraViab!$F$72)),calculadoraViab!$C$29/calculadoraViab!$B$87,0)</f>
        <v>0</v>
      </c>
      <c r="CJ9" s="269">
        <f>IF(AND(CJ3&gt;=calculadoraViab!$C$85,CJ3&lt;EDATE(calculadoraViab!$C$87,calculadoraViab!$F$72)),calculadoraViab!$C$29/calculadoraViab!$B$87,0)</f>
        <v>0</v>
      </c>
      <c r="CK9" s="269">
        <f>IF(AND(CK3&gt;=calculadoraViab!$C$85,CK3&lt;EDATE(calculadoraViab!$C$87,calculadoraViab!$F$72)),calculadoraViab!$C$29/calculadoraViab!$B$87,0)</f>
        <v>0</v>
      </c>
      <c r="CL9" s="269">
        <f>IF(AND(CL3&gt;=calculadoraViab!$C$85,CL3&lt;EDATE(calculadoraViab!$C$87,calculadoraViab!$F$72)),calculadoraViab!$C$29/calculadoraViab!$B$87,0)</f>
        <v>0</v>
      </c>
      <c r="CM9" s="269">
        <f>IF(AND(CM3&gt;=calculadoraViab!$C$85,CM3&lt;EDATE(calculadoraViab!$C$87,calculadoraViab!$F$72)),calculadoraViab!$C$29/calculadoraViab!$B$87,0)</f>
        <v>0</v>
      </c>
      <c r="CN9" s="269">
        <f>IF(AND(CN3&gt;=calculadoraViab!$C$85,CN3&lt;EDATE(calculadoraViab!$C$87,calculadoraViab!$F$72)),calculadoraViab!$C$29/calculadoraViab!$B$87,0)</f>
        <v>0</v>
      </c>
      <c r="CO9" s="269">
        <f>IF(AND(CO3&gt;=calculadoraViab!$C$85,CO3&lt;EDATE(calculadoraViab!$C$87,calculadoraViab!$F$72)),calculadoraViab!$C$29/calculadoraViab!$B$87,0)</f>
        <v>0</v>
      </c>
      <c r="CP9" s="269">
        <f>IF(AND(CP3&gt;=calculadoraViab!$C$85,CP3&lt;EDATE(calculadoraViab!$C$87,calculadoraViab!$F$72)),calculadoraViab!$C$29/calculadoraViab!$B$87,0)</f>
        <v>0</v>
      </c>
      <c r="CQ9" s="269">
        <f>IF(AND(CQ3&gt;=calculadoraViab!$C$85,CQ3&lt;EDATE(calculadoraViab!$C$87,calculadoraViab!$F$72)),calculadoraViab!$C$29/calculadoraViab!$B$87,0)</f>
        <v>0</v>
      </c>
      <c r="CR9" s="269">
        <f>IF(AND(CR3&gt;=calculadoraViab!$C$85,CR3&lt;EDATE(calculadoraViab!$C$87,calculadoraViab!$F$72)),calculadoraViab!$C$29/calculadoraViab!$B$87,0)</f>
        <v>0</v>
      </c>
      <c r="CS9" s="269">
        <f>IF(AND(CS3&gt;=calculadoraViab!$C$85,CS3&lt;EDATE(calculadoraViab!$C$87,calculadoraViab!$F$72)),calculadoraViab!$C$29/calculadoraViab!$B$87,0)</f>
        <v>0</v>
      </c>
      <c r="CT9" s="269">
        <f>IF(AND(CT3&gt;=calculadoraViab!$C$85,CT3&lt;EDATE(calculadoraViab!$C$87,calculadoraViab!$F$72)),calculadoraViab!$C$29/calculadoraViab!$B$87,0)</f>
        <v>0</v>
      </c>
      <c r="CU9" s="269">
        <f>IF(AND(CU3&gt;=calculadoraViab!$C$85,CU3&lt;EDATE(calculadoraViab!$C$87,calculadoraViab!$F$72)),calculadoraViab!$C$29/calculadoraViab!$B$87,0)</f>
        <v>0</v>
      </c>
      <c r="CV9" s="269">
        <f>IF(AND(CV3&gt;=calculadoraViab!$C$85,CV3&lt;EDATE(calculadoraViab!$C$87,calculadoraViab!$F$72)),calculadoraViab!$C$29/calculadoraViab!$B$87,0)</f>
        <v>0</v>
      </c>
      <c r="CW9" s="269">
        <f>IF(AND(CW3&gt;=calculadoraViab!$C$85,CW3&lt;EDATE(calculadoraViab!$C$87,calculadoraViab!$F$72)),calculadoraViab!$C$29/calculadoraViab!$B$87,0)</f>
        <v>0</v>
      </c>
      <c r="CX9" s="269">
        <f>IF(AND(CX3&gt;=calculadoraViab!$C$85,CX3&lt;EDATE(calculadoraViab!$C$87,calculadoraViab!$F$72)),calculadoraViab!$C$29/calculadoraViab!$B$87,0)</f>
        <v>0</v>
      </c>
      <c r="CY9" s="269">
        <f>IF(AND(CY3&gt;=calculadoraViab!$C$85,CY3&lt;EDATE(calculadoraViab!$C$87,calculadoraViab!$F$72)),calculadoraViab!$C$29/calculadoraViab!$B$87,0)</f>
        <v>0</v>
      </c>
      <c r="CZ9" s="269">
        <f>IF(AND(CZ3&gt;=calculadoraViab!$C$85,CZ3&lt;EDATE(calculadoraViab!$C$87,calculadoraViab!$F$72)),calculadoraViab!$C$29/calculadoraViab!$B$87,0)</f>
        <v>0</v>
      </c>
      <c r="DA9" s="269">
        <f>IF(AND(DA3&gt;=calculadoraViab!$C$85,DA3&lt;EDATE(calculadoraViab!$C$87,calculadoraViab!$F$72)),calculadoraViab!$C$29/calculadoraViab!$B$87,0)</f>
        <v>0</v>
      </c>
      <c r="DB9" s="269">
        <f>IF(AND(DB3&gt;=calculadoraViab!$C$85,DB3&lt;EDATE(calculadoraViab!$C$87,calculadoraViab!$F$72)),calculadoraViab!$C$29/calculadoraViab!$B$87,0)</f>
        <v>0</v>
      </c>
      <c r="DC9" s="269">
        <f>IF(AND(DC3&gt;=calculadoraViab!$C$85,DC3&lt;EDATE(calculadoraViab!$C$87,calculadoraViab!$F$72)),calculadoraViab!$C$29/calculadoraViab!$B$87,0)</f>
        <v>0</v>
      </c>
      <c r="DD9" s="269">
        <f>IF(AND(DD3&gt;=calculadoraViab!$C$85,DD3&lt;EDATE(calculadoraViab!$C$87,calculadoraViab!$F$72)),calculadoraViab!$C$29/calculadoraViab!$B$87,0)</f>
        <v>0</v>
      </c>
      <c r="DE9" s="269">
        <f>IF(AND(DE3&gt;=calculadoraViab!$C$85,DE3&lt;EDATE(calculadoraViab!$C$87,calculadoraViab!$F$72)),calculadoraViab!$C$29/calculadoraViab!$B$87,0)</f>
        <v>0</v>
      </c>
      <c r="DF9" s="269">
        <f>IF(AND(DF3&gt;=calculadoraViab!$C$85,DF3&lt;EDATE(calculadoraViab!$C$87,calculadoraViab!$F$72)),calculadoraViab!$C$29/calculadoraViab!$B$87,0)</f>
        <v>0</v>
      </c>
      <c r="DG9" s="269">
        <f>IF(AND(DG3&gt;=calculadoraViab!$C$85,DG3&lt;EDATE(calculadoraViab!$C$87,calculadoraViab!$F$72)),calculadoraViab!$C$29/calculadoraViab!$B$87,0)</f>
        <v>0</v>
      </c>
      <c r="DH9" s="269">
        <f>IF(AND(DH3&gt;=calculadoraViab!$C$85,DH3&lt;EDATE(calculadoraViab!$C$87,calculadoraViab!$F$72)),calculadoraViab!$C$29/calculadoraViab!$B$87,0)</f>
        <v>0</v>
      </c>
      <c r="DI9" s="269">
        <f>IF(AND(DI3&gt;=calculadoraViab!$C$85,DI3&lt;EDATE(calculadoraViab!$C$87,calculadoraViab!$F$72)),calculadoraViab!$C$29/calculadoraViab!$B$87,0)</f>
        <v>0</v>
      </c>
      <c r="DJ9" s="269">
        <f>IF(AND(DJ3&gt;=calculadoraViab!$C$85,DJ3&lt;EDATE(calculadoraViab!$C$87,calculadoraViab!$F$72)),calculadoraViab!$C$29/calculadoraViab!$B$87,0)</f>
        <v>0</v>
      </c>
      <c r="DK9" s="269">
        <f>IF(AND(DK3&gt;=calculadoraViab!$C$85,DK3&lt;EDATE(calculadoraViab!$C$87,calculadoraViab!$F$72)),calculadoraViab!$C$29/calculadoraViab!$B$87,0)</f>
        <v>0</v>
      </c>
      <c r="DL9" s="269">
        <f>IF(AND(DL3&gt;=calculadoraViab!$C$85,DL3&lt;EDATE(calculadoraViab!$C$87,calculadoraViab!$F$72)),calculadoraViab!$C$29/calculadoraViab!$B$87,0)</f>
        <v>0</v>
      </c>
      <c r="DM9" s="269">
        <f>IF(AND(DM3&gt;=calculadoraViab!$C$85,DM3&lt;EDATE(calculadoraViab!$C$87,calculadoraViab!$F$72)),calculadoraViab!$C$29/calculadoraViab!$B$87,0)</f>
        <v>0</v>
      </c>
      <c r="DN9" s="269">
        <f>IF(AND(DN3&gt;=calculadoraViab!$C$85,DN3&lt;EDATE(calculadoraViab!$C$87,calculadoraViab!$F$72)),calculadoraViab!$C$29/calculadoraViab!$B$87,0)</f>
        <v>0</v>
      </c>
      <c r="DO9" s="269">
        <f>IF(AND(DO3&gt;=calculadoraViab!$C$85,DO3&lt;EDATE(calculadoraViab!$C$87,calculadoraViab!$F$72)),calculadoraViab!$C$29/calculadoraViab!$B$87,0)</f>
        <v>0</v>
      </c>
      <c r="DP9" s="269">
        <f>IF(AND(DP3&gt;=calculadoraViab!$C$85,DP3&lt;EDATE(calculadoraViab!$C$87,calculadoraViab!$F$72)),calculadoraViab!$C$29/calculadoraViab!$B$87,0)</f>
        <v>0</v>
      </c>
      <c r="DQ9" s="269">
        <f>IF(AND(DQ3&gt;=calculadoraViab!$C$85,DQ3&lt;EDATE(calculadoraViab!$C$87,calculadoraViab!$F$72)),calculadoraViab!$C$29/calculadoraViab!$B$87,0)</f>
        <v>0</v>
      </c>
      <c r="DR9" s="269">
        <f>IF(AND(DR3&gt;=calculadoraViab!$C$85,DR3&lt;EDATE(calculadoraViab!$C$87,calculadoraViab!$F$72)),calculadoraViab!$C$29/calculadoraViab!$B$87,0)</f>
        <v>0</v>
      </c>
    </row>
    <row r="10" ht="42.75" customHeight="1">
      <c r="A10" s="268" t="s">
        <v>181</v>
      </c>
      <c r="B10" s="269">
        <f>IF(AND(fluxoDeCaixa!B3&gt;=calculadoraViab!$C$85,fluxoDeCaixa!B3&lt;calculadoraViab!$C$87),(-calculadoraViab!$B$58*SUM(fluxoDeCaixa!$B$11:$BE$11)/(calculadoraViab!$B$86+calculadoraViab!$B$87)),0)</f>
        <v>0</v>
      </c>
      <c r="C10" s="269">
        <f>IF(AND(fluxoDeCaixa!C3&gt;=calculadoraViab!$C$85,fluxoDeCaixa!C3&lt;calculadoraViab!$C$87),(-calculadoraViab!$B$58*SUM(fluxoDeCaixa!$B$11:$BE$11)/(calculadoraViab!$B$86+calculadoraViab!$B$87)),0)</f>
        <v>0</v>
      </c>
      <c r="D10" s="269">
        <f>IF(AND(fluxoDeCaixa!D3&gt;=calculadoraViab!$C$85,fluxoDeCaixa!D3&lt;calculadoraViab!$C$87),(-calculadoraViab!$B$58*SUM(fluxoDeCaixa!$B$11:$BE$11)/(calculadoraViab!$B$86+calculadoraViab!$B$87)),0)</f>
        <v>0</v>
      </c>
      <c r="E10" s="269">
        <f>IF(AND(fluxoDeCaixa!E3&gt;=calculadoraViab!$C$85,fluxoDeCaixa!E3&lt;calculadoraViab!$C$87),(-calculadoraViab!$B$58*SUM(fluxoDeCaixa!$B$11:$BE$11)/(calculadoraViab!$B$86+calculadoraViab!$B$87)),0)</f>
        <v>0</v>
      </c>
      <c r="F10" s="269">
        <f>IF(AND(fluxoDeCaixa!F3&gt;=calculadoraViab!$C$85,fluxoDeCaixa!F3&lt;calculadoraViab!$C$87),(-calculadoraViab!$B$58*SUM(fluxoDeCaixa!$B$11:$BE$11)/(calculadoraViab!$B$86+calculadoraViab!$B$87)),0)</f>
        <v>0</v>
      </c>
      <c r="G10" s="269">
        <f>IF(AND(fluxoDeCaixa!G3&gt;=calculadoraViab!$C$85,fluxoDeCaixa!G3&lt;calculadoraViab!$C$87),(-calculadoraViab!$B$58*SUM(fluxoDeCaixa!$B$11:$BE$11)/(calculadoraViab!$B$86+calculadoraViab!$B$87)),0)</f>
        <v>0</v>
      </c>
      <c r="H10" s="269">
        <f>IF(AND(fluxoDeCaixa!H3&gt;=calculadoraViab!$C$85,fluxoDeCaixa!H3&lt;calculadoraViab!$C$87),(-calculadoraViab!$B$58*SUM(fluxoDeCaixa!$B$11:$BE$11)/(calculadoraViab!$B$86+calculadoraViab!$B$87)),0)</f>
        <v>0</v>
      </c>
      <c r="I10" s="269">
        <f>IF(AND(fluxoDeCaixa!I3&gt;=calculadoraViab!$C$85,fluxoDeCaixa!I3&lt;calculadoraViab!$C$87),(-calculadoraViab!$B$58*SUM(fluxoDeCaixa!$B$11:$BE$11)/(calculadoraViab!$B$86+calculadoraViab!$B$87)),0)</f>
        <v>0</v>
      </c>
      <c r="J10" s="269">
        <f>IF(AND(fluxoDeCaixa!J3&gt;=calculadoraViab!$C$85,fluxoDeCaixa!J3&lt;calculadoraViab!$C$87),(-calculadoraViab!$B$58*SUM(fluxoDeCaixa!$B$11:$BE$11)/(calculadoraViab!$B$86+calculadoraViab!$B$87)),0)</f>
        <v>0</v>
      </c>
      <c r="K10" s="269">
        <f>IF(AND(fluxoDeCaixa!K3&gt;=calculadoraViab!$C$85,fluxoDeCaixa!K3&lt;calculadoraViab!$C$87),(-calculadoraViab!$B$58*SUM(fluxoDeCaixa!$B$11:$BE$11)/(calculadoraViab!$B$86+calculadoraViab!$B$87)),0)</f>
        <v>-4791.756466</v>
      </c>
      <c r="L10" s="269">
        <f>IF(AND(fluxoDeCaixa!L3&gt;=calculadoraViab!$C$85,fluxoDeCaixa!L3&lt;calculadoraViab!$C$87),(-calculadoraViab!$B$58*SUM(fluxoDeCaixa!$B$11:$BE$11)/(calculadoraViab!$B$86+calculadoraViab!$B$87)),0)</f>
        <v>-4791.756466</v>
      </c>
      <c r="M10" s="269">
        <f>IF(AND(fluxoDeCaixa!M3&gt;=calculadoraViab!$C$85,fluxoDeCaixa!M3&lt;calculadoraViab!$C$87),(-calculadoraViab!$B$58*SUM(fluxoDeCaixa!$B$11:$BE$11)/(calculadoraViab!$B$86+calculadoraViab!$B$87)),0)</f>
        <v>-4791.756466</v>
      </c>
      <c r="N10" s="269">
        <f>IF(AND(fluxoDeCaixa!N3&gt;=calculadoraViab!$C$85,fluxoDeCaixa!N3&lt;calculadoraViab!$C$87),(-calculadoraViab!$B$58*SUM(fluxoDeCaixa!$B$11:$BE$11)/(calculadoraViab!$B$86+calculadoraViab!$B$87)),0)</f>
        <v>-4791.756466</v>
      </c>
      <c r="O10" s="269">
        <f>IF(AND(fluxoDeCaixa!O3&gt;=calculadoraViab!$C$85,fluxoDeCaixa!O3&lt;calculadoraViab!$C$87),(-calculadoraViab!$B$58*SUM(fluxoDeCaixa!$B$11:$BE$11)/(calculadoraViab!$B$86+calculadoraViab!$B$87)),0)</f>
        <v>-4791.756466</v>
      </c>
      <c r="P10" s="269">
        <f>IF(AND(fluxoDeCaixa!P3&gt;=calculadoraViab!$C$85,fluxoDeCaixa!P3&lt;calculadoraViab!$C$87),(-calculadoraViab!$B$58*SUM(fluxoDeCaixa!$B$11:$BE$11)/(calculadoraViab!$B$86+calculadoraViab!$B$87)),0)</f>
        <v>-4791.756466</v>
      </c>
      <c r="Q10" s="269">
        <f>IF(AND(fluxoDeCaixa!Q3&gt;=calculadoraViab!$C$85,fluxoDeCaixa!Q3&lt;calculadoraViab!$C$87),(-calculadoraViab!$B$58*SUM(fluxoDeCaixa!$B$11:$BE$11)/(calculadoraViab!$B$86+calculadoraViab!$B$87)),0)</f>
        <v>-4791.756466</v>
      </c>
      <c r="R10" s="269">
        <f>IF(AND(fluxoDeCaixa!R3&gt;=calculadoraViab!$C$85,fluxoDeCaixa!R3&lt;calculadoraViab!$C$87),(-calculadoraViab!$B$58*SUM(fluxoDeCaixa!$B$11:$BE$11)/(calculadoraViab!$B$86+calculadoraViab!$B$87)),0)</f>
        <v>-4791.756466</v>
      </c>
      <c r="S10" s="269">
        <f>IF(AND(fluxoDeCaixa!S3&gt;=calculadoraViab!$C$85,fluxoDeCaixa!S3&lt;calculadoraViab!$C$87),(-calculadoraViab!$B$58*SUM(fluxoDeCaixa!$B$11:$BE$11)/(calculadoraViab!$B$86+calculadoraViab!$B$87)),0)</f>
        <v>-4791.756466</v>
      </c>
      <c r="T10" s="269">
        <f>IF(AND(fluxoDeCaixa!T3&gt;=calculadoraViab!$C$85,fluxoDeCaixa!T3&lt;calculadoraViab!$C$87),(-calculadoraViab!$B$58*SUM(fluxoDeCaixa!$B$11:$BE$11)/(calculadoraViab!$B$86+calculadoraViab!$B$87)),0)</f>
        <v>-4791.756466</v>
      </c>
      <c r="U10" s="269">
        <f>IF(AND(fluxoDeCaixa!U3&gt;=calculadoraViab!$C$85,fluxoDeCaixa!U3&lt;calculadoraViab!$C$87),(-calculadoraViab!$B$58*SUM(fluxoDeCaixa!$B$11:$BE$11)/(calculadoraViab!$B$86+calculadoraViab!$B$87)),0)</f>
        <v>-4791.756466</v>
      </c>
      <c r="V10" s="269">
        <f>IF(AND(fluxoDeCaixa!V3&gt;=calculadoraViab!$C$85,fluxoDeCaixa!V3&lt;calculadoraViab!$C$87),(-calculadoraViab!$B$58*SUM(fluxoDeCaixa!$B$11:$BE$11)/(calculadoraViab!$B$86+calculadoraViab!$B$87)),0)</f>
        <v>-4791.756466</v>
      </c>
      <c r="W10" s="269">
        <f>IF(AND(fluxoDeCaixa!W3&gt;=calculadoraViab!$C$85,fluxoDeCaixa!W3&lt;calculadoraViab!$C$87),(-calculadoraViab!$B$58*SUM(fluxoDeCaixa!$B$11:$BE$11)/(calculadoraViab!$B$86+calculadoraViab!$B$87)),0)</f>
        <v>-4791.756466</v>
      </c>
      <c r="X10" s="269">
        <f>IF(AND(fluxoDeCaixa!X3&gt;=calculadoraViab!$C$85,fluxoDeCaixa!X3&lt;calculadoraViab!$C$87),(-calculadoraViab!$B$58*SUM(fluxoDeCaixa!$B$11:$BE$11)/(calculadoraViab!$B$86+calculadoraViab!$B$87)),0)</f>
        <v>-4791.756466</v>
      </c>
      <c r="Y10" s="269">
        <f>IF(AND(fluxoDeCaixa!Y3&gt;=calculadoraViab!$C$85,fluxoDeCaixa!Y3&lt;calculadoraViab!$C$87),(-calculadoraViab!$B$58*SUM(fluxoDeCaixa!$B$11:$BE$11)/(calculadoraViab!$B$86+calculadoraViab!$B$87)),0)</f>
        <v>-4791.756466</v>
      </c>
      <c r="Z10" s="269">
        <f>IF(AND(fluxoDeCaixa!Z3&gt;=calculadoraViab!$C$85,fluxoDeCaixa!Z3&lt;calculadoraViab!$C$87),(-calculadoraViab!$B$58*SUM(fluxoDeCaixa!$B$11:$BE$11)/(calculadoraViab!$B$86+calculadoraViab!$B$87)),0)</f>
        <v>-4791.756466</v>
      </c>
      <c r="AA10" s="269">
        <f>IF(AND(fluxoDeCaixa!AA3&gt;=calculadoraViab!$C$85,fluxoDeCaixa!AA3&lt;calculadoraViab!$C$87),(-calculadoraViab!$B$58*SUM(fluxoDeCaixa!$B$11:$BE$11)/(calculadoraViab!$B$86+calculadoraViab!$B$87)),0)</f>
        <v>-4791.756466</v>
      </c>
      <c r="AB10" s="269">
        <f>IF(AND(fluxoDeCaixa!AB3&gt;=calculadoraViab!$C$85,fluxoDeCaixa!AB3&lt;calculadoraViab!$C$87),(-calculadoraViab!$B$58*SUM(fluxoDeCaixa!$B$11:$BE$11)/(calculadoraViab!$B$86+calculadoraViab!$B$87)),0)</f>
        <v>-4791.756466</v>
      </c>
      <c r="AC10" s="269">
        <f>IF(AND(fluxoDeCaixa!AC3&gt;=calculadoraViab!$C$85,fluxoDeCaixa!AC3&lt;calculadoraViab!$C$87),(-calculadoraViab!$B$58*SUM(fluxoDeCaixa!$B$11:$BE$11)/(calculadoraViab!$B$86+calculadoraViab!$B$87)),0)</f>
        <v>-4791.756466</v>
      </c>
      <c r="AD10" s="269">
        <f>IF(AND(fluxoDeCaixa!AD3&gt;=calculadoraViab!$C$85,fluxoDeCaixa!AD3&lt;calculadoraViab!$C$87),(-calculadoraViab!$B$58*SUM(fluxoDeCaixa!$B$11:$BE$11)/(calculadoraViab!$B$86+calculadoraViab!$B$87)),0)</f>
        <v>-4791.756466</v>
      </c>
      <c r="AE10" s="269">
        <f>IF(AND(fluxoDeCaixa!AE3&gt;=calculadoraViab!$C$85,fluxoDeCaixa!AE3&lt;calculadoraViab!$C$87),(-calculadoraViab!$B$58*SUM(fluxoDeCaixa!$B$11:$BE$11)/(calculadoraViab!$B$86+calculadoraViab!$B$87)),0)</f>
        <v>-4791.756466</v>
      </c>
      <c r="AF10" s="269">
        <f>IF(AND(fluxoDeCaixa!AF3&gt;=calculadoraViab!$C$85,fluxoDeCaixa!AF3&lt;calculadoraViab!$C$87),(-calculadoraViab!$B$58*SUM(fluxoDeCaixa!$B$11:$BE$11)/(calculadoraViab!$B$86+calculadoraViab!$B$87)),0)</f>
        <v>-4791.756466</v>
      </c>
      <c r="AG10" s="269">
        <f>IF(AND(fluxoDeCaixa!AG3&gt;=calculadoraViab!$C$85,fluxoDeCaixa!AG3&lt;calculadoraViab!$C$87),(-calculadoraViab!$B$58*SUM(fluxoDeCaixa!$B$11:$BE$11)/(calculadoraViab!$B$86+calculadoraViab!$B$87)),0)</f>
        <v>-4791.756466</v>
      </c>
      <c r="AH10" s="269">
        <f>IF(AND(fluxoDeCaixa!AH3&gt;=calculadoraViab!$C$85,fluxoDeCaixa!AH3&lt;calculadoraViab!$C$87),(-calculadoraViab!$B$58*SUM(fluxoDeCaixa!$B$11:$BE$11)/(calculadoraViab!$B$86+calculadoraViab!$B$87)),0)</f>
        <v>-4791.756466</v>
      </c>
      <c r="AI10" s="269">
        <f>IF(AND(fluxoDeCaixa!AI3&gt;=calculadoraViab!$C$85,fluxoDeCaixa!AI3&lt;calculadoraViab!$C$87),(-calculadoraViab!$B$58*SUM(fluxoDeCaixa!$B$11:$BE$11)/(calculadoraViab!$B$86+calculadoraViab!$B$87)),0)</f>
        <v>-4791.756466</v>
      </c>
      <c r="AJ10" s="269">
        <f>IF(AND(fluxoDeCaixa!AJ3&gt;=calculadoraViab!$C$85,fluxoDeCaixa!AJ3&lt;calculadoraViab!$C$87),(-calculadoraViab!$B$58*SUM(fluxoDeCaixa!$B$11:$BE$11)/(calculadoraViab!$B$86+calculadoraViab!$B$87)),0)</f>
        <v>-4791.756466</v>
      </c>
      <c r="AK10" s="269">
        <f>IF(AND(fluxoDeCaixa!AK3&gt;=calculadoraViab!$C$85,fluxoDeCaixa!AK3&lt;calculadoraViab!$C$87),(-calculadoraViab!$B$58*SUM(fluxoDeCaixa!$B$11:$BE$11)/(calculadoraViab!$B$86+calculadoraViab!$B$87)),0)</f>
        <v>-4791.756466</v>
      </c>
      <c r="AL10" s="269">
        <f>IF(AND(fluxoDeCaixa!AL3&gt;=calculadoraViab!$C$85,fluxoDeCaixa!AL3&lt;calculadoraViab!$C$87),(-calculadoraViab!$B$58*SUM(fluxoDeCaixa!$B$11:$BE$11)/(calculadoraViab!$B$86+calculadoraViab!$B$87)),0)</f>
        <v>-4791.756466</v>
      </c>
      <c r="AM10" s="269">
        <f>IF(AND(fluxoDeCaixa!AM3&gt;=calculadoraViab!$C$85,fluxoDeCaixa!AM3&lt;calculadoraViab!$C$87),(-calculadoraViab!$B$58*SUM(fluxoDeCaixa!$B$11:$BE$11)/(calculadoraViab!$B$86+calculadoraViab!$B$87)),0)</f>
        <v>-4791.756466</v>
      </c>
      <c r="AN10" s="269">
        <f>IF(AND(fluxoDeCaixa!AN3&gt;=calculadoraViab!$C$85,fluxoDeCaixa!AN3&lt;calculadoraViab!$C$87),(-calculadoraViab!$B$58*SUM(fluxoDeCaixa!$B$11:$BE$11)/(calculadoraViab!$B$86+calculadoraViab!$B$87)),0)</f>
        <v>0</v>
      </c>
      <c r="AO10" s="269">
        <f>IF(AND(fluxoDeCaixa!AO3&gt;=calculadoraViab!$C$85,fluxoDeCaixa!AO3&lt;calculadoraViab!$C$87),(-calculadoraViab!$B$58*SUM(fluxoDeCaixa!$B$11:$BE$11)/(calculadoraViab!$B$86+calculadoraViab!$B$87)),0)</f>
        <v>0</v>
      </c>
      <c r="AP10" s="269">
        <f>IF(AND(fluxoDeCaixa!AP3&gt;=calculadoraViab!$C$85,fluxoDeCaixa!AP3&lt;calculadoraViab!$C$87),(-calculadoraViab!$B$58*SUM(fluxoDeCaixa!$B$11:$BE$11)/(calculadoraViab!$B$86+calculadoraViab!$B$87)),0)</f>
        <v>0</v>
      </c>
      <c r="AQ10" s="269">
        <f>IF(AND(fluxoDeCaixa!AQ3&gt;=calculadoraViab!$C$85,fluxoDeCaixa!AQ3&lt;calculadoraViab!$C$87),(-calculadoraViab!$B$58*SUM(fluxoDeCaixa!$B$11:$BE$11)/(calculadoraViab!$B$86+calculadoraViab!$B$87)),0)</f>
        <v>0</v>
      </c>
      <c r="AR10" s="269">
        <f>IF(AND(fluxoDeCaixa!AR3&gt;=calculadoraViab!$C$85,fluxoDeCaixa!AR3&lt;calculadoraViab!$C$87),(-calculadoraViab!$B$58*SUM(fluxoDeCaixa!$B$11:$BE$11)/(calculadoraViab!$B$86+calculadoraViab!$B$87)),0)</f>
        <v>0</v>
      </c>
      <c r="AS10" s="269">
        <f>IF(AND(fluxoDeCaixa!AS3&gt;=calculadoraViab!$C$85,fluxoDeCaixa!AS3&lt;calculadoraViab!$C$87),(-calculadoraViab!$B$58*SUM(fluxoDeCaixa!$B$11:$BE$11)/(calculadoraViab!$B$86+calculadoraViab!$B$87)),0)</f>
        <v>0</v>
      </c>
      <c r="AT10" s="269">
        <f>IF(AND(fluxoDeCaixa!AT3&gt;=calculadoraViab!$C$85,fluxoDeCaixa!AT3&lt;calculadoraViab!$C$87),(-calculadoraViab!$B$58*SUM(fluxoDeCaixa!$B$11:$BE$11)/(calculadoraViab!$B$86+calculadoraViab!$B$87)),0)</f>
        <v>0</v>
      </c>
      <c r="AU10" s="269">
        <f>IF(AND(fluxoDeCaixa!AU3&gt;=calculadoraViab!$C$85,fluxoDeCaixa!AU3&lt;calculadoraViab!$C$87),(-calculadoraViab!$B$58*SUM(fluxoDeCaixa!$B$11:$BE$11)/(calculadoraViab!$B$86+calculadoraViab!$B$87)),0)</f>
        <v>0</v>
      </c>
      <c r="AV10" s="269">
        <f>IF(AND(fluxoDeCaixa!AV3&gt;=calculadoraViab!$C$85,fluxoDeCaixa!AV3&lt;calculadoraViab!$C$87),(-calculadoraViab!$B$58*SUM(fluxoDeCaixa!$B$11:$BE$11)/(calculadoraViab!$B$86+calculadoraViab!$B$87)),0)</f>
        <v>0</v>
      </c>
      <c r="AW10" s="269">
        <f>IF(AND(fluxoDeCaixa!AW3&gt;=calculadoraViab!$C$85,fluxoDeCaixa!AW3&lt;calculadoraViab!$C$87),(-calculadoraViab!$B$58*SUM(fluxoDeCaixa!$B$11:$BE$11)/(calculadoraViab!$B$86+calculadoraViab!$B$87)),0)</f>
        <v>0</v>
      </c>
      <c r="AX10" s="269">
        <f>IF(AND(fluxoDeCaixa!AX3&gt;=calculadoraViab!$C$85,fluxoDeCaixa!AX3&lt;calculadoraViab!$C$87),(-calculadoraViab!$B$58*SUM(fluxoDeCaixa!$B$11:$BE$11)/(calculadoraViab!$B$86+calculadoraViab!$B$87)),0)</f>
        <v>0</v>
      </c>
      <c r="AY10" s="269">
        <f>IF(AND(fluxoDeCaixa!AY3&gt;=calculadoraViab!$C$85,fluxoDeCaixa!AY3&lt;calculadoraViab!$C$87),(-calculadoraViab!$B$58*SUM(fluxoDeCaixa!$B$11:$BE$11)/(calculadoraViab!$B$86+calculadoraViab!$B$87)),0)</f>
        <v>0</v>
      </c>
      <c r="AZ10" s="269">
        <f>IF(AND(fluxoDeCaixa!AZ3&gt;=calculadoraViab!$C$85,fluxoDeCaixa!AZ3&lt;calculadoraViab!$C$87),(-calculadoraViab!$B$58*SUM(fluxoDeCaixa!$B$11:$BE$11)/(calculadoraViab!$B$86+calculadoraViab!$B$87)),0)</f>
        <v>0</v>
      </c>
      <c r="BA10" s="269">
        <f>IF(AND(fluxoDeCaixa!BA3&gt;=calculadoraViab!$C$85,fluxoDeCaixa!BA3&lt;calculadoraViab!$C$87),(-calculadoraViab!$B$58*SUM(fluxoDeCaixa!$B$11:$BE$11)/(calculadoraViab!$B$86+calculadoraViab!$B$87)),0)</f>
        <v>0</v>
      </c>
      <c r="BB10" s="269">
        <f>IF(AND(fluxoDeCaixa!BB3&gt;=calculadoraViab!$C$85,fluxoDeCaixa!BB3&lt;calculadoraViab!$C$87),(-calculadoraViab!$B$58*SUM(fluxoDeCaixa!$B$11:$BE$11)/(calculadoraViab!$B$86+calculadoraViab!$B$87)),0)</f>
        <v>0</v>
      </c>
      <c r="BC10" s="269">
        <f>IF(AND(fluxoDeCaixa!BC3&gt;=calculadoraViab!$C$85,fluxoDeCaixa!BC3&lt;calculadoraViab!$C$87),(-calculadoraViab!$B$58*SUM(fluxoDeCaixa!$B$11:$BE$11)/(calculadoraViab!$B$86+calculadoraViab!$B$87)),0)</f>
        <v>0</v>
      </c>
      <c r="BD10" s="269">
        <f>IF(AND(fluxoDeCaixa!BD3&gt;=calculadoraViab!$C$85,fluxoDeCaixa!BD3&lt;calculadoraViab!$C$87),(-calculadoraViab!$B$58*SUM(fluxoDeCaixa!$B$11:$BE$11)/(calculadoraViab!$B$86+calculadoraViab!$B$87)),0)</f>
        <v>0</v>
      </c>
      <c r="BE10" s="269">
        <f>IF(AND(fluxoDeCaixa!BE3&gt;=calculadoraViab!$C$85,fluxoDeCaixa!BE3&lt;calculadoraViab!$C$87),(-calculadoraViab!$B$58*SUM(fluxoDeCaixa!$B$11:$BE$11)/(calculadoraViab!$B$86+calculadoraViab!$B$87)),0)</f>
        <v>0</v>
      </c>
      <c r="BF10" s="269">
        <f>IF(AND(fluxoDeCaixa!BF3&gt;=calculadoraViab!$C$85,fluxoDeCaixa!BF3&lt;calculadoraViab!$C$87),(-calculadoraViab!$B$58*SUM(fluxoDeCaixa!$B$11:$BE$11)/(calculadoraViab!$B$86+calculadoraViab!$B$87)),0)</f>
        <v>0</v>
      </c>
      <c r="BG10" s="269">
        <f>IF(AND(fluxoDeCaixa!BG3&gt;=calculadoraViab!$C$85,fluxoDeCaixa!BG3&lt;calculadoraViab!$C$87),(-calculadoraViab!$B$58*SUM(fluxoDeCaixa!$B$11:$BE$11)/(calculadoraViab!$B$86+calculadoraViab!$B$87)),0)</f>
        <v>0</v>
      </c>
      <c r="BH10" s="269">
        <f>IF(AND(fluxoDeCaixa!BH3&gt;=calculadoraViab!$C$85,fluxoDeCaixa!BH3&lt;calculadoraViab!$C$87),(-calculadoraViab!$B$58*SUM(fluxoDeCaixa!$B$11:$BE$11)/(calculadoraViab!$B$86+calculadoraViab!$B$87)),0)</f>
        <v>0</v>
      </c>
      <c r="BI10" s="269">
        <f>IF(AND(fluxoDeCaixa!BI3&gt;=calculadoraViab!$C$85,fluxoDeCaixa!BI3&lt;calculadoraViab!$C$87),(-calculadoraViab!$B$58*SUM(fluxoDeCaixa!$B$11:$BE$11)/(calculadoraViab!$B$86+calculadoraViab!$B$87)),0)</f>
        <v>0</v>
      </c>
      <c r="BJ10" s="269">
        <f>IF(AND(fluxoDeCaixa!BJ3&gt;=calculadoraViab!$C$85,fluxoDeCaixa!BJ3&lt;calculadoraViab!$C$87),(-calculadoraViab!$B$58*SUM(fluxoDeCaixa!$B$11:$BE$11)/(calculadoraViab!$B$86+calculadoraViab!$B$87)),0)</f>
        <v>0</v>
      </c>
      <c r="BK10" s="269">
        <f>IF(AND(fluxoDeCaixa!BK3&gt;=calculadoraViab!$C$85,fluxoDeCaixa!BK3&lt;calculadoraViab!$C$87),(-calculadoraViab!$B$58*SUM(fluxoDeCaixa!$B$11:$BE$11)/(calculadoraViab!$B$86+calculadoraViab!$B$87)),0)</f>
        <v>0</v>
      </c>
      <c r="BL10" s="269">
        <f>IF(AND(fluxoDeCaixa!BL3&gt;=calculadoraViab!$C$85,fluxoDeCaixa!BL3&lt;calculadoraViab!$C$87),(-calculadoraViab!$B$58*SUM(fluxoDeCaixa!$B$11:$BE$11)/(calculadoraViab!$B$86+calculadoraViab!$B$87)),0)</f>
        <v>0</v>
      </c>
      <c r="BM10" s="269">
        <f>IF(AND(fluxoDeCaixa!BM3&gt;=calculadoraViab!$C$85,fluxoDeCaixa!BM3&lt;calculadoraViab!$C$87),(-calculadoraViab!$B$58*SUM(fluxoDeCaixa!$B$11:$BE$11)/(calculadoraViab!$B$86+calculadoraViab!$B$87)),0)</f>
        <v>0</v>
      </c>
      <c r="BN10" s="269">
        <f>IF(AND(fluxoDeCaixa!BN3&gt;=calculadoraViab!$C$85,fluxoDeCaixa!BN3&lt;calculadoraViab!$C$87),(-calculadoraViab!$B$58*SUM(fluxoDeCaixa!$B$11:$BE$11)/(calculadoraViab!$B$86+calculadoraViab!$B$87)),0)</f>
        <v>0</v>
      </c>
      <c r="BO10" s="269">
        <f>IF(AND(fluxoDeCaixa!BO3&gt;=calculadoraViab!$C$85,fluxoDeCaixa!BO3&lt;calculadoraViab!$C$87),(-calculadoraViab!$B$58*SUM(fluxoDeCaixa!$B$11:$BE$11)/(calculadoraViab!$B$86+calculadoraViab!$B$87)),0)</f>
        <v>0</v>
      </c>
      <c r="BP10" s="269">
        <f>IF(AND(fluxoDeCaixa!BP3&gt;=calculadoraViab!$C$85,fluxoDeCaixa!BP3&lt;calculadoraViab!$C$87),(-calculadoraViab!$B$58*SUM(fluxoDeCaixa!$B$11:$BE$11)/(calculadoraViab!$B$86+calculadoraViab!$B$87)),0)</f>
        <v>0</v>
      </c>
      <c r="BQ10" s="269">
        <f>IF(AND(fluxoDeCaixa!BQ3&gt;=calculadoraViab!$C$85,fluxoDeCaixa!BQ3&lt;calculadoraViab!$C$87),(-calculadoraViab!$B$58*SUM(fluxoDeCaixa!$B$11:$BE$11)/(calculadoraViab!$B$86+calculadoraViab!$B$87)),0)</f>
        <v>0</v>
      </c>
      <c r="BR10" s="269">
        <f>IF(AND(fluxoDeCaixa!BR3&gt;=calculadoraViab!$C$85,fluxoDeCaixa!BR3&lt;calculadoraViab!$C$87),(-calculadoraViab!$B$58*SUM(fluxoDeCaixa!$B$11:$BE$11)/(calculadoraViab!$B$86+calculadoraViab!$B$87)),0)</f>
        <v>0</v>
      </c>
      <c r="BS10" s="269">
        <f>IF(AND(fluxoDeCaixa!BS3&gt;=calculadoraViab!$C$85,fluxoDeCaixa!BS3&lt;calculadoraViab!$C$87),(-calculadoraViab!$B$58*SUM(fluxoDeCaixa!$B$11:$BE$11)/(calculadoraViab!$B$86+calculadoraViab!$B$87)),0)</f>
        <v>0</v>
      </c>
      <c r="BT10" s="269">
        <f>IF(AND(fluxoDeCaixa!BT3&gt;=calculadoraViab!$C$85,fluxoDeCaixa!BT3&lt;calculadoraViab!$C$87),(-calculadoraViab!$B$58*SUM(fluxoDeCaixa!$B$11:$BE$11)/(calculadoraViab!$B$86+calculadoraViab!$B$87)),0)</f>
        <v>0</v>
      </c>
      <c r="BU10" s="269">
        <f>IF(AND(fluxoDeCaixa!BU3&gt;=calculadoraViab!$C$85,fluxoDeCaixa!BU3&lt;calculadoraViab!$C$87),(-calculadoraViab!$B$58*SUM(fluxoDeCaixa!$B$11:$BE$11)/(calculadoraViab!$B$86+calculadoraViab!$B$87)),0)</f>
        <v>0</v>
      </c>
      <c r="BV10" s="269">
        <f>IF(AND(fluxoDeCaixa!BV3&gt;=calculadoraViab!$C$85,fluxoDeCaixa!BV3&lt;calculadoraViab!$C$87),(-calculadoraViab!$B$58*SUM(fluxoDeCaixa!$B$11:$BE$11)/(calculadoraViab!$B$86+calculadoraViab!$B$87)),0)</f>
        <v>0</v>
      </c>
      <c r="BW10" s="269">
        <f>IF(AND(fluxoDeCaixa!BW3&gt;=calculadoraViab!$C$85,fluxoDeCaixa!BW3&lt;calculadoraViab!$C$87),(-calculadoraViab!$B$58*SUM(fluxoDeCaixa!$B$11:$BE$11)/(calculadoraViab!$B$86+calculadoraViab!$B$87)),0)</f>
        <v>0</v>
      </c>
      <c r="BX10" s="269">
        <f>IF(AND(fluxoDeCaixa!BX3&gt;=calculadoraViab!$C$85,fluxoDeCaixa!BX3&lt;calculadoraViab!$C$87),(-calculadoraViab!$B$58*SUM(fluxoDeCaixa!$B$11:$BE$11)/(calculadoraViab!$B$86+calculadoraViab!$B$87)),0)</f>
        <v>0</v>
      </c>
      <c r="BY10" s="269">
        <f>IF(AND(fluxoDeCaixa!BY3&gt;=calculadoraViab!$C$85,fluxoDeCaixa!BY3&lt;calculadoraViab!$C$87),(-calculadoraViab!$B$58*SUM(fluxoDeCaixa!$B$11:$BE$11)/(calculadoraViab!$B$86+calculadoraViab!$B$87)),0)</f>
        <v>0</v>
      </c>
      <c r="BZ10" s="269">
        <f>IF(AND(fluxoDeCaixa!BZ3&gt;=calculadoraViab!$C$85,fluxoDeCaixa!BZ3&lt;calculadoraViab!$C$87),(-calculadoraViab!$B$58*SUM(fluxoDeCaixa!$B$11:$BE$11)/(calculadoraViab!$B$86+calculadoraViab!$B$87)),0)</f>
        <v>0</v>
      </c>
      <c r="CA10" s="269">
        <f>IF(AND(fluxoDeCaixa!CA3&gt;=calculadoraViab!$C$85,fluxoDeCaixa!CA3&lt;calculadoraViab!$C$87),(-calculadoraViab!$B$58*SUM(fluxoDeCaixa!$B$11:$BE$11)/(calculadoraViab!$B$86+calculadoraViab!$B$87)),0)</f>
        <v>0</v>
      </c>
      <c r="CB10" s="269">
        <f>IF(AND(fluxoDeCaixa!CB3&gt;=calculadoraViab!$C$85,fluxoDeCaixa!CB3&lt;calculadoraViab!$C$87),(-calculadoraViab!$B$58*SUM(fluxoDeCaixa!$B$11:$BE$11)/(calculadoraViab!$B$86+calculadoraViab!$B$87)),0)</f>
        <v>0</v>
      </c>
      <c r="CC10" s="269">
        <f>IF(AND(fluxoDeCaixa!CC3&gt;=calculadoraViab!$C$85,fluxoDeCaixa!CC3&lt;calculadoraViab!$C$87),(-calculadoraViab!$B$58*SUM(fluxoDeCaixa!$B$11:$BE$11)/(calculadoraViab!$B$86+calculadoraViab!$B$87)),0)</f>
        <v>0</v>
      </c>
      <c r="CD10" s="269">
        <f>IF(AND(fluxoDeCaixa!CD3&gt;=calculadoraViab!$C$85,fluxoDeCaixa!CD3&lt;calculadoraViab!$C$87),(-calculadoraViab!$B$58*SUM(fluxoDeCaixa!$B$11:$BE$11)/(calculadoraViab!$B$86+calculadoraViab!$B$87)),0)</f>
        <v>0</v>
      </c>
      <c r="CE10" s="269">
        <f>IF(AND(fluxoDeCaixa!CE3&gt;=calculadoraViab!$C$85,fluxoDeCaixa!CE3&lt;calculadoraViab!$C$87),(-calculadoraViab!$B$58*SUM(fluxoDeCaixa!$B$11:$BE$11)/(calculadoraViab!$B$86+calculadoraViab!$B$87)),0)</f>
        <v>0</v>
      </c>
      <c r="CF10" s="269">
        <f>IF(AND(fluxoDeCaixa!CF3&gt;=calculadoraViab!$C$85,fluxoDeCaixa!CF3&lt;calculadoraViab!$C$87),(-calculadoraViab!$B$58*SUM(fluxoDeCaixa!$B$11:$BE$11)/(calculadoraViab!$B$86+calculadoraViab!$B$87)),0)</f>
        <v>0</v>
      </c>
      <c r="CG10" s="269">
        <f>IF(AND(fluxoDeCaixa!CG3&gt;=calculadoraViab!$C$85,fluxoDeCaixa!CG3&lt;calculadoraViab!$C$87),(-calculadoraViab!$B$58*SUM(fluxoDeCaixa!$B$11:$BE$11)/(calculadoraViab!$B$86+calculadoraViab!$B$87)),0)</f>
        <v>0</v>
      </c>
      <c r="CH10" s="269">
        <f>IF(AND(fluxoDeCaixa!CH3&gt;=calculadoraViab!$C$85,fluxoDeCaixa!CH3&lt;calculadoraViab!$C$87),(-calculadoraViab!$B$58*SUM(fluxoDeCaixa!$B$11:$BE$11)/(calculadoraViab!$B$86+calculadoraViab!$B$87)),0)</f>
        <v>0</v>
      </c>
      <c r="CI10" s="269">
        <f>IF(AND(fluxoDeCaixa!CI3&gt;=calculadoraViab!$C$85,fluxoDeCaixa!CI3&lt;calculadoraViab!$C$87),(-calculadoraViab!$B$58*SUM(fluxoDeCaixa!$B$11:$BE$11)/(calculadoraViab!$B$86+calculadoraViab!$B$87)),0)</f>
        <v>0</v>
      </c>
      <c r="CJ10" s="269">
        <f>IF(AND(fluxoDeCaixa!CJ3&gt;=calculadoraViab!$C$85,fluxoDeCaixa!CJ3&lt;calculadoraViab!$C$87),(-calculadoraViab!$B$58*SUM(fluxoDeCaixa!$B$11:$BE$11)/(calculadoraViab!$B$86+calculadoraViab!$B$87)),0)</f>
        <v>0</v>
      </c>
      <c r="CK10" s="269">
        <f>IF(AND(fluxoDeCaixa!CK3&gt;=calculadoraViab!$C$85,fluxoDeCaixa!CK3&lt;calculadoraViab!$C$87),(-calculadoraViab!$B$58*SUM(fluxoDeCaixa!$B$11:$BE$11)/(calculadoraViab!$B$86+calculadoraViab!$B$87)),0)</f>
        <v>0</v>
      </c>
      <c r="CL10" s="269">
        <f>IF(AND(fluxoDeCaixa!CL3&gt;=calculadoraViab!$C$85,fluxoDeCaixa!CL3&lt;calculadoraViab!$C$87),(-calculadoraViab!$B$58*SUM(fluxoDeCaixa!$B$11:$BE$11)/(calculadoraViab!$B$86+calculadoraViab!$B$87)),0)</f>
        <v>0</v>
      </c>
      <c r="CM10" s="269">
        <f>IF(AND(fluxoDeCaixa!CM3&gt;=calculadoraViab!$C$85,fluxoDeCaixa!CM3&lt;calculadoraViab!$C$87),(-calculadoraViab!$B$58*SUM(fluxoDeCaixa!$B$11:$BE$11)/(calculadoraViab!$B$86+calculadoraViab!$B$87)),0)</f>
        <v>0</v>
      </c>
      <c r="CN10" s="269">
        <f>IF(AND(fluxoDeCaixa!CN3&gt;=calculadoraViab!$C$85,fluxoDeCaixa!CN3&lt;calculadoraViab!$C$87),(-calculadoraViab!$B$58*SUM(fluxoDeCaixa!$B$11:$BE$11)/(calculadoraViab!$B$86+calculadoraViab!$B$87)),0)</f>
        <v>0</v>
      </c>
      <c r="CO10" s="269">
        <f>IF(AND(fluxoDeCaixa!CO3&gt;=calculadoraViab!$C$85,fluxoDeCaixa!CO3&lt;calculadoraViab!$C$87),(-calculadoraViab!$B$58*SUM(fluxoDeCaixa!$B$11:$BE$11)/(calculadoraViab!$B$86+calculadoraViab!$B$87)),0)</f>
        <v>0</v>
      </c>
      <c r="CP10" s="269">
        <f>IF(AND(fluxoDeCaixa!CP3&gt;=calculadoraViab!$C$85,fluxoDeCaixa!CP3&lt;calculadoraViab!$C$87),(-calculadoraViab!$B$58*SUM(fluxoDeCaixa!$B$11:$BE$11)/(calculadoraViab!$B$86+calculadoraViab!$B$87)),0)</f>
        <v>0</v>
      </c>
      <c r="CQ10" s="269">
        <f>IF(AND(fluxoDeCaixa!CQ3&gt;=calculadoraViab!$C$85,fluxoDeCaixa!CQ3&lt;calculadoraViab!$C$87),(-calculadoraViab!$B$58*SUM(fluxoDeCaixa!$B$11:$BE$11)/(calculadoraViab!$B$86+calculadoraViab!$B$87)),0)</f>
        <v>0</v>
      </c>
      <c r="CR10" s="269">
        <f>IF(AND(fluxoDeCaixa!CR3&gt;=calculadoraViab!$C$85,fluxoDeCaixa!CR3&lt;calculadoraViab!$C$87),(-calculadoraViab!$B$58*SUM(fluxoDeCaixa!$B$11:$BE$11)/(calculadoraViab!$B$86+calculadoraViab!$B$87)),0)</f>
        <v>0</v>
      </c>
      <c r="CS10" s="269">
        <f>IF(AND(fluxoDeCaixa!CS3&gt;=calculadoraViab!$C$85,fluxoDeCaixa!CS3&lt;calculadoraViab!$C$87),(-calculadoraViab!$B$58*SUM(fluxoDeCaixa!$B$11:$BE$11)/(calculadoraViab!$B$86+calculadoraViab!$B$87)),0)</f>
        <v>0</v>
      </c>
      <c r="CT10" s="269">
        <f>IF(AND(fluxoDeCaixa!CT3&gt;=calculadoraViab!$C$85,fluxoDeCaixa!CT3&lt;calculadoraViab!$C$87),(-calculadoraViab!$B$58*SUM(fluxoDeCaixa!$B$11:$BE$11)/(calculadoraViab!$B$86+calculadoraViab!$B$87)),0)</f>
        <v>0</v>
      </c>
      <c r="CU10" s="269">
        <f>IF(AND(fluxoDeCaixa!CU3&gt;=calculadoraViab!$C$85,fluxoDeCaixa!CU3&lt;calculadoraViab!$C$87),(-calculadoraViab!$B$58*SUM(fluxoDeCaixa!$B$11:$BE$11)/(calculadoraViab!$B$86+calculadoraViab!$B$87)),0)</f>
        <v>0</v>
      </c>
      <c r="CV10" s="269">
        <f>IF(AND(fluxoDeCaixa!CV3&gt;=calculadoraViab!$C$85,fluxoDeCaixa!CV3&lt;calculadoraViab!$C$87),(-calculadoraViab!$B$58*SUM(fluxoDeCaixa!$B$11:$BE$11)/(calculadoraViab!$B$86+calculadoraViab!$B$87)),0)</f>
        <v>0</v>
      </c>
      <c r="CW10" s="269">
        <f>IF(AND(fluxoDeCaixa!CW3&gt;=calculadoraViab!$C$85,fluxoDeCaixa!CW3&lt;calculadoraViab!$C$87),(-calculadoraViab!$B$58*SUM(fluxoDeCaixa!$B$11:$BE$11)/(calculadoraViab!$B$86+calculadoraViab!$B$87)),0)</f>
        <v>0</v>
      </c>
      <c r="CX10" s="269">
        <f>IF(AND(fluxoDeCaixa!CX3&gt;=calculadoraViab!$C$85,fluxoDeCaixa!CX3&lt;calculadoraViab!$C$87),(-calculadoraViab!$B$58*SUM(fluxoDeCaixa!$B$11:$BE$11)/(calculadoraViab!$B$86+calculadoraViab!$B$87)),0)</f>
        <v>0</v>
      </c>
      <c r="CY10" s="269">
        <f>IF(AND(fluxoDeCaixa!CY3&gt;=calculadoraViab!$C$85,fluxoDeCaixa!CY3&lt;calculadoraViab!$C$87),(-calculadoraViab!$B$58*SUM(fluxoDeCaixa!$B$11:$BE$11)/(calculadoraViab!$B$86+calculadoraViab!$B$87)),0)</f>
        <v>0</v>
      </c>
      <c r="CZ10" s="269">
        <f>IF(AND(fluxoDeCaixa!CZ3&gt;=calculadoraViab!$C$85,fluxoDeCaixa!CZ3&lt;calculadoraViab!$C$87),(-calculadoraViab!$B$58*SUM(fluxoDeCaixa!$B$11:$BE$11)/(calculadoraViab!$B$86+calculadoraViab!$B$87)),0)</f>
        <v>0</v>
      </c>
      <c r="DA10" s="269">
        <f>IF(AND(fluxoDeCaixa!DA3&gt;=calculadoraViab!$C$85,fluxoDeCaixa!DA3&lt;calculadoraViab!$C$87),(-calculadoraViab!$B$58*SUM(fluxoDeCaixa!$B$11:$BE$11)/(calculadoraViab!$B$86+calculadoraViab!$B$87)),0)</f>
        <v>0</v>
      </c>
      <c r="DB10" s="269">
        <f>IF(AND(fluxoDeCaixa!DB3&gt;=calculadoraViab!$C$85,fluxoDeCaixa!DB3&lt;calculadoraViab!$C$87),(-calculadoraViab!$B$58*SUM(fluxoDeCaixa!$B$11:$BE$11)/(calculadoraViab!$B$86+calculadoraViab!$B$87)),0)</f>
        <v>0</v>
      </c>
      <c r="DC10" s="269">
        <f>IF(AND(fluxoDeCaixa!DC3&gt;=calculadoraViab!$C$85,fluxoDeCaixa!DC3&lt;calculadoraViab!$C$87),(-calculadoraViab!$B$58*SUM(fluxoDeCaixa!$B$11:$BE$11)/(calculadoraViab!$B$86+calculadoraViab!$B$87)),0)</f>
        <v>0</v>
      </c>
      <c r="DD10" s="269">
        <f>IF(AND(fluxoDeCaixa!DD3&gt;=calculadoraViab!$C$85,fluxoDeCaixa!DD3&lt;calculadoraViab!$C$87),(-calculadoraViab!$B$58*SUM(fluxoDeCaixa!$B$11:$BE$11)/(calculadoraViab!$B$86+calculadoraViab!$B$87)),0)</f>
        <v>0</v>
      </c>
      <c r="DE10" s="269">
        <f>IF(AND(fluxoDeCaixa!DE3&gt;=calculadoraViab!$C$85,fluxoDeCaixa!DE3&lt;calculadoraViab!$C$87),(-calculadoraViab!$B$58*SUM(fluxoDeCaixa!$B$11:$BE$11)/(calculadoraViab!$B$86+calculadoraViab!$B$87)),0)</f>
        <v>0</v>
      </c>
      <c r="DF10" s="269">
        <f>IF(AND(fluxoDeCaixa!DF3&gt;=calculadoraViab!$C$85,fluxoDeCaixa!DF3&lt;calculadoraViab!$C$87),(-calculadoraViab!$B$58*SUM(fluxoDeCaixa!$B$11:$BE$11)/(calculadoraViab!$B$86+calculadoraViab!$B$87)),0)</f>
        <v>0</v>
      </c>
      <c r="DG10" s="269">
        <f>IF(AND(fluxoDeCaixa!DG3&gt;=calculadoraViab!$C$85,fluxoDeCaixa!DG3&lt;calculadoraViab!$C$87),(-calculadoraViab!$B$58*SUM(fluxoDeCaixa!$B$11:$BE$11)/(calculadoraViab!$B$86+calculadoraViab!$B$87)),0)</f>
        <v>0</v>
      </c>
      <c r="DH10" s="269">
        <f>IF(AND(fluxoDeCaixa!DH3&gt;=calculadoraViab!$C$85,fluxoDeCaixa!DH3&lt;calculadoraViab!$C$87),(-calculadoraViab!$B$58*SUM(fluxoDeCaixa!$B$11:$BE$11)/(calculadoraViab!$B$86+calculadoraViab!$B$87)),0)</f>
        <v>0</v>
      </c>
      <c r="DI10" s="269">
        <f>IF(AND(fluxoDeCaixa!DI3&gt;=calculadoraViab!$C$85,fluxoDeCaixa!DI3&lt;calculadoraViab!$C$87),(-calculadoraViab!$B$58*SUM(fluxoDeCaixa!$B$11:$BE$11)/(calculadoraViab!$B$86+calculadoraViab!$B$87)),0)</f>
        <v>0</v>
      </c>
      <c r="DJ10" s="269">
        <f>IF(AND(fluxoDeCaixa!DJ3&gt;=calculadoraViab!$C$85,fluxoDeCaixa!DJ3&lt;calculadoraViab!$C$87),(-calculadoraViab!$B$58*SUM(fluxoDeCaixa!$B$11:$BE$11)/(calculadoraViab!$B$86+calculadoraViab!$B$87)),0)</f>
        <v>0</v>
      </c>
      <c r="DK10" s="269">
        <f>IF(AND(fluxoDeCaixa!DK3&gt;=calculadoraViab!$C$85,fluxoDeCaixa!DK3&lt;calculadoraViab!$C$87),(-calculadoraViab!$B$58*SUM(fluxoDeCaixa!$B$11:$BE$11)/(calculadoraViab!$B$86+calculadoraViab!$B$87)),0)</f>
        <v>0</v>
      </c>
      <c r="DL10" s="269">
        <f>IF(AND(fluxoDeCaixa!DL3&gt;=calculadoraViab!$C$85,fluxoDeCaixa!DL3&lt;calculadoraViab!$C$87),(-calculadoraViab!$B$58*SUM(fluxoDeCaixa!$B$11:$BE$11)/(calculadoraViab!$B$86+calculadoraViab!$B$87)),0)</f>
        <v>0</v>
      </c>
      <c r="DM10" s="269">
        <f>IF(AND(fluxoDeCaixa!DM3&gt;=calculadoraViab!$C$85,fluxoDeCaixa!DM3&lt;calculadoraViab!$C$87),(-calculadoraViab!$B$58*SUM(fluxoDeCaixa!$B$11:$BE$11)/(calculadoraViab!$B$86+calculadoraViab!$B$87)),0)</f>
        <v>0</v>
      </c>
      <c r="DN10" s="269">
        <f>IF(AND(fluxoDeCaixa!DN3&gt;=calculadoraViab!$C$85,fluxoDeCaixa!DN3&lt;calculadoraViab!$C$87),(-calculadoraViab!$B$58*SUM(fluxoDeCaixa!$B$11:$BE$11)/(calculadoraViab!$B$86+calculadoraViab!$B$87)),0)</f>
        <v>0</v>
      </c>
      <c r="DO10" s="269">
        <f>IF(AND(fluxoDeCaixa!DO3&gt;=calculadoraViab!$C$85,fluxoDeCaixa!DO3&lt;calculadoraViab!$C$87),(-calculadoraViab!$B$58*SUM(fluxoDeCaixa!$B$11:$BE$11)/(calculadoraViab!$B$86+calculadoraViab!$B$87)),0)</f>
        <v>0</v>
      </c>
      <c r="DP10" s="269">
        <f>IF(AND(fluxoDeCaixa!DP3&gt;=calculadoraViab!$C$85,fluxoDeCaixa!DP3&lt;calculadoraViab!$C$87),(-calculadoraViab!$B$58*SUM(fluxoDeCaixa!$B$11:$BE$11)/(calculadoraViab!$B$86+calculadoraViab!$B$87)),0)</f>
        <v>0</v>
      </c>
      <c r="DQ10" s="269">
        <f>IF(AND(fluxoDeCaixa!DQ3&gt;=calculadoraViab!$C$85,fluxoDeCaixa!DQ3&lt;calculadoraViab!$C$87),(-calculadoraViab!$B$58*SUM(fluxoDeCaixa!$B$11:$BE$11)/(calculadoraViab!$B$86+calculadoraViab!$B$87)),0)</f>
        <v>0</v>
      </c>
      <c r="DR10" s="269">
        <f>IF(AND(fluxoDeCaixa!DR3&gt;=calculadoraViab!$C$85,fluxoDeCaixa!DR3&lt;calculadoraViab!$C$87),(-calculadoraViab!$B$58*SUM(fluxoDeCaixa!$B$11:$BE$11)/(calculadoraViab!$B$86+calculadoraViab!$B$87)),0)</f>
        <v>0</v>
      </c>
    </row>
    <row r="11" ht="14.25" customHeight="1">
      <c r="A11" s="268" t="s">
        <v>182</v>
      </c>
      <c r="B11" s="269">
        <f>IF(AND(fluxoDeCaixa!B3&gt;=calculadoraViab!$C$85,fluxoDeCaixa!B3&lt;EDATE(calculadoraViab!$C$85,calculadoraViab!$B$86+calculadoraViab!$B$87)),calculadoraViab!$D$71*(calculadoraViab!$D$66*calculadoraViab!$C$71/(calculadoraViab!$B$86+calculadoraViab!$B$87)),0)
+
IF(AND(fluxoDeCaixa!B3&gt;=calculadoraViab!$C$86,fluxoDeCaixa!B3&lt;EDATE(calculadoraViab!$C$86,calculadoraViab!$B$87)),IF(AND(calculadoraViab!B29&lt;&gt;0,calculadoraViab!$B$71=0,calculadoraViab!$B$72=100%,calculadoraViab!$B$73=0,calculadoraViab!$B$86=0),calculadoraViab!$C$59/calculadoraViab!$B$87,calculadoraViab!$D$72*(calculadoraViab!$D$66*calculadoraViab!$C$72/calculadoraViab!$B$87)),0)
+
IF(MONTH(fluxoDeCaixa!B3)&amp;YEAR(fluxoDeCaixa!B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IF(MONTH(fluxoDeCaixa!B3)&amp;YEAR(fluxoDeCaixa!B3)=MONTH(EDATE(calculadoraViab!$C$87,3))&amp;YEAR(EDATE(calculadoraViab!$C$87,3)),(calculadoraViab!$C$74*calculadoraViab!$D$66/4),0)
+
IF(MONTH(fluxoDeCaixa!B3)&amp;YEAR(fluxoDeCaixa!B3)=MONTH(EDATE(calculadoraViab!$C$87,6))&amp;YEAR(EDATE(calculadoraViab!$C$87,6)),(calculadoraViab!$C$74*calculadoraViab!$D$66/4),0)
+
IF(MONTH(fluxoDeCaixa!B3)&amp;YEAR(fluxoDeCaixa!B3)=MONTH(EDATE(calculadoraViab!$C$87,9))&amp;YEAR(EDATE(calculadoraViab!$C$87,9)),(calculadoraViab!$C$74*calculadoraViab!$D$66/4),0)
+
IF(MONTH(fluxoDeCaixa!B3)&amp;YEAR(fluxoDeCaixa!B3)=MONTH(EDATE(calculadoraViab!$C$87,12))&amp;YEAR(EDATE(calculadoraViab!$C$87,12)),(calculadoraViab!$C$74*calculadoraViab!$D$66/4),0)
+
IF(MONTH(fluxoDeCaixa!B3)&amp;YEAR(fluxoDeCaixa!B3)=MONTH(EDATE(calculadoraViab!$C$87,15))&amp;YEAR(EDATE(calculadoraViab!$C$87,15)),(calculadoraViab!$C$75*calculadoraViab!$D$66/4),0)
+
IF(MONTH(fluxoDeCaixa!B3)&amp;YEAR(fluxoDeCaixa!B3)=MONTH(EDATE(calculadoraViab!$C$87,18))&amp;YEAR(EDATE(calculadoraViab!$C$87,18)),(calculadoraViab!$C$75*calculadoraViab!$D$66/4),0)
+
IF(MONTH(fluxoDeCaixa!B3)&amp;YEAR(fluxoDeCaixa!B3)=MONTH(EDATE(calculadoraViab!$C$87,21))&amp;YEAR(EDATE(calculadoraViab!$C$87,21)),(calculadoraViab!$C$75*calculadoraViab!$D$66/4),0)
+
IF(MONTH(fluxoDeCaixa!B3)&amp;YEAR(fluxoDeCaixa!B3)=MONTH(EDATE(calculadoraViab!$C$87,24))&amp;YEAR(EDATE(calculadoraViab!$C$87,24)),(calculadoraViab!$C$75*calculadoraViab!$D$66/4),0)</f>
        <v>0</v>
      </c>
      <c r="C11" s="269">
        <f>IF(AND(fluxoDeCaixa!C3&gt;=calculadoraViab!$C$85,fluxoDeCaixa!C3&lt;EDATE(calculadoraViab!$C$85,calculadoraViab!$B$86+calculadoraViab!$B$87)),calculadoraViab!$D$71*(calculadoraViab!$D$66*calculadoraViab!$C$71/(calculadoraViab!$B$86+calculadoraViab!$B$87)),0)
+
IF(AND(fluxoDeCaixa!C3&gt;=calculadoraViab!$C$86,fluxoDeCaixa!C3&lt;EDATE(calculadoraViab!$C$86,calculadoraViab!$B$87)),IF(AND(calculadoraViab!C29&lt;&gt;0,calculadoraViab!$B$71=0,calculadoraViab!$B$72=100%,calculadoraViab!$B$73=0,calculadoraViab!$B$86=0),calculadoraViab!$C$59/calculadoraViab!$B$87,calculadoraViab!$D$72*(calculadoraViab!$D$66*calculadoraViab!$C$72/calculadoraViab!$B$87)),0)
+
IF(MONTH(fluxoDeCaixa!C3)&amp;YEAR(fluxoDeCaixa!C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IF(MONTH(fluxoDeCaixa!C3)&amp;YEAR(fluxoDeCaixa!C3)=MONTH(EDATE(calculadoraViab!$C$87,3))&amp;YEAR(EDATE(calculadoraViab!$C$87,3)),(calculadoraViab!$C$74*calculadoraViab!$D$66/4),0)
+
IF(MONTH(fluxoDeCaixa!C3)&amp;YEAR(fluxoDeCaixa!C3)=MONTH(EDATE(calculadoraViab!$C$87,6))&amp;YEAR(EDATE(calculadoraViab!$C$87,6)),(calculadoraViab!$C$74*calculadoraViab!$D$66/4),0)
+
IF(MONTH(fluxoDeCaixa!C3)&amp;YEAR(fluxoDeCaixa!C3)=MONTH(EDATE(calculadoraViab!$C$87,9))&amp;YEAR(EDATE(calculadoraViab!$C$87,9)),(calculadoraViab!$C$74*calculadoraViab!$D$66/4),0)
+
IF(MONTH(fluxoDeCaixa!C3)&amp;YEAR(fluxoDeCaixa!C3)=MONTH(EDATE(calculadoraViab!$C$87,12))&amp;YEAR(EDATE(calculadoraViab!$C$87,12)),(calculadoraViab!$C$74*calculadoraViab!$D$66/4),0)
+
IF(MONTH(fluxoDeCaixa!C3)&amp;YEAR(fluxoDeCaixa!C3)=MONTH(EDATE(calculadoraViab!$C$87,15))&amp;YEAR(EDATE(calculadoraViab!$C$87,15)),(calculadoraViab!$C$75*calculadoraViab!$D$66/4),0)
+
IF(MONTH(fluxoDeCaixa!C3)&amp;YEAR(fluxoDeCaixa!C3)=MONTH(EDATE(calculadoraViab!$C$87,18))&amp;YEAR(EDATE(calculadoraViab!$C$87,18)),(calculadoraViab!$C$75*calculadoraViab!$D$66/4),0)
+
IF(MONTH(fluxoDeCaixa!C3)&amp;YEAR(fluxoDeCaixa!C3)=MONTH(EDATE(calculadoraViab!$C$87,21))&amp;YEAR(EDATE(calculadoraViab!$C$87,21)),(calculadoraViab!$C$75*calculadoraViab!$D$66/4),0)
+
IF(MONTH(fluxoDeCaixa!C3)&amp;YEAR(fluxoDeCaixa!C3)=MONTH(EDATE(calculadoraViab!$C$87,24))&amp;YEAR(EDATE(calculadoraViab!$C$87,24)),(calculadoraViab!$C$75*calculadoraViab!$D$66/4),0)</f>
        <v>0</v>
      </c>
      <c r="D11" s="269">
        <f>IF(AND(fluxoDeCaixa!D3&gt;=calculadoraViab!$C$85,fluxoDeCaixa!D3&lt;EDATE(calculadoraViab!$C$85,calculadoraViab!$B$86+calculadoraViab!$B$87)),calculadoraViab!$D$71*(calculadoraViab!$D$66*calculadoraViab!$C$71/(calculadoraViab!$B$86+calculadoraViab!$B$87)),0)
+
IF(AND(fluxoDeCaixa!D3&gt;=calculadoraViab!$C$86,fluxoDeCaixa!D3&lt;EDATE(calculadoraViab!$C$86,calculadoraViab!$B$87)),IF(AND(calculadoraViab!D29&lt;&gt;0,calculadoraViab!$B$71=0,calculadoraViab!$B$72=100%,calculadoraViab!$B$73=0,calculadoraViab!$B$86=0),calculadoraViab!$C$59/calculadoraViab!$B$87,calculadoraViab!$D$72*(calculadoraViab!$D$66*calculadoraViab!$C$72/calculadoraViab!$B$87)),0)
+
IF(MONTH(fluxoDeCaixa!D3)&amp;YEAR(fluxoDeCaixa!D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IF(MONTH(fluxoDeCaixa!D3)&amp;YEAR(fluxoDeCaixa!D3)=MONTH(EDATE(calculadoraViab!$C$87,3))&amp;YEAR(EDATE(calculadoraViab!$C$87,3)),(calculadoraViab!$C$74*calculadoraViab!$D$66/4),0)
+
IF(MONTH(fluxoDeCaixa!D3)&amp;YEAR(fluxoDeCaixa!D3)=MONTH(EDATE(calculadoraViab!$C$87,6))&amp;YEAR(EDATE(calculadoraViab!$C$87,6)),(calculadoraViab!$C$74*calculadoraViab!$D$66/4),0)
+
IF(MONTH(fluxoDeCaixa!D3)&amp;YEAR(fluxoDeCaixa!D3)=MONTH(EDATE(calculadoraViab!$C$87,9))&amp;YEAR(EDATE(calculadoraViab!$C$87,9)),(calculadoraViab!$C$74*calculadoraViab!$D$66/4),0)
+
IF(MONTH(fluxoDeCaixa!D3)&amp;YEAR(fluxoDeCaixa!D3)=MONTH(EDATE(calculadoraViab!$C$87,12))&amp;YEAR(EDATE(calculadoraViab!$C$87,12)),(calculadoraViab!$C$74*calculadoraViab!$D$66/4),0)
+
IF(MONTH(fluxoDeCaixa!D3)&amp;YEAR(fluxoDeCaixa!D3)=MONTH(EDATE(calculadoraViab!$C$87,15))&amp;YEAR(EDATE(calculadoraViab!$C$87,15)),(calculadoraViab!$C$75*calculadoraViab!$D$66/4),0)
+
IF(MONTH(fluxoDeCaixa!D3)&amp;YEAR(fluxoDeCaixa!D3)=MONTH(EDATE(calculadoraViab!$C$87,18))&amp;YEAR(EDATE(calculadoraViab!$C$87,18)),(calculadoraViab!$C$75*calculadoraViab!$D$66/4),0)
+
IF(MONTH(fluxoDeCaixa!D3)&amp;YEAR(fluxoDeCaixa!D3)=MONTH(EDATE(calculadoraViab!$C$87,21))&amp;YEAR(EDATE(calculadoraViab!$C$87,21)),(calculadoraViab!$C$75*calculadoraViab!$D$66/4),0)
+
IF(MONTH(fluxoDeCaixa!D3)&amp;YEAR(fluxoDeCaixa!D3)=MONTH(EDATE(calculadoraViab!$C$87,24))&amp;YEAR(EDATE(calculadoraViab!$C$87,24)),(calculadoraViab!$C$75*calculadoraViab!$D$66/4),0)</f>
        <v>0</v>
      </c>
      <c r="E11" s="269">
        <f>IF(AND(fluxoDeCaixa!E3&gt;=calculadoraViab!$C$85,fluxoDeCaixa!E3&lt;EDATE(calculadoraViab!$C$85,calculadoraViab!$B$86+calculadoraViab!$B$87)),calculadoraViab!$D$71*(calculadoraViab!$D$66*calculadoraViab!$C$71/(calculadoraViab!$B$86+calculadoraViab!$B$87)),0)
+
IF(AND(fluxoDeCaixa!E3&gt;=calculadoraViab!$C$86,fluxoDeCaixa!E3&lt;EDATE(calculadoraViab!$C$86,calculadoraViab!$B$87)),IF(AND(calculadoraViab!E29&lt;&gt;0,calculadoraViab!$B$71=0,calculadoraViab!$B$72=100%,calculadoraViab!$B$73=0,calculadoraViab!$B$86=0),calculadoraViab!$C$59/calculadoraViab!$B$87,calculadoraViab!$D$72*(calculadoraViab!$D$66*calculadoraViab!$C$72/calculadoraViab!$B$87)),0)
+
IF(MONTH(fluxoDeCaixa!E3)&amp;YEAR(fluxoDeCaixa!E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IF(MONTH(fluxoDeCaixa!E3)&amp;YEAR(fluxoDeCaixa!E3)=MONTH(EDATE(calculadoraViab!$C$87,3))&amp;YEAR(EDATE(calculadoraViab!$C$87,3)),(calculadoraViab!$C$74*calculadoraViab!$D$66/4),0)
+
IF(MONTH(fluxoDeCaixa!E3)&amp;YEAR(fluxoDeCaixa!E3)=MONTH(EDATE(calculadoraViab!$C$87,6))&amp;YEAR(EDATE(calculadoraViab!$C$87,6)),(calculadoraViab!$C$74*calculadoraViab!$D$66/4),0)
+
IF(MONTH(fluxoDeCaixa!E3)&amp;YEAR(fluxoDeCaixa!E3)=MONTH(EDATE(calculadoraViab!$C$87,9))&amp;YEAR(EDATE(calculadoraViab!$C$87,9)),(calculadoraViab!$C$74*calculadoraViab!$D$66/4),0)
+
IF(MONTH(fluxoDeCaixa!E3)&amp;YEAR(fluxoDeCaixa!E3)=MONTH(EDATE(calculadoraViab!$C$87,12))&amp;YEAR(EDATE(calculadoraViab!$C$87,12)),(calculadoraViab!$C$74*calculadoraViab!$D$66/4),0)
+
IF(MONTH(fluxoDeCaixa!E3)&amp;YEAR(fluxoDeCaixa!E3)=MONTH(EDATE(calculadoraViab!$C$87,15))&amp;YEAR(EDATE(calculadoraViab!$C$87,15)),(calculadoraViab!$C$75*calculadoraViab!$D$66/4),0)
+
IF(MONTH(fluxoDeCaixa!E3)&amp;YEAR(fluxoDeCaixa!E3)=MONTH(EDATE(calculadoraViab!$C$87,18))&amp;YEAR(EDATE(calculadoraViab!$C$87,18)),(calculadoraViab!$C$75*calculadoraViab!$D$66/4),0)
+
IF(MONTH(fluxoDeCaixa!E3)&amp;YEAR(fluxoDeCaixa!E3)=MONTH(EDATE(calculadoraViab!$C$87,21))&amp;YEAR(EDATE(calculadoraViab!$C$87,21)),(calculadoraViab!$C$75*calculadoraViab!$D$66/4),0)
+
IF(MONTH(fluxoDeCaixa!E3)&amp;YEAR(fluxoDeCaixa!E3)=MONTH(EDATE(calculadoraViab!$C$87,24))&amp;YEAR(EDATE(calculadoraViab!$C$87,24)),(calculadoraViab!$C$75*calculadoraViab!$D$66/4),0)</f>
        <v>0</v>
      </c>
      <c r="F11" s="269">
        <f>IF(AND(fluxoDeCaixa!F3&gt;=calculadoraViab!$C$85,fluxoDeCaixa!F3&lt;EDATE(calculadoraViab!$C$85,calculadoraViab!$B$86+calculadoraViab!$B$87)),calculadoraViab!$D$71*(calculadoraViab!$D$66*calculadoraViab!$C$71/(calculadoraViab!$B$86+calculadoraViab!$B$87)),0)
+
IF(AND(fluxoDeCaixa!F3&gt;=calculadoraViab!$C$86,fluxoDeCaixa!F3&lt;EDATE(calculadoraViab!$C$86,calculadoraViab!$B$87)),IF(AND(calculadoraViab!F29&lt;&gt;0,calculadoraViab!$B$71=0,calculadoraViab!$B$72=100%,calculadoraViab!$B$73=0,calculadoraViab!$B$86=0),calculadoraViab!$C$59/calculadoraViab!$B$87,calculadoraViab!$D$72*(calculadoraViab!$D$66*calculadoraViab!$C$72/calculadoraViab!$B$87)),0)
+
IF(MONTH(fluxoDeCaixa!F3)&amp;YEAR(fluxoDeCaixa!F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IF(MONTH(fluxoDeCaixa!F3)&amp;YEAR(fluxoDeCaixa!F3)=MONTH(EDATE(calculadoraViab!$C$87,3))&amp;YEAR(EDATE(calculadoraViab!$C$87,3)),(calculadoraViab!$C$74*calculadoraViab!$D$66/4),0)
+
IF(MONTH(fluxoDeCaixa!F3)&amp;YEAR(fluxoDeCaixa!F3)=MONTH(EDATE(calculadoraViab!$C$87,6))&amp;YEAR(EDATE(calculadoraViab!$C$87,6)),(calculadoraViab!$C$74*calculadoraViab!$D$66/4),0)
+
IF(MONTH(fluxoDeCaixa!F3)&amp;YEAR(fluxoDeCaixa!F3)=MONTH(EDATE(calculadoraViab!$C$87,9))&amp;YEAR(EDATE(calculadoraViab!$C$87,9)),(calculadoraViab!$C$74*calculadoraViab!$D$66/4),0)
+
IF(MONTH(fluxoDeCaixa!F3)&amp;YEAR(fluxoDeCaixa!F3)=MONTH(EDATE(calculadoraViab!$C$87,12))&amp;YEAR(EDATE(calculadoraViab!$C$87,12)),(calculadoraViab!$C$74*calculadoraViab!$D$66/4),0)
+
IF(MONTH(fluxoDeCaixa!F3)&amp;YEAR(fluxoDeCaixa!F3)=MONTH(EDATE(calculadoraViab!$C$87,15))&amp;YEAR(EDATE(calculadoraViab!$C$87,15)),(calculadoraViab!$C$75*calculadoraViab!$D$66/4),0)
+
IF(MONTH(fluxoDeCaixa!F3)&amp;YEAR(fluxoDeCaixa!F3)=MONTH(EDATE(calculadoraViab!$C$87,18))&amp;YEAR(EDATE(calculadoraViab!$C$87,18)),(calculadoraViab!$C$75*calculadoraViab!$D$66/4),0)
+
IF(MONTH(fluxoDeCaixa!F3)&amp;YEAR(fluxoDeCaixa!F3)=MONTH(EDATE(calculadoraViab!$C$87,21))&amp;YEAR(EDATE(calculadoraViab!$C$87,21)),(calculadoraViab!$C$75*calculadoraViab!$D$66/4),0)
+
IF(MONTH(fluxoDeCaixa!F3)&amp;YEAR(fluxoDeCaixa!F3)=MONTH(EDATE(calculadoraViab!$C$87,24))&amp;YEAR(EDATE(calculadoraViab!$C$87,24)),(calculadoraViab!$C$75*calculadoraViab!$D$66/4),0)</f>
        <v>0</v>
      </c>
      <c r="G11" s="269">
        <f>IF(AND(fluxoDeCaixa!G3&gt;=calculadoraViab!$C$85,fluxoDeCaixa!G3&lt;EDATE(calculadoraViab!$C$85,calculadoraViab!$B$86+calculadoraViab!$B$87)),calculadoraViab!$D$71*(calculadoraViab!$D$66*calculadoraViab!$C$71/(calculadoraViab!$B$86+calculadoraViab!$B$87)),0)
+
IF(AND(fluxoDeCaixa!G3&gt;=calculadoraViab!$C$86,fluxoDeCaixa!G3&lt;EDATE(calculadoraViab!$C$86,calculadoraViab!$B$87)),IF(AND(calculadoraViab!G29&lt;&gt;0,calculadoraViab!$B$71=0,calculadoraViab!$B$72=100%,calculadoraViab!$B$73=0,calculadoraViab!$B$86=0),calculadoraViab!$C$59/calculadoraViab!$B$87,calculadoraViab!$D$72*(calculadoraViab!$D$66*calculadoraViab!$C$72/calculadoraViab!$B$87)),0)
+
IF(MONTH(fluxoDeCaixa!G3)&amp;YEAR(fluxoDeCaixa!G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IF(MONTH(fluxoDeCaixa!G3)&amp;YEAR(fluxoDeCaixa!G3)=MONTH(EDATE(calculadoraViab!$C$87,3))&amp;YEAR(EDATE(calculadoraViab!$C$87,3)),(calculadoraViab!$C$74*calculadoraViab!$D$66/4),0)
+
IF(MONTH(fluxoDeCaixa!G3)&amp;YEAR(fluxoDeCaixa!G3)=MONTH(EDATE(calculadoraViab!$C$87,6))&amp;YEAR(EDATE(calculadoraViab!$C$87,6)),(calculadoraViab!$C$74*calculadoraViab!$D$66/4),0)
+
IF(MONTH(fluxoDeCaixa!G3)&amp;YEAR(fluxoDeCaixa!G3)=MONTH(EDATE(calculadoraViab!$C$87,9))&amp;YEAR(EDATE(calculadoraViab!$C$87,9)),(calculadoraViab!$C$74*calculadoraViab!$D$66/4),0)
+
IF(MONTH(fluxoDeCaixa!G3)&amp;YEAR(fluxoDeCaixa!G3)=MONTH(EDATE(calculadoraViab!$C$87,12))&amp;YEAR(EDATE(calculadoraViab!$C$87,12)),(calculadoraViab!$C$74*calculadoraViab!$D$66/4),0)
+
IF(MONTH(fluxoDeCaixa!G3)&amp;YEAR(fluxoDeCaixa!G3)=MONTH(EDATE(calculadoraViab!$C$87,15))&amp;YEAR(EDATE(calculadoraViab!$C$87,15)),(calculadoraViab!$C$75*calculadoraViab!$D$66/4),0)
+
IF(MONTH(fluxoDeCaixa!G3)&amp;YEAR(fluxoDeCaixa!G3)=MONTH(EDATE(calculadoraViab!$C$87,18))&amp;YEAR(EDATE(calculadoraViab!$C$87,18)),(calculadoraViab!$C$75*calculadoraViab!$D$66/4),0)
+
IF(MONTH(fluxoDeCaixa!G3)&amp;YEAR(fluxoDeCaixa!G3)=MONTH(EDATE(calculadoraViab!$C$87,21))&amp;YEAR(EDATE(calculadoraViab!$C$87,21)),(calculadoraViab!$C$75*calculadoraViab!$D$66/4),0)
+
IF(MONTH(fluxoDeCaixa!G3)&amp;YEAR(fluxoDeCaixa!G3)=MONTH(EDATE(calculadoraViab!$C$87,24))&amp;YEAR(EDATE(calculadoraViab!$C$87,24)),(calculadoraViab!$C$75*calculadoraViab!$D$66/4),0)</f>
        <v>0</v>
      </c>
      <c r="H11" s="269">
        <f>IF(AND(fluxoDeCaixa!H3&gt;=calculadoraViab!$C$85,fluxoDeCaixa!H3&lt;EDATE(calculadoraViab!$C$85,calculadoraViab!$B$86+calculadoraViab!$B$87)),calculadoraViab!$D$71*(calculadoraViab!$D$66*calculadoraViab!$C$71/(calculadoraViab!$B$86+calculadoraViab!$B$87)),0)
+
IF(AND(fluxoDeCaixa!H3&gt;=calculadoraViab!$C$86,fluxoDeCaixa!H3&lt;EDATE(calculadoraViab!$C$86,calculadoraViab!$B$87)),IF(AND(calculadoraViab!H29&lt;&gt;0,calculadoraViab!$B$71=0,calculadoraViab!$B$72=100%,calculadoraViab!$B$73=0,calculadoraViab!$B$86=0),calculadoraViab!$C$59/calculadoraViab!$B$87,calculadoraViab!$D$72*(calculadoraViab!$D$66*calculadoraViab!$C$72/calculadoraViab!$B$87)),0)
+
IF(MONTH(fluxoDeCaixa!H3)&amp;YEAR(fluxoDeCaixa!H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IF(MONTH(fluxoDeCaixa!H3)&amp;YEAR(fluxoDeCaixa!H3)=MONTH(EDATE(calculadoraViab!$C$87,3))&amp;YEAR(EDATE(calculadoraViab!$C$87,3)),(calculadoraViab!$C$74*calculadoraViab!$D$66/4),0)
+
IF(MONTH(fluxoDeCaixa!H3)&amp;YEAR(fluxoDeCaixa!H3)=MONTH(EDATE(calculadoraViab!$C$87,6))&amp;YEAR(EDATE(calculadoraViab!$C$87,6)),(calculadoraViab!$C$74*calculadoraViab!$D$66/4),0)
+
IF(MONTH(fluxoDeCaixa!H3)&amp;YEAR(fluxoDeCaixa!H3)=MONTH(EDATE(calculadoraViab!$C$87,9))&amp;YEAR(EDATE(calculadoraViab!$C$87,9)),(calculadoraViab!$C$74*calculadoraViab!$D$66/4),0)
+
IF(MONTH(fluxoDeCaixa!H3)&amp;YEAR(fluxoDeCaixa!H3)=MONTH(EDATE(calculadoraViab!$C$87,12))&amp;YEAR(EDATE(calculadoraViab!$C$87,12)),(calculadoraViab!$C$74*calculadoraViab!$D$66/4),0)
+
IF(MONTH(fluxoDeCaixa!H3)&amp;YEAR(fluxoDeCaixa!H3)=MONTH(EDATE(calculadoraViab!$C$87,15))&amp;YEAR(EDATE(calculadoraViab!$C$87,15)),(calculadoraViab!$C$75*calculadoraViab!$D$66/4),0)
+
IF(MONTH(fluxoDeCaixa!H3)&amp;YEAR(fluxoDeCaixa!H3)=MONTH(EDATE(calculadoraViab!$C$87,18))&amp;YEAR(EDATE(calculadoraViab!$C$87,18)),(calculadoraViab!$C$75*calculadoraViab!$D$66/4),0)
+
IF(MONTH(fluxoDeCaixa!H3)&amp;YEAR(fluxoDeCaixa!H3)=MONTH(EDATE(calculadoraViab!$C$87,21))&amp;YEAR(EDATE(calculadoraViab!$C$87,21)),(calculadoraViab!$C$75*calculadoraViab!$D$66/4),0)
+
IF(MONTH(fluxoDeCaixa!H3)&amp;YEAR(fluxoDeCaixa!H3)=MONTH(EDATE(calculadoraViab!$C$87,24))&amp;YEAR(EDATE(calculadoraViab!$C$87,24)),(calculadoraViab!$C$75*calculadoraViab!$D$66/4),0)</f>
        <v>0</v>
      </c>
      <c r="I11" s="269">
        <f>IF(AND(fluxoDeCaixa!I3&gt;=calculadoraViab!$C$85,fluxoDeCaixa!I3&lt;EDATE(calculadoraViab!$C$85,calculadoraViab!$B$86+calculadoraViab!$B$87)),calculadoraViab!$D$71*(calculadoraViab!$D$66*calculadoraViab!$C$71/(calculadoraViab!$B$86+calculadoraViab!$B$87)),0)
+
IF(AND(fluxoDeCaixa!I3&gt;=calculadoraViab!$C$86,fluxoDeCaixa!I3&lt;EDATE(calculadoraViab!$C$86,calculadoraViab!$B$87)),IF(AND(calculadoraViab!I29&lt;&gt;0,calculadoraViab!$B$71=0,calculadoraViab!$B$72=100%,calculadoraViab!$B$73=0,calculadoraViab!$B$86=0),calculadoraViab!$C$59/calculadoraViab!$B$87,calculadoraViab!$D$72*(calculadoraViab!$D$66*calculadoraViab!$C$72/calculadoraViab!$B$87)),0)
+
IF(MONTH(fluxoDeCaixa!I3)&amp;YEAR(fluxoDeCaixa!I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IF(MONTH(fluxoDeCaixa!I3)&amp;YEAR(fluxoDeCaixa!I3)=MONTH(EDATE(calculadoraViab!$C$87,3))&amp;YEAR(EDATE(calculadoraViab!$C$87,3)),(calculadoraViab!$C$74*calculadoraViab!$D$66/4),0)
+
IF(MONTH(fluxoDeCaixa!I3)&amp;YEAR(fluxoDeCaixa!I3)=MONTH(EDATE(calculadoraViab!$C$87,6))&amp;YEAR(EDATE(calculadoraViab!$C$87,6)),(calculadoraViab!$C$74*calculadoraViab!$D$66/4),0)
+
IF(MONTH(fluxoDeCaixa!I3)&amp;YEAR(fluxoDeCaixa!I3)=MONTH(EDATE(calculadoraViab!$C$87,9))&amp;YEAR(EDATE(calculadoraViab!$C$87,9)),(calculadoraViab!$C$74*calculadoraViab!$D$66/4),0)
+
IF(MONTH(fluxoDeCaixa!I3)&amp;YEAR(fluxoDeCaixa!I3)=MONTH(EDATE(calculadoraViab!$C$87,12))&amp;YEAR(EDATE(calculadoraViab!$C$87,12)),(calculadoraViab!$C$74*calculadoraViab!$D$66/4),0)
+
IF(MONTH(fluxoDeCaixa!I3)&amp;YEAR(fluxoDeCaixa!I3)=MONTH(EDATE(calculadoraViab!$C$87,15))&amp;YEAR(EDATE(calculadoraViab!$C$87,15)),(calculadoraViab!$C$75*calculadoraViab!$D$66/4),0)
+
IF(MONTH(fluxoDeCaixa!I3)&amp;YEAR(fluxoDeCaixa!I3)=MONTH(EDATE(calculadoraViab!$C$87,18))&amp;YEAR(EDATE(calculadoraViab!$C$87,18)),(calculadoraViab!$C$75*calculadoraViab!$D$66/4),0)
+
IF(MONTH(fluxoDeCaixa!I3)&amp;YEAR(fluxoDeCaixa!I3)=MONTH(EDATE(calculadoraViab!$C$87,21))&amp;YEAR(EDATE(calculadoraViab!$C$87,21)),(calculadoraViab!$C$75*calculadoraViab!$D$66/4),0)
+
IF(MONTH(fluxoDeCaixa!I3)&amp;YEAR(fluxoDeCaixa!I3)=MONTH(EDATE(calculadoraViab!$C$87,24))&amp;YEAR(EDATE(calculadoraViab!$C$87,24)),(calculadoraViab!$C$75*calculadoraViab!$D$66/4),0)</f>
        <v>0</v>
      </c>
      <c r="J11" s="269">
        <f>IF(AND(fluxoDeCaixa!J3&gt;=calculadoraViab!$C$85,fluxoDeCaixa!J3&lt;EDATE(calculadoraViab!$C$85,calculadoraViab!$B$86+calculadoraViab!$B$87)),calculadoraViab!$D$71*(calculadoraViab!$D$66*calculadoraViab!$C$71/(calculadoraViab!$B$86+calculadoraViab!$B$87)),0)
+
IF(AND(fluxoDeCaixa!J3&gt;=calculadoraViab!$C$86,fluxoDeCaixa!J3&lt;EDATE(calculadoraViab!$C$86,calculadoraViab!$B$87)),IF(AND(calculadoraViab!J29&lt;&gt;0,calculadoraViab!$B$71=0,calculadoraViab!$B$72=100%,calculadoraViab!$B$73=0,calculadoraViab!$B$86=0),calculadoraViab!$C$59/calculadoraViab!$B$87,calculadoraViab!$D$72*(calculadoraViab!$D$66*calculadoraViab!$C$72/calculadoraViab!$B$87)),0)
+
IF(MONTH(fluxoDeCaixa!J3)&amp;YEAR(fluxoDeCaixa!J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IF(MONTH(fluxoDeCaixa!J3)&amp;YEAR(fluxoDeCaixa!J3)=MONTH(EDATE(calculadoraViab!$C$87,3))&amp;YEAR(EDATE(calculadoraViab!$C$87,3)),(calculadoraViab!$C$74*calculadoraViab!$D$66/4),0)
+
IF(MONTH(fluxoDeCaixa!J3)&amp;YEAR(fluxoDeCaixa!J3)=MONTH(EDATE(calculadoraViab!$C$87,6))&amp;YEAR(EDATE(calculadoraViab!$C$87,6)),(calculadoraViab!$C$74*calculadoraViab!$D$66/4),0)
+
IF(MONTH(fluxoDeCaixa!J3)&amp;YEAR(fluxoDeCaixa!J3)=MONTH(EDATE(calculadoraViab!$C$87,9))&amp;YEAR(EDATE(calculadoraViab!$C$87,9)),(calculadoraViab!$C$74*calculadoraViab!$D$66/4),0)
+
IF(MONTH(fluxoDeCaixa!J3)&amp;YEAR(fluxoDeCaixa!J3)=MONTH(EDATE(calculadoraViab!$C$87,12))&amp;YEAR(EDATE(calculadoraViab!$C$87,12)),(calculadoraViab!$C$74*calculadoraViab!$D$66/4),0)
+
IF(MONTH(fluxoDeCaixa!J3)&amp;YEAR(fluxoDeCaixa!J3)=MONTH(EDATE(calculadoraViab!$C$87,15))&amp;YEAR(EDATE(calculadoraViab!$C$87,15)),(calculadoraViab!$C$75*calculadoraViab!$D$66/4),0)
+
IF(MONTH(fluxoDeCaixa!J3)&amp;YEAR(fluxoDeCaixa!J3)=MONTH(EDATE(calculadoraViab!$C$87,18))&amp;YEAR(EDATE(calculadoraViab!$C$87,18)),(calculadoraViab!$C$75*calculadoraViab!$D$66/4),0)
+
IF(MONTH(fluxoDeCaixa!J3)&amp;YEAR(fluxoDeCaixa!J3)=MONTH(EDATE(calculadoraViab!$C$87,21))&amp;YEAR(EDATE(calculadoraViab!$C$87,21)),(calculadoraViab!$C$75*calculadoraViab!$D$66/4),0)
+
IF(MONTH(fluxoDeCaixa!J3)&amp;YEAR(fluxoDeCaixa!J3)=MONTH(EDATE(calculadoraViab!$C$87,24))&amp;YEAR(EDATE(calculadoraViab!$C$87,24)),(calculadoraViab!$C$75*calculadoraViab!$D$66/4),0)</f>
        <v>0</v>
      </c>
      <c r="K11" s="269">
        <f>IF(AND(fluxoDeCaixa!K3&gt;=calculadoraViab!$C$85,fluxoDeCaixa!K3&lt;EDATE(calculadoraViab!$C$85,calculadoraViab!$B$86+calculadoraViab!$B$87)),calculadoraViab!$D$71*(calculadoraViab!$D$66*calculadoraViab!$C$71/(calculadoraViab!$B$86+calculadoraViab!$B$87)),0)
+
IF(AND(fluxoDeCaixa!K3&gt;=calculadoraViab!$C$86,fluxoDeCaixa!K3&lt;EDATE(calculadoraViab!$C$86,calculadoraViab!$B$87)),IF(AND(calculadoraViab!K29&lt;&gt;0,calculadoraViab!$B$71=0,calculadoraViab!$B$72=100%,calculadoraViab!$B$73=0,calculadoraViab!$B$86=0),calculadoraViab!$C$59/calculadoraViab!$B$87,calculadoraViab!$D$72*(calculadoraViab!$D$66*calculadoraViab!$C$72/calculadoraViab!$B$87)),0)
+
IF(MONTH(fluxoDeCaixa!K3)&amp;YEAR(fluxoDeCaixa!K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IF(MONTH(fluxoDeCaixa!K3)&amp;YEAR(fluxoDeCaixa!K3)=MONTH(EDATE(calculadoraViab!$C$87,3))&amp;YEAR(EDATE(calculadoraViab!$C$87,3)),(calculadoraViab!$C$74*calculadoraViab!$D$66/4),0)
+
IF(MONTH(fluxoDeCaixa!K3)&amp;YEAR(fluxoDeCaixa!K3)=MONTH(EDATE(calculadoraViab!$C$87,6))&amp;YEAR(EDATE(calculadoraViab!$C$87,6)),(calculadoraViab!$C$74*calculadoraViab!$D$66/4),0)
+
IF(MONTH(fluxoDeCaixa!K3)&amp;YEAR(fluxoDeCaixa!K3)=MONTH(EDATE(calculadoraViab!$C$87,9))&amp;YEAR(EDATE(calculadoraViab!$C$87,9)),(calculadoraViab!$C$74*calculadoraViab!$D$66/4),0)
+
IF(MONTH(fluxoDeCaixa!K3)&amp;YEAR(fluxoDeCaixa!K3)=MONTH(EDATE(calculadoraViab!$C$87,12))&amp;YEAR(EDATE(calculadoraViab!$C$87,12)),(calculadoraViab!$C$74*calculadoraViab!$D$66/4),0)
+
IF(MONTH(fluxoDeCaixa!K3)&amp;YEAR(fluxoDeCaixa!K3)=MONTH(EDATE(calculadoraViab!$C$87,15))&amp;YEAR(EDATE(calculadoraViab!$C$87,15)),(calculadoraViab!$C$75*calculadoraViab!$D$66/4),0)
+
IF(MONTH(fluxoDeCaixa!K3)&amp;YEAR(fluxoDeCaixa!K3)=MONTH(EDATE(calculadoraViab!$C$87,18))&amp;YEAR(EDATE(calculadoraViab!$C$87,18)),(calculadoraViab!$C$75*calculadoraViab!$D$66/4),0)
+
IF(MONTH(fluxoDeCaixa!K3)&amp;YEAR(fluxoDeCaixa!K3)=MONTH(EDATE(calculadoraViab!$C$87,21))&amp;YEAR(EDATE(calculadoraViab!$C$87,21)),(calculadoraViab!$C$75*calculadoraViab!$D$66/4),0)
+
IF(MONTH(fluxoDeCaixa!K3)&amp;YEAR(fluxoDeCaixa!K3)=MONTH(EDATE(calculadoraViab!$C$87,24))&amp;YEAR(EDATE(calculadoraViab!$C$87,24)),(calculadoraViab!$C$75*calculadoraViab!$D$66/4),0)</f>
        <v>248922.4138</v>
      </c>
      <c r="L11" s="269">
        <f>IF(AND(fluxoDeCaixa!L3&gt;=calculadoraViab!$C$85,fluxoDeCaixa!L3&lt;EDATE(calculadoraViab!$C$85,calculadoraViab!$B$86+calculadoraViab!$B$87)),calculadoraViab!$D$71*(calculadoraViab!$D$66*calculadoraViab!$C$71/(calculadoraViab!$B$86+calculadoraViab!$B$87)),0)
+
IF(AND(fluxoDeCaixa!L3&gt;=calculadoraViab!$C$86,fluxoDeCaixa!L3&lt;EDATE(calculadoraViab!$C$86,calculadoraViab!$B$87)),IF(AND(calculadoraViab!L29&lt;&gt;0,calculadoraViab!$B$71=0,calculadoraViab!$B$72=100%,calculadoraViab!$B$73=0,calculadoraViab!$B$86=0),calculadoraViab!$C$59/calculadoraViab!$B$87,calculadoraViab!$D$72*(calculadoraViab!$D$66*calculadoraViab!$C$72/calculadoraViab!$B$87)),0)
+
IF(MONTH(fluxoDeCaixa!L3)&amp;YEAR(fluxoDeCaixa!L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IF(MONTH(fluxoDeCaixa!L3)&amp;YEAR(fluxoDeCaixa!L3)=MONTH(EDATE(calculadoraViab!$C$87,3))&amp;YEAR(EDATE(calculadoraViab!$C$87,3)),(calculadoraViab!$C$74*calculadoraViab!$D$66/4),0)
+
IF(MONTH(fluxoDeCaixa!L3)&amp;YEAR(fluxoDeCaixa!L3)=MONTH(EDATE(calculadoraViab!$C$87,6))&amp;YEAR(EDATE(calculadoraViab!$C$87,6)),(calculadoraViab!$C$74*calculadoraViab!$D$66/4),0)
+
IF(MONTH(fluxoDeCaixa!L3)&amp;YEAR(fluxoDeCaixa!L3)=MONTH(EDATE(calculadoraViab!$C$87,9))&amp;YEAR(EDATE(calculadoraViab!$C$87,9)),(calculadoraViab!$C$74*calculadoraViab!$D$66/4),0)
+
IF(MONTH(fluxoDeCaixa!L3)&amp;YEAR(fluxoDeCaixa!L3)=MONTH(EDATE(calculadoraViab!$C$87,12))&amp;YEAR(EDATE(calculadoraViab!$C$87,12)),(calculadoraViab!$C$74*calculadoraViab!$D$66/4),0)
+
IF(MONTH(fluxoDeCaixa!L3)&amp;YEAR(fluxoDeCaixa!L3)=MONTH(EDATE(calculadoraViab!$C$87,15))&amp;YEAR(EDATE(calculadoraViab!$C$87,15)),(calculadoraViab!$C$75*calculadoraViab!$D$66/4),0)
+
IF(MONTH(fluxoDeCaixa!L3)&amp;YEAR(fluxoDeCaixa!L3)=MONTH(EDATE(calculadoraViab!$C$87,18))&amp;YEAR(EDATE(calculadoraViab!$C$87,18)),(calculadoraViab!$C$75*calculadoraViab!$D$66/4),0)
+
IF(MONTH(fluxoDeCaixa!L3)&amp;YEAR(fluxoDeCaixa!L3)=MONTH(EDATE(calculadoraViab!$C$87,21))&amp;YEAR(EDATE(calculadoraViab!$C$87,21)),(calculadoraViab!$C$75*calculadoraViab!$D$66/4),0)
+
IF(MONTH(fluxoDeCaixa!L3)&amp;YEAR(fluxoDeCaixa!L3)=MONTH(EDATE(calculadoraViab!$C$87,24))&amp;YEAR(EDATE(calculadoraViab!$C$87,24)),(calculadoraViab!$C$75*calculadoraViab!$D$66/4),0)</f>
        <v>248922.4138</v>
      </c>
      <c r="M11" s="269">
        <f>IF(AND(fluxoDeCaixa!M3&gt;=calculadoraViab!$C$85,fluxoDeCaixa!M3&lt;EDATE(calculadoraViab!$C$85,calculadoraViab!$B$86+calculadoraViab!$B$87)),calculadoraViab!$D$71*(calculadoraViab!$D$66*calculadoraViab!$C$71/(calculadoraViab!$B$86+calculadoraViab!$B$87)),0)
+
IF(AND(fluxoDeCaixa!M3&gt;=calculadoraViab!$C$86,fluxoDeCaixa!M3&lt;EDATE(calculadoraViab!$C$86,calculadoraViab!$B$87)),IF(AND(calculadoraViab!M29&lt;&gt;0,calculadoraViab!$B$71=0,calculadoraViab!$B$72=100%,calculadoraViab!$B$73=0,calculadoraViab!$B$86=0),calculadoraViab!$C$59/calculadoraViab!$B$87,calculadoraViab!$D$72*(calculadoraViab!$D$66*calculadoraViab!$C$72/calculadoraViab!$B$87)),0)
+
IF(MONTH(fluxoDeCaixa!M3)&amp;YEAR(fluxoDeCaixa!M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IF(MONTH(fluxoDeCaixa!M3)&amp;YEAR(fluxoDeCaixa!M3)=MONTH(EDATE(calculadoraViab!$C$87,3))&amp;YEAR(EDATE(calculadoraViab!$C$87,3)),(calculadoraViab!$C$74*calculadoraViab!$D$66/4),0)
+
IF(MONTH(fluxoDeCaixa!M3)&amp;YEAR(fluxoDeCaixa!M3)=MONTH(EDATE(calculadoraViab!$C$87,6))&amp;YEAR(EDATE(calculadoraViab!$C$87,6)),(calculadoraViab!$C$74*calculadoraViab!$D$66/4),0)
+
IF(MONTH(fluxoDeCaixa!M3)&amp;YEAR(fluxoDeCaixa!M3)=MONTH(EDATE(calculadoraViab!$C$87,9))&amp;YEAR(EDATE(calculadoraViab!$C$87,9)),(calculadoraViab!$C$74*calculadoraViab!$D$66/4),0)
+
IF(MONTH(fluxoDeCaixa!M3)&amp;YEAR(fluxoDeCaixa!M3)=MONTH(EDATE(calculadoraViab!$C$87,12))&amp;YEAR(EDATE(calculadoraViab!$C$87,12)),(calculadoraViab!$C$74*calculadoraViab!$D$66/4),0)
+
IF(MONTH(fluxoDeCaixa!M3)&amp;YEAR(fluxoDeCaixa!M3)=MONTH(EDATE(calculadoraViab!$C$87,15))&amp;YEAR(EDATE(calculadoraViab!$C$87,15)),(calculadoraViab!$C$75*calculadoraViab!$D$66/4),0)
+
IF(MONTH(fluxoDeCaixa!M3)&amp;YEAR(fluxoDeCaixa!M3)=MONTH(EDATE(calculadoraViab!$C$87,18))&amp;YEAR(EDATE(calculadoraViab!$C$87,18)),(calculadoraViab!$C$75*calculadoraViab!$D$66/4),0)
+
IF(MONTH(fluxoDeCaixa!M3)&amp;YEAR(fluxoDeCaixa!M3)=MONTH(EDATE(calculadoraViab!$C$87,21))&amp;YEAR(EDATE(calculadoraViab!$C$87,21)),(calculadoraViab!$C$75*calculadoraViab!$D$66/4),0)
+
IF(MONTH(fluxoDeCaixa!M3)&amp;YEAR(fluxoDeCaixa!M3)=MONTH(EDATE(calculadoraViab!$C$87,24))&amp;YEAR(EDATE(calculadoraViab!$C$87,24)),(calculadoraViab!$C$75*calculadoraViab!$D$66/4),0)</f>
        <v>248922.4138</v>
      </c>
      <c r="N11" s="269">
        <f>IF(AND(fluxoDeCaixa!N3&gt;=calculadoraViab!$C$85,fluxoDeCaixa!N3&lt;EDATE(calculadoraViab!$C$85,calculadoraViab!$B$86+calculadoraViab!$B$87)),calculadoraViab!$D$71*(calculadoraViab!$D$66*calculadoraViab!$C$71/(calculadoraViab!$B$86+calculadoraViab!$B$87)),0)
+
IF(AND(fluxoDeCaixa!N3&gt;=calculadoraViab!$C$86,fluxoDeCaixa!N3&lt;EDATE(calculadoraViab!$C$86,calculadoraViab!$B$87)),IF(AND(calculadoraViab!N29&lt;&gt;0,calculadoraViab!$B$71=0,calculadoraViab!$B$72=100%,calculadoraViab!$B$73=0,calculadoraViab!$B$86=0),calculadoraViab!$C$59/calculadoraViab!$B$87,calculadoraViab!$D$72*(calculadoraViab!$D$66*calculadoraViab!$C$72/calculadoraViab!$B$87)),0)
+
IF(MONTH(fluxoDeCaixa!N3)&amp;YEAR(fluxoDeCaixa!N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IF(MONTH(fluxoDeCaixa!N3)&amp;YEAR(fluxoDeCaixa!N3)=MONTH(EDATE(calculadoraViab!$C$87,3))&amp;YEAR(EDATE(calculadoraViab!$C$87,3)),(calculadoraViab!$C$74*calculadoraViab!$D$66/4),0)
+
IF(MONTH(fluxoDeCaixa!N3)&amp;YEAR(fluxoDeCaixa!N3)=MONTH(EDATE(calculadoraViab!$C$87,6))&amp;YEAR(EDATE(calculadoraViab!$C$87,6)),(calculadoraViab!$C$74*calculadoraViab!$D$66/4),0)
+
IF(MONTH(fluxoDeCaixa!N3)&amp;YEAR(fluxoDeCaixa!N3)=MONTH(EDATE(calculadoraViab!$C$87,9))&amp;YEAR(EDATE(calculadoraViab!$C$87,9)),(calculadoraViab!$C$74*calculadoraViab!$D$66/4),0)
+
IF(MONTH(fluxoDeCaixa!N3)&amp;YEAR(fluxoDeCaixa!N3)=MONTH(EDATE(calculadoraViab!$C$87,12))&amp;YEAR(EDATE(calculadoraViab!$C$87,12)),(calculadoraViab!$C$74*calculadoraViab!$D$66/4),0)
+
IF(MONTH(fluxoDeCaixa!N3)&amp;YEAR(fluxoDeCaixa!N3)=MONTH(EDATE(calculadoraViab!$C$87,15))&amp;YEAR(EDATE(calculadoraViab!$C$87,15)),(calculadoraViab!$C$75*calculadoraViab!$D$66/4),0)
+
IF(MONTH(fluxoDeCaixa!N3)&amp;YEAR(fluxoDeCaixa!N3)=MONTH(EDATE(calculadoraViab!$C$87,18))&amp;YEAR(EDATE(calculadoraViab!$C$87,18)),(calculadoraViab!$C$75*calculadoraViab!$D$66/4),0)
+
IF(MONTH(fluxoDeCaixa!N3)&amp;YEAR(fluxoDeCaixa!N3)=MONTH(EDATE(calculadoraViab!$C$87,21))&amp;YEAR(EDATE(calculadoraViab!$C$87,21)),(calculadoraViab!$C$75*calculadoraViab!$D$66/4),0)
+
IF(MONTH(fluxoDeCaixa!N3)&amp;YEAR(fluxoDeCaixa!N3)=MONTH(EDATE(calculadoraViab!$C$87,24))&amp;YEAR(EDATE(calculadoraViab!$C$87,24)),(calculadoraViab!$C$75*calculadoraViab!$D$66/4),0)</f>
        <v>248922.4138</v>
      </c>
      <c r="O11" s="269">
        <f>IF(AND(fluxoDeCaixa!O3&gt;=calculadoraViab!$C$85,fluxoDeCaixa!O3&lt;EDATE(calculadoraViab!$C$85,calculadoraViab!$B$86+calculadoraViab!$B$87)),calculadoraViab!$D$71*(calculadoraViab!$D$66*calculadoraViab!$C$71/(calculadoraViab!$B$86+calculadoraViab!$B$87)),0)
+
IF(AND(fluxoDeCaixa!O3&gt;=calculadoraViab!$C$86,fluxoDeCaixa!O3&lt;EDATE(calculadoraViab!$C$86,calculadoraViab!$B$87)),IF(AND(calculadoraViab!O29&lt;&gt;0,calculadoraViab!$B$71=0,calculadoraViab!$B$72=100%,calculadoraViab!$B$73=0,calculadoraViab!$B$86=0),calculadoraViab!$C$59/calculadoraViab!$B$87,calculadoraViab!$D$72*(calculadoraViab!$D$66*calculadoraViab!$C$72/calculadoraViab!$B$87)),0)
+
IF(MONTH(fluxoDeCaixa!O3)&amp;YEAR(fluxoDeCaixa!O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IF(MONTH(fluxoDeCaixa!O3)&amp;YEAR(fluxoDeCaixa!O3)=MONTH(EDATE(calculadoraViab!$C$87,3))&amp;YEAR(EDATE(calculadoraViab!$C$87,3)),(calculadoraViab!$C$74*calculadoraViab!$D$66/4),0)
+
IF(MONTH(fluxoDeCaixa!O3)&amp;YEAR(fluxoDeCaixa!O3)=MONTH(EDATE(calculadoraViab!$C$87,6))&amp;YEAR(EDATE(calculadoraViab!$C$87,6)),(calculadoraViab!$C$74*calculadoraViab!$D$66/4),0)
+
IF(MONTH(fluxoDeCaixa!O3)&amp;YEAR(fluxoDeCaixa!O3)=MONTH(EDATE(calculadoraViab!$C$87,9))&amp;YEAR(EDATE(calculadoraViab!$C$87,9)),(calculadoraViab!$C$74*calculadoraViab!$D$66/4),0)
+
IF(MONTH(fluxoDeCaixa!O3)&amp;YEAR(fluxoDeCaixa!O3)=MONTH(EDATE(calculadoraViab!$C$87,12))&amp;YEAR(EDATE(calculadoraViab!$C$87,12)),(calculadoraViab!$C$74*calculadoraViab!$D$66/4),0)
+
IF(MONTH(fluxoDeCaixa!O3)&amp;YEAR(fluxoDeCaixa!O3)=MONTH(EDATE(calculadoraViab!$C$87,15))&amp;YEAR(EDATE(calculadoraViab!$C$87,15)),(calculadoraViab!$C$75*calculadoraViab!$D$66/4),0)
+
IF(MONTH(fluxoDeCaixa!O3)&amp;YEAR(fluxoDeCaixa!O3)=MONTH(EDATE(calculadoraViab!$C$87,18))&amp;YEAR(EDATE(calculadoraViab!$C$87,18)),(calculadoraViab!$C$75*calculadoraViab!$D$66/4),0)
+
IF(MONTH(fluxoDeCaixa!O3)&amp;YEAR(fluxoDeCaixa!O3)=MONTH(EDATE(calculadoraViab!$C$87,21))&amp;YEAR(EDATE(calculadoraViab!$C$87,21)),(calculadoraViab!$C$75*calculadoraViab!$D$66/4),0)
+
IF(MONTH(fluxoDeCaixa!O3)&amp;YEAR(fluxoDeCaixa!O3)=MONTH(EDATE(calculadoraViab!$C$87,24))&amp;YEAR(EDATE(calculadoraViab!$C$87,24)),(calculadoraViab!$C$75*calculadoraViab!$D$66/4),0)</f>
        <v>248922.4138</v>
      </c>
      <c r="P11" s="269">
        <f>IF(AND(fluxoDeCaixa!P3&gt;=calculadoraViab!$C$85,fluxoDeCaixa!P3&lt;EDATE(calculadoraViab!$C$85,calculadoraViab!$B$86+calculadoraViab!$B$87)),calculadoraViab!$D$71*(calculadoraViab!$D$66*calculadoraViab!$C$71/(calculadoraViab!$B$86+calculadoraViab!$B$87)),0)
+
IF(AND(fluxoDeCaixa!P3&gt;=calculadoraViab!$C$86,fluxoDeCaixa!P3&lt;EDATE(calculadoraViab!$C$86,calculadoraViab!$B$87)),IF(AND(calculadoraViab!P29&lt;&gt;0,calculadoraViab!$B$71=0,calculadoraViab!$B$72=100%,calculadoraViab!$B$73=0,calculadoraViab!$B$86=0),calculadoraViab!$C$59/calculadoraViab!$B$87,calculadoraViab!$D$72*(calculadoraViab!$D$66*calculadoraViab!$C$72/calculadoraViab!$B$87)),0)
+
IF(MONTH(fluxoDeCaixa!P3)&amp;YEAR(fluxoDeCaixa!P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IF(MONTH(fluxoDeCaixa!P3)&amp;YEAR(fluxoDeCaixa!P3)=MONTH(EDATE(calculadoraViab!$C$87,3))&amp;YEAR(EDATE(calculadoraViab!$C$87,3)),(calculadoraViab!$C$74*calculadoraViab!$D$66/4),0)
+
IF(MONTH(fluxoDeCaixa!P3)&amp;YEAR(fluxoDeCaixa!P3)=MONTH(EDATE(calculadoraViab!$C$87,6))&amp;YEAR(EDATE(calculadoraViab!$C$87,6)),(calculadoraViab!$C$74*calculadoraViab!$D$66/4),0)
+
IF(MONTH(fluxoDeCaixa!P3)&amp;YEAR(fluxoDeCaixa!P3)=MONTH(EDATE(calculadoraViab!$C$87,9))&amp;YEAR(EDATE(calculadoraViab!$C$87,9)),(calculadoraViab!$C$74*calculadoraViab!$D$66/4),0)
+
IF(MONTH(fluxoDeCaixa!P3)&amp;YEAR(fluxoDeCaixa!P3)=MONTH(EDATE(calculadoraViab!$C$87,12))&amp;YEAR(EDATE(calculadoraViab!$C$87,12)),(calculadoraViab!$C$74*calculadoraViab!$D$66/4),0)
+
IF(MONTH(fluxoDeCaixa!P3)&amp;YEAR(fluxoDeCaixa!P3)=MONTH(EDATE(calculadoraViab!$C$87,15))&amp;YEAR(EDATE(calculadoraViab!$C$87,15)),(calculadoraViab!$C$75*calculadoraViab!$D$66/4),0)
+
IF(MONTH(fluxoDeCaixa!P3)&amp;YEAR(fluxoDeCaixa!P3)=MONTH(EDATE(calculadoraViab!$C$87,18))&amp;YEAR(EDATE(calculadoraViab!$C$87,18)),(calculadoraViab!$C$75*calculadoraViab!$D$66/4),0)
+
IF(MONTH(fluxoDeCaixa!P3)&amp;YEAR(fluxoDeCaixa!P3)=MONTH(EDATE(calculadoraViab!$C$87,21))&amp;YEAR(EDATE(calculadoraViab!$C$87,21)),(calculadoraViab!$C$75*calculadoraViab!$D$66/4),0)
+
IF(MONTH(fluxoDeCaixa!P3)&amp;YEAR(fluxoDeCaixa!P3)=MONTH(EDATE(calculadoraViab!$C$87,24))&amp;YEAR(EDATE(calculadoraViab!$C$87,24)),(calculadoraViab!$C$75*calculadoraViab!$D$66/4),0)</f>
        <v>429391.1638</v>
      </c>
      <c r="Q11" s="269">
        <f>IF(AND(fluxoDeCaixa!Q3&gt;=calculadoraViab!$C$85,fluxoDeCaixa!Q3&lt;EDATE(calculadoraViab!$C$85,calculadoraViab!$B$86+calculadoraViab!$B$87)),calculadoraViab!$D$71*(calculadoraViab!$D$66*calculadoraViab!$C$71/(calculadoraViab!$B$86+calculadoraViab!$B$87)),0)
+
IF(AND(fluxoDeCaixa!Q3&gt;=calculadoraViab!$C$86,fluxoDeCaixa!Q3&lt;EDATE(calculadoraViab!$C$86,calculadoraViab!$B$87)),IF(AND(calculadoraViab!Q29&lt;&gt;0,calculadoraViab!$B$71=0,calculadoraViab!$B$72=100%,calculadoraViab!$B$73=0,calculadoraViab!$B$86=0),calculadoraViab!$C$59/calculadoraViab!$B$87,calculadoraViab!$D$72*(calculadoraViab!$D$66*calculadoraViab!$C$72/calculadoraViab!$B$87)),0)
+
IF(MONTH(fluxoDeCaixa!Q3)&amp;YEAR(fluxoDeCaixa!Q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IF(MONTH(fluxoDeCaixa!Q3)&amp;YEAR(fluxoDeCaixa!Q3)=MONTH(EDATE(calculadoraViab!$C$87,3))&amp;YEAR(EDATE(calculadoraViab!$C$87,3)),(calculadoraViab!$C$74*calculadoraViab!$D$66/4),0)
+
IF(MONTH(fluxoDeCaixa!Q3)&amp;YEAR(fluxoDeCaixa!Q3)=MONTH(EDATE(calculadoraViab!$C$87,6))&amp;YEAR(EDATE(calculadoraViab!$C$87,6)),(calculadoraViab!$C$74*calculadoraViab!$D$66/4),0)
+
IF(MONTH(fluxoDeCaixa!Q3)&amp;YEAR(fluxoDeCaixa!Q3)=MONTH(EDATE(calculadoraViab!$C$87,9))&amp;YEAR(EDATE(calculadoraViab!$C$87,9)),(calculadoraViab!$C$74*calculadoraViab!$D$66/4),0)
+
IF(MONTH(fluxoDeCaixa!Q3)&amp;YEAR(fluxoDeCaixa!Q3)=MONTH(EDATE(calculadoraViab!$C$87,12))&amp;YEAR(EDATE(calculadoraViab!$C$87,12)),(calculadoraViab!$C$74*calculadoraViab!$D$66/4),0)
+
IF(MONTH(fluxoDeCaixa!Q3)&amp;YEAR(fluxoDeCaixa!Q3)=MONTH(EDATE(calculadoraViab!$C$87,15))&amp;YEAR(EDATE(calculadoraViab!$C$87,15)),(calculadoraViab!$C$75*calculadoraViab!$D$66/4),0)
+
IF(MONTH(fluxoDeCaixa!Q3)&amp;YEAR(fluxoDeCaixa!Q3)=MONTH(EDATE(calculadoraViab!$C$87,18))&amp;YEAR(EDATE(calculadoraViab!$C$87,18)),(calculadoraViab!$C$75*calculadoraViab!$D$66/4),0)
+
IF(MONTH(fluxoDeCaixa!Q3)&amp;YEAR(fluxoDeCaixa!Q3)=MONTH(EDATE(calculadoraViab!$C$87,21))&amp;YEAR(EDATE(calculadoraViab!$C$87,21)),(calculadoraViab!$C$75*calculadoraViab!$D$66/4),0)
+
IF(MONTH(fluxoDeCaixa!Q3)&amp;YEAR(fluxoDeCaixa!Q3)=MONTH(EDATE(calculadoraViab!$C$87,24))&amp;YEAR(EDATE(calculadoraViab!$C$87,24)),(calculadoraViab!$C$75*calculadoraViab!$D$66/4),0)</f>
        <v>429391.1638</v>
      </c>
      <c r="R11" s="269">
        <f>IF(AND(fluxoDeCaixa!R3&gt;=calculadoraViab!$C$85,fluxoDeCaixa!R3&lt;EDATE(calculadoraViab!$C$85,calculadoraViab!$B$86+calculadoraViab!$B$87)),calculadoraViab!$D$71*(calculadoraViab!$D$66*calculadoraViab!$C$71/(calculadoraViab!$B$86+calculadoraViab!$B$87)),0)
+
IF(AND(fluxoDeCaixa!R3&gt;=calculadoraViab!$C$86,fluxoDeCaixa!R3&lt;EDATE(calculadoraViab!$C$86,calculadoraViab!$B$87)),IF(AND(calculadoraViab!R29&lt;&gt;0,calculadoraViab!$B$71=0,calculadoraViab!$B$72=100%,calculadoraViab!$B$73=0,calculadoraViab!$B$86=0),calculadoraViab!$C$59/calculadoraViab!$B$87,calculadoraViab!$D$72*(calculadoraViab!$D$66*calculadoraViab!$C$72/calculadoraViab!$B$87)),0)
+
IF(MONTH(fluxoDeCaixa!R3)&amp;YEAR(fluxoDeCaixa!R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IF(MONTH(fluxoDeCaixa!R3)&amp;YEAR(fluxoDeCaixa!R3)=MONTH(EDATE(calculadoraViab!$C$87,3))&amp;YEAR(EDATE(calculadoraViab!$C$87,3)),(calculadoraViab!$C$74*calculadoraViab!$D$66/4),0)
+
IF(MONTH(fluxoDeCaixa!R3)&amp;YEAR(fluxoDeCaixa!R3)=MONTH(EDATE(calculadoraViab!$C$87,6))&amp;YEAR(EDATE(calculadoraViab!$C$87,6)),(calculadoraViab!$C$74*calculadoraViab!$D$66/4),0)
+
IF(MONTH(fluxoDeCaixa!R3)&amp;YEAR(fluxoDeCaixa!R3)=MONTH(EDATE(calculadoraViab!$C$87,9))&amp;YEAR(EDATE(calculadoraViab!$C$87,9)),(calculadoraViab!$C$74*calculadoraViab!$D$66/4),0)
+
IF(MONTH(fluxoDeCaixa!R3)&amp;YEAR(fluxoDeCaixa!R3)=MONTH(EDATE(calculadoraViab!$C$87,12))&amp;YEAR(EDATE(calculadoraViab!$C$87,12)),(calculadoraViab!$C$74*calculadoraViab!$D$66/4),0)
+
IF(MONTH(fluxoDeCaixa!R3)&amp;YEAR(fluxoDeCaixa!R3)=MONTH(EDATE(calculadoraViab!$C$87,15))&amp;YEAR(EDATE(calculadoraViab!$C$87,15)),(calculadoraViab!$C$75*calculadoraViab!$D$66/4),0)
+
IF(MONTH(fluxoDeCaixa!R3)&amp;YEAR(fluxoDeCaixa!R3)=MONTH(EDATE(calculadoraViab!$C$87,18))&amp;YEAR(EDATE(calculadoraViab!$C$87,18)),(calculadoraViab!$C$75*calculadoraViab!$D$66/4),0)
+
IF(MONTH(fluxoDeCaixa!R3)&amp;YEAR(fluxoDeCaixa!R3)=MONTH(EDATE(calculadoraViab!$C$87,21))&amp;YEAR(EDATE(calculadoraViab!$C$87,21)),(calculadoraViab!$C$75*calculadoraViab!$D$66/4),0)
+
IF(MONTH(fluxoDeCaixa!R3)&amp;YEAR(fluxoDeCaixa!R3)=MONTH(EDATE(calculadoraViab!$C$87,24))&amp;YEAR(EDATE(calculadoraViab!$C$87,24)),(calculadoraViab!$C$75*calculadoraViab!$D$66/4),0)</f>
        <v>429391.1638</v>
      </c>
      <c r="S11" s="269">
        <f>IF(AND(fluxoDeCaixa!S3&gt;=calculadoraViab!$C$85,fluxoDeCaixa!S3&lt;EDATE(calculadoraViab!$C$85,calculadoraViab!$B$86+calculadoraViab!$B$87)),calculadoraViab!$D$71*(calculadoraViab!$D$66*calculadoraViab!$C$71/(calculadoraViab!$B$86+calculadoraViab!$B$87)),0)
+
IF(AND(fluxoDeCaixa!S3&gt;=calculadoraViab!$C$86,fluxoDeCaixa!S3&lt;EDATE(calculadoraViab!$C$86,calculadoraViab!$B$87)),IF(AND(calculadoraViab!S29&lt;&gt;0,calculadoraViab!$B$71=0,calculadoraViab!$B$72=100%,calculadoraViab!$B$73=0,calculadoraViab!$B$86=0),calculadoraViab!$C$59/calculadoraViab!$B$87,calculadoraViab!$D$72*(calculadoraViab!$D$66*calculadoraViab!$C$72/calculadoraViab!$B$87)),0)
+
IF(MONTH(fluxoDeCaixa!S3)&amp;YEAR(fluxoDeCaixa!S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IF(MONTH(fluxoDeCaixa!S3)&amp;YEAR(fluxoDeCaixa!S3)=MONTH(EDATE(calculadoraViab!$C$87,3))&amp;YEAR(EDATE(calculadoraViab!$C$87,3)),(calculadoraViab!$C$74*calculadoraViab!$D$66/4),0)
+
IF(MONTH(fluxoDeCaixa!S3)&amp;YEAR(fluxoDeCaixa!S3)=MONTH(EDATE(calculadoraViab!$C$87,6))&amp;YEAR(EDATE(calculadoraViab!$C$87,6)),(calculadoraViab!$C$74*calculadoraViab!$D$66/4),0)
+
IF(MONTH(fluxoDeCaixa!S3)&amp;YEAR(fluxoDeCaixa!S3)=MONTH(EDATE(calculadoraViab!$C$87,9))&amp;YEAR(EDATE(calculadoraViab!$C$87,9)),(calculadoraViab!$C$74*calculadoraViab!$D$66/4),0)
+
IF(MONTH(fluxoDeCaixa!S3)&amp;YEAR(fluxoDeCaixa!S3)=MONTH(EDATE(calculadoraViab!$C$87,12))&amp;YEAR(EDATE(calculadoraViab!$C$87,12)),(calculadoraViab!$C$74*calculadoraViab!$D$66/4),0)
+
IF(MONTH(fluxoDeCaixa!S3)&amp;YEAR(fluxoDeCaixa!S3)=MONTH(EDATE(calculadoraViab!$C$87,15))&amp;YEAR(EDATE(calculadoraViab!$C$87,15)),(calculadoraViab!$C$75*calculadoraViab!$D$66/4),0)
+
IF(MONTH(fluxoDeCaixa!S3)&amp;YEAR(fluxoDeCaixa!S3)=MONTH(EDATE(calculadoraViab!$C$87,18))&amp;YEAR(EDATE(calculadoraViab!$C$87,18)),(calculadoraViab!$C$75*calculadoraViab!$D$66/4),0)
+
IF(MONTH(fluxoDeCaixa!S3)&amp;YEAR(fluxoDeCaixa!S3)=MONTH(EDATE(calculadoraViab!$C$87,21))&amp;YEAR(EDATE(calculadoraViab!$C$87,21)),(calculadoraViab!$C$75*calculadoraViab!$D$66/4),0)
+
IF(MONTH(fluxoDeCaixa!S3)&amp;YEAR(fluxoDeCaixa!S3)=MONTH(EDATE(calculadoraViab!$C$87,24))&amp;YEAR(EDATE(calculadoraViab!$C$87,24)),(calculadoraViab!$C$75*calculadoraViab!$D$66/4),0)</f>
        <v>429391.1638</v>
      </c>
      <c r="T11" s="269">
        <f>IF(AND(fluxoDeCaixa!T3&gt;=calculadoraViab!$C$85,fluxoDeCaixa!T3&lt;EDATE(calculadoraViab!$C$85,calculadoraViab!$B$86+calculadoraViab!$B$87)),calculadoraViab!$D$71*(calculadoraViab!$D$66*calculadoraViab!$C$71/(calculadoraViab!$B$86+calculadoraViab!$B$87)),0)
+
IF(AND(fluxoDeCaixa!T3&gt;=calculadoraViab!$C$86,fluxoDeCaixa!T3&lt;EDATE(calculadoraViab!$C$86,calculadoraViab!$B$87)),IF(AND(calculadoraViab!T29&lt;&gt;0,calculadoraViab!$B$71=0,calculadoraViab!$B$72=100%,calculadoraViab!$B$73=0,calculadoraViab!$B$86=0),calculadoraViab!$C$59/calculadoraViab!$B$87,calculadoraViab!$D$72*(calculadoraViab!$D$66*calculadoraViab!$C$72/calculadoraViab!$B$87)),0)
+
IF(MONTH(fluxoDeCaixa!T3)&amp;YEAR(fluxoDeCaixa!T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IF(MONTH(fluxoDeCaixa!T3)&amp;YEAR(fluxoDeCaixa!T3)=MONTH(EDATE(calculadoraViab!$C$87,3))&amp;YEAR(EDATE(calculadoraViab!$C$87,3)),(calculadoraViab!$C$74*calculadoraViab!$D$66/4),0)
+
IF(MONTH(fluxoDeCaixa!T3)&amp;YEAR(fluxoDeCaixa!T3)=MONTH(EDATE(calculadoraViab!$C$87,6))&amp;YEAR(EDATE(calculadoraViab!$C$87,6)),(calculadoraViab!$C$74*calculadoraViab!$D$66/4),0)
+
IF(MONTH(fluxoDeCaixa!T3)&amp;YEAR(fluxoDeCaixa!T3)=MONTH(EDATE(calculadoraViab!$C$87,9))&amp;YEAR(EDATE(calculadoraViab!$C$87,9)),(calculadoraViab!$C$74*calculadoraViab!$D$66/4),0)
+
IF(MONTH(fluxoDeCaixa!T3)&amp;YEAR(fluxoDeCaixa!T3)=MONTH(EDATE(calculadoraViab!$C$87,12))&amp;YEAR(EDATE(calculadoraViab!$C$87,12)),(calculadoraViab!$C$74*calculadoraViab!$D$66/4),0)
+
IF(MONTH(fluxoDeCaixa!T3)&amp;YEAR(fluxoDeCaixa!T3)=MONTH(EDATE(calculadoraViab!$C$87,15))&amp;YEAR(EDATE(calculadoraViab!$C$87,15)),(calculadoraViab!$C$75*calculadoraViab!$D$66/4),0)
+
IF(MONTH(fluxoDeCaixa!T3)&amp;YEAR(fluxoDeCaixa!T3)=MONTH(EDATE(calculadoraViab!$C$87,18))&amp;YEAR(EDATE(calculadoraViab!$C$87,18)),(calculadoraViab!$C$75*calculadoraViab!$D$66/4),0)
+
IF(MONTH(fluxoDeCaixa!T3)&amp;YEAR(fluxoDeCaixa!T3)=MONTH(EDATE(calculadoraViab!$C$87,21))&amp;YEAR(EDATE(calculadoraViab!$C$87,21)),(calculadoraViab!$C$75*calculadoraViab!$D$66/4),0)
+
IF(MONTH(fluxoDeCaixa!T3)&amp;YEAR(fluxoDeCaixa!T3)=MONTH(EDATE(calculadoraViab!$C$87,24))&amp;YEAR(EDATE(calculadoraViab!$C$87,24)),(calculadoraViab!$C$75*calculadoraViab!$D$66/4),0)</f>
        <v>429391.1638</v>
      </c>
      <c r="U11" s="269">
        <f>IF(AND(fluxoDeCaixa!U3&gt;=calculadoraViab!$C$85,fluxoDeCaixa!U3&lt;EDATE(calculadoraViab!$C$85,calculadoraViab!$B$86+calculadoraViab!$B$87)),calculadoraViab!$D$71*(calculadoraViab!$D$66*calculadoraViab!$C$71/(calculadoraViab!$B$86+calculadoraViab!$B$87)),0)
+
IF(AND(fluxoDeCaixa!U3&gt;=calculadoraViab!$C$86,fluxoDeCaixa!U3&lt;EDATE(calculadoraViab!$C$86,calculadoraViab!$B$87)),IF(AND(calculadoraViab!U29&lt;&gt;0,calculadoraViab!$B$71=0,calculadoraViab!$B$72=100%,calculadoraViab!$B$73=0,calculadoraViab!$B$86=0),calculadoraViab!$C$59/calculadoraViab!$B$87,calculadoraViab!$D$72*(calculadoraViab!$D$66*calculadoraViab!$C$72/calculadoraViab!$B$87)),0)
+
IF(MONTH(fluxoDeCaixa!U3)&amp;YEAR(fluxoDeCaixa!U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IF(MONTH(fluxoDeCaixa!U3)&amp;YEAR(fluxoDeCaixa!U3)=MONTH(EDATE(calculadoraViab!$C$87,3))&amp;YEAR(EDATE(calculadoraViab!$C$87,3)),(calculadoraViab!$C$74*calculadoraViab!$D$66/4),0)
+
IF(MONTH(fluxoDeCaixa!U3)&amp;YEAR(fluxoDeCaixa!U3)=MONTH(EDATE(calculadoraViab!$C$87,6))&amp;YEAR(EDATE(calculadoraViab!$C$87,6)),(calculadoraViab!$C$74*calculadoraViab!$D$66/4),0)
+
IF(MONTH(fluxoDeCaixa!U3)&amp;YEAR(fluxoDeCaixa!U3)=MONTH(EDATE(calculadoraViab!$C$87,9))&amp;YEAR(EDATE(calculadoraViab!$C$87,9)),(calculadoraViab!$C$74*calculadoraViab!$D$66/4),0)
+
IF(MONTH(fluxoDeCaixa!U3)&amp;YEAR(fluxoDeCaixa!U3)=MONTH(EDATE(calculadoraViab!$C$87,12))&amp;YEAR(EDATE(calculadoraViab!$C$87,12)),(calculadoraViab!$C$74*calculadoraViab!$D$66/4),0)
+
IF(MONTH(fluxoDeCaixa!U3)&amp;YEAR(fluxoDeCaixa!U3)=MONTH(EDATE(calculadoraViab!$C$87,15))&amp;YEAR(EDATE(calculadoraViab!$C$87,15)),(calculadoraViab!$C$75*calculadoraViab!$D$66/4),0)
+
IF(MONTH(fluxoDeCaixa!U3)&amp;YEAR(fluxoDeCaixa!U3)=MONTH(EDATE(calculadoraViab!$C$87,18))&amp;YEAR(EDATE(calculadoraViab!$C$87,18)),(calculadoraViab!$C$75*calculadoraViab!$D$66/4),0)
+
IF(MONTH(fluxoDeCaixa!U3)&amp;YEAR(fluxoDeCaixa!U3)=MONTH(EDATE(calculadoraViab!$C$87,21))&amp;YEAR(EDATE(calculadoraViab!$C$87,21)),(calculadoraViab!$C$75*calculadoraViab!$D$66/4),0)
+
IF(MONTH(fluxoDeCaixa!U3)&amp;YEAR(fluxoDeCaixa!U3)=MONTH(EDATE(calculadoraViab!$C$87,24))&amp;YEAR(EDATE(calculadoraViab!$C$87,24)),(calculadoraViab!$C$75*calculadoraViab!$D$66/4),0)</f>
        <v>429391.1638</v>
      </c>
      <c r="V11" s="269">
        <f>IF(AND(fluxoDeCaixa!V3&gt;=calculadoraViab!$C$85,fluxoDeCaixa!V3&lt;EDATE(calculadoraViab!$C$85,calculadoraViab!$B$86+calculadoraViab!$B$87)),calculadoraViab!$D$71*(calculadoraViab!$D$66*calculadoraViab!$C$71/(calculadoraViab!$B$86+calculadoraViab!$B$87)),0)
+
IF(AND(fluxoDeCaixa!V3&gt;=calculadoraViab!$C$86,fluxoDeCaixa!V3&lt;EDATE(calculadoraViab!$C$86,calculadoraViab!$B$87)),IF(AND(calculadoraViab!V29&lt;&gt;0,calculadoraViab!$B$71=0,calculadoraViab!$B$72=100%,calculadoraViab!$B$73=0,calculadoraViab!$B$86=0),calculadoraViab!$C$59/calculadoraViab!$B$87,calculadoraViab!$D$72*(calculadoraViab!$D$66*calculadoraViab!$C$72/calculadoraViab!$B$87)),0)
+
IF(MONTH(fluxoDeCaixa!V3)&amp;YEAR(fluxoDeCaixa!V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IF(MONTH(fluxoDeCaixa!V3)&amp;YEAR(fluxoDeCaixa!V3)=MONTH(EDATE(calculadoraViab!$C$87,3))&amp;YEAR(EDATE(calculadoraViab!$C$87,3)),(calculadoraViab!$C$74*calculadoraViab!$D$66/4),0)
+
IF(MONTH(fluxoDeCaixa!V3)&amp;YEAR(fluxoDeCaixa!V3)=MONTH(EDATE(calculadoraViab!$C$87,6))&amp;YEAR(EDATE(calculadoraViab!$C$87,6)),(calculadoraViab!$C$74*calculadoraViab!$D$66/4),0)
+
IF(MONTH(fluxoDeCaixa!V3)&amp;YEAR(fluxoDeCaixa!V3)=MONTH(EDATE(calculadoraViab!$C$87,9))&amp;YEAR(EDATE(calculadoraViab!$C$87,9)),(calculadoraViab!$C$74*calculadoraViab!$D$66/4),0)
+
IF(MONTH(fluxoDeCaixa!V3)&amp;YEAR(fluxoDeCaixa!V3)=MONTH(EDATE(calculadoraViab!$C$87,12))&amp;YEAR(EDATE(calculadoraViab!$C$87,12)),(calculadoraViab!$C$74*calculadoraViab!$D$66/4),0)
+
IF(MONTH(fluxoDeCaixa!V3)&amp;YEAR(fluxoDeCaixa!V3)=MONTH(EDATE(calculadoraViab!$C$87,15))&amp;YEAR(EDATE(calculadoraViab!$C$87,15)),(calculadoraViab!$C$75*calculadoraViab!$D$66/4),0)
+
IF(MONTH(fluxoDeCaixa!V3)&amp;YEAR(fluxoDeCaixa!V3)=MONTH(EDATE(calculadoraViab!$C$87,18))&amp;YEAR(EDATE(calculadoraViab!$C$87,18)),(calculadoraViab!$C$75*calculadoraViab!$D$66/4),0)
+
IF(MONTH(fluxoDeCaixa!V3)&amp;YEAR(fluxoDeCaixa!V3)=MONTH(EDATE(calculadoraViab!$C$87,21))&amp;YEAR(EDATE(calculadoraViab!$C$87,21)),(calculadoraViab!$C$75*calculadoraViab!$D$66/4),0)
+
IF(MONTH(fluxoDeCaixa!V3)&amp;YEAR(fluxoDeCaixa!V3)=MONTH(EDATE(calculadoraViab!$C$87,24))&amp;YEAR(EDATE(calculadoraViab!$C$87,24)),(calculadoraViab!$C$75*calculadoraViab!$D$66/4),0)</f>
        <v>429391.1638</v>
      </c>
      <c r="W11" s="269">
        <f>IF(AND(fluxoDeCaixa!W3&gt;=calculadoraViab!$C$85,fluxoDeCaixa!W3&lt;EDATE(calculadoraViab!$C$85,calculadoraViab!$B$86+calculadoraViab!$B$87)),calculadoraViab!$D$71*(calculadoraViab!$D$66*calculadoraViab!$C$71/(calculadoraViab!$B$86+calculadoraViab!$B$87)),0)
+
IF(AND(fluxoDeCaixa!W3&gt;=calculadoraViab!$C$86,fluxoDeCaixa!W3&lt;EDATE(calculadoraViab!$C$86,calculadoraViab!$B$87)),IF(AND(calculadoraViab!W29&lt;&gt;0,calculadoraViab!$B$71=0,calculadoraViab!$B$72=100%,calculadoraViab!$B$73=0,calculadoraViab!$B$86=0),calculadoraViab!$C$59/calculadoraViab!$B$87,calculadoraViab!$D$72*(calculadoraViab!$D$66*calculadoraViab!$C$72/calculadoraViab!$B$87)),0)
+
IF(MONTH(fluxoDeCaixa!W3)&amp;YEAR(fluxoDeCaixa!W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IF(MONTH(fluxoDeCaixa!W3)&amp;YEAR(fluxoDeCaixa!W3)=MONTH(EDATE(calculadoraViab!$C$87,3))&amp;YEAR(EDATE(calculadoraViab!$C$87,3)),(calculadoraViab!$C$74*calculadoraViab!$D$66/4),0)
+
IF(MONTH(fluxoDeCaixa!W3)&amp;YEAR(fluxoDeCaixa!W3)=MONTH(EDATE(calculadoraViab!$C$87,6))&amp;YEAR(EDATE(calculadoraViab!$C$87,6)),(calculadoraViab!$C$74*calculadoraViab!$D$66/4),0)
+
IF(MONTH(fluxoDeCaixa!W3)&amp;YEAR(fluxoDeCaixa!W3)=MONTH(EDATE(calculadoraViab!$C$87,9))&amp;YEAR(EDATE(calculadoraViab!$C$87,9)),(calculadoraViab!$C$74*calculadoraViab!$D$66/4),0)
+
IF(MONTH(fluxoDeCaixa!W3)&amp;YEAR(fluxoDeCaixa!W3)=MONTH(EDATE(calculadoraViab!$C$87,12))&amp;YEAR(EDATE(calculadoraViab!$C$87,12)),(calculadoraViab!$C$74*calculadoraViab!$D$66/4),0)
+
IF(MONTH(fluxoDeCaixa!W3)&amp;YEAR(fluxoDeCaixa!W3)=MONTH(EDATE(calculadoraViab!$C$87,15))&amp;YEAR(EDATE(calculadoraViab!$C$87,15)),(calculadoraViab!$C$75*calculadoraViab!$D$66/4),0)
+
IF(MONTH(fluxoDeCaixa!W3)&amp;YEAR(fluxoDeCaixa!W3)=MONTH(EDATE(calculadoraViab!$C$87,18))&amp;YEAR(EDATE(calculadoraViab!$C$87,18)),(calculadoraViab!$C$75*calculadoraViab!$D$66/4),0)
+
IF(MONTH(fluxoDeCaixa!W3)&amp;YEAR(fluxoDeCaixa!W3)=MONTH(EDATE(calculadoraViab!$C$87,21))&amp;YEAR(EDATE(calculadoraViab!$C$87,21)),(calculadoraViab!$C$75*calculadoraViab!$D$66/4),0)
+
IF(MONTH(fluxoDeCaixa!W3)&amp;YEAR(fluxoDeCaixa!W3)=MONTH(EDATE(calculadoraViab!$C$87,24))&amp;YEAR(EDATE(calculadoraViab!$C$87,24)),(calculadoraViab!$C$75*calculadoraViab!$D$66/4),0)</f>
        <v>429391.1638</v>
      </c>
      <c r="X11" s="269">
        <f>IF(AND(fluxoDeCaixa!X3&gt;=calculadoraViab!$C$85,fluxoDeCaixa!X3&lt;EDATE(calculadoraViab!$C$85,calculadoraViab!$B$86+calculadoraViab!$B$87)),calculadoraViab!$D$71*(calculadoraViab!$D$66*calculadoraViab!$C$71/(calculadoraViab!$B$86+calculadoraViab!$B$87)),0)
+
IF(AND(fluxoDeCaixa!X3&gt;=calculadoraViab!$C$86,fluxoDeCaixa!X3&lt;EDATE(calculadoraViab!$C$86,calculadoraViab!$B$87)),IF(AND(calculadoraViab!X29&lt;&gt;0,calculadoraViab!$B$71=0,calculadoraViab!$B$72=100%,calculadoraViab!$B$73=0,calculadoraViab!$B$86=0),calculadoraViab!$C$59/calculadoraViab!$B$87,calculadoraViab!$D$72*(calculadoraViab!$D$66*calculadoraViab!$C$72/calculadoraViab!$B$87)),0)
+
IF(MONTH(fluxoDeCaixa!X3)&amp;YEAR(fluxoDeCaixa!X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IF(MONTH(fluxoDeCaixa!X3)&amp;YEAR(fluxoDeCaixa!X3)=MONTH(EDATE(calculadoraViab!$C$87,3))&amp;YEAR(EDATE(calculadoraViab!$C$87,3)),(calculadoraViab!$C$74*calculadoraViab!$D$66/4),0)
+
IF(MONTH(fluxoDeCaixa!X3)&amp;YEAR(fluxoDeCaixa!X3)=MONTH(EDATE(calculadoraViab!$C$87,6))&amp;YEAR(EDATE(calculadoraViab!$C$87,6)),(calculadoraViab!$C$74*calculadoraViab!$D$66/4),0)
+
IF(MONTH(fluxoDeCaixa!X3)&amp;YEAR(fluxoDeCaixa!X3)=MONTH(EDATE(calculadoraViab!$C$87,9))&amp;YEAR(EDATE(calculadoraViab!$C$87,9)),(calculadoraViab!$C$74*calculadoraViab!$D$66/4),0)
+
IF(MONTH(fluxoDeCaixa!X3)&amp;YEAR(fluxoDeCaixa!X3)=MONTH(EDATE(calculadoraViab!$C$87,12))&amp;YEAR(EDATE(calculadoraViab!$C$87,12)),(calculadoraViab!$C$74*calculadoraViab!$D$66/4),0)
+
IF(MONTH(fluxoDeCaixa!X3)&amp;YEAR(fluxoDeCaixa!X3)=MONTH(EDATE(calculadoraViab!$C$87,15))&amp;YEAR(EDATE(calculadoraViab!$C$87,15)),(calculadoraViab!$C$75*calculadoraViab!$D$66/4),0)
+
IF(MONTH(fluxoDeCaixa!X3)&amp;YEAR(fluxoDeCaixa!X3)=MONTH(EDATE(calculadoraViab!$C$87,18))&amp;YEAR(EDATE(calculadoraViab!$C$87,18)),(calculadoraViab!$C$75*calculadoraViab!$D$66/4),0)
+
IF(MONTH(fluxoDeCaixa!X3)&amp;YEAR(fluxoDeCaixa!X3)=MONTH(EDATE(calculadoraViab!$C$87,21))&amp;YEAR(EDATE(calculadoraViab!$C$87,21)),(calculadoraViab!$C$75*calculadoraViab!$D$66/4),0)
+
IF(MONTH(fluxoDeCaixa!X3)&amp;YEAR(fluxoDeCaixa!X3)=MONTH(EDATE(calculadoraViab!$C$87,24))&amp;YEAR(EDATE(calculadoraViab!$C$87,24)),(calculadoraViab!$C$75*calculadoraViab!$D$66/4),0)</f>
        <v>429391.1638</v>
      </c>
      <c r="Y11" s="269">
        <f>IF(AND(fluxoDeCaixa!Y3&gt;=calculadoraViab!$C$85,fluxoDeCaixa!Y3&lt;EDATE(calculadoraViab!$C$85,calculadoraViab!$B$86+calculadoraViab!$B$87)),calculadoraViab!$D$71*(calculadoraViab!$D$66*calculadoraViab!$C$71/(calculadoraViab!$B$86+calculadoraViab!$B$87)),0)
+
IF(AND(fluxoDeCaixa!Y3&gt;=calculadoraViab!$C$86,fluxoDeCaixa!Y3&lt;EDATE(calculadoraViab!$C$86,calculadoraViab!$B$87)),IF(AND(calculadoraViab!Y29&lt;&gt;0,calculadoraViab!$B$71=0,calculadoraViab!$B$72=100%,calculadoraViab!$B$73=0,calculadoraViab!$B$86=0),calculadoraViab!$C$59/calculadoraViab!$B$87,calculadoraViab!$D$72*(calculadoraViab!$D$66*calculadoraViab!$C$72/calculadoraViab!$B$87)),0)
+
IF(MONTH(fluxoDeCaixa!Y3)&amp;YEAR(fluxoDeCaixa!Y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IF(MONTH(fluxoDeCaixa!Y3)&amp;YEAR(fluxoDeCaixa!Y3)=MONTH(EDATE(calculadoraViab!$C$87,3))&amp;YEAR(EDATE(calculadoraViab!$C$87,3)),(calculadoraViab!$C$74*calculadoraViab!$D$66/4),0)
+
IF(MONTH(fluxoDeCaixa!Y3)&amp;YEAR(fluxoDeCaixa!Y3)=MONTH(EDATE(calculadoraViab!$C$87,6))&amp;YEAR(EDATE(calculadoraViab!$C$87,6)),(calculadoraViab!$C$74*calculadoraViab!$D$66/4),0)
+
IF(MONTH(fluxoDeCaixa!Y3)&amp;YEAR(fluxoDeCaixa!Y3)=MONTH(EDATE(calculadoraViab!$C$87,9))&amp;YEAR(EDATE(calculadoraViab!$C$87,9)),(calculadoraViab!$C$74*calculadoraViab!$D$66/4),0)
+
IF(MONTH(fluxoDeCaixa!Y3)&amp;YEAR(fluxoDeCaixa!Y3)=MONTH(EDATE(calculadoraViab!$C$87,12))&amp;YEAR(EDATE(calculadoraViab!$C$87,12)),(calculadoraViab!$C$74*calculadoraViab!$D$66/4),0)
+
IF(MONTH(fluxoDeCaixa!Y3)&amp;YEAR(fluxoDeCaixa!Y3)=MONTH(EDATE(calculadoraViab!$C$87,15))&amp;YEAR(EDATE(calculadoraViab!$C$87,15)),(calculadoraViab!$C$75*calculadoraViab!$D$66/4),0)
+
IF(MONTH(fluxoDeCaixa!Y3)&amp;YEAR(fluxoDeCaixa!Y3)=MONTH(EDATE(calculadoraViab!$C$87,18))&amp;YEAR(EDATE(calculadoraViab!$C$87,18)),(calculadoraViab!$C$75*calculadoraViab!$D$66/4),0)
+
IF(MONTH(fluxoDeCaixa!Y3)&amp;YEAR(fluxoDeCaixa!Y3)=MONTH(EDATE(calculadoraViab!$C$87,21))&amp;YEAR(EDATE(calculadoraViab!$C$87,21)),(calculadoraViab!$C$75*calculadoraViab!$D$66/4),0)
+
IF(MONTH(fluxoDeCaixa!Y3)&amp;YEAR(fluxoDeCaixa!Y3)=MONTH(EDATE(calculadoraViab!$C$87,24))&amp;YEAR(EDATE(calculadoraViab!$C$87,24)),(calculadoraViab!$C$75*calculadoraViab!$D$66/4),0)</f>
        <v>429391.1638</v>
      </c>
      <c r="Z11" s="269">
        <f>IF(AND(fluxoDeCaixa!Z3&gt;=calculadoraViab!$C$85,fluxoDeCaixa!Z3&lt;EDATE(calculadoraViab!$C$85,calculadoraViab!$B$86+calculadoraViab!$B$87)),calculadoraViab!$D$71*(calculadoraViab!$D$66*calculadoraViab!$C$71/(calculadoraViab!$B$86+calculadoraViab!$B$87)),0)
+
IF(AND(fluxoDeCaixa!Z3&gt;=calculadoraViab!$C$86,fluxoDeCaixa!Z3&lt;EDATE(calculadoraViab!$C$86,calculadoraViab!$B$87)),IF(AND(calculadoraViab!Z29&lt;&gt;0,calculadoraViab!$B$71=0,calculadoraViab!$B$72=100%,calculadoraViab!$B$73=0,calculadoraViab!$B$86=0),calculadoraViab!$C$59/calculadoraViab!$B$87,calculadoraViab!$D$72*(calculadoraViab!$D$66*calculadoraViab!$C$72/calculadoraViab!$B$87)),0)
+
IF(MONTH(fluxoDeCaixa!Z3)&amp;YEAR(fluxoDeCaixa!Z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IF(MONTH(fluxoDeCaixa!Z3)&amp;YEAR(fluxoDeCaixa!Z3)=MONTH(EDATE(calculadoraViab!$C$87,3))&amp;YEAR(EDATE(calculadoraViab!$C$87,3)),(calculadoraViab!$C$74*calculadoraViab!$D$66/4),0)
+
IF(MONTH(fluxoDeCaixa!Z3)&amp;YEAR(fluxoDeCaixa!Z3)=MONTH(EDATE(calculadoraViab!$C$87,6))&amp;YEAR(EDATE(calculadoraViab!$C$87,6)),(calculadoraViab!$C$74*calculadoraViab!$D$66/4),0)
+
IF(MONTH(fluxoDeCaixa!Z3)&amp;YEAR(fluxoDeCaixa!Z3)=MONTH(EDATE(calculadoraViab!$C$87,9))&amp;YEAR(EDATE(calculadoraViab!$C$87,9)),(calculadoraViab!$C$74*calculadoraViab!$D$66/4),0)
+
IF(MONTH(fluxoDeCaixa!Z3)&amp;YEAR(fluxoDeCaixa!Z3)=MONTH(EDATE(calculadoraViab!$C$87,12))&amp;YEAR(EDATE(calculadoraViab!$C$87,12)),(calculadoraViab!$C$74*calculadoraViab!$D$66/4),0)
+
IF(MONTH(fluxoDeCaixa!Z3)&amp;YEAR(fluxoDeCaixa!Z3)=MONTH(EDATE(calculadoraViab!$C$87,15))&amp;YEAR(EDATE(calculadoraViab!$C$87,15)),(calculadoraViab!$C$75*calculadoraViab!$D$66/4),0)
+
IF(MONTH(fluxoDeCaixa!Z3)&amp;YEAR(fluxoDeCaixa!Z3)=MONTH(EDATE(calculadoraViab!$C$87,18))&amp;YEAR(EDATE(calculadoraViab!$C$87,18)),(calculadoraViab!$C$75*calculadoraViab!$D$66/4),0)
+
IF(MONTH(fluxoDeCaixa!Z3)&amp;YEAR(fluxoDeCaixa!Z3)=MONTH(EDATE(calculadoraViab!$C$87,21))&amp;YEAR(EDATE(calculadoraViab!$C$87,21)),(calculadoraViab!$C$75*calculadoraViab!$D$66/4),0)
+
IF(MONTH(fluxoDeCaixa!Z3)&amp;YEAR(fluxoDeCaixa!Z3)=MONTH(EDATE(calculadoraViab!$C$87,24))&amp;YEAR(EDATE(calculadoraViab!$C$87,24)),(calculadoraViab!$C$75*calculadoraViab!$D$66/4),0)</f>
        <v>429391.1638</v>
      </c>
      <c r="AA11" s="269">
        <f>IF(AND(fluxoDeCaixa!AA3&gt;=calculadoraViab!$C$85,fluxoDeCaixa!AA3&lt;EDATE(calculadoraViab!$C$85,calculadoraViab!$B$86+calculadoraViab!$B$87)),calculadoraViab!$D$71*(calculadoraViab!$D$66*calculadoraViab!$C$71/(calculadoraViab!$B$86+calculadoraViab!$B$87)),0)
+
IF(AND(fluxoDeCaixa!AA3&gt;=calculadoraViab!$C$86,fluxoDeCaixa!AA3&lt;EDATE(calculadoraViab!$C$86,calculadoraViab!$B$87)),IF(AND(calculadoraViab!AA29&lt;&gt;0,calculadoraViab!$B$71=0,calculadoraViab!$B$72=100%,calculadoraViab!$B$73=0,calculadoraViab!$B$86=0),calculadoraViab!$C$59/calculadoraViab!$B$87,calculadoraViab!$D$72*(calculadoraViab!$D$66*calculadoraViab!$C$72/calculadoraViab!$B$87)),0)
+
IF(MONTH(fluxoDeCaixa!AA3)&amp;YEAR(fluxoDeCaixa!AA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IF(MONTH(fluxoDeCaixa!AA3)&amp;YEAR(fluxoDeCaixa!AA3)=MONTH(EDATE(calculadoraViab!$C$87,3))&amp;YEAR(EDATE(calculadoraViab!$C$87,3)),(calculadoraViab!$C$74*calculadoraViab!$D$66/4),0)
+
IF(MONTH(fluxoDeCaixa!AA3)&amp;YEAR(fluxoDeCaixa!AA3)=MONTH(EDATE(calculadoraViab!$C$87,6))&amp;YEAR(EDATE(calculadoraViab!$C$87,6)),(calculadoraViab!$C$74*calculadoraViab!$D$66/4),0)
+
IF(MONTH(fluxoDeCaixa!AA3)&amp;YEAR(fluxoDeCaixa!AA3)=MONTH(EDATE(calculadoraViab!$C$87,9))&amp;YEAR(EDATE(calculadoraViab!$C$87,9)),(calculadoraViab!$C$74*calculadoraViab!$D$66/4),0)
+
IF(MONTH(fluxoDeCaixa!AA3)&amp;YEAR(fluxoDeCaixa!AA3)=MONTH(EDATE(calculadoraViab!$C$87,12))&amp;YEAR(EDATE(calculadoraViab!$C$87,12)),(calculadoraViab!$C$74*calculadoraViab!$D$66/4),0)
+
IF(MONTH(fluxoDeCaixa!AA3)&amp;YEAR(fluxoDeCaixa!AA3)=MONTH(EDATE(calculadoraViab!$C$87,15))&amp;YEAR(EDATE(calculadoraViab!$C$87,15)),(calculadoraViab!$C$75*calculadoraViab!$D$66/4),0)
+
IF(MONTH(fluxoDeCaixa!AA3)&amp;YEAR(fluxoDeCaixa!AA3)=MONTH(EDATE(calculadoraViab!$C$87,18))&amp;YEAR(EDATE(calculadoraViab!$C$87,18)),(calculadoraViab!$C$75*calculadoraViab!$D$66/4),0)
+
IF(MONTH(fluxoDeCaixa!AA3)&amp;YEAR(fluxoDeCaixa!AA3)=MONTH(EDATE(calculadoraViab!$C$87,21))&amp;YEAR(EDATE(calculadoraViab!$C$87,21)),(calculadoraViab!$C$75*calculadoraViab!$D$66/4),0)
+
IF(MONTH(fluxoDeCaixa!AA3)&amp;YEAR(fluxoDeCaixa!AA3)=MONTH(EDATE(calculadoraViab!$C$87,24))&amp;YEAR(EDATE(calculadoraViab!$C$87,24)),(calculadoraViab!$C$75*calculadoraViab!$D$66/4),0)</f>
        <v>429391.1638</v>
      </c>
      <c r="AB11" s="269">
        <f>IF(AND(fluxoDeCaixa!AB3&gt;=calculadoraViab!$C$85,fluxoDeCaixa!AB3&lt;EDATE(calculadoraViab!$C$85,calculadoraViab!$B$86+calculadoraViab!$B$87)),calculadoraViab!$D$71*(calculadoraViab!$D$66*calculadoraViab!$C$71/(calculadoraViab!$B$86+calculadoraViab!$B$87)),0)
+
IF(AND(fluxoDeCaixa!AB3&gt;=calculadoraViab!$C$86,fluxoDeCaixa!AB3&lt;EDATE(calculadoraViab!$C$86,calculadoraViab!$B$87)),IF(AND(calculadoraViab!AB29&lt;&gt;0,calculadoraViab!$B$71=0,calculadoraViab!$B$72=100%,calculadoraViab!$B$73=0,calculadoraViab!$B$86=0),calculadoraViab!$C$59/calculadoraViab!$B$87,calculadoraViab!$D$72*(calculadoraViab!$D$66*calculadoraViab!$C$72/calculadoraViab!$B$87)),0)
+
IF(MONTH(fluxoDeCaixa!AB3)&amp;YEAR(fluxoDeCaixa!AB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IF(MONTH(fluxoDeCaixa!AB3)&amp;YEAR(fluxoDeCaixa!AB3)=MONTH(EDATE(calculadoraViab!$C$87,3))&amp;YEAR(EDATE(calculadoraViab!$C$87,3)),(calculadoraViab!$C$74*calculadoraViab!$D$66/4),0)
+
IF(MONTH(fluxoDeCaixa!AB3)&amp;YEAR(fluxoDeCaixa!AB3)=MONTH(EDATE(calculadoraViab!$C$87,6))&amp;YEAR(EDATE(calculadoraViab!$C$87,6)),(calculadoraViab!$C$74*calculadoraViab!$D$66/4),0)
+
IF(MONTH(fluxoDeCaixa!AB3)&amp;YEAR(fluxoDeCaixa!AB3)=MONTH(EDATE(calculadoraViab!$C$87,9))&amp;YEAR(EDATE(calculadoraViab!$C$87,9)),(calculadoraViab!$C$74*calculadoraViab!$D$66/4),0)
+
IF(MONTH(fluxoDeCaixa!AB3)&amp;YEAR(fluxoDeCaixa!AB3)=MONTH(EDATE(calculadoraViab!$C$87,12))&amp;YEAR(EDATE(calculadoraViab!$C$87,12)),(calculadoraViab!$C$74*calculadoraViab!$D$66/4),0)
+
IF(MONTH(fluxoDeCaixa!AB3)&amp;YEAR(fluxoDeCaixa!AB3)=MONTH(EDATE(calculadoraViab!$C$87,15))&amp;YEAR(EDATE(calculadoraViab!$C$87,15)),(calculadoraViab!$C$75*calculadoraViab!$D$66/4),0)
+
IF(MONTH(fluxoDeCaixa!AB3)&amp;YEAR(fluxoDeCaixa!AB3)=MONTH(EDATE(calculadoraViab!$C$87,18))&amp;YEAR(EDATE(calculadoraViab!$C$87,18)),(calculadoraViab!$C$75*calculadoraViab!$D$66/4),0)
+
IF(MONTH(fluxoDeCaixa!AB3)&amp;YEAR(fluxoDeCaixa!AB3)=MONTH(EDATE(calculadoraViab!$C$87,21))&amp;YEAR(EDATE(calculadoraViab!$C$87,21)),(calculadoraViab!$C$75*calculadoraViab!$D$66/4),0)
+
IF(MONTH(fluxoDeCaixa!AB3)&amp;YEAR(fluxoDeCaixa!AB3)=MONTH(EDATE(calculadoraViab!$C$87,24))&amp;YEAR(EDATE(calculadoraViab!$C$87,24)),(calculadoraViab!$C$75*calculadoraViab!$D$66/4),0)</f>
        <v>429391.1638</v>
      </c>
      <c r="AC11" s="269">
        <f>IF(AND(fluxoDeCaixa!AC3&gt;=calculadoraViab!$C$85,fluxoDeCaixa!AC3&lt;EDATE(calculadoraViab!$C$85,calculadoraViab!$B$86+calculadoraViab!$B$87)),calculadoraViab!$D$71*(calculadoraViab!$D$66*calculadoraViab!$C$71/(calculadoraViab!$B$86+calculadoraViab!$B$87)),0)
+
IF(AND(fluxoDeCaixa!AC3&gt;=calculadoraViab!$C$86,fluxoDeCaixa!AC3&lt;EDATE(calculadoraViab!$C$86,calculadoraViab!$B$87)),IF(AND(calculadoraViab!AC29&lt;&gt;0,calculadoraViab!$B$71=0,calculadoraViab!$B$72=100%,calculadoraViab!$B$73=0,calculadoraViab!$B$86=0),calculadoraViab!$C$59/calculadoraViab!$B$87,calculadoraViab!$D$72*(calculadoraViab!$D$66*calculadoraViab!$C$72/calculadoraViab!$B$87)),0)
+
IF(MONTH(fluxoDeCaixa!AC3)&amp;YEAR(fluxoDeCaixa!AC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IF(MONTH(fluxoDeCaixa!AC3)&amp;YEAR(fluxoDeCaixa!AC3)=MONTH(EDATE(calculadoraViab!$C$87,3))&amp;YEAR(EDATE(calculadoraViab!$C$87,3)),(calculadoraViab!$C$74*calculadoraViab!$D$66/4),0)
+
IF(MONTH(fluxoDeCaixa!AC3)&amp;YEAR(fluxoDeCaixa!AC3)=MONTH(EDATE(calculadoraViab!$C$87,6))&amp;YEAR(EDATE(calculadoraViab!$C$87,6)),(calculadoraViab!$C$74*calculadoraViab!$D$66/4),0)
+
IF(MONTH(fluxoDeCaixa!AC3)&amp;YEAR(fluxoDeCaixa!AC3)=MONTH(EDATE(calculadoraViab!$C$87,9))&amp;YEAR(EDATE(calculadoraViab!$C$87,9)),(calculadoraViab!$C$74*calculadoraViab!$D$66/4),0)
+
IF(MONTH(fluxoDeCaixa!AC3)&amp;YEAR(fluxoDeCaixa!AC3)=MONTH(EDATE(calculadoraViab!$C$87,12))&amp;YEAR(EDATE(calculadoraViab!$C$87,12)),(calculadoraViab!$C$74*calculadoraViab!$D$66/4),0)
+
IF(MONTH(fluxoDeCaixa!AC3)&amp;YEAR(fluxoDeCaixa!AC3)=MONTH(EDATE(calculadoraViab!$C$87,15))&amp;YEAR(EDATE(calculadoraViab!$C$87,15)),(calculadoraViab!$C$75*calculadoraViab!$D$66/4),0)
+
IF(MONTH(fluxoDeCaixa!AC3)&amp;YEAR(fluxoDeCaixa!AC3)=MONTH(EDATE(calculadoraViab!$C$87,18))&amp;YEAR(EDATE(calculadoraViab!$C$87,18)),(calculadoraViab!$C$75*calculadoraViab!$D$66/4),0)
+
IF(MONTH(fluxoDeCaixa!AC3)&amp;YEAR(fluxoDeCaixa!AC3)=MONTH(EDATE(calculadoraViab!$C$87,21))&amp;YEAR(EDATE(calculadoraViab!$C$87,21)),(calculadoraViab!$C$75*calculadoraViab!$D$66/4),0)
+
IF(MONTH(fluxoDeCaixa!AC3)&amp;YEAR(fluxoDeCaixa!AC3)=MONTH(EDATE(calculadoraViab!$C$87,24))&amp;YEAR(EDATE(calculadoraViab!$C$87,24)),(calculadoraViab!$C$75*calculadoraViab!$D$66/4),0)</f>
        <v>429391.1638</v>
      </c>
      <c r="AD11" s="269">
        <f>IF(AND(fluxoDeCaixa!AD3&gt;=calculadoraViab!$C$85,fluxoDeCaixa!AD3&lt;EDATE(calculadoraViab!$C$85,calculadoraViab!$B$86+calculadoraViab!$B$87)),calculadoraViab!$D$71*(calculadoraViab!$D$66*calculadoraViab!$C$71/(calculadoraViab!$B$86+calculadoraViab!$B$87)),0)
+
IF(AND(fluxoDeCaixa!AD3&gt;=calculadoraViab!$C$86,fluxoDeCaixa!AD3&lt;EDATE(calculadoraViab!$C$86,calculadoraViab!$B$87)),IF(AND(calculadoraViab!AD29&lt;&gt;0,calculadoraViab!$B$71=0,calculadoraViab!$B$72=100%,calculadoraViab!$B$73=0,calculadoraViab!$B$86=0),calculadoraViab!$C$59/calculadoraViab!$B$87,calculadoraViab!$D$72*(calculadoraViab!$D$66*calculadoraViab!$C$72/calculadoraViab!$B$87)),0)
+
IF(MONTH(fluxoDeCaixa!AD3)&amp;YEAR(fluxoDeCaixa!AD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IF(MONTH(fluxoDeCaixa!AD3)&amp;YEAR(fluxoDeCaixa!AD3)=MONTH(EDATE(calculadoraViab!$C$87,3))&amp;YEAR(EDATE(calculadoraViab!$C$87,3)),(calculadoraViab!$C$74*calculadoraViab!$D$66/4),0)
+
IF(MONTH(fluxoDeCaixa!AD3)&amp;YEAR(fluxoDeCaixa!AD3)=MONTH(EDATE(calculadoraViab!$C$87,6))&amp;YEAR(EDATE(calculadoraViab!$C$87,6)),(calculadoraViab!$C$74*calculadoraViab!$D$66/4),0)
+
IF(MONTH(fluxoDeCaixa!AD3)&amp;YEAR(fluxoDeCaixa!AD3)=MONTH(EDATE(calculadoraViab!$C$87,9))&amp;YEAR(EDATE(calculadoraViab!$C$87,9)),(calculadoraViab!$C$74*calculadoraViab!$D$66/4),0)
+
IF(MONTH(fluxoDeCaixa!AD3)&amp;YEAR(fluxoDeCaixa!AD3)=MONTH(EDATE(calculadoraViab!$C$87,12))&amp;YEAR(EDATE(calculadoraViab!$C$87,12)),(calculadoraViab!$C$74*calculadoraViab!$D$66/4),0)
+
IF(MONTH(fluxoDeCaixa!AD3)&amp;YEAR(fluxoDeCaixa!AD3)=MONTH(EDATE(calculadoraViab!$C$87,15))&amp;YEAR(EDATE(calculadoraViab!$C$87,15)),(calculadoraViab!$C$75*calculadoraViab!$D$66/4),0)
+
IF(MONTH(fluxoDeCaixa!AD3)&amp;YEAR(fluxoDeCaixa!AD3)=MONTH(EDATE(calculadoraViab!$C$87,18))&amp;YEAR(EDATE(calculadoraViab!$C$87,18)),(calculadoraViab!$C$75*calculadoraViab!$D$66/4),0)
+
IF(MONTH(fluxoDeCaixa!AD3)&amp;YEAR(fluxoDeCaixa!AD3)=MONTH(EDATE(calculadoraViab!$C$87,21))&amp;YEAR(EDATE(calculadoraViab!$C$87,21)),(calculadoraViab!$C$75*calculadoraViab!$D$66/4),0)
+
IF(MONTH(fluxoDeCaixa!AD3)&amp;YEAR(fluxoDeCaixa!AD3)=MONTH(EDATE(calculadoraViab!$C$87,24))&amp;YEAR(EDATE(calculadoraViab!$C$87,24)),(calculadoraViab!$C$75*calculadoraViab!$D$66/4),0)</f>
        <v>429391.1638</v>
      </c>
      <c r="AE11" s="269">
        <f>IF(AND(fluxoDeCaixa!AE3&gt;=calculadoraViab!$C$85,fluxoDeCaixa!AE3&lt;EDATE(calculadoraViab!$C$85,calculadoraViab!$B$86+calculadoraViab!$B$87)),calculadoraViab!$D$71*(calculadoraViab!$D$66*calculadoraViab!$C$71/(calculadoraViab!$B$86+calculadoraViab!$B$87)),0)
+
IF(AND(fluxoDeCaixa!AE3&gt;=calculadoraViab!$C$86,fluxoDeCaixa!AE3&lt;EDATE(calculadoraViab!$C$86,calculadoraViab!$B$87)),IF(AND(calculadoraViab!AE29&lt;&gt;0,calculadoraViab!$B$71=0,calculadoraViab!$B$72=100%,calculadoraViab!$B$73=0,calculadoraViab!$B$86=0),calculadoraViab!$C$59/calculadoraViab!$B$87,calculadoraViab!$D$72*(calculadoraViab!$D$66*calculadoraViab!$C$72/calculadoraViab!$B$87)),0)
+
IF(MONTH(fluxoDeCaixa!AE3)&amp;YEAR(fluxoDeCaixa!AE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IF(MONTH(fluxoDeCaixa!AE3)&amp;YEAR(fluxoDeCaixa!AE3)=MONTH(EDATE(calculadoraViab!$C$87,3))&amp;YEAR(EDATE(calculadoraViab!$C$87,3)),(calculadoraViab!$C$74*calculadoraViab!$D$66/4),0)
+
IF(MONTH(fluxoDeCaixa!AE3)&amp;YEAR(fluxoDeCaixa!AE3)=MONTH(EDATE(calculadoraViab!$C$87,6))&amp;YEAR(EDATE(calculadoraViab!$C$87,6)),(calculadoraViab!$C$74*calculadoraViab!$D$66/4),0)
+
IF(MONTH(fluxoDeCaixa!AE3)&amp;YEAR(fluxoDeCaixa!AE3)=MONTH(EDATE(calculadoraViab!$C$87,9))&amp;YEAR(EDATE(calculadoraViab!$C$87,9)),(calculadoraViab!$C$74*calculadoraViab!$D$66/4),0)
+
IF(MONTH(fluxoDeCaixa!AE3)&amp;YEAR(fluxoDeCaixa!AE3)=MONTH(EDATE(calculadoraViab!$C$87,12))&amp;YEAR(EDATE(calculadoraViab!$C$87,12)),(calculadoraViab!$C$74*calculadoraViab!$D$66/4),0)
+
IF(MONTH(fluxoDeCaixa!AE3)&amp;YEAR(fluxoDeCaixa!AE3)=MONTH(EDATE(calculadoraViab!$C$87,15))&amp;YEAR(EDATE(calculadoraViab!$C$87,15)),(calculadoraViab!$C$75*calculadoraViab!$D$66/4),0)
+
IF(MONTH(fluxoDeCaixa!AE3)&amp;YEAR(fluxoDeCaixa!AE3)=MONTH(EDATE(calculadoraViab!$C$87,18))&amp;YEAR(EDATE(calculadoraViab!$C$87,18)),(calculadoraViab!$C$75*calculadoraViab!$D$66/4),0)
+
IF(MONTH(fluxoDeCaixa!AE3)&amp;YEAR(fluxoDeCaixa!AE3)=MONTH(EDATE(calculadoraViab!$C$87,21))&amp;YEAR(EDATE(calculadoraViab!$C$87,21)),(calculadoraViab!$C$75*calculadoraViab!$D$66/4),0)
+
IF(MONTH(fluxoDeCaixa!AE3)&amp;YEAR(fluxoDeCaixa!AE3)=MONTH(EDATE(calculadoraViab!$C$87,24))&amp;YEAR(EDATE(calculadoraViab!$C$87,24)),(calculadoraViab!$C$75*calculadoraViab!$D$66/4),0)</f>
        <v>429391.1638</v>
      </c>
      <c r="AF11" s="269">
        <f>IF(AND(fluxoDeCaixa!AF3&gt;=calculadoraViab!$C$85,fluxoDeCaixa!AF3&lt;EDATE(calculadoraViab!$C$85,calculadoraViab!$B$86+calculadoraViab!$B$87)),calculadoraViab!$D$71*(calculadoraViab!$D$66*calculadoraViab!$C$71/(calculadoraViab!$B$86+calculadoraViab!$B$87)),0)
+
IF(AND(fluxoDeCaixa!AF3&gt;=calculadoraViab!$C$86,fluxoDeCaixa!AF3&lt;EDATE(calculadoraViab!$C$86,calculadoraViab!$B$87)),IF(AND(calculadoraViab!AF29&lt;&gt;0,calculadoraViab!$B$71=0,calculadoraViab!$B$72=100%,calculadoraViab!$B$73=0,calculadoraViab!$B$86=0),calculadoraViab!$C$59/calculadoraViab!$B$87,calculadoraViab!$D$72*(calculadoraViab!$D$66*calculadoraViab!$C$72/calculadoraViab!$B$87)),0)
+
IF(MONTH(fluxoDeCaixa!AF3)&amp;YEAR(fluxoDeCaixa!AF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IF(MONTH(fluxoDeCaixa!AF3)&amp;YEAR(fluxoDeCaixa!AF3)=MONTH(EDATE(calculadoraViab!$C$87,3))&amp;YEAR(EDATE(calculadoraViab!$C$87,3)),(calculadoraViab!$C$74*calculadoraViab!$D$66/4),0)
+
IF(MONTH(fluxoDeCaixa!AF3)&amp;YEAR(fluxoDeCaixa!AF3)=MONTH(EDATE(calculadoraViab!$C$87,6))&amp;YEAR(EDATE(calculadoraViab!$C$87,6)),(calculadoraViab!$C$74*calculadoraViab!$D$66/4),0)
+
IF(MONTH(fluxoDeCaixa!AF3)&amp;YEAR(fluxoDeCaixa!AF3)=MONTH(EDATE(calculadoraViab!$C$87,9))&amp;YEAR(EDATE(calculadoraViab!$C$87,9)),(calculadoraViab!$C$74*calculadoraViab!$D$66/4),0)
+
IF(MONTH(fluxoDeCaixa!AF3)&amp;YEAR(fluxoDeCaixa!AF3)=MONTH(EDATE(calculadoraViab!$C$87,12))&amp;YEAR(EDATE(calculadoraViab!$C$87,12)),(calculadoraViab!$C$74*calculadoraViab!$D$66/4),0)
+
IF(MONTH(fluxoDeCaixa!AF3)&amp;YEAR(fluxoDeCaixa!AF3)=MONTH(EDATE(calculadoraViab!$C$87,15))&amp;YEAR(EDATE(calculadoraViab!$C$87,15)),(calculadoraViab!$C$75*calculadoraViab!$D$66/4),0)
+
IF(MONTH(fluxoDeCaixa!AF3)&amp;YEAR(fluxoDeCaixa!AF3)=MONTH(EDATE(calculadoraViab!$C$87,18))&amp;YEAR(EDATE(calculadoraViab!$C$87,18)),(calculadoraViab!$C$75*calculadoraViab!$D$66/4),0)
+
IF(MONTH(fluxoDeCaixa!AF3)&amp;YEAR(fluxoDeCaixa!AF3)=MONTH(EDATE(calculadoraViab!$C$87,21))&amp;YEAR(EDATE(calculadoraViab!$C$87,21)),(calculadoraViab!$C$75*calculadoraViab!$D$66/4),0)
+
IF(MONTH(fluxoDeCaixa!AF3)&amp;YEAR(fluxoDeCaixa!AF3)=MONTH(EDATE(calculadoraViab!$C$87,24))&amp;YEAR(EDATE(calculadoraViab!$C$87,24)),(calculadoraViab!$C$75*calculadoraViab!$D$66/4),0)</f>
        <v>429391.1638</v>
      </c>
      <c r="AG11" s="269">
        <f>IF(AND(fluxoDeCaixa!AG3&gt;=calculadoraViab!$C$85,fluxoDeCaixa!AG3&lt;EDATE(calculadoraViab!$C$85,calculadoraViab!$B$86+calculadoraViab!$B$87)),calculadoraViab!$D$71*(calculadoraViab!$D$66*calculadoraViab!$C$71/(calculadoraViab!$B$86+calculadoraViab!$B$87)),0)
+
IF(AND(fluxoDeCaixa!AG3&gt;=calculadoraViab!$C$86,fluxoDeCaixa!AG3&lt;EDATE(calculadoraViab!$C$86,calculadoraViab!$B$87)),IF(AND(calculadoraViab!AG29&lt;&gt;0,calculadoraViab!$B$71=0,calculadoraViab!$B$72=100%,calculadoraViab!$B$73=0,calculadoraViab!$B$86=0),calculadoraViab!$C$59/calculadoraViab!$B$87,calculadoraViab!$D$72*(calculadoraViab!$D$66*calculadoraViab!$C$72/calculadoraViab!$B$87)),0)
+
IF(MONTH(fluxoDeCaixa!AG3)&amp;YEAR(fluxoDeCaixa!AG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IF(MONTH(fluxoDeCaixa!AG3)&amp;YEAR(fluxoDeCaixa!AG3)=MONTH(EDATE(calculadoraViab!$C$87,3))&amp;YEAR(EDATE(calculadoraViab!$C$87,3)),(calculadoraViab!$C$74*calculadoraViab!$D$66/4),0)
+
IF(MONTH(fluxoDeCaixa!AG3)&amp;YEAR(fluxoDeCaixa!AG3)=MONTH(EDATE(calculadoraViab!$C$87,6))&amp;YEAR(EDATE(calculadoraViab!$C$87,6)),(calculadoraViab!$C$74*calculadoraViab!$D$66/4),0)
+
IF(MONTH(fluxoDeCaixa!AG3)&amp;YEAR(fluxoDeCaixa!AG3)=MONTH(EDATE(calculadoraViab!$C$87,9))&amp;YEAR(EDATE(calculadoraViab!$C$87,9)),(calculadoraViab!$C$74*calculadoraViab!$D$66/4),0)
+
IF(MONTH(fluxoDeCaixa!AG3)&amp;YEAR(fluxoDeCaixa!AG3)=MONTH(EDATE(calculadoraViab!$C$87,12))&amp;YEAR(EDATE(calculadoraViab!$C$87,12)),(calculadoraViab!$C$74*calculadoraViab!$D$66/4),0)
+
IF(MONTH(fluxoDeCaixa!AG3)&amp;YEAR(fluxoDeCaixa!AG3)=MONTH(EDATE(calculadoraViab!$C$87,15))&amp;YEAR(EDATE(calculadoraViab!$C$87,15)),(calculadoraViab!$C$75*calculadoraViab!$D$66/4),0)
+
IF(MONTH(fluxoDeCaixa!AG3)&amp;YEAR(fluxoDeCaixa!AG3)=MONTH(EDATE(calculadoraViab!$C$87,18))&amp;YEAR(EDATE(calculadoraViab!$C$87,18)),(calculadoraViab!$C$75*calculadoraViab!$D$66/4),0)
+
IF(MONTH(fluxoDeCaixa!AG3)&amp;YEAR(fluxoDeCaixa!AG3)=MONTH(EDATE(calculadoraViab!$C$87,21))&amp;YEAR(EDATE(calculadoraViab!$C$87,21)),(calculadoraViab!$C$75*calculadoraViab!$D$66/4),0)
+
IF(MONTH(fluxoDeCaixa!AG3)&amp;YEAR(fluxoDeCaixa!AG3)=MONTH(EDATE(calculadoraViab!$C$87,24))&amp;YEAR(EDATE(calculadoraViab!$C$87,24)),(calculadoraViab!$C$75*calculadoraViab!$D$66/4),0)</f>
        <v>429391.1638</v>
      </c>
      <c r="AH11" s="269">
        <f>IF(AND(fluxoDeCaixa!AH3&gt;=calculadoraViab!$C$85,fluxoDeCaixa!AH3&lt;EDATE(calculadoraViab!$C$85,calculadoraViab!$B$86+calculadoraViab!$B$87)),calculadoraViab!$D$71*(calculadoraViab!$D$66*calculadoraViab!$C$71/(calculadoraViab!$B$86+calculadoraViab!$B$87)),0)
+
IF(AND(fluxoDeCaixa!AH3&gt;=calculadoraViab!$C$86,fluxoDeCaixa!AH3&lt;EDATE(calculadoraViab!$C$86,calculadoraViab!$B$87)),IF(AND(calculadoraViab!AH29&lt;&gt;0,calculadoraViab!$B$71=0,calculadoraViab!$B$72=100%,calculadoraViab!$B$73=0,calculadoraViab!$B$86=0),calculadoraViab!$C$59/calculadoraViab!$B$87,calculadoraViab!$D$72*(calculadoraViab!$D$66*calculadoraViab!$C$72/calculadoraViab!$B$87)),0)
+
IF(MONTH(fluxoDeCaixa!AH3)&amp;YEAR(fluxoDeCaixa!AH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IF(MONTH(fluxoDeCaixa!AH3)&amp;YEAR(fluxoDeCaixa!AH3)=MONTH(EDATE(calculadoraViab!$C$87,3))&amp;YEAR(EDATE(calculadoraViab!$C$87,3)),(calculadoraViab!$C$74*calculadoraViab!$D$66/4),0)
+
IF(MONTH(fluxoDeCaixa!AH3)&amp;YEAR(fluxoDeCaixa!AH3)=MONTH(EDATE(calculadoraViab!$C$87,6))&amp;YEAR(EDATE(calculadoraViab!$C$87,6)),(calculadoraViab!$C$74*calculadoraViab!$D$66/4),0)
+
IF(MONTH(fluxoDeCaixa!AH3)&amp;YEAR(fluxoDeCaixa!AH3)=MONTH(EDATE(calculadoraViab!$C$87,9))&amp;YEAR(EDATE(calculadoraViab!$C$87,9)),(calculadoraViab!$C$74*calculadoraViab!$D$66/4),0)
+
IF(MONTH(fluxoDeCaixa!AH3)&amp;YEAR(fluxoDeCaixa!AH3)=MONTH(EDATE(calculadoraViab!$C$87,12))&amp;YEAR(EDATE(calculadoraViab!$C$87,12)),(calculadoraViab!$C$74*calculadoraViab!$D$66/4),0)
+
IF(MONTH(fluxoDeCaixa!AH3)&amp;YEAR(fluxoDeCaixa!AH3)=MONTH(EDATE(calculadoraViab!$C$87,15))&amp;YEAR(EDATE(calculadoraViab!$C$87,15)),(calculadoraViab!$C$75*calculadoraViab!$D$66/4),0)
+
IF(MONTH(fluxoDeCaixa!AH3)&amp;YEAR(fluxoDeCaixa!AH3)=MONTH(EDATE(calculadoraViab!$C$87,18))&amp;YEAR(EDATE(calculadoraViab!$C$87,18)),(calculadoraViab!$C$75*calculadoraViab!$D$66/4),0)
+
IF(MONTH(fluxoDeCaixa!AH3)&amp;YEAR(fluxoDeCaixa!AH3)=MONTH(EDATE(calculadoraViab!$C$87,21))&amp;YEAR(EDATE(calculadoraViab!$C$87,21)),(calculadoraViab!$C$75*calculadoraViab!$D$66/4),0)
+
IF(MONTH(fluxoDeCaixa!AH3)&amp;YEAR(fluxoDeCaixa!AH3)=MONTH(EDATE(calculadoraViab!$C$87,24))&amp;YEAR(EDATE(calculadoraViab!$C$87,24)),(calculadoraViab!$C$75*calculadoraViab!$D$66/4),0)</f>
        <v>429391.1638</v>
      </c>
      <c r="AI11" s="269">
        <f>IF(AND(fluxoDeCaixa!AI3&gt;=calculadoraViab!$C$85,fluxoDeCaixa!AI3&lt;EDATE(calculadoraViab!$C$85,calculadoraViab!$B$86+calculadoraViab!$B$87)),calculadoraViab!$D$71*(calculadoraViab!$D$66*calculadoraViab!$C$71/(calculadoraViab!$B$86+calculadoraViab!$B$87)),0)
+
IF(AND(fluxoDeCaixa!AI3&gt;=calculadoraViab!$C$86,fluxoDeCaixa!AI3&lt;EDATE(calculadoraViab!$C$86,calculadoraViab!$B$87)),IF(AND(calculadoraViab!AI29&lt;&gt;0,calculadoraViab!$B$71=0,calculadoraViab!$B$72=100%,calculadoraViab!$B$73=0,calculadoraViab!$B$86=0),calculadoraViab!$C$59/calculadoraViab!$B$87,calculadoraViab!$D$72*(calculadoraViab!$D$66*calculadoraViab!$C$72/calculadoraViab!$B$87)),0)
+
IF(MONTH(fluxoDeCaixa!AI3)&amp;YEAR(fluxoDeCaixa!AI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IF(MONTH(fluxoDeCaixa!AI3)&amp;YEAR(fluxoDeCaixa!AI3)=MONTH(EDATE(calculadoraViab!$C$87,3))&amp;YEAR(EDATE(calculadoraViab!$C$87,3)),(calculadoraViab!$C$74*calculadoraViab!$D$66/4),0)
+
IF(MONTH(fluxoDeCaixa!AI3)&amp;YEAR(fluxoDeCaixa!AI3)=MONTH(EDATE(calculadoraViab!$C$87,6))&amp;YEAR(EDATE(calculadoraViab!$C$87,6)),(calculadoraViab!$C$74*calculadoraViab!$D$66/4),0)
+
IF(MONTH(fluxoDeCaixa!AI3)&amp;YEAR(fluxoDeCaixa!AI3)=MONTH(EDATE(calculadoraViab!$C$87,9))&amp;YEAR(EDATE(calculadoraViab!$C$87,9)),(calculadoraViab!$C$74*calculadoraViab!$D$66/4),0)
+
IF(MONTH(fluxoDeCaixa!AI3)&amp;YEAR(fluxoDeCaixa!AI3)=MONTH(EDATE(calculadoraViab!$C$87,12))&amp;YEAR(EDATE(calculadoraViab!$C$87,12)),(calculadoraViab!$C$74*calculadoraViab!$D$66/4),0)
+
IF(MONTH(fluxoDeCaixa!AI3)&amp;YEAR(fluxoDeCaixa!AI3)=MONTH(EDATE(calculadoraViab!$C$87,15))&amp;YEAR(EDATE(calculadoraViab!$C$87,15)),(calculadoraViab!$C$75*calculadoraViab!$D$66/4),0)
+
IF(MONTH(fluxoDeCaixa!AI3)&amp;YEAR(fluxoDeCaixa!AI3)=MONTH(EDATE(calculadoraViab!$C$87,18))&amp;YEAR(EDATE(calculadoraViab!$C$87,18)),(calculadoraViab!$C$75*calculadoraViab!$D$66/4),0)
+
IF(MONTH(fluxoDeCaixa!AI3)&amp;YEAR(fluxoDeCaixa!AI3)=MONTH(EDATE(calculadoraViab!$C$87,21))&amp;YEAR(EDATE(calculadoraViab!$C$87,21)),(calculadoraViab!$C$75*calculadoraViab!$D$66/4),0)
+
IF(MONTH(fluxoDeCaixa!AI3)&amp;YEAR(fluxoDeCaixa!AI3)=MONTH(EDATE(calculadoraViab!$C$87,24))&amp;YEAR(EDATE(calculadoraViab!$C$87,24)),(calculadoraViab!$C$75*calculadoraViab!$D$66/4),0)</f>
        <v>429391.1638</v>
      </c>
      <c r="AJ11" s="269">
        <f>IF(AND(fluxoDeCaixa!AJ3&gt;=calculadoraViab!$C$85,fluxoDeCaixa!AJ3&lt;EDATE(calculadoraViab!$C$85,calculadoraViab!$B$86+calculadoraViab!$B$87)),calculadoraViab!$D$71*(calculadoraViab!$D$66*calculadoraViab!$C$71/(calculadoraViab!$B$86+calculadoraViab!$B$87)),0)
+
IF(AND(fluxoDeCaixa!AJ3&gt;=calculadoraViab!$C$86,fluxoDeCaixa!AJ3&lt;EDATE(calculadoraViab!$C$86,calculadoraViab!$B$87)),IF(AND(calculadoraViab!AJ29&lt;&gt;0,calculadoraViab!$B$71=0,calculadoraViab!$B$72=100%,calculadoraViab!$B$73=0,calculadoraViab!$B$86=0),calculadoraViab!$C$59/calculadoraViab!$B$87,calculadoraViab!$D$72*(calculadoraViab!$D$66*calculadoraViab!$C$72/calculadoraViab!$B$87)),0)
+
IF(MONTH(fluxoDeCaixa!AJ3)&amp;YEAR(fluxoDeCaixa!AJ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IF(MONTH(fluxoDeCaixa!AJ3)&amp;YEAR(fluxoDeCaixa!AJ3)=MONTH(EDATE(calculadoraViab!$C$87,3))&amp;YEAR(EDATE(calculadoraViab!$C$87,3)),(calculadoraViab!$C$74*calculadoraViab!$D$66/4),0)
+
IF(MONTH(fluxoDeCaixa!AJ3)&amp;YEAR(fluxoDeCaixa!AJ3)=MONTH(EDATE(calculadoraViab!$C$87,6))&amp;YEAR(EDATE(calculadoraViab!$C$87,6)),(calculadoraViab!$C$74*calculadoraViab!$D$66/4),0)
+
IF(MONTH(fluxoDeCaixa!AJ3)&amp;YEAR(fluxoDeCaixa!AJ3)=MONTH(EDATE(calculadoraViab!$C$87,9))&amp;YEAR(EDATE(calculadoraViab!$C$87,9)),(calculadoraViab!$C$74*calculadoraViab!$D$66/4),0)
+
IF(MONTH(fluxoDeCaixa!AJ3)&amp;YEAR(fluxoDeCaixa!AJ3)=MONTH(EDATE(calculadoraViab!$C$87,12))&amp;YEAR(EDATE(calculadoraViab!$C$87,12)),(calculadoraViab!$C$74*calculadoraViab!$D$66/4),0)
+
IF(MONTH(fluxoDeCaixa!AJ3)&amp;YEAR(fluxoDeCaixa!AJ3)=MONTH(EDATE(calculadoraViab!$C$87,15))&amp;YEAR(EDATE(calculadoraViab!$C$87,15)),(calculadoraViab!$C$75*calculadoraViab!$D$66/4),0)
+
IF(MONTH(fluxoDeCaixa!AJ3)&amp;YEAR(fluxoDeCaixa!AJ3)=MONTH(EDATE(calculadoraViab!$C$87,18))&amp;YEAR(EDATE(calculadoraViab!$C$87,18)),(calculadoraViab!$C$75*calculadoraViab!$D$66/4),0)
+
IF(MONTH(fluxoDeCaixa!AJ3)&amp;YEAR(fluxoDeCaixa!AJ3)=MONTH(EDATE(calculadoraViab!$C$87,21))&amp;YEAR(EDATE(calculadoraViab!$C$87,21)),(calculadoraViab!$C$75*calculadoraViab!$D$66/4),0)
+
IF(MONTH(fluxoDeCaixa!AJ3)&amp;YEAR(fluxoDeCaixa!AJ3)=MONTH(EDATE(calculadoraViab!$C$87,24))&amp;YEAR(EDATE(calculadoraViab!$C$87,24)),(calculadoraViab!$C$75*calculadoraViab!$D$66/4),0)</f>
        <v>429391.1638</v>
      </c>
      <c r="AK11" s="269">
        <f>IF(AND(fluxoDeCaixa!AK3&gt;=calculadoraViab!$C$85,fluxoDeCaixa!AK3&lt;EDATE(calculadoraViab!$C$85,calculadoraViab!$B$86+calculadoraViab!$B$87)),calculadoraViab!$D$71*(calculadoraViab!$D$66*calculadoraViab!$C$71/(calculadoraViab!$B$86+calculadoraViab!$B$87)),0)
+
IF(AND(fluxoDeCaixa!AK3&gt;=calculadoraViab!$C$86,fluxoDeCaixa!AK3&lt;EDATE(calculadoraViab!$C$86,calculadoraViab!$B$87)),IF(AND(calculadoraViab!AK29&lt;&gt;0,calculadoraViab!$B$71=0,calculadoraViab!$B$72=100%,calculadoraViab!$B$73=0,calculadoraViab!$B$86=0),calculadoraViab!$C$59/calculadoraViab!$B$87,calculadoraViab!$D$72*(calculadoraViab!$D$66*calculadoraViab!$C$72/calculadoraViab!$B$87)),0)
+
IF(MONTH(fluxoDeCaixa!AK3)&amp;YEAR(fluxoDeCaixa!AK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IF(MONTH(fluxoDeCaixa!AK3)&amp;YEAR(fluxoDeCaixa!AK3)=MONTH(EDATE(calculadoraViab!$C$87,3))&amp;YEAR(EDATE(calculadoraViab!$C$87,3)),(calculadoraViab!$C$74*calculadoraViab!$D$66/4),0)
+
IF(MONTH(fluxoDeCaixa!AK3)&amp;YEAR(fluxoDeCaixa!AK3)=MONTH(EDATE(calculadoraViab!$C$87,6))&amp;YEAR(EDATE(calculadoraViab!$C$87,6)),(calculadoraViab!$C$74*calculadoraViab!$D$66/4),0)
+
IF(MONTH(fluxoDeCaixa!AK3)&amp;YEAR(fluxoDeCaixa!AK3)=MONTH(EDATE(calculadoraViab!$C$87,9))&amp;YEAR(EDATE(calculadoraViab!$C$87,9)),(calculadoraViab!$C$74*calculadoraViab!$D$66/4),0)
+
IF(MONTH(fluxoDeCaixa!AK3)&amp;YEAR(fluxoDeCaixa!AK3)=MONTH(EDATE(calculadoraViab!$C$87,12))&amp;YEAR(EDATE(calculadoraViab!$C$87,12)),(calculadoraViab!$C$74*calculadoraViab!$D$66/4),0)
+
IF(MONTH(fluxoDeCaixa!AK3)&amp;YEAR(fluxoDeCaixa!AK3)=MONTH(EDATE(calculadoraViab!$C$87,15))&amp;YEAR(EDATE(calculadoraViab!$C$87,15)),(calculadoraViab!$C$75*calculadoraViab!$D$66/4),0)
+
IF(MONTH(fluxoDeCaixa!AK3)&amp;YEAR(fluxoDeCaixa!AK3)=MONTH(EDATE(calculadoraViab!$C$87,18))&amp;YEAR(EDATE(calculadoraViab!$C$87,18)),(calculadoraViab!$C$75*calculadoraViab!$D$66/4),0)
+
IF(MONTH(fluxoDeCaixa!AK3)&amp;YEAR(fluxoDeCaixa!AK3)=MONTH(EDATE(calculadoraViab!$C$87,21))&amp;YEAR(EDATE(calculadoraViab!$C$87,21)),(calculadoraViab!$C$75*calculadoraViab!$D$66/4),0)
+
IF(MONTH(fluxoDeCaixa!AK3)&amp;YEAR(fluxoDeCaixa!AK3)=MONTH(EDATE(calculadoraViab!$C$87,24))&amp;YEAR(EDATE(calculadoraViab!$C$87,24)),(calculadoraViab!$C$75*calculadoraViab!$D$66/4),0)</f>
        <v>429391.1638</v>
      </c>
      <c r="AL11" s="269">
        <f>IF(AND(fluxoDeCaixa!AL3&gt;=calculadoraViab!$C$85,fluxoDeCaixa!AL3&lt;EDATE(calculadoraViab!$C$85,calculadoraViab!$B$86+calculadoraViab!$B$87)),calculadoraViab!$D$71*(calculadoraViab!$D$66*calculadoraViab!$C$71/(calculadoraViab!$B$86+calculadoraViab!$B$87)),0)
+
IF(AND(fluxoDeCaixa!AL3&gt;=calculadoraViab!$C$86,fluxoDeCaixa!AL3&lt;EDATE(calculadoraViab!$C$86,calculadoraViab!$B$87)),IF(AND(calculadoraViab!AL29&lt;&gt;0,calculadoraViab!$B$71=0,calculadoraViab!$B$72=100%,calculadoraViab!$B$73=0,calculadoraViab!$B$86=0),calculadoraViab!$C$59/calculadoraViab!$B$87,calculadoraViab!$D$72*(calculadoraViab!$D$66*calculadoraViab!$C$72/calculadoraViab!$B$87)),0)
+
IF(MONTH(fluxoDeCaixa!AL3)&amp;YEAR(fluxoDeCaixa!AL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IF(MONTH(fluxoDeCaixa!AL3)&amp;YEAR(fluxoDeCaixa!AL3)=MONTH(EDATE(calculadoraViab!$C$87,3))&amp;YEAR(EDATE(calculadoraViab!$C$87,3)),(calculadoraViab!$C$74*calculadoraViab!$D$66/4),0)
+
IF(MONTH(fluxoDeCaixa!AL3)&amp;YEAR(fluxoDeCaixa!AL3)=MONTH(EDATE(calculadoraViab!$C$87,6))&amp;YEAR(EDATE(calculadoraViab!$C$87,6)),(calculadoraViab!$C$74*calculadoraViab!$D$66/4),0)
+
IF(MONTH(fluxoDeCaixa!AL3)&amp;YEAR(fluxoDeCaixa!AL3)=MONTH(EDATE(calculadoraViab!$C$87,9))&amp;YEAR(EDATE(calculadoraViab!$C$87,9)),(calculadoraViab!$C$74*calculadoraViab!$D$66/4),0)
+
IF(MONTH(fluxoDeCaixa!AL3)&amp;YEAR(fluxoDeCaixa!AL3)=MONTH(EDATE(calculadoraViab!$C$87,12))&amp;YEAR(EDATE(calculadoraViab!$C$87,12)),(calculadoraViab!$C$74*calculadoraViab!$D$66/4),0)
+
IF(MONTH(fluxoDeCaixa!AL3)&amp;YEAR(fluxoDeCaixa!AL3)=MONTH(EDATE(calculadoraViab!$C$87,15))&amp;YEAR(EDATE(calculadoraViab!$C$87,15)),(calculadoraViab!$C$75*calculadoraViab!$D$66/4),0)
+
IF(MONTH(fluxoDeCaixa!AL3)&amp;YEAR(fluxoDeCaixa!AL3)=MONTH(EDATE(calculadoraViab!$C$87,18))&amp;YEAR(EDATE(calculadoraViab!$C$87,18)),(calculadoraViab!$C$75*calculadoraViab!$D$66/4),0)
+
IF(MONTH(fluxoDeCaixa!AL3)&amp;YEAR(fluxoDeCaixa!AL3)=MONTH(EDATE(calculadoraViab!$C$87,21))&amp;YEAR(EDATE(calculadoraViab!$C$87,21)),(calculadoraViab!$C$75*calculadoraViab!$D$66/4),0)
+
IF(MONTH(fluxoDeCaixa!AL3)&amp;YEAR(fluxoDeCaixa!AL3)=MONTH(EDATE(calculadoraViab!$C$87,24))&amp;YEAR(EDATE(calculadoraViab!$C$87,24)),(calculadoraViab!$C$75*calculadoraViab!$D$66/4),0)</f>
        <v>429391.1638</v>
      </c>
      <c r="AM11" s="269">
        <f>IF(AND(fluxoDeCaixa!AM3&gt;=calculadoraViab!$C$85,fluxoDeCaixa!AM3&lt;EDATE(calculadoraViab!$C$85,calculadoraViab!$B$86+calculadoraViab!$B$87)),calculadoraViab!$D$71*(calculadoraViab!$D$66*calculadoraViab!$C$71/(calculadoraViab!$B$86+calculadoraViab!$B$87)),0)
+
IF(AND(fluxoDeCaixa!AM3&gt;=calculadoraViab!$C$86,fluxoDeCaixa!AM3&lt;EDATE(calculadoraViab!$C$86,calculadoraViab!$B$87)),IF(AND(calculadoraViab!AM29&lt;&gt;0,calculadoraViab!$B$71=0,calculadoraViab!$B$72=100%,calculadoraViab!$B$73=0,calculadoraViab!$B$86=0),calculadoraViab!$C$59/calculadoraViab!$B$87,calculadoraViab!$D$72*(calculadoraViab!$D$66*calculadoraViab!$C$72/calculadoraViab!$B$87)),0)
+
IF(MONTH(fluxoDeCaixa!AM3)&amp;YEAR(fluxoDeCaixa!AM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IF(MONTH(fluxoDeCaixa!AM3)&amp;YEAR(fluxoDeCaixa!AM3)=MONTH(EDATE(calculadoraViab!$C$87,3))&amp;YEAR(EDATE(calculadoraViab!$C$87,3)),(calculadoraViab!$C$74*calculadoraViab!$D$66/4),0)
+
IF(MONTH(fluxoDeCaixa!AM3)&amp;YEAR(fluxoDeCaixa!AM3)=MONTH(EDATE(calculadoraViab!$C$87,6))&amp;YEAR(EDATE(calculadoraViab!$C$87,6)),(calculadoraViab!$C$74*calculadoraViab!$D$66/4),0)
+
IF(MONTH(fluxoDeCaixa!AM3)&amp;YEAR(fluxoDeCaixa!AM3)=MONTH(EDATE(calculadoraViab!$C$87,9))&amp;YEAR(EDATE(calculadoraViab!$C$87,9)),(calculadoraViab!$C$74*calculadoraViab!$D$66/4),0)
+
IF(MONTH(fluxoDeCaixa!AM3)&amp;YEAR(fluxoDeCaixa!AM3)=MONTH(EDATE(calculadoraViab!$C$87,12))&amp;YEAR(EDATE(calculadoraViab!$C$87,12)),(calculadoraViab!$C$74*calculadoraViab!$D$66/4),0)
+
IF(MONTH(fluxoDeCaixa!AM3)&amp;YEAR(fluxoDeCaixa!AM3)=MONTH(EDATE(calculadoraViab!$C$87,15))&amp;YEAR(EDATE(calculadoraViab!$C$87,15)),(calculadoraViab!$C$75*calculadoraViab!$D$66/4),0)
+
IF(MONTH(fluxoDeCaixa!AM3)&amp;YEAR(fluxoDeCaixa!AM3)=MONTH(EDATE(calculadoraViab!$C$87,18))&amp;YEAR(EDATE(calculadoraViab!$C$87,18)),(calculadoraViab!$C$75*calculadoraViab!$D$66/4),0)
+
IF(MONTH(fluxoDeCaixa!AM3)&amp;YEAR(fluxoDeCaixa!AM3)=MONTH(EDATE(calculadoraViab!$C$87,21))&amp;YEAR(EDATE(calculadoraViab!$C$87,21)),(calculadoraViab!$C$75*calculadoraViab!$D$66/4),0)
+
IF(MONTH(fluxoDeCaixa!AM3)&amp;YEAR(fluxoDeCaixa!AM3)=MONTH(EDATE(calculadoraViab!$C$87,24))&amp;YEAR(EDATE(calculadoraViab!$C$87,24)),(calculadoraViab!$C$75*calculadoraViab!$D$66/4),0)</f>
        <v>429391.1638</v>
      </c>
      <c r="AN11" s="269">
        <f>IF(AND(fluxoDeCaixa!AN3&gt;=calculadoraViab!$C$85,fluxoDeCaixa!AN3&lt;EDATE(calculadoraViab!$C$85,calculadoraViab!$B$86+calculadoraViab!$B$87)),calculadoraViab!$D$71*(calculadoraViab!$D$66*calculadoraViab!$C$71/(calculadoraViab!$B$86+calculadoraViab!$B$87)),0)
+
IF(AND(fluxoDeCaixa!AN3&gt;=calculadoraViab!$C$86,fluxoDeCaixa!AN3&lt;EDATE(calculadoraViab!$C$86,calculadoraViab!$B$87)),IF(AND(calculadoraViab!AN29&lt;&gt;0,calculadoraViab!$B$71=0,calculadoraViab!$B$72=100%,calculadoraViab!$B$73=0,calculadoraViab!$B$86=0),calculadoraViab!$C$59/calculadoraViab!$B$87,calculadoraViab!$D$72*(calculadoraViab!$D$66*calculadoraViab!$C$72/calculadoraViab!$B$87)),0)
+
IF(MONTH(fluxoDeCaixa!AN3)&amp;YEAR(fluxoDeCaixa!AN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IF(MONTH(fluxoDeCaixa!AN3)&amp;YEAR(fluxoDeCaixa!AN3)=MONTH(EDATE(calculadoraViab!$C$87,3))&amp;YEAR(EDATE(calculadoraViab!$C$87,3)),(calculadoraViab!$C$74*calculadoraViab!$D$66/4),0)
+
IF(MONTH(fluxoDeCaixa!AN3)&amp;YEAR(fluxoDeCaixa!AN3)=MONTH(EDATE(calculadoraViab!$C$87,6))&amp;YEAR(EDATE(calculadoraViab!$C$87,6)),(calculadoraViab!$C$74*calculadoraViab!$D$66/4),0)
+
IF(MONTH(fluxoDeCaixa!AN3)&amp;YEAR(fluxoDeCaixa!AN3)=MONTH(EDATE(calculadoraViab!$C$87,9))&amp;YEAR(EDATE(calculadoraViab!$C$87,9)),(calculadoraViab!$C$74*calculadoraViab!$D$66/4),0)
+
IF(MONTH(fluxoDeCaixa!AN3)&amp;YEAR(fluxoDeCaixa!AN3)=MONTH(EDATE(calculadoraViab!$C$87,12))&amp;YEAR(EDATE(calculadoraViab!$C$87,12)),(calculadoraViab!$C$74*calculadoraViab!$D$66/4),0)
+
IF(MONTH(fluxoDeCaixa!AN3)&amp;YEAR(fluxoDeCaixa!AN3)=MONTH(EDATE(calculadoraViab!$C$87,15))&amp;YEAR(EDATE(calculadoraViab!$C$87,15)),(calculadoraViab!$C$75*calculadoraViab!$D$66/4),0)
+
IF(MONTH(fluxoDeCaixa!AN3)&amp;YEAR(fluxoDeCaixa!AN3)=MONTH(EDATE(calculadoraViab!$C$87,18))&amp;YEAR(EDATE(calculadoraViab!$C$87,18)),(calculadoraViab!$C$75*calculadoraViab!$D$66/4),0)
+
IF(MONTH(fluxoDeCaixa!AN3)&amp;YEAR(fluxoDeCaixa!AN3)=MONTH(EDATE(calculadoraViab!$C$87,21))&amp;YEAR(EDATE(calculadoraViab!$C$87,21)),(calculadoraViab!$C$75*calculadoraViab!$D$66/4),0)
+
IF(MONTH(fluxoDeCaixa!AN3)&amp;YEAR(fluxoDeCaixa!AN3)=MONTH(EDATE(calculadoraViab!$C$87,24))&amp;YEAR(EDATE(calculadoraViab!$C$87,24)),(calculadoraViab!$C$75*calculadoraViab!$D$66/4),0)</f>
        <v>721875</v>
      </c>
      <c r="AO11" s="269">
        <f>IF(AND(fluxoDeCaixa!AO3&gt;=calculadoraViab!$C$85,fluxoDeCaixa!AO3&lt;EDATE(calculadoraViab!$C$85,calculadoraViab!$B$86+calculadoraViab!$B$87)),calculadoraViab!$D$71*(calculadoraViab!$D$66*calculadoraViab!$C$71/(calculadoraViab!$B$86+calculadoraViab!$B$87)),0)
+
IF(AND(fluxoDeCaixa!AO3&gt;=calculadoraViab!$C$86,fluxoDeCaixa!AO3&lt;EDATE(calculadoraViab!$C$86,calculadoraViab!$B$87)),IF(AND(calculadoraViab!AO29&lt;&gt;0,calculadoraViab!$B$71=0,calculadoraViab!$B$72=100%,calculadoraViab!$B$73=0,calculadoraViab!$B$86=0),calculadoraViab!$C$59/calculadoraViab!$B$87,calculadoraViab!$D$72*(calculadoraViab!$D$66*calculadoraViab!$C$72/calculadoraViab!$B$87)),0)
+
IF(MONTH(fluxoDeCaixa!AO3)&amp;YEAR(fluxoDeCaixa!AO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IF(MONTH(fluxoDeCaixa!AO3)&amp;YEAR(fluxoDeCaixa!AO3)=MONTH(EDATE(calculadoraViab!$C$87,3))&amp;YEAR(EDATE(calculadoraViab!$C$87,3)),(calculadoraViab!$C$74*calculadoraViab!$D$66/4),0)
+
IF(MONTH(fluxoDeCaixa!AO3)&amp;YEAR(fluxoDeCaixa!AO3)=MONTH(EDATE(calculadoraViab!$C$87,6))&amp;YEAR(EDATE(calculadoraViab!$C$87,6)),(calculadoraViab!$C$74*calculadoraViab!$D$66/4),0)
+
IF(MONTH(fluxoDeCaixa!AO3)&amp;YEAR(fluxoDeCaixa!AO3)=MONTH(EDATE(calculadoraViab!$C$87,9))&amp;YEAR(EDATE(calculadoraViab!$C$87,9)),(calculadoraViab!$C$74*calculadoraViab!$D$66/4),0)
+
IF(MONTH(fluxoDeCaixa!AO3)&amp;YEAR(fluxoDeCaixa!AO3)=MONTH(EDATE(calculadoraViab!$C$87,12))&amp;YEAR(EDATE(calculadoraViab!$C$87,12)),(calculadoraViab!$C$74*calculadoraViab!$D$66/4),0)
+
IF(MONTH(fluxoDeCaixa!AO3)&amp;YEAR(fluxoDeCaixa!AO3)=MONTH(EDATE(calculadoraViab!$C$87,15))&amp;YEAR(EDATE(calculadoraViab!$C$87,15)),(calculadoraViab!$C$75*calculadoraViab!$D$66/4),0)
+
IF(MONTH(fluxoDeCaixa!AO3)&amp;YEAR(fluxoDeCaixa!AO3)=MONTH(EDATE(calculadoraViab!$C$87,18))&amp;YEAR(EDATE(calculadoraViab!$C$87,18)),(calculadoraViab!$C$75*calculadoraViab!$D$66/4),0)
+
IF(MONTH(fluxoDeCaixa!AO3)&amp;YEAR(fluxoDeCaixa!AO3)=MONTH(EDATE(calculadoraViab!$C$87,21))&amp;YEAR(EDATE(calculadoraViab!$C$87,21)),(calculadoraViab!$C$75*calculadoraViab!$D$66/4),0)
+
IF(MONTH(fluxoDeCaixa!AO3)&amp;YEAR(fluxoDeCaixa!AO3)=MONTH(EDATE(calculadoraViab!$C$87,24))&amp;YEAR(EDATE(calculadoraViab!$C$87,24)),(calculadoraViab!$C$75*calculadoraViab!$D$66/4),0)</f>
        <v>0</v>
      </c>
      <c r="AP11" s="269">
        <f>IF(AND(fluxoDeCaixa!AP3&gt;=calculadoraViab!$C$85,fluxoDeCaixa!AP3&lt;EDATE(calculadoraViab!$C$85,calculadoraViab!$B$86+calculadoraViab!$B$87)),calculadoraViab!$D$71*(calculadoraViab!$D$66*calculadoraViab!$C$71/(calculadoraViab!$B$86+calculadoraViab!$B$87)),0)
+
IF(AND(fluxoDeCaixa!AP3&gt;=calculadoraViab!$C$86,fluxoDeCaixa!AP3&lt;EDATE(calculadoraViab!$C$86,calculadoraViab!$B$87)),IF(AND(calculadoraViab!AP29&lt;&gt;0,calculadoraViab!$B$71=0,calculadoraViab!$B$72=100%,calculadoraViab!$B$73=0,calculadoraViab!$B$86=0),calculadoraViab!$C$59/calculadoraViab!$B$87,calculadoraViab!$D$72*(calculadoraViab!$D$66*calculadoraViab!$C$72/calculadoraViab!$B$87)),0)
+
IF(MONTH(fluxoDeCaixa!AP3)&amp;YEAR(fluxoDeCaixa!AP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IF(MONTH(fluxoDeCaixa!AP3)&amp;YEAR(fluxoDeCaixa!AP3)=MONTH(EDATE(calculadoraViab!$C$87,3))&amp;YEAR(EDATE(calculadoraViab!$C$87,3)),(calculadoraViab!$C$74*calculadoraViab!$D$66/4),0)
+
IF(MONTH(fluxoDeCaixa!AP3)&amp;YEAR(fluxoDeCaixa!AP3)=MONTH(EDATE(calculadoraViab!$C$87,6))&amp;YEAR(EDATE(calculadoraViab!$C$87,6)),(calculadoraViab!$C$74*calculadoraViab!$D$66/4),0)
+
IF(MONTH(fluxoDeCaixa!AP3)&amp;YEAR(fluxoDeCaixa!AP3)=MONTH(EDATE(calculadoraViab!$C$87,9))&amp;YEAR(EDATE(calculadoraViab!$C$87,9)),(calculadoraViab!$C$74*calculadoraViab!$D$66/4),0)
+
IF(MONTH(fluxoDeCaixa!AP3)&amp;YEAR(fluxoDeCaixa!AP3)=MONTH(EDATE(calculadoraViab!$C$87,12))&amp;YEAR(EDATE(calculadoraViab!$C$87,12)),(calculadoraViab!$C$74*calculadoraViab!$D$66/4),0)
+
IF(MONTH(fluxoDeCaixa!AP3)&amp;YEAR(fluxoDeCaixa!AP3)=MONTH(EDATE(calculadoraViab!$C$87,15))&amp;YEAR(EDATE(calculadoraViab!$C$87,15)),(calculadoraViab!$C$75*calculadoraViab!$D$66/4),0)
+
IF(MONTH(fluxoDeCaixa!AP3)&amp;YEAR(fluxoDeCaixa!AP3)=MONTH(EDATE(calculadoraViab!$C$87,18))&amp;YEAR(EDATE(calculadoraViab!$C$87,18)),(calculadoraViab!$C$75*calculadoraViab!$D$66/4),0)
+
IF(MONTH(fluxoDeCaixa!AP3)&amp;YEAR(fluxoDeCaixa!AP3)=MONTH(EDATE(calculadoraViab!$C$87,21))&amp;YEAR(EDATE(calculadoraViab!$C$87,21)),(calculadoraViab!$C$75*calculadoraViab!$D$66/4),0)
+
IF(MONTH(fluxoDeCaixa!AP3)&amp;YEAR(fluxoDeCaixa!AP3)=MONTH(EDATE(calculadoraViab!$C$87,24))&amp;YEAR(EDATE(calculadoraViab!$C$87,24)),(calculadoraViab!$C$75*calculadoraViab!$D$66/4),0)</f>
        <v>0</v>
      </c>
      <c r="AQ11" s="269">
        <f>IF(AND(fluxoDeCaixa!AQ3&gt;=calculadoraViab!$C$85,fluxoDeCaixa!AQ3&lt;EDATE(calculadoraViab!$C$85,calculadoraViab!$B$86+calculadoraViab!$B$87)),calculadoraViab!$D$71*(calculadoraViab!$D$66*calculadoraViab!$C$71/(calculadoraViab!$B$86+calculadoraViab!$B$87)),0)
+
IF(AND(fluxoDeCaixa!AQ3&gt;=calculadoraViab!$C$86,fluxoDeCaixa!AQ3&lt;EDATE(calculadoraViab!$C$86,calculadoraViab!$B$87)),IF(AND(calculadoraViab!AQ29&lt;&gt;0,calculadoraViab!$B$71=0,calculadoraViab!$B$72=100%,calculadoraViab!$B$73=0,calculadoraViab!$B$86=0),calculadoraViab!$C$59/calculadoraViab!$B$87,calculadoraViab!$D$72*(calculadoraViab!$D$66*calculadoraViab!$C$72/calculadoraViab!$B$87)),0)
+
IF(MONTH(fluxoDeCaixa!AQ3)&amp;YEAR(fluxoDeCaixa!AQ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IF(MONTH(fluxoDeCaixa!AQ3)&amp;YEAR(fluxoDeCaixa!AQ3)=MONTH(EDATE(calculadoraViab!$C$87,3))&amp;YEAR(EDATE(calculadoraViab!$C$87,3)),(calculadoraViab!$C$74*calculadoraViab!$D$66/4),0)
+
IF(MONTH(fluxoDeCaixa!AQ3)&amp;YEAR(fluxoDeCaixa!AQ3)=MONTH(EDATE(calculadoraViab!$C$87,6))&amp;YEAR(EDATE(calculadoraViab!$C$87,6)),(calculadoraViab!$C$74*calculadoraViab!$D$66/4),0)
+
IF(MONTH(fluxoDeCaixa!AQ3)&amp;YEAR(fluxoDeCaixa!AQ3)=MONTH(EDATE(calculadoraViab!$C$87,9))&amp;YEAR(EDATE(calculadoraViab!$C$87,9)),(calculadoraViab!$C$74*calculadoraViab!$D$66/4),0)
+
IF(MONTH(fluxoDeCaixa!AQ3)&amp;YEAR(fluxoDeCaixa!AQ3)=MONTH(EDATE(calculadoraViab!$C$87,12))&amp;YEAR(EDATE(calculadoraViab!$C$87,12)),(calculadoraViab!$C$74*calculadoraViab!$D$66/4),0)
+
IF(MONTH(fluxoDeCaixa!AQ3)&amp;YEAR(fluxoDeCaixa!AQ3)=MONTH(EDATE(calculadoraViab!$C$87,15))&amp;YEAR(EDATE(calculadoraViab!$C$87,15)),(calculadoraViab!$C$75*calculadoraViab!$D$66/4),0)
+
IF(MONTH(fluxoDeCaixa!AQ3)&amp;YEAR(fluxoDeCaixa!AQ3)=MONTH(EDATE(calculadoraViab!$C$87,18))&amp;YEAR(EDATE(calculadoraViab!$C$87,18)),(calculadoraViab!$C$75*calculadoraViab!$D$66/4),0)
+
IF(MONTH(fluxoDeCaixa!AQ3)&amp;YEAR(fluxoDeCaixa!AQ3)=MONTH(EDATE(calculadoraViab!$C$87,21))&amp;YEAR(EDATE(calculadoraViab!$C$87,21)),(calculadoraViab!$C$75*calculadoraViab!$D$66/4),0)
+
IF(MONTH(fluxoDeCaixa!AQ3)&amp;YEAR(fluxoDeCaixa!AQ3)=MONTH(EDATE(calculadoraViab!$C$87,24))&amp;YEAR(EDATE(calculadoraViab!$C$87,24)),(calculadoraViab!$C$75*calculadoraViab!$D$66/4),0)</f>
        <v>360937.5</v>
      </c>
      <c r="AR11" s="269">
        <f>IF(AND(fluxoDeCaixa!AR3&gt;=calculadoraViab!$C$85,fluxoDeCaixa!AR3&lt;EDATE(calculadoraViab!$C$85,calculadoraViab!$B$86+calculadoraViab!$B$87)),calculadoraViab!$D$71*(calculadoraViab!$D$66*calculadoraViab!$C$71/(calculadoraViab!$B$86+calculadoraViab!$B$87)),0)
+
IF(AND(fluxoDeCaixa!AR3&gt;=calculadoraViab!$C$86,fluxoDeCaixa!AR3&lt;EDATE(calculadoraViab!$C$86,calculadoraViab!$B$87)),IF(AND(calculadoraViab!AR29&lt;&gt;0,calculadoraViab!$B$71=0,calculadoraViab!$B$72=100%,calculadoraViab!$B$73=0,calculadoraViab!$B$86=0),calculadoraViab!$C$59/calculadoraViab!$B$87,calculadoraViab!$D$72*(calculadoraViab!$D$66*calculadoraViab!$C$72/calculadoraViab!$B$87)),0)
+
IF(MONTH(fluxoDeCaixa!AR3)&amp;YEAR(fluxoDeCaixa!AR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IF(MONTH(fluxoDeCaixa!AR3)&amp;YEAR(fluxoDeCaixa!AR3)=MONTH(EDATE(calculadoraViab!$C$87,3))&amp;YEAR(EDATE(calculadoraViab!$C$87,3)),(calculadoraViab!$C$74*calculadoraViab!$D$66/4),0)
+
IF(MONTH(fluxoDeCaixa!AR3)&amp;YEAR(fluxoDeCaixa!AR3)=MONTH(EDATE(calculadoraViab!$C$87,6))&amp;YEAR(EDATE(calculadoraViab!$C$87,6)),(calculadoraViab!$C$74*calculadoraViab!$D$66/4),0)
+
IF(MONTH(fluxoDeCaixa!AR3)&amp;YEAR(fluxoDeCaixa!AR3)=MONTH(EDATE(calculadoraViab!$C$87,9))&amp;YEAR(EDATE(calculadoraViab!$C$87,9)),(calculadoraViab!$C$74*calculadoraViab!$D$66/4),0)
+
IF(MONTH(fluxoDeCaixa!AR3)&amp;YEAR(fluxoDeCaixa!AR3)=MONTH(EDATE(calculadoraViab!$C$87,12))&amp;YEAR(EDATE(calculadoraViab!$C$87,12)),(calculadoraViab!$C$74*calculadoraViab!$D$66/4),0)
+
IF(MONTH(fluxoDeCaixa!AR3)&amp;YEAR(fluxoDeCaixa!AR3)=MONTH(EDATE(calculadoraViab!$C$87,15))&amp;YEAR(EDATE(calculadoraViab!$C$87,15)),(calculadoraViab!$C$75*calculadoraViab!$D$66/4),0)
+
IF(MONTH(fluxoDeCaixa!AR3)&amp;YEAR(fluxoDeCaixa!AR3)=MONTH(EDATE(calculadoraViab!$C$87,18))&amp;YEAR(EDATE(calculadoraViab!$C$87,18)),(calculadoraViab!$C$75*calculadoraViab!$D$66/4),0)
+
IF(MONTH(fluxoDeCaixa!AR3)&amp;YEAR(fluxoDeCaixa!AR3)=MONTH(EDATE(calculadoraViab!$C$87,21))&amp;YEAR(EDATE(calculadoraViab!$C$87,21)),(calculadoraViab!$C$75*calculadoraViab!$D$66/4),0)
+
IF(MONTH(fluxoDeCaixa!AR3)&amp;YEAR(fluxoDeCaixa!AR3)=MONTH(EDATE(calculadoraViab!$C$87,24))&amp;YEAR(EDATE(calculadoraViab!$C$87,24)),(calculadoraViab!$C$75*calculadoraViab!$D$66/4),0)</f>
        <v>0</v>
      </c>
      <c r="AS11" s="269">
        <f>IF(AND(fluxoDeCaixa!AS3&gt;=calculadoraViab!$C$85,fluxoDeCaixa!AS3&lt;EDATE(calculadoraViab!$C$85,calculadoraViab!$B$86+calculadoraViab!$B$87)),calculadoraViab!$D$71*(calculadoraViab!$D$66*calculadoraViab!$C$71/(calculadoraViab!$B$86+calculadoraViab!$B$87)),0)
+
IF(AND(fluxoDeCaixa!AS3&gt;=calculadoraViab!$C$86,fluxoDeCaixa!AS3&lt;EDATE(calculadoraViab!$C$86,calculadoraViab!$B$87)),IF(AND(calculadoraViab!AS29&lt;&gt;0,calculadoraViab!$B$71=0,calculadoraViab!$B$72=100%,calculadoraViab!$B$73=0,calculadoraViab!$B$86=0),calculadoraViab!$C$59/calculadoraViab!$B$87,calculadoraViab!$D$72*(calculadoraViab!$D$66*calculadoraViab!$C$72/calculadoraViab!$B$87)),0)
+
IF(MONTH(fluxoDeCaixa!AS3)&amp;YEAR(fluxoDeCaixa!AS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IF(MONTH(fluxoDeCaixa!AS3)&amp;YEAR(fluxoDeCaixa!AS3)=MONTH(EDATE(calculadoraViab!$C$87,3))&amp;YEAR(EDATE(calculadoraViab!$C$87,3)),(calculadoraViab!$C$74*calculadoraViab!$D$66/4),0)
+
IF(MONTH(fluxoDeCaixa!AS3)&amp;YEAR(fluxoDeCaixa!AS3)=MONTH(EDATE(calculadoraViab!$C$87,6))&amp;YEAR(EDATE(calculadoraViab!$C$87,6)),(calculadoraViab!$C$74*calculadoraViab!$D$66/4),0)
+
IF(MONTH(fluxoDeCaixa!AS3)&amp;YEAR(fluxoDeCaixa!AS3)=MONTH(EDATE(calculadoraViab!$C$87,9))&amp;YEAR(EDATE(calculadoraViab!$C$87,9)),(calculadoraViab!$C$74*calculadoraViab!$D$66/4),0)
+
IF(MONTH(fluxoDeCaixa!AS3)&amp;YEAR(fluxoDeCaixa!AS3)=MONTH(EDATE(calculadoraViab!$C$87,12))&amp;YEAR(EDATE(calculadoraViab!$C$87,12)),(calculadoraViab!$C$74*calculadoraViab!$D$66/4),0)
+
IF(MONTH(fluxoDeCaixa!AS3)&amp;YEAR(fluxoDeCaixa!AS3)=MONTH(EDATE(calculadoraViab!$C$87,15))&amp;YEAR(EDATE(calculadoraViab!$C$87,15)),(calculadoraViab!$C$75*calculadoraViab!$D$66/4),0)
+
IF(MONTH(fluxoDeCaixa!AS3)&amp;YEAR(fluxoDeCaixa!AS3)=MONTH(EDATE(calculadoraViab!$C$87,18))&amp;YEAR(EDATE(calculadoraViab!$C$87,18)),(calculadoraViab!$C$75*calculadoraViab!$D$66/4),0)
+
IF(MONTH(fluxoDeCaixa!AS3)&amp;YEAR(fluxoDeCaixa!AS3)=MONTH(EDATE(calculadoraViab!$C$87,21))&amp;YEAR(EDATE(calculadoraViab!$C$87,21)),(calculadoraViab!$C$75*calculadoraViab!$D$66/4),0)
+
IF(MONTH(fluxoDeCaixa!AS3)&amp;YEAR(fluxoDeCaixa!AS3)=MONTH(EDATE(calculadoraViab!$C$87,24))&amp;YEAR(EDATE(calculadoraViab!$C$87,24)),(calculadoraViab!$C$75*calculadoraViab!$D$66/4),0)</f>
        <v>0</v>
      </c>
      <c r="AT11" s="269">
        <f>IF(AND(fluxoDeCaixa!AT3&gt;=calculadoraViab!$C$85,fluxoDeCaixa!AT3&lt;EDATE(calculadoraViab!$C$85,calculadoraViab!$B$86+calculadoraViab!$B$87)),calculadoraViab!$D$71*(calculadoraViab!$D$66*calculadoraViab!$C$71/(calculadoraViab!$B$86+calculadoraViab!$B$87)),0)
+
IF(AND(fluxoDeCaixa!AT3&gt;=calculadoraViab!$C$86,fluxoDeCaixa!AT3&lt;EDATE(calculadoraViab!$C$86,calculadoraViab!$B$87)),IF(AND(calculadoraViab!AT29&lt;&gt;0,calculadoraViab!$B$71=0,calculadoraViab!$B$72=100%,calculadoraViab!$B$73=0,calculadoraViab!$B$86=0),calculadoraViab!$C$59/calculadoraViab!$B$87,calculadoraViab!$D$72*(calculadoraViab!$D$66*calculadoraViab!$C$72/calculadoraViab!$B$87)),0)
+
IF(MONTH(fluxoDeCaixa!AT3)&amp;YEAR(fluxoDeCaixa!AT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IF(MONTH(fluxoDeCaixa!AT3)&amp;YEAR(fluxoDeCaixa!AT3)=MONTH(EDATE(calculadoraViab!$C$87,3))&amp;YEAR(EDATE(calculadoraViab!$C$87,3)),(calculadoraViab!$C$74*calculadoraViab!$D$66/4),0)
+
IF(MONTH(fluxoDeCaixa!AT3)&amp;YEAR(fluxoDeCaixa!AT3)=MONTH(EDATE(calculadoraViab!$C$87,6))&amp;YEAR(EDATE(calculadoraViab!$C$87,6)),(calculadoraViab!$C$74*calculadoraViab!$D$66/4),0)
+
IF(MONTH(fluxoDeCaixa!AT3)&amp;YEAR(fluxoDeCaixa!AT3)=MONTH(EDATE(calculadoraViab!$C$87,9))&amp;YEAR(EDATE(calculadoraViab!$C$87,9)),(calculadoraViab!$C$74*calculadoraViab!$D$66/4),0)
+
IF(MONTH(fluxoDeCaixa!AT3)&amp;YEAR(fluxoDeCaixa!AT3)=MONTH(EDATE(calculadoraViab!$C$87,12))&amp;YEAR(EDATE(calculadoraViab!$C$87,12)),(calculadoraViab!$C$74*calculadoraViab!$D$66/4),0)
+
IF(MONTH(fluxoDeCaixa!AT3)&amp;YEAR(fluxoDeCaixa!AT3)=MONTH(EDATE(calculadoraViab!$C$87,15))&amp;YEAR(EDATE(calculadoraViab!$C$87,15)),(calculadoraViab!$C$75*calculadoraViab!$D$66/4),0)
+
IF(MONTH(fluxoDeCaixa!AT3)&amp;YEAR(fluxoDeCaixa!AT3)=MONTH(EDATE(calculadoraViab!$C$87,18))&amp;YEAR(EDATE(calculadoraViab!$C$87,18)),(calculadoraViab!$C$75*calculadoraViab!$D$66/4),0)
+
IF(MONTH(fluxoDeCaixa!AT3)&amp;YEAR(fluxoDeCaixa!AT3)=MONTH(EDATE(calculadoraViab!$C$87,21))&amp;YEAR(EDATE(calculadoraViab!$C$87,21)),(calculadoraViab!$C$75*calculadoraViab!$D$66/4),0)
+
IF(MONTH(fluxoDeCaixa!AT3)&amp;YEAR(fluxoDeCaixa!AT3)=MONTH(EDATE(calculadoraViab!$C$87,24))&amp;YEAR(EDATE(calculadoraViab!$C$87,24)),(calculadoraViab!$C$75*calculadoraViab!$D$66/4),0)</f>
        <v>360937.5</v>
      </c>
      <c r="AU11" s="269">
        <f>IF(AND(fluxoDeCaixa!AU3&gt;=calculadoraViab!$C$85,fluxoDeCaixa!AU3&lt;EDATE(calculadoraViab!$C$85,calculadoraViab!$B$86+calculadoraViab!$B$87)),calculadoraViab!$D$71*(calculadoraViab!$D$66*calculadoraViab!$C$71/(calculadoraViab!$B$86+calculadoraViab!$B$87)),0)
+
IF(AND(fluxoDeCaixa!AU3&gt;=calculadoraViab!$C$86,fluxoDeCaixa!AU3&lt;EDATE(calculadoraViab!$C$86,calculadoraViab!$B$87)),IF(AND(calculadoraViab!AU29&lt;&gt;0,calculadoraViab!$B$71=0,calculadoraViab!$B$72=100%,calculadoraViab!$B$73=0,calculadoraViab!$B$86=0),calculadoraViab!$C$59/calculadoraViab!$B$87,calculadoraViab!$D$72*(calculadoraViab!$D$66*calculadoraViab!$C$72/calculadoraViab!$B$87)),0)
+
IF(MONTH(fluxoDeCaixa!AU3)&amp;YEAR(fluxoDeCaixa!AU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IF(MONTH(fluxoDeCaixa!AU3)&amp;YEAR(fluxoDeCaixa!AU3)=MONTH(EDATE(calculadoraViab!$C$87,3))&amp;YEAR(EDATE(calculadoraViab!$C$87,3)),(calculadoraViab!$C$74*calculadoraViab!$D$66/4),0)
+
IF(MONTH(fluxoDeCaixa!AU3)&amp;YEAR(fluxoDeCaixa!AU3)=MONTH(EDATE(calculadoraViab!$C$87,6))&amp;YEAR(EDATE(calculadoraViab!$C$87,6)),(calculadoraViab!$C$74*calculadoraViab!$D$66/4),0)
+
IF(MONTH(fluxoDeCaixa!AU3)&amp;YEAR(fluxoDeCaixa!AU3)=MONTH(EDATE(calculadoraViab!$C$87,9))&amp;YEAR(EDATE(calculadoraViab!$C$87,9)),(calculadoraViab!$C$74*calculadoraViab!$D$66/4),0)
+
IF(MONTH(fluxoDeCaixa!AU3)&amp;YEAR(fluxoDeCaixa!AU3)=MONTH(EDATE(calculadoraViab!$C$87,12))&amp;YEAR(EDATE(calculadoraViab!$C$87,12)),(calculadoraViab!$C$74*calculadoraViab!$D$66/4),0)
+
IF(MONTH(fluxoDeCaixa!AU3)&amp;YEAR(fluxoDeCaixa!AU3)=MONTH(EDATE(calculadoraViab!$C$87,15))&amp;YEAR(EDATE(calculadoraViab!$C$87,15)),(calculadoraViab!$C$75*calculadoraViab!$D$66/4),0)
+
IF(MONTH(fluxoDeCaixa!AU3)&amp;YEAR(fluxoDeCaixa!AU3)=MONTH(EDATE(calculadoraViab!$C$87,18))&amp;YEAR(EDATE(calculadoraViab!$C$87,18)),(calculadoraViab!$C$75*calculadoraViab!$D$66/4),0)
+
IF(MONTH(fluxoDeCaixa!AU3)&amp;YEAR(fluxoDeCaixa!AU3)=MONTH(EDATE(calculadoraViab!$C$87,21))&amp;YEAR(EDATE(calculadoraViab!$C$87,21)),(calculadoraViab!$C$75*calculadoraViab!$D$66/4),0)
+
IF(MONTH(fluxoDeCaixa!AU3)&amp;YEAR(fluxoDeCaixa!AU3)=MONTH(EDATE(calculadoraViab!$C$87,24))&amp;YEAR(EDATE(calculadoraViab!$C$87,24)),(calculadoraViab!$C$75*calculadoraViab!$D$66/4),0)</f>
        <v>0</v>
      </c>
      <c r="AV11" s="269">
        <f>IF(AND(fluxoDeCaixa!AV3&gt;=calculadoraViab!$C$85,fluxoDeCaixa!AV3&lt;EDATE(calculadoraViab!$C$85,calculadoraViab!$B$86+calculadoraViab!$B$87)),calculadoraViab!$D$71*(calculadoraViab!$D$66*calculadoraViab!$C$71/(calculadoraViab!$B$86+calculadoraViab!$B$87)),0)
+
IF(AND(fluxoDeCaixa!AV3&gt;=calculadoraViab!$C$86,fluxoDeCaixa!AV3&lt;EDATE(calculadoraViab!$C$86,calculadoraViab!$B$87)),IF(AND(calculadoraViab!AV29&lt;&gt;0,calculadoraViab!$B$71=0,calculadoraViab!$B$72=100%,calculadoraViab!$B$73=0,calculadoraViab!$B$86=0),calculadoraViab!$C$59/calculadoraViab!$B$87,calculadoraViab!$D$72*(calculadoraViab!$D$66*calculadoraViab!$C$72/calculadoraViab!$B$87)),0)
+
IF(MONTH(fluxoDeCaixa!AV3)&amp;YEAR(fluxoDeCaixa!AV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IF(MONTH(fluxoDeCaixa!AV3)&amp;YEAR(fluxoDeCaixa!AV3)=MONTH(EDATE(calculadoraViab!$C$87,3))&amp;YEAR(EDATE(calculadoraViab!$C$87,3)),(calculadoraViab!$C$74*calculadoraViab!$D$66/4),0)
+
IF(MONTH(fluxoDeCaixa!AV3)&amp;YEAR(fluxoDeCaixa!AV3)=MONTH(EDATE(calculadoraViab!$C$87,6))&amp;YEAR(EDATE(calculadoraViab!$C$87,6)),(calculadoraViab!$C$74*calculadoraViab!$D$66/4),0)
+
IF(MONTH(fluxoDeCaixa!AV3)&amp;YEAR(fluxoDeCaixa!AV3)=MONTH(EDATE(calculadoraViab!$C$87,9))&amp;YEAR(EDATE(calculadoraViab!$C$87,9)),(calculadoraViab!$C$74*calculadoraViab!$D$66/4),0)
+
IF(MONTH(fluxoDeCaixa!AV3)&amp;YEAR(fluxoDeCaixa!AV3)=MONTH(EDATE(calculadoraViab!$C$87,12))&amp;YEAR(EDATE(calculadoraViab!$C$87,12)),(calculadoraViab!$C$74*calculadoraViab!$D$66/4),0)
+
IF(MONTH(fluxoDeCaixa!AV3)&amp;YEAR(fluxoDeCaixa!AV3)=MONTH(EDATE(calculadoraViab!$C$87,15))&amp;YEAR(EDATE(calculadoraViab!$C$87,15)),(calculadoraViab!$C$75*calculadoraViab!$D$66/4),0)
+
IF(MONTH(fluxoDeCaixa!AV3)&amp;YEAR(fluxoDeCaixa!AV3)=MONTH(EDATE(calculadoraViab!$C$87,18))&amp;YEAR(EDATE(calculadoraViab!$C$87,18)),(calculadoraViab!$C$75*calculadoraViab!$D$66/4),0)
+
IF(MONTH(fluxoDeCaixa!AV3)&amp;YEAR(fluxoDeCaixa!AV3)=MONTH(EDATE(calculadoraViab!$C$87,21))&amp;YEAR(EDATE(calculadoraViab!$C$87,21)),(calculadoraViab!$C$75*calculadoraViab!$D$66/4),0)
+
IF(MONTH(fluxoDeCaixa!AV3)&amp;YEAR(fluxoDeCaixa!AV3)=MONTH(EDATE(calculadoraViab!$C$87,24))&amp;YEAR(EDATE(calculadoraViab!$C$87,24)),(calculadoraViab!$C$75*calculadoraViab!$D$66/4),0)</f>
        <v>0</v>
      </c>
      <c r="AW11" s="269">
        <f>IF(AND(fluxoDeCaixa!AW3&gt;=calculadoraViab!$C$85,fluxoDeCaixa!AW3&lt;EDATE(calculadoraViab!$C$85,calculadoraViab!$B$86+calculadoraViab!$B$87)),calculadoraViab!$D$71*(calculadoraViab!$D$66*calculadoraViab!$C$71/(calculadoraViab!$B$86+calculadoraViab!$B$87)),0)
+
IF(AND(fluxoDeCaixa!AW3&gt;=calculadoraViab!$C$86,fluxoDeCaixa!AW3&lt;EDATE(calculadoraViab!$C$86,calculadoraViab!$B$87)),IF(AND(calculadoraViab!AW29&lt;&gt;0,calculadoraViab!$B$71=0,calculadoraViab!$B$72=100%,calculadoraViab!$B$73=0,calculadoraViab!$B$86=0),calculadoraViab!$C$59/calculadoraViab!$B$87,calculadoraViab!$D$72*(calculadoraViab!$D$66*calculadoraViab!$C$72/calculadoraViab!$B$87)),0)
+
IF(MONTH(fluxoDeCaixa!AW3)&amp;YEAR(fluxoDeCaixa!AW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IF(MONTH(fluxoDeCaixa!AW3)&amp;YEAR(fluxoDeCaixa!AW3)=MONTH(EDATE(calculadoraViab!$C$87,3))&amp;YEAR(EDATE(calculadoraViab!$C$87,3)),(calculadoraViab!$C$74*calculadoraViab!$D$66/4),0)
+
IF(MONTH(fluxoDeCaixa!AW3)&amp;YEAR(fluxoDeCaixa!AW3)=MONTH(EDATE(calculadoraViab!$C$87,6))&amp;YEAR(EDATE(calculadoraViab!$C$87,6)),(calculadoraViab!$C$74*calculadoraViab!$D$66/4),0)
+
IF(MONTH(fluxoDeCaixa!AW3)&amp;YEAR(fluxoDeCaixa!AW3)=MONTH(EDATE(calculadoraViab!$C$87,9))&amp;YEAR(EDATE(calculadoraViab!$C$87,9)),(calculadoraViab!$C$74*calculadoraViab!$D$66/4),0)
+
IF(MONTH(fluxoDeCaixa!AW3)&amp;YEAR(fluxoDeCaixa!AW3)=MONTH(EDATE(calculadoraViab!$C$87,12))&amp;YEAR(EDATE(calculadoraViab!$C$87,12)),(calculadoraViab!$C$74*calculadoraViab!$D$66/4),0)
+
IF(MONTH(fluxoDeCaixa!AW3)&amp;YEAR(fluxoDeCaixa!AW3)=MONTH(EDATE(calculadoraViab!$C$87,15))&amp;YEAR(EDATE(calculadoraViab!$C$87,15)),(calculadoraViab!$C$75*calculadoraViab!$D$66/4),0)
+
IF(MONTH(fluxoDeCaixa!AW3)&amp;YEAR(fluxoDeCaixa!AW3)=MONTH(EDATE(calculadoraViab!$C$87,18))&amp;YEAR(EDATE(calculadoraViab!$C$87,18)),(calculadoraViab!$C$75*calculadoraViab!$D$66/4),0)
+
IF(MONTH(fluxoDeCaixa!AW3)&amp;YEAR(fluxoDeCaixa!AW3)=MONTH(EDATE(calculadoraViab!$C$87,21))&amp;YEAR(EDATE(calculadoraViab!$C$87,21)),(calculadoraViab!$C$75*calculadoraViab!$D$66/4),0)
+
IF(MONTH(fluxoDeCaixa!AW3)&amp;YEAR(fluxoDeCaixa!AW3)=MONTH(EDATE(calculadoraViab!$C$87,24))&amp;YEAR(EDATE(calculadoraViab!$C$87,24)),(calculadoraViab!$C$75*calculadoraViab!$D$66/4),0)</f>
        <v>360937.5</v>
      </c>
      <c r="AX11" s="269">
        <f>IF(AND(fluxoDeCaixa!AX3&gt;=calculadoraViab!$C$85,fluxoDeCaixa!AX3&lt;EDATE(calculadoraViab!$C$85,calculadoraViab!$B$86+calculadoraViab!$B$87)),calculadoraViab!$D$71*(calculadoraViab!$D$66*calculadoraViab!$C$71/(calculadoraViab!$B$86+calculadoraViab!$B$87)),0)
+
IF(AND(fluxoDeCaixa!AX3&gt;=calculadoraViab!$C$86,fluxoDeCaixa!AX3&lt;EDATE(calculadoraViab!$C$86,calculadoraViab!$B$87)),IF(AND(calculadoraViab!AX29&lt;&gt;0,calculadoraViab!$B$71=0,calculadoraViab!$B$72=100%,calculadoraViab!$B$73=0,calculadoraViab!$B$86=0),calculadoraViab!$C$59/calculadoraViab!$B$87,calculadoraViab!$D$72*(calculadoraViab!$D$66*calculadoraViab!$C$72/calculadoraViab!$B$87)),0)
+
IF(MONTH(fluxoDeCaixa!AX3)&amp;YEAR(fluxoDeCaixa!AX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IF(MONTH(fluxoDeCaixa!AX3)&amp;YEAR(fluxoDeCaixa!AX3)=MONTH(EDATE(calculadoraViab!$C$87,3))&amp;YEAR(EDATE(calculadoraViab!$C$87,3)),(calculadoraViab!$C$74*calculadoraViab!$D$66/4),0)
+
IF(MONTH(fluxoDeCaixa!AX3)&amp;YEAR(fluxoDeCaixa!AX3)=MONTH(EDATE(calculadoraViab!$C$87,6))&amp;YEAR(EDATE(calculadoraViab!$C$87,6)),(calculadoraViab!$C$74*calculadoraViab!$D$66/4),0)
+
IF(MONTH(fluxoDeCaixa!AX3)&amp;YEAR(fluxoDeCaixa!AX3)=MONTH(EDATE(calculadoraViab!$C$87,9))&amp;YEAR(EDATE(calculadoraViab!$C$87,9)),(calculadoraViab!$C$74*calculadoraViab!$D$66/4),0)
+
IF(MONTH(fluxoDeCaixa!AX3)&amp;YEAR(fluxoDeCaixa!AX3)=MONTH(EDATE(calculadoraViab!$C$87,12))&amp;YEAR(EDATE(calculadoraViab!$C$87,12)),(calculadoraViab!$C$74*calculadoraViab!$D$66/4),0)
+
IF(MONTH(fluxoDeCaixa!AX3)&amp;YEAR(fluxoDeCaixa!AX3)=MONTH(EDATE(calculadoraViab!$C$87,15))&amp;YEAR(EDATE(calculadoraViab!$C$87,15)),(calculadoraViab!$C$75*calculadoraViab!$D$66/4),0)
+
IF(MONTH(fluxoDeCaixa!AX3)&amp;YEAR(fluxoDeCaixa!AX3)=MONTH(EDATE(calculadoraViab!$C$87,18))&amp;YEAR(EDATE(calculadoraViab!$C$87,18)),(calculadoraViab!$C$75*calculadoraViab!$D$66/4),0)
+
IF(MONTH(fluxoDeCaixa!AX3)&amp;YEAR(fluxoDeCaixa!AX3)=MONTH(EDATE(calculadoraViab!$C$87,21))&amp;YEAR(EDATE(calculadoraViab!$C$87,21)),(calculadoraViab!$C$75*calculadoraViab!$D$66/4),0)
+
IF(MONTH(fluxoDeCaixa!AX3)&amp;YEAR(fluxoDeCaixa!AX3)=MONTH(EDATE(calculadoraViab!$C$87,24))&amp;YEAR(EDATE(calculadoraViab!$C$87,24)),(calculadoraViab!$C$75*calculadoraViab!$D$66/4),0)</f>
        <v>0</v>
      </c>
      <c r="AY11" s="269">
        <f>IF(AND(fluxoDeCaixa!AY3&gt;=calculadoraViab!$C$85,fluxoDeCaixa!AY3&lt;EDATE(calculadoraViab!$C$85,calculadoraViab!$B$86+calculadoraViab!$B$87)),calculadoraViab!$D$71*(calculadoraViab!$D$66*calculadoraViab!$C$71/(calculadoraViab!$B$86+calculadoraViab!$B$87)),0)
+
IF(AND(fluxoDeCaixa!AY3&gt;=calculadoraViab!$C$86,fluxoDeCaixa!AY3&lt;EDATE(calculadoraViab!$C$86,calculadoraViab!$B$87)),IF(AND(calculadoraViab!AY29&lt;&gt;0,calculadoraViab!$B$71=0,calculadoraViab!$B$72=100%,calculadoraViab!$B$73=0,calculadoraViab!$B$86=0),calculadoraViab!$C$59/calculadoraViab!$B$87,calculadoraViab!$D$72*(calculadoraViab!$D$66*calculadoraViab!$C$72/calculadoraViab!$B$87)),0)
+
IF(MONTH(fluxoDeCaixa!AY3)&amp;YEAR(fluxoDeCaixa!AY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IF(MONTH(fluxoDeCaixa!AY3)&amp;YEAR(fluxoDeCaixa!AY3)=MONTH(EDATE(calculadoraViab!$C$87,3))&amp;YEAR(EDATE(calculadoraViab!$C$87,3)),(calculadoraViab!$C$74*calculadoraViab!$D$66/4),0)
+
IF(MONTH(fluxoDeCaixa!AY3)&amp;YEAR(fluxoDeCaixa!AY3)=MONTH(EDATE(calculadoraViab!$C$87,6))&amp;YEAR(EDATE(calculadoraViab!$C$87,6)),(calculadoraViab!$C$74*calculadoraViab!$D$66/4),0)
+
IF(MONTH(fluxoDeCaixa!AY3)&amp;YEAR(fluxoDeCaixa!AY3)=MONTH(EDATE(calculadoraViab!$C$87,9))&amp;YEAR(EDATE(calculadoraViab!$C$87,9)),(calculadoraViab!$C$74*calculadoraViab!$D$66/4),0)
+
IF(MONTH(fluxoDeCaixa!AY3)&amp;YEAR(fluxoDeCaixa!AY3)=MONTH(EDATE(calculadoraViab!$C$87,12))&amp;YEAR(EDATE(calculadoraViab!$C$87,12)),(calculadoraViab!$C$74*calculadoraViab!$D$66/4),0)
+
IF(MONTH(fluxoDeCaixa!AY3)&amp;YEAR(fluxoDeCaixa!AY3)=MONTH(EDATE(calculadoraViab!$C$87,15))&amp;YEAR(EDATE(calculadoraViab!$C$87,15)),(calculadoraViab!$C$75*calculadoraViab!$D$66/4),0)
+
IF(MONTH(fluxoDeCaixa!AY3)&amp;YEAR(fluxoDeCaixa!AY3)=MONTH(EDATE(calculadoraViab!$C$87,18))&amp;YEAR(EDATE(calculadoraViab!$C$87,18)),(calculadoraViab!$C$75*calculadoraViab!$D$66/4),0)
+
IF(MONTH(fluxoDeCaixa!AY3)&amp;YEAR(fluxoDeCaixa!AY3)=MONTH(EDATE(calculadoraViab!$C$87,21))&amp;YEAR(EDATE(calculadoraViab!$C$87,21)),(calculadoraViab!$C$75*calculadoraViab!$D$66/4),0)
+
IF(MONTH(fluxoDeCaixa!AY3)&amp;YEAR(fluxoDeCaixa!AY3)=MONTH(EDATE(calculadoraViab!$C$87,24))&amp;YEAR(EDATE(calculadoraViab!$C$87,24)),(calculadoraViab!$C$75*calculadoraViab!$D$66/4),0)</f>
        <v>0</v>
      </c>
      <c r="AZ11" s="269">
        <f>IF(AND(fluxoDeCaixa!AZ3&gt;=calculadoraViab!$C$85,fluxoDeCaixa!AZ3&lt;EDATE(calculadoraViab!$C$85,calculadoraViab!$B$86+calculadoraViab!$B$87)),calculadoraViab!$D$71*(calculadoraViab!$D$66*calculadoraViab!$C$71/(calculadoraViab!$B$86+calculadoraViab!$B$87)),0)
+
IF(AND(fluxoDeCaixa!AZ3&gt;=calculadoraViab!$C$86,fluxoDeCaixa!AZ3&lt;EDATE(calculadoraViab!$C$86,calculadoraViab!$B$87)),IF(AND(calculadoraViab!AZ29&lt;&gt;0,calculadoraViab!$B$71=0,calculadoraViab!$B$72=100%,calculadoraViab!$B$73=0,calculadoraViab!$B$86=0),calculadoraViab!$C$59/calculadoraViab!$B$87,calculadoraViab!$D$72*(calculadoraViab!$D$66*calculadoraViab!$C$72/calculadoraViab!$B$87)),0)
+
IF(MONTH(fluxoDeCaixa!AZ3)&amp;YEAR(fluxoDeCaixa!AZ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IF(MONTH(fluxoDeCaixa!AZ3)&amp;YEAR(fluxoDeCaixa!AZ3)=MONTH(EDATE(calculadoraViab!$C$87,3))&amp;YEAR(EDATE(calculadoraViab!$C$87,3)),(calculadoraViab!$C$74*calculadoraViab!$D$66/4),0)
+
IF(MONTH(fluxoDeCaixa!AZ3)&amp;YEAR(fluxoDeCaixa!AZ3)=MONTH(EDATE(calculadoraViab!$C$87,6))&amp;YEAR(EDATE(calculadoraViab!$C$87,6)),(calculadoraViab!$C$74*calculadoraViab!$D$66/4),0)
+
IF(MONTH(fluxoDeCaixa!AZ3)&amp;YEAR(fluxoDeCaixa!AZ3)=MONTH(EDATE(calculadoraViab!$C$87,9))&amp;YEAR(EDATE(calculadoraViab!$C$87,9)),(calculadoraViab!$C$74*calculadoraViab!$D$66/4),0)
+
IF(MONTH(fluxoDeCaixa!AZ3)&amp;YEAR(fluxoDeCaixa!AZ3)=MONTH(EDATE(calculadoraViab!$C$87,12))&amp;YEAR(EDATE(calculadoraViab!$C$87,12)),(calculadoraViab!$C$74*calculadoraViab!$D$66/4),0)
+
IF(MONTH(fluxoDeCaixa!AZ3)&amp;YEAR(fluxoDeCaixa!AZ3)=MONTH(EDATE(calculadoraViab!$C$87,15))&amp;YEAR(EDATE(calculadoraViab!$C$87,15)),(calculadoraViab!$C$75*calculadoraViab!$D$66/4),0)
+
IF(MONTH(fluxoDeCaixa!AZ3)&amp;YEAR(fluxoDeCaixa!AZ3)=MONTH(EDATE(calculadoraViab!$C$87,18))&amp;YEAR(EDATE(calculadoraViab!$C$87,18)),(calculadoraViab!$C$75*calculadoraViab!$D$66/4),0)
+
IF(MONTH(fluxoDeCaixa!AZ3)&amp;YEAR(fluxoDeCaixa!AZ3)=MONTH(EDATE(calculadoraViab!$C$87,21))&amp;YEAR(EDATE(calculadoraViab!$C$87,21)),(calculadoraViab!$C$75*calculadoraViab!$D$66/4),0)
+
IF(MONTH(fluxoDeCaixa!AZ3)&amp;YEAR(fluxoDeCaixa!AZ3)=MONTH(EDATE(calculadoraViab!$C$87,24))&amp;YEAR(EDATE(calculadoraViab!$C$87,24)),(calculadoraViab!$C$75*calculadoraViab!$D$66/4),0)</f>
        <v>360937.5</v>
      </c>
      <c r="BA11" s="269">
        <f>IF(AND(fluxoDeCaixa!BA3&gt;=calculadoraViab!$C$85,fluxoDeCaixa!BA3&lt;EDATE(calculadoraViab!$C$85,calculadoraViab!$B$86+calculadoraViab!$B$87)),calculadoraViab!$D$71*(calculadoraViab!$D$66*calculadoraViab!$C$71/(calculadoraViab!$B$86+calculadoraViab!$B$87)),0)
+
IF(AND(fluxoDeCaixa!BA3&gt;=calculadoraViab!$C$86,fluxoDeCaixa!BA3&lt;EDATE(calculadoraViab!$C$86,calculadoraViab!$B$87)),IF(AND(calculadoraViab!BA29&lt;&gt;0,calculadoraViab!$B$71=0,calculadoraViab!$B$72=100%,calculadoraViab!$B$73=0,calculadoraViab!$B$86=0),calculadoraViab!$C$59/calculadoraViab!$B$87,calculadoraViab!$D$72*(calculadoraViab!$D$66*calculadoraViab!$C$72/calculadoraViab!$B$87)),0)
+
IF(MONTH(fluxoDeCaixa!BA3)&amp;YEAR(fluxoDeCaixa!BA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IF(MONTH(fluxoDeCaixa!BA3)&amp;YEAR(fluxoDeCaixa!BA3)=MONTH(EDATE(calculadoraViab!$C$87,3))&amp;YEAR(EDATE(calculadoraViab!$C$87,3)),(calculadoraViab!$C$74*calculadoraViab!$D$66/4),0)
+
IF(MONTH(fluxoDeCaixa!BA3)&amp;YEAR(fluxoDeCaixa!BA3)=MONTH(EDATE(calculadoraViab!$C$87,6))&amp;YEAR(EDATE(calculadoraViab!$C$87,6)),(calculadoraViab!$C$74*calculadoraViab!$D$66/4),0)
+
IF(MONTH(fluxoDeCaixa!BA3)&amp;YEAR(fluxoDeCaixa!BA3)=MONTH(EDATE(calculadoraViab!$C$87,9))&amp;YEAR(EDATE(calculadoraViab!$C$87,9)),(calculadoraViab!$C$74*calculadoraViab!$D$66/4),0)
+
IF(MONTH(fluxoDeCaixa!BA3)&amp;YEAR(fluxoDeCaixa!BA3)=MONTH(EDATE(calculadoraViab!$C$87,12))&amp;YEAR(EDATE(calculadoraViab!$C$87,12)),(calculadoraViab!$C$74*calculadoraViab!$D$66/4),0)
+
IF(MONTH(fluxoDeCaixa!BA3)&amp;YEAR(fluxoDeCaixa!BA3)=MONTH(EDATE(calculadoraViab!$C$87,15))&amp;YEAR(EDATE(calculadoraViab!$C$87,15)),(calculadoraViab!$C$75*calculadoraViab!$D$66/4),0)
+
IF(MONTH(fluxoDeCaixa!BA3)&amp;YEAR(fluxoDeCaixa!BA3)=MONTH(EDATE(calculadoraViab!$C$87,18))&amp;YEAR(EDATE(calculadoraViab!$C$87,18)),(calculadoraViab!$C$75*calculadoraViab!$D$66/4),0)
+
IF(MONTH(fluxoDeCaixa!BA3)&amp;YEAR(fluxoDeCaixa!BA3)=MONTH(EDATE(calculadoraViab!$C$87,21))&amp;YEAR(EDATE(calculadoraViab!$C$87,21)),(calculadoraViab!$C$75*calculadoraViab!$D$66/4),0)
+
IF(MONTH(fluxoDeCaixa!BA3)&amp;YEAR(fluxoDeCaixa!BA3)=MONTH(EDATE(calculadoraViab!$C$87,24))&amp;YEAR(EDATE(calculadoraViab!$C$87,24)),(calculadoraViab!$C$75*calculadoraViab!$D$66/4),0)</f>
        <v>0</v>
      </c>
      <c r="BB11" s="269">
        <f>IF(AND(fluxoDeCaixa!BB3&gt;=calculadoraViab!$C$85,fluxoDeCaixa!BB3&lt;EDATE(calculadoraViab!$C$85,calculadoraViab!$B$86+calculadoraViab!$B$87)),calculadoraViab!$D$71*(calculadoraViab!$D$66*calculadoraViab!$C$71/(calculadoraViab!$B$86+calculadoraViab!$B$87)),0)
+
IF(AND(fluxoDeCaixa!BB3&gt;=calculadoraViab!$C$86,fluxoDeCaixa!BB3&lt;EDATE(calculadoraViab!$C$86,calculadoraViab!$B$87)),IF(AND(calculadoraViab!BB29&lt;&gt;0,calculadoraViab!$B$71=0,calculadoraViab!$B$72=100%,calculadoraViab!$B$73=0,calculadoraViab!$B$86=0),calculadoraViab!$C$59/calculadoraViab!$B$87,calculadoraViab!$D$72*(calculadoraViab!$D$66*calculadoraViab!$C$72/calculadoraViab!$B$87)),0)
+
IF(MONTH(fluxoDeCaixa!BB3)&amp;YEAR(fluxoDeCaixa!BB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IF(MONTH(fluxoDeCaixa!BB3)&amp;YEAR(fluxoDeCaixa!BB3)=MONTH(EDATE(calculadoraViab!$C$87,3))&amp;YEAR(EDATE(calculadoraViab!$C$87,3)),(calculadoraViab!$C$74*calculadoraViab!$D$66/4),0)
+
IF(MONTH(fluxoDeCaixa!BB3)&amp;YEAR(fluxoDeCaixa!BB3)=MONTH(EDATE(calculadoraViab!$C$87,6))&amp;YEAR(EDATE(calculadoraViab!$C$87,6)),(calculadoraViab!$C$74*calculadoraViab!$D$66/4),0)
+
IF(MONTH(fluxoDeCaixa!BB3)&amp;YEAR(fluxoDeCaixa!BB3)=MONTH(EDATE(calculadoraViab!$C$87,9))&amp;YEAR(EDATE(calculadoraViab!$C$87,9)),(calculadoraViab!$C$74*calculadoraViab!$D$66/4),0)
+
IF(MONTH(fluxoDeCaixa!BB3)&amp;YEAR(fluxoDeCaixa!BB3)=MONTH(EDATE(calculadoraViab!$C$87,12))&amp;YEAR(EDATE(calculadoraViab!$C$87,12)),(calculadoraViab!$C$74*calculadoraViab!$D$66/4),0)
+
IF(MONTH(fluxoDeCaixa!BB3)&amp;YEAR(fluxoDeCaixa!BB3)=MONTH(EDATE(calculadoraViab!$C$87,15))&amp;YEAR(EDATE(calculadoraViab!$C$87,15)),(calculadoraViab!$C$75*calculadoraViab!$D$66/4),0)
+
IF(MONTH(fluxoDeCaixa!BB3)&amp;YEAR(fluxoDeCaixa!BB3)=MONTH(EDATE(calculadoraViab!$C$87,18))&amp;YEAR(EDATE(calculadoraViab!$C$87,18)),(calculadoraViab!$C$75*calculadoraViab!$D$66/4),0)
+
IF(MONTH(fluxoDeCaixa!BB3)&amp;YEAR(fluxoDeCaixa!BB3)=MONTH(EDATE(calculadoraViab!$C$87,21))&amp;YEAR(EDATE(calculadoraViab!$C$87,21)),(calculadoraViab!$C$75*calculadoraViab!$D$66/4),0)
+
IF(MONTH(fluxoDeCaixa!BB3)&amp;YEAR(fluxoDeCaixa!BB3)=MONTH(EDATE(calculadoraViab!$C$87,24))&amp;YEAR(EDATE(calculadoraViab!$C$87,24)),(calculadoraViab!$C$75*calculadoraViab!$D$66/4),0)</f>
        <v>0</v>
      </c>
      <c r="BC11" s="269">
        <f>IF(AND(fluxoDeCaixa!BC3&gt;=calculadoraViab!$C$85,fluxoDeCaixa!BC3&lt;EDATE(calculadoraViab!$C$85,calculadoraViab!$B$86+calculadoraViab!$B$87)),calculadoraViab!$D$71*(calculadoraViab!$D$66*calculadoraViab!$C$71/(calculadoraViab!$B$86+calculadoraViab!$B$87)),0)
+
IF(AND(fluxoDeCaixa!BC3&gt;=calculadoraViab!$C$86,fluxoDeCaixa!BC3&lt;EDATE(calculadoraViab!$C$86,calculadoraViab!$B$87)),IF(AND(calculadoraViab!BC29&lt;&gt;0,calculadoraViab!$B$71=0,calculadoraViab!$B$72=100%,calculadoraViab!$B$73=0,calculadoraViab!$B$86=0),calculadoraViab!$C$59/calculadoraViab!$B$87,calculadoraViab!$D$72*(calculadoraViab!$D$66*calculadoraViab!$C$72/calculadoraViab!$B$87)),0)
+
IF(MONTH(fluxoDeCaixa!BC3)&amp;YEAR(fluxoDeCaixa!BC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IF(MONTH(fluxoDeCaixa!BC3)&amp;YEAR(fluxoDeCaixa!BC3)=MONTH(EDATE(calculadoraViab!$C$87,3))&amp;YEAR(EDATE(calculadoraViab!$C$87,3)),(calculadoraViab!$C$74*calculadoraViab!$D$66/4),0)
+
IF(MONTH(fluxoDeCaixa!BC3)&amp;YEAR(fluxoDeCaixa!BC3)=MONTH(EDATE(calculadoraViab!$C$87,6))&amp;YEAR(EDATE(calculadoraViab!$C$87,6)),(calculadoraViab!$C$74*calculadoraViab!$D$66/4),0)
+
IF(MONTH(fluxoDeCaixa!BC3)&amp;YEAR(fluxoDeCaixa!BC3)=MONTH(EDATE(calculadoraViab!$C$87,9))&amp;YEAR(EDATE(calculadoraViab!$C$87,9)),(calculadoraViab!$C$74*calculadoraViab!$D$66/4),0)
+
IF(MONTH(fluxoDeCaixa!BC3)&amp;YEAR(fluxoDeCaixa!BC3)=MONTH(EDATE(calculadoraViab!$C$87,12))&amp;YEAR(EDATE(calculadoraViab!$C$87,12)),(calculadoraViab!$C$74*calculadoraViab!$D$66/4),0)
+
IF(MONTH(fluxoDeCaixa!BC3)&amp;YEAR(fluxoDeCaixa!BC3)=MONTH(EDATE(calculadoraViab!$C$87,15))&amp;YEAR(EDATE(calculadoraViab!$C$87,15)),(calculadoraViab!$C$75*calculadoraViab!$D$66/4),0)
+
IF(MONTH(fluxoDeCaixa!BC3)&amp;YEAR(fluxoDeCaixa!BC3)=MONTH(EDATE(calculadoraViab!$C$87,18))&amp;YEAR(EDATE(calculadoraViab!$C$87,18)),(calculadoraViab!$C$75*calculadoraViab!$D$66/4),0)
+
IF(MONTH(fluxoDeCaixa!BC3)&amp;YEAR(fluxoDeCaixa!BC3)=MONTH(EDATE(calculadoraViab!$C$87,21))&amp;YEAR(EDATE(calculadoraViab!$C$87,21)),(calculadoraViab!$C$75*calculadoraViab!$D$66/4),0)
+
IF(MONTH(fluxoDeCaixa!BC3)&amp;YEAR(fluxoDeCaixa!BC3)=MONTH(EDATE(calculadoraViab!$C$87,24))&amp;YEAR(EDATE(calculadoraViab!$C$87,24)),(calculadoraViab!$C$75*calculadoraViab!$D$66/4),0)</f>
        <v>180468.75</v>
      </c>
      <c r="BD11" s="269">
        <f>IF(AND(fluxoDeCaixa!BD3&gt;=calculadoraViab!$C$85,fluxoDeCaixa!BD3&lt;EDATE(calculadoraViab!$C$85,calculadoraViab!$B$86+calculadoraViab!$B$87)),calculadoraViab!$D$71*(calculadoraViab!$D$66*calculadoraViab!$C$71/(calculadoraViab!$B$86+calculadoraViab!$B$87)),0)
+
IF(AND(fluxoDeCaixa!BD3&gt;=calculadoraViab!$C$86,fluxoDeCaixa!BD3&lt;EDATE(calculadoraViab!$C$86,calculadoraViab!$B$87)),IF(AND(calculadoraViab!BD29&lt;&gt;0,calculadoraViab!$B$71=0,calculadoraViab!$B$72=100%,calculadoraViab!$B$73=0,calculadoraViab!$B$86=0),calculadoraViab!$C$59/calculadoraViab!$B$87,calculadoraViab!$D$72*(calculadoraViab!$D$66*calculadoraViab!$C$72/calculadoraViab!$B$87)),0)
+
IF(MONTH(fluxoDeCaixa!BD3)&amp;YEAR(fluxoDeCaixa!BD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IF(MONTH(fluxoDeCaixa!BD3)&amp;YEAR(fluxoDeCaixa!BD3)=MONTH(EDATE(calculadoraViab!$C$87,3))&amp;YEAR(EDATE(calculadoraViab!$C$87,3)),(calculadoraViab!$C$74*calculadoraViab!$D$66/4),0)
+
IF(MONTH(fluxoDeCaixa!BD3)&amp;YEAR(fluxoDeCaixa!BD3)=MONTH(EDATE(calculadoraViab!$C$87,6))&amp;YEAR(EDATE(calculadoraViab!$C$87,6)),(calculadoraViab!$C$74*calculadoraViab!$D$66/4),0)
+
IF(MONTH(fluxoDeCaixa!BD3)&amp;YEAR(fluxoDeCaixa!BD3)=MONTH(EDATE(calculadoraViab!$C$87,9))&amp;YEAR(EDATE(calculadoraViab!$C$87,9)),(calculadoraViab!$C$74*calculadoraViab!$D$66/4),0)
+
IF(MONTH(fluxoDeCaixa!BD3)&amp;YEAR(fluxoDeCaixa!BD3)=MONTH(EDATE(calculadoraViab!$C$87,12))&amp;YEAR(EDATE(calculadoraViab!$C$87,12)),(calculadoraViab!$C$74*calculadoraViab!$D$66/4),0)
+
IF(MONTH(fluxoDeCaixa!BD3)&amp;YEAR(fluxoDeCaixa!BD3)=MONTH(EDATE(calculadoraViab!$C$87,15))&amp;YEAR(EDATE(calculadoraViab!$C$87,15)),(calculadoraViab!$C$75*calculadoraViab!$D$66/4),0)
+
IF(MONTH(fluxoDeCaixa!BD3)&amp;YEAR(fluxoDeCaixa!BD3)=MONTH(EDATE(calculadoraViab!$C$87,18))&amp;YEAR(EDATE(calculadoraViab!$C$87,18)),(calculadoraViab!$C$75*calculadoraViab!$D$66/4),0)
+
IF(MONTH(fluxoDeCaixa!BD3)&amp;YEAR(fluxoDeCaixa!BD3)=MONTH(EDATE(calculadoraViab!$C$87,21))&amp;YEAR(EDATE(calculadoraViab!$C$87,21)),(calculadoraViab!$C$75*calculadoraViab!$D$66/4),0)
+
IF(MONTH(fluxoDeCaixa!BD3)&amp;YEAR(fluxoDeCaixa!BD3)=MONTH(EDATE(calculadoraViab!$C$87,24))&amp;YEAR(EDATE(calculadoraViab!$C$87,24)),(calculadoraViab!$C$75*calculadoraViab!$D$66/4),0)</f>
        <v>0</v>
      </c>
      <c r="BE11" s="269">
        <f>IF(AND(fluxoDeCaixa!BE3&gt;=calculadoraViab!$C$85,fluxoDeCaixa!BE3&lt;EDATE(calculadoraViab!$C$85,calculadoraViab!$B$86+calculadoraViab!$B$87)),calculadoraViab!$D$71*(calculadoraViab!$D$66*calculadoraViab!$C$71/(calculadoraViab!$B$86+calculadoraViab!$B$87)),0)
+
IF(AND(fluxoDeCaixa!BE3&gt;=calculadoraViab!$C$86,fluxoDeCaixa!BE3&lt;EDATE(calculadoraViab!$C$86,calculadoraViab!$B$87)),IF(AND(calculadoraViab!BE29&lt;&gt;0,calculadoraViab!$B$71=0,calculadoraViab!$B$72=100%,calculadoraViab!$B$73=0,calculadoraViab!$B$86=0),calculadoraViab!$C$59/calculadoraViab!$B$87,calculadoraViab!$D$72*(calculadoraViab!$D$66*calculadoraViab!$C$72/calculadoraViab!$B$87)),0)
+
IF(MONTH(fluxoDeCaixa!BE3)&amp;YEAR(fluxoDeCaixa!BE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IF(MONTH(fluxoDeCaixa!BE3)&amp;YEAR(fluxoDeCaixa!BE3)=MONTH(EDATE(calculadoraViab!$C$87,3))&amp;YEAR(EDATE(calculadoraViab!$C$87,3)),(calculadoraViab!$C$74*calculadoraViab!$D$66/4),0)
+
IF(MONTH(fluxoDeCaixa!BE3)&amp;YEAR(fluxoDeCaixa!BE3)=MONTH(EDATE(calculadoraViab!$C$87,6))&amp;YEAR(EDATE(calculadoraViab!$C$87,6)),(calculadoraViab!$C$74*calculadoraViab!$D$66/4),0)
+
IF(MONTH(fluxoDeCaixa!BE3)&amp;YEAR(fluxoDeCaixa!BE3)=MONTH(EDATE(calculadoraViab!$C$87,9))&amp;YEAR(EDATE(calculadoraViab!$C$87,9)),(calculadoraViab!$C$74*calculadoraViab!$D$66/4),0)
+
IF(MONTH(fluxoDeCaixa!BE3)&amp;YEAR(fluxoDeCaixa!BE3)=MONTH(EDATE(calculadoraViab!$C$87,12))&amp;YEAR(EDATE(calculadoraViab!$C$87,12)),(calculadoraViab!$C$74*calculadoraViab!$D$66/4),0)
+
IF(MONTH(fluxoDeCaixa!BE3)&amp;YEAR(fluxoDeCaixa!BE3)=MONTH(EDATE(calculadoraViab!$C$87,15))&amp;YEAR(EDATE(calculadoraViab!$C$87,15)),(calculadoraViab!$C$75*calculadoraViab!$D$66/4),0)
+
IF(MONTH(fluxoDeCaixa!BE3)&amp;YEAR(fluxoDeCaixa!BE3)=MONTH(EDATE(calculadoraViab!$C$87,18))&amp;YEAR(EDATE(calculadoraViab!$C$87,18)),(calculadoraViab!$C$75*calculadoraViab!$D$66/4),0)
+
IF(MONTH(fluxoDeCaixa!BE3)&amp;YEAR(fluxoDeCaixa!BE3)=MONTH(EDATE(calculadoraViab!$C$87,21))&amp;YEAR(EDATE(calculadoraViab!$C$87,21)),(calculadoraViab!$C$75*calculadoraViab!$D$66/4),0)
+
IF(MONTH(fluxoDeCaixa!BE3)&amp;YEAR(fluxoDeCaixa!BE3)=MONTH(EDATE(calculadoraViab!$C$87,24))&amp;YEAR(EDATE(calculadoraViab!$C$87,24)),(calculadoraViab!$C$75*calculadoraViab!$D$66/4),0)</f>
        <v>0</v>
      </c>
      <c r="BF11" s="269">
        <f>IF(AND(fluxoDeCaixa!BF3&gt;=calculadoraViab!$C$85,fluxoDeCaixa!BF3&lt;EDATE(calculadoraViab!$C$85,calculadoraViab!$B$86+calculadoraViab!$B$87)),calculadoraViab!$D$71*(calculadoraViab!$D$66*calculadoraViab!$C$71/(calculadoraViab!$B$86+calculadoraViab!$B$87)),0)
+
IF(AND(fluxoDeCaixa!BF3&gt;=calculadoraViab!$C$86,fluxoDeCaixa!BF3&lt;EDATE(calculadoraViab!$C$86,calculadoraViab!$B$87)),IF(AND(calculadoraViab!BF29&lt;&gt;0,calculadoraViab!$B$71=0,calculadoraViab!$B$72=100%,calculadoraViab!$B$73=0,calculadoraViab!$B$86=0),calculadoraViab!$C$59/calculadoraViab!$B$87,calculadoraViab!$D$72*(calculadoraViab!$D$66*calculadoraViab!$C$72/calculadoraViab!$B$87)),0)
+
IF(MONTH(fluxoDeCaixa!BF3)&amp;YEAR(fluxoDeCaixa!BF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IF(MONTH(fluxoDeCaixa!BF3)&amp;YEAR(fluxoDeCaixa!BF3)=MONTH(EDATE(calculadoraViab!$C$87,3))&amp;YEAR(EDATE(calculadoraViab!$C$87,3)),(calculadoraViab!$C$74*calculadoraViab!$D$66/4),0)
+
IF(MONTH(fluxoDeCaixa!BF3)&amp;YEAR(fluxoDeCaixa!BF3)=MONTH(EDATE(calculadoraViab!$C$87,6))&amp;YEAR(EDATE(calculadoraViab!$C$87,6)),(calculadoraViab!$C$74*calculadoraViab!$D$66/4),0)
+
IF(MONTH(fluxoDeCaixa!BF3)&amp;YEAR(fluxoDeCaixa!BF3)=MONTH(EDATE(calculadoraViab!$C$87,9))&amp;YEAR(EDATE(calculadoraViab!$C$87,9)),(calculadoraViab!$C$74*calculadoraViab!$D$66/4),0)
+
IF(MONTH(fluxoDeCaixa!BF3)&amp;YEAR(fluxoDeCaixa!BF3)=MONTH(EDATE(calculadoraViab!$C$87,12))&amp;YEAR(EDATE(calculadoraViab!$C$87,12)),(calculadoraViab!$C$74*calculadoraViab!$D$66/4),0)
+
IF(MONTH(fluxoDeCaixa!BF3)&amp;YEAR(fluxoDeCaixa!BF3)=MONTH(EDATE(calculadoraViab!$C$87,15))&amp;YEAR(EDATE(calculadoraViab!$C$87,15)),(calculadoraViab!$C$75*calculadoraViab!$D$66/4),0)
+
IF(MONTH(fluxoDeCaixa!BF3)&amp;YEAR(fluxoDeCaixa!BF3)=MONTH(EDATE(calculadoraViab!$C$87,18))&amp;YEAR(EDATE(calculadoraViab!$C$87,18)),(calculadoraViab!$C$75*calculadoraViab!$D$66/4),0)
+
IF(MONTH(fluxoDeCaixa!BF3)&amp;YEAR(fluxoDeCaixa!BF3)=MONTH(EDATE(calculadoraViab!$C$87,21))&amp;YEAR(EDATE(calculadoraViab!$C$87,21)),(calculadoraViab!$C$75*calculadoraViab!$D$66/4),0)
+
IF(MONTH(fluxoDeCaixa!BF3)&amp;YEAR(fluxoDeCaixa!BF3)=MONTH(EDATE(calculadoraViab!$C$87,24))&amp;YEAR(EDATE(calculadoraViab!$C$87,24)),(calculadoraViab!$C$75*calculadoraViab!$D$66/4),0)</f>
        <v>180468.75</v>
      </c>
      <c r="BG11" s="269">
        <f>IF(AND(fluxoDeCaixa!BG3&gt;=calculadoraViab!$C$85,fluxoDeCaixa!BG3&lt;EDATE(calculadoraViab!$C$85,calculadoraViab!$B$86+calculadoraViab!$B$87)),calculadoraViab!$D$71*(calculadoraViab!$D$66*calculadoraViab!$C$71/(calculadoraViab!$B$86+calculadoraViab!$B$87)),0)
+
IF(AND(fluxoDeCaixa!BG3&gt;=calculadoraViab!$C$86,fluxoDeCaixa!BG3&lt;EDATE(calculadoraViab!$C$86,calculadoraViab!$B$87)),IF(AND(calculadoraViab!BG29&lt;&gt;0,calculadoraViab!$B$71=0,calculadoraViab!$B$72=100%,calculadoraViab!$B$73=0,calculadoraViab!$B$86=0),calculadoraViab!$C$59/calculadoraViab!$B$87,calculadoraViab!$D$72*(calculadoraViab!$D$66*calculadoraViab!$C$72/calculadoraViab!$B$87)),0)
+
IF(MONTH(fluxoDeCaixa!BG3)&amp;YEAR(fluxoDeCaixa!BG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IF(MONTH(fluxoDeCaixa!BG3)&amp;YEAR(fluxoDeCaixa!BG3)=MONTH(EDATE(calculadoraViab!$C$87,3))&amp;YEAR(EDATE(calculadoraViab!$C$87,3)),(calculadoraViab!$C$74*calculadoraViab!$D$66/4),0)
+
IF(MONTH(fluxoDeCaixa!BG3)&amp;YEAR(fluxoDeCaixa!BG3)=MONTH(EDATE(calculadoraViab!$C$87,6))&amp;YEAR(EDATE(calculadoraViab!$C$87,6)),(calculadoraViab!$C$74*calculadoraViab!$D$66/4),0)
+
IF(MONTH(fluxoDeCaixa!BG3)&amp;YEAR(fluxoDeCaixa!BG3)=MONTH(EDATE(calculadoraViab!$C$87,9))&amp;YEAR(EDATE(calculadoraViab!$C$87,9)),(calculadoraViab!$C$74*calculadoraViab!$D$66/4),0)
+
IF(MONTH(fluxoDeCaixa!BG3)&amp;YEAR(fluxoDeCaixa!BG3)=MONTH(EDATE(calculadoraViab!$C$87,12))&amp;YEAR(EDATE(calculadoraViab!$C$87,12)),(calculadoraViab!$C$74*calculadoraViab!$D$66/4),0)
+
IF(MONTH(fluxoDeCaixa!BG3)&amp;YEAR(fluxoDeCaixa!BG3)=MONTH(EDATE(calculadoraViab!$C$87,15))&amp;YEAR(EDATE(calculadoraViab!$C$87,15)),(calculadoraViab!$C$75*calculadoraViab!$D$66/4),0)
+
IF(MONTH(fluxoDeCaixa!BG3)&amp;YEAR(fluxoDeCaixa!BG3)=MONTH(EDATE(calculadoraViab!$C$87,18))&amp;YEAR(EDATE(calculadoraViab!$C$87,18)),(calculadoraViab!$C$75*calculadoraViab!$D$66/4),0)
+
IF(MONTH(fluxoDeCaixa!BG3)&amp;YEAR(fluxoDeCaixa!BG3)=MONTH(EDATE(calculadoraViab!$C$87,21))&amp;YEAR(EDATE(calculadoraViab!$C$87,21)),(calculadoraViab!$C$75*calculadoraViab!$D$66/4),0)
+
IF(MONTH(fluxoDeCaixa!BG3)&amp;YEAR(fluxoDeCaixa!BG3)=MONTH(EDATE(calculadoraViab!$C$87,24))&amp;YEAR(EDATE(calculadoraViab!$C$87,24)),(calculadoraViab!$C$75*calculadoraViab!$D$66/4),0)</f>
        <v>0</v>
      </c>
      <c r="BH11" s="269">
        <f>IF(AND(fluxoDeCaixa!BH3&gt;=calculadoraViab!$C$85,fluxoDeCaixa!BH3&lt;EDATE(calculadoraViab!$C$85,calculadoraViab!$B$86+calculadoraViab!$B$87)),calculadoraViab!$D$71*(calculadoraViab!$D$66*calculadoraViab!$C$71/(calculadoraViab!$B$86+calculadoraViab!$B$87)),0)
+
IF(AND(fluxoDeCaixa!BH3&gt;=calculadoraViab!$C$86,fluxoDeCaixa!BH3&lt;EDATE(calculadoraViab!$C$86,calculadoraViab!$B$87)),IF(AND(calculadoraViab!BH29&lt;&gt;0,calculadoraViab!$B$71=0,calculadoraViab!$B$72=100%,calculadoraViab!$B$73=0,calculadoraViab!$B$86=0),calculadoraViab!$C$59/calculadoraViab!$B$87,calculadoraViab!$D$72*(calculadoraViab!$D$66*calculadoraViab!$C$72/calculadoraViab!$B$87)),0)
+
IF(MONTH(fluxoDeCaixa!BH3)&amp;YEAR(fluxoDeCaixa!BH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IF(MONTH(fluxoDeCaixa!BH3)&amp;YEAR(fluxoDeCaixa!BH3)=MONTH(EDATE(calculadoraViab!$C$87,3))&amp;YEAR(EDATE(calculadoraViab!$C$87,3)),(calculadoraViab!$C$74*calculadoraViab!$D$66/4),0)
+
IF(MONTH(fluxoDeCaixa!BH3)&amp;YEAR(fluxoDeCaixa!BH3)=MONTH(EDATE(calculadoraViab!$C$87,6))&amp;YEAR(EDATE(calculadoraViab!$C$87,6)),(calculadoraViab!$C$74*calculadoraViab!$D$66/4),0)
+
IF(MONTH(fluxoDeCaixa!BH3)&amp;YEAR(fluxoDeCaixa!BH3)=MONTH(EDATE(calculadoraViab!$C$87,9))&amp;YEAR(EDATE(calculadoraViab!$C$87,9)),(calculadoraViab!$C$74*calculadoraViab!$D$66/4),0)
+
IF(MONTH(fluxoDeCaixa!BH3)&amp;YEAR(fluxoDeCaixa!BH3)=MONTH(EDATE(calculadoraViab!$C$87,12))&amp;YEAR(EDATE(calculadoraViab!$C$87,12)),(calculadoraViab!$C$74*calculadoraViab!$D$66/4),0)
+
IF(MONTH(fluxoDeCaixa!BH3)&amp;YEAR(fluxoDeCaixa!BH3)=MONTH(EDATE(calculadoraViab!$C$87,15))&amp;YEAR(EDATE(calculadoraViab!$C$87,15)),(calculadoraViab!$C$75*calculadoraViab!$D$66/4),0)
+
IF(MONTH(fluxoDeCaixa!BH3)&amp;YEAR(fluxoDeCaixa!BH3)=MONTH(EDATE(calculadoraViab!$C$87,18))&amp;YEAR(EDATE(calculadoraViab!$C$87,18)),(calculadoraViab!$C$75*calculadoraViab!$D$66/4),0)
+
IF(MONTH(fluxoDeCaixa!BH3)&amp;YEAR(fluxoDeCaixa!BH3)=MONTH(EDATE(calculadoraViab!$C$87,21))&amp;YEAR(EDATE(calculadoraViab!$C$87,21)),(calculadoraViab!$C$75*calculadoraViab!$D$66/4),0)
+
IF(MONTH(fluxoDeCaixa!BH3)&amp;YEAR(fluxoDeCaixa!BH3)=MONTH(EDATE(calculadoraViab!$C$87,24))&amp;YEAR(EDATE(calculadoraViab!$C$87,24)),(calculadoraViab!$C$75*calculadoraViab!$D$66/4),0)</f>
        <v>0</v>
      </c>
      <c r="BI11" s="269">
        <f>IF(AND(fluxoDeCaixa!BI3&gt;=calculadoraViab!$C$85,fluxoDeCaixa!BI3&lt;EDATE(calculadoraViab!$C$85,calculadoraViab!$B$86+calculadoraViab!$B$87)),calculadoraViab!$D$71*(calculadoraViab!$D$66*calculadoraViab!$C$71/(calculadoraViab!$B$86+calculadoraViab!$B$87)),0)
+
IF(AND(fluxoDeCaixa!BI3&gt;=calculadoraViab!$C$86,fluxoDeCaixa!BI3&lt;EDATE(calculadoraViab!$C$86,calculadoraViab!$B$87)),IF(AND(calculadoraViab!BI29&lt;&gt;0,calculadoraViab!$B$71=0,calculadoraViab!$B$72=100%,calculadoraViab!$B$73=0,calculadoraViab!$B$86=0),calculadoraViab!$C$59/calculadoraViab!$B$87,calculadoraViab!$D$72*(calculadoraViab!$D$66*calculadoraViab!$C$72/calculadoraViab!$B$87)),0)
+
IF(MONTH(fluxoDeCaixa!BI3)&amp;YEAR(fluxoDeCaixa!BI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IF(MONTH(fluxoDeCaixa!BI3)&amp;YEAR(fluxoDeCaixa!BI3)=MONTH(EDATE(calculadoraViab!$C$87,3))&amp;YEAR(EDATE(calculadoraViab!$C$87,3)),(calculadoraViab!$C$74*calculadoraViab!$D$66/4),0)
+
IF(MONTH(fluxoDeCaixa!BI3)&amp;YEAR(fluxoDeCaixa!BI3)=MONTH(EDATE(calculadoraViab!$C$87,6))&amp;YEAR(EDATE(calculadoraViab!$C$87,6)),(calculadoraViab!$C$74*calculadoraViab!$D$66/4),0)
+
IF(MONTH(fluxoDeCaixa!BI3)&amp;YEAR(fluxoDeCaixa!BI3)=MONTH(EDATE(calculadoraViab!$C$87,9))&amp;YEAR(EDATE(calculadoraViab!$C$87,9)),(calculadoraViab!$C$74*calculadoraViab!$D$66/4),0)
+
IF(MONTH(fluxoDeCaixa!BI3)&amp;YEAR(fluxoDeCaixa!BI3)=MONTH(EDATE(calculadoraViab!$C$87,12))&amp;YEAR(EDATE(calculadoraViab!$C$87,12)),(calculadoraViab!$C$74*calculadoraViab!$D$66/4),0)
+
IF(MONTH(fluxoDeCaixa!BI3)&amp;YEAR(fluxoDeCaixa!BI3)=MONTH(EDATE(calculadoraViab!$C$87,15))&amp;YEAR(EDATE(calculadoraViab!$C$87,15)),(calculadoraViab!$C$75*calculadoraViab!$D$66/4),0)
+
IF(MONTH(fluxoDeCaixa!BI3)&amp;YEAR(fluxoDeCaixa!BI3)=MONTH(EDATE(calculadoraViab!$C$87,18))&amp;YEAR(EDATE(calculadoraViab!$C$87,18)),(calculadoraViab!$C$75*calculadoraViab!$D$66/4),0)
+
IF(MONTH(fluxoDeCaixa!BI3)&amp;YEAR(fluxoDeCaixa!BI3)=MONTH(EDATE(calculadoraViab!$C$87,21))&amp;YEAR(EDATE(calculadoraViab!$C$87,21)),(calculadoraViab!$C$75*calculadoraViab!$D$66/4),0)
+
IF(MONTH(fluxoDeCaixa!BI3)&amp;YEAR(fluxoDeCaixa!BI3)=MONTH(EDATE(calculadoraViab!$C$87,24))&amp;YEAR(EDATE(calculadoraViab!$C$87,24)),(calculadoraViab!$C$75*calculadoraViab!$D$66/4),0)</f>
        <v>180468.75</v>
      </c>
      <c r="BJ11" s="269">
        <f>IF(AND(fluxoDeCaixa!BJ3&gt;=calculadoraViab!$C$85,fluxoDeCaixa!BJ3&lt;EDATE(calculadoraViab!$C$85,calculadoraViab!$B$86+calculadoraViab!$B$87)),calculadoraViab!$D$71*(calculadoraViab!$D$66*calculadoraViab!$C$71/(calculadoraViab!$B$86+calculadoraViab!$B$87)),0)
+
IF(AND(fluxoDeCaixa!BJ3&gt;=calculadoraViab!$C$86,fluxoDeCaixa!BJ3&lt;EDATE(calculadoraViab!$C$86,calculadoraViab!$B$87)),IF(AND(calculadoraViab!BJ29&lt;&gt;0,calculadoraViab!$B$71=0,calculadoraViab!$B$72=100%,calculadoraViab!$B$73=0,calculadoraViab!$B$86=0),calculadoraViab!$C$59/calculadoraViab!$B$87,calculadoraViab!$D$72*(calculadoraViab!$D$66*calculadoraViab!$C$72/calculadoraViab!$B$87)),0)
+
IF(MONTH(fluxoDeCaixa!BJ3)&amp;YEAR(fluxoDeCaixa!BJ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IF(MONTH(fluxoDeCaixa!BJ3)&amp;YEAR(fluxoDeCaixa!BJ3)=MONTH(EDATE(calculadoraViab!$C$87,3))&amp;YEAR(EDATE(calculadoraViab!$C$87,3)),(calculadoraViab!$C$74*calculadoraViab!$D$66/4),0)
+
IF(MONTH(fluxoDeCaixa!BJ3)&amp;YEAR(fluxoDeCaixa!BJ3)=MONTH(EDATE(calculadoraViab!$C$87,6))&amp;YEAR(EDATE(calculadoraViab!$C$87,6)),(calculadoraViab!$C$74*calculadoraViab!$D$66/4),0)
+
IF(MONTH(fluxoDeCaixa!BJ3)&amp;YEAR(fluxoDeCaixa!BJ3)=MONTH(EDATE(calculadoraViab!$C$87,9))&amp;YEAR(EDATE(calculadoraViab!$C$87,9)),(calculadoraViab!$C$74*calculadoraViab!$D$66/4),0)
+
IF(MONTH(fluxoDeCaixa!BJ3)&amp;YEAR(fluxoDeCaixa!BJ3)=MONTH(EDATE(calculadoraViab!$C$87,12))&amp;YEAR(EDATE(calculadoraViab!$C$87,12)),(calculadoraViab!$C$74*calculadoraViab!$D$66/4),0)
+
IF(MONTH(fluxoDeCaixa!BJ3)&amp;YEAR(fluxoDeCaixa!BJ3)=MONTH(EDATE(calculadoraViab!$C$87,15))&amp;YEAR(EDATE(calculadoraViab!$C$87,15)),(calculadoraViab!$C$75*calculadoraViab!$D$66/4),0)
+
IF(MONTH(fluxoDeCaixa!BJ3)&amp;YEAR(fluxoDeCaixa!BJ3)=MONTH(EDATE(calculadoraViab!$C$87,18))&amp;YEAR(EDATE(calculadoraViab!$C$87,18)),(calculadoraViab!$C$75*calculadoraViab!$D$66/4),0)
+
IF(MONTH(fluxoDeCaixa!BJ3)&amp;YEAR(fluxoDeCaixa!BJ3)=MONTH(EDATE(calculadoraViab!$C$87,21))&amp;YEAR(EDATE(calculadoraViab!$C$87,21)),(calculadoraViab!$C$75*calculadoraViab!$D$66/4),0)
+
IF(MONTH(fluxoDeCaixa!BJ3)&amp;YEAR(fluxoDeCaixa!BJ3)=MONTH(EDATE(calculadoraViab!$C$87,24))&amp;YEAR(EDATE(calculadoraViab!$C$87,24)),(calculadoraViab!$C$75*calculadoraViab!$D$66/4),0)</f>
        <v>0</v>
      </c>
      <c r="BK11" s="269">
        <f>IF(AND(fluxoDeCaixa!BK3&gt;=calculadoraViab!$C$85,fluxoDeCaixa!BK3&lt;EDATE(calculadoraViab!$C$85,calculadoraViab!$B$86+calculadoraViab!$B$87)),calculadoraViab!$D$71*(calculadoraViab!$D$66*calculadoraViab!$C$71/(calculadoraViab!$B$86+calculadoraViab!$B$87)),0)
+
IF(AND(fluxoDeCaixa!BK3&gt;=calculadoraViab!$C$86,fluxoDeCaixa!BK3&lt;EDATE(calculadoraViab!$C$86,calculadoraViab!$B$87)),IF(AND(calculadoraViab!BK29&lt;&gt;0,calculadoraViab!$B$71=0,calculadoraViab!$B$72=100%,calculadoraViab!$B$73=0,calculadoraViab!$B$86=0),calculadoraViab!$C$59/calculadoraViab!$B$87,calculadoraViab!$D$72*(calculadoraViab!$D$66*calculadoraViab!$C$72/calculadoraViab!$B$87)),0)
+
IF(MONTH(fluxoDeCaixa!BK3)&amp;YEAR(fluxoDeCaixa!BK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IF(MONTH(fluxoDeCaixa!BK3)&amp;YEAR(fluxoDeCaixa!BK3)=MONTH(EDATE(calculadoraViab!$C$87,3))&amp;YEAR(EDATE(calculadoraViab!$C$87,3)),(calculadoraViab!$C$74*calculadoraViab!$D$66/4),0)
+
IF(MONTH(fluxoDeCaixa!BK3)&amp;YEAR(fluxoDeCaixa!BK3)=MONTH(EDATE(calculadoraViab!$C$87,6))&amp;YEAR(EDATE(calculadoraViab!$C$87,6)),(calculadoraViab!$C$74*calculadoraViab!$D$66/4),0)
+
IF(MONTH(fluxoDeCaixa!BK3)&amp;YEAR(fluxoDeCaixa!BK3)=MONTH(EDATE(calculadoraViab!$C$87,9))&amp;YEAR(EDATE(calculadoraViab!$C$87,9)),(calculadoraViab!$C$74*calculadoraViab!$D$66/4),0)
+
IF(MONTH(fluxoDeCaixa!BK3)&amp;YEAR(fluxoDeCaixa!BK3)=MONTH(EDATE(calculadoraViab!$C$87,12))&amp;YEAR(EDATE(calculadoraViab!$C$87,12)),(calculadoraViab!$C$74*calculadoraViab!$D$66/4),0)
+
IF(MONTH(fluxoDeCaixa!BK3)&amp;YEAR(fluxoDeCaixa!BK3)=MONTH(EDATE(calculadoraViab!$C$87,15))&amp;YEAR(EDATE(calculadoraViab!$C$87,15)),(calculadoraViab!$C$75*calculadoraViab!$D$66/4),0)
+
IF(MONTH(fluxoDeCaixa!BK3)&amp;YEAR(fluxoDeCaixa!BK3)=MONTH(EDATE(calculadoraViab!$C$87,18))&amp;YEAR(EDATE(calculadoraViab!$C$87,18)),(calculadoraViab!$C$75*calculadoraViab!$D$66/4),0)
+
IF(MONTH(fluxoDeCaixa!BK3)&amp;YEAR(fluxoDeCaixa!BK3)=MONTH(EDATE(calculadoraViab!$C$87,21))&amp;YEAR(EDATE(calculadoraViab!$C$87,21)),(calculadoraViab!$C$75*calculadoraViab!$D$66/4),0)
+
IF(MONTH(fluxoDeCaixa!BK3)&amp;YEAR(fluxoDeCaixa!BK3)=MONTH(EDATE(calculadoraViab!$C$87,24))&amp;YEAR(EDATE(calculadoraViab!$C$87,24)),(calculadoraViab!$C$75*calculadoraViab!$D$66/4),0)</f>
        <v>0</v>
      </c>
      <c r="BL11" s="269">
        <f>IF(AND(fluxoDeCaixa!BL3&gt;=calculadoraViab!$C$85,fluxoDeCaixa!BL3&lt;EDATE(calculadoraViab!$C$85,calculadoraViab!$B$86+calculadoraViab!$B$87)),calculadoraViab!$D$71*(calculadoraViab!$D$66*calculadoraViab!$C$71/(calculadoraViab!$B$86+calculadoraViab!$B$87)),0)
+
IF(AND(fluxoDeCaixa!BL3&gt;=calculadoraViab!$C$86,fluxoDeCaixa!BL3&lt;EDATE(calculadoraViab!$C$86,calculadoraViab!$B$87)),IF(AND(calculadoraViab!BL29&lt;&gt;0,calculadoraViab!$B$71=0,calculadoraViab!$B$72=100%,calculadoraViab!$B$73=0,calculadoraViab!$B$86=0),calculadoraViab!$C$59/calculadoraViab!$B$87,calculadoraViab!$D$72*(calculadoraViab!$D$66*calculadoraViab!$C$72/calculadoraViab!$B$87)),0)
+
IF(MONTH(fluxoDeCaixa!BL3)&amp;YEAR(fluxoDeCaixa!BL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IF(MONTH(fluxoDeCaixa!BL3)&amp;YEAR(fluxoDeCaixa!BL3)=MONTH(EDATE(calculadoraViab!$C$87,3))&amp;YEAR(EDATE(calculadoraViab!$C$87,3)),(calculadoraViab!$C$74*calculadoraViab!$D$66/4),0)
+
IF(MONTH(fluxoDeCaixa!BL3)&amp;YEAR(fluxoDeCaixa!BL3)=MONTH(EDATE(calculadoraViab!$C$87,6))&amp;YEAR(EDATE(calculadoraViab!$C$87,6)),(calculadoraViab!$C$74*calculadoraViab!$D$66/4),0)
+
IF(MONTH(fluxoDeCaixa!BL3)&amp;YEAR(fluxoDeCaixa!BL3)=MONTH(EDATE(calculadoraViab!$C$87,9))&amp;YEAR(EDATE(calculadoraViab!$C$87,9)),(calculadoraViab!$C$74*calculadoraViab!$D$66/4),0)
+
IF(MONTH(fluxoDeCaixa!BL3)&amp;YEAR(fluxoDeCaixa!BL3)=MONTH(EDATE(calculadoraViab!$C$87,12))&amp;YEAR(EDATE(calculadoraViab!$C$87,12)),(calculadoraViab!$C$74*calculadoraViab!$D$66/4),0)
+
IF(MONTH(fluxoDeCaixa!BL3)&amp;YEAR(fluxoDeCaixa!BL3)=MONTH(EDATE(calculadoraViab!$C$87,15))&amp;YEAR(EDATE(calculadoraViab!$C$87,15)),(calculadoraViab!$C$75*calculadoraViab!$D$66/4),0)
+
IF(MONTH(fluxoDeCaixa!BL3)&amp;YEAR(fluxoDeCaixa!BL3)=MONTH(EDATE(calculadoraViab!$C$87,18))&amp;YEAR(EDATE(calculadoraViab!$C$87,18)),(calculadoraViab!$C$75*calculadoraViab!$D$66/4),0)
+
IF(MONTH(fluxoDeCaixa!BL3)&amp;YEAR(fluxoDeCaixa!BL3)=MONTH(EDATE(calculadoraViab!$C$87,21))&amp;YEAR(EDATE(calculadoraViab!$C$87,21)),(calculadoraViab!$C$75*calculadoraViab!$D$66/4),0)
+
IF(MONTH(fluxoDeCaixa!BL3)&amp;YEAR(fluxoDeCaixa!BL3)=MONTH(EDATE(calculadoraViab!$C$87,24))&amp;YEAR(EDATE(calculadoraViab!$C$87,24)),(calculadoraViab!$C$75*calculadoraViab!$D$66/4),0)</f>
        <v>180468.75</v>
      </c>
      <c r="BM11" s="269">
        <f>IF(AND(fluxoDeCaixa!BM3&gt;=calculadoraViab!$C$85,fluxoDeCaixa!BM3&lt;EDATE(calculadoraViab!$C$85,calculadoraViab!$B$86+calculadoraViab!$B$87)),calculadoraViab!$D$71*(calculadoraViab!$D$66*calculadoraViab!$C$71/(calculadoraViab!$B$86+calculadoraViab!$B$87)),0)
+
IF(AND(fluxoDeCaixa!BM3&gt;=calculadoraViab!$C$86,fluxoDeCaixa!BM3&lt;EDATE(calculadoraViab!$C$86,calculadoraViab!$B$87)),IF(AND(calculadoraViab!BM29&lt;&gt;0,calculadoraViab!$B$71=0,calculadoraViab!$B$72=100%,calculadoraViab!$B$73=0,calculadoraViab!$B$86=0),calculadoraViab!$C$59/calculadoraViab!$B$87,calculadoraViab!$D$72*(calculadoraViab!$D$66*calculadoraViab!$C$72/calculadoraViab!$B$87)),0)
+
IF(MONTH(fluxoDeCaixa!BM3)&amp;YEAR(fluxoDeCaixa!BM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IF(MONTH(fluxoDeCaixa!BM3)&amp;YEAR(fluxoDeCaixa!BM3)=MONTH(EDATE(calculadoraViab!$C$87,3))&amp;YEAR(EDATE(calculadoraViab!$C$87,3)),(calculadoraViab!$C$74*calculadoraViab!$D$66/4),0)
+
IF(MONTH(fluxoDeCaixa!BM3)&amp;YEAR(fluxoDeCaixa!BM3)=MONTH(EDATE(calculadoraViab!$C$87,6))&amp;YEAR(EDATE(calculadoraViab!$C$87,6)),(calculadoraViab!$C$74*calculadoraViab!$D$66/4),0)
+
IF(MONTH(fluxoDeCaixa!BM3)&amp;YEAR(fluxoDeCaixa!BM3)=MONTH(EDATE(calculadoraViab!$C$87,9))&amp;YEAR(EDATE(calculadoraViab!$C$87,9)),(calculadoraViab!$C$74*calculadoraViab!$D$66/4),0)
+
IF(MONTH(fluxoDeCaixa!BM3)&amp;YEAR(fluxoDeCaixa!BM3)=MONTH(EDATE(calculadoraViab!$C$87,12))&amp;YEAR(EDATE(calculadoraViab!$C$87,12)),(calculadoraViab!$C$74*calculadoraViab!$D$66/4),0)
+
IF(MONTH(fluxoDeCaixa!BM3)&amp;YEAR(fluxoDeCaixa!BM3)=MONTH(EDATE(calculadoraViab!$C$87,15))&amp;YEAR(EDATE(calculadoraViab!$C$87,15)),(calculadoraViab!$C$75*calculadoraViab!$D$66/4),0)
+
IF(MONTH(fluxoDeCaixa!BM3)&amp;YEAR(fluxoDeCaixa!BM3)=MONTH(EDATE(calculadoraViab!$C$87,18))&amp;YEAR(EDATE(calculadoraViab!$C$87,18)),(calculadoraViab!$C$75*calculadoraViab!$D$66/4),0)
+
IF(MONTH(fluxoDeCaixa!BM3)&amp;YEAR(fluxoDeCaixa!BM3)=MONTH(EDATE(calculadoraViab!$C$87,21))&amp;YEAR(EDATE(calculadoraViab!$C$87,21)),(calculadoraViab!$C$75*calculadoraViab!$D$66/4),0)
+
IF(MONTH(fluxoDeCaixa!BM3)&amp;YEAR(fluxoDeCaixa!BM3)=MONTH(EDATE(calculadoraViab!$C$87,24))&amp;YEAR(EDATE(calculadoraViab!$C$87,24)),(calculadoraViab!$C$75*calculadoraViab!$D$66/4),0)</f>
        <v>0</v>
      </c>
      <c r="BN11" s="269">
        <f>IF(AND(fluxoDeCaixa!BN3&gt;=calculadoraViab!$C$85,fluxoDeCaixa!BN3&lt;EDATE(calculadoraViab!$C$85,calculadoraViab!$B$86+calculadoraViab!$B$87)),calculadoraViab!$D$71*(calculadoraViab!$D$66*calculadoraViab!$C$71/(calculadoraViab!$B$86+calculadoraViab!$B$87)),0)
+
IF(AND(fluxoDeCaixa!BN3&gt;=calculadoraViab!$C$86,fluxoDeCaixa!BN3&lt;EDATE(calculadoraViab!$C$86,calculadoraViab!$B$87)),IF(AND(calculadoraViab!BN29&lt;&gt;0,calculadoraViab!$B$71=0,calculadoraViab!$B$72=100%,calculadoraViab!$B$73=0,calculadoraViab!$B$86=0),calculadoraViab!$C$59/calculadoraViab!$B$87,calculadoraViab!$D$72*(calculadoraViab!$D$66*calculadoraViab!$C$72/calculadoraViab!$B$87)),0)
+
IF(MONTH(fluxoDeCaixa!BN3)&amp;YEAR(fluxoDeCaixa!BN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IF(MONTH(fluxoDeCaixa!BN3)&amp;YEAR(fluxoDeCaixa!BN3)=MONTH(EDATE(calculadoraViab!$C$87,3))&amp;YEAR(EDATE(calculadoraViab!$C$87,3)),(calculadoraViab!$C$74*calculadoraViab!$D$66/4),0)
+
IF(MONTH(fluxoDeCaixa!BN3)&amp;YEAR(fluxoDeCaixa!BN3)=MONTH(EDATE(calculadoraViab!$C$87,6))&amp;YEAR(EDATE(calculadoraViab!$C$87,6)),(calculadoraViab!$C$74*calculadoraViab!$D$66/4),0)
+
IF(MONTH(fluxoDeCaixa!BN3)&amp;YEAR(fluxoDeCaixa!BN3)=MONTH(EDATE(calculadoraViab!$C$87,9))&amp;YEAR(EDATE(calculadoraViab!$C$87,9)),(calculadoraViab!$C$74*calculadoraViab!$D$66/4),0)
+
IF(MONTH(fluxoDeCaixa!BN3)&amp;YEAR(fluxoDeCaixa!BN3)=MONTH(EDATE(calculadoraViab!$C$87,12))&amp;YEAR(EDATE(calculadoraViab!$C$87,12)),(calculadoraViab!$C$74*calculadoraViab!$D$66/4),0)
+
IF(MONTH(fluxoDeCaixa!BN3)&amp;YEAR(fluxoDeCaixa!BN3)=MONTH(EDATE(calculadoraViab!$C$87,15))&amp;YEAR(EDATE(calculadoraViab!$C$87,15)),(calculadoraViab!$C$75*calculadoraViab!$D$66/4),0)
+
IF(MONTH(fluxoDeCaixa!BN3)&amp;YEAR(fluxoDeCaixa!BN3)=MONTH(EDATE(calculadoraViab!$C$87,18))&amp;YEAR(EDATE(calculadoraViab!$C$87,18)),(calculadoraViab!$C$75*calculadoraViab!$D$66/4),0)
+
IF(MONTH(fluxoDeCaixa!BN3)&amp;YEAR(fluxoDeCaixa!BN3)=MONTH(EDATE(calculadoraViab!$C$87,21))&amp;YEAR(EDATE(calculadoraViab!$C$87,21)),(calculadoraViab!$C$75*calculadoraViab!$D$66/4),0)
+
IF(MONTH(fluxoDeCaixa!BN3)&amp;YEAR(fluxoDeCaixa!BN3)=MONTH(EDATE(calculadoraViab!$C$87,24))&amp;YEAR(EDATE(calculadoraViab!$C$87,24)),(calculadoraViab!$C$75*calculadoraViab!$D$66/4),0)</f>
        <v>0</v>
      </c>
      <c r="BO11" s="269">
        <f>IF(AND(fluxoDeCaixa!BO3&gt;=calculadoraViab!$C$85,fluxoDeCaixa!BO3&lt;EDATE(calculadoraViab!$C$85,calculadoraViab!$B$86+calculadoraViab!$B$87)),calculadoraViab!$D$71*(calculadoraViab!$D$66*calculadoraViab!$C$71/(calculadoraViab!$B$86+calculadoraViab!$B$87)),0)
+
IF(AND(fluxoDeCaixa!BO3&gt;=calculadoraViab!$C$86,fluxoDeCaixa!BO3&lt;EDATE(calculadoraViab!$C$86,calculadoraViab!$B$87)),IF(AND(calculadoraViab!BO29&lt;&gt;0,calculadoraViab!$B$71=0,calculadoraViab!$B$72=100%,calculadoraViab!$B$73=0,calculadoraViab!$B$86=0),calculadoraViab!$C$59/calculadoraViab!$B$87,calculadoraViab!$D$72*(calculadoraViab!$D$66*calculadoraViab!$C$72/calculadoraViab!$B$87)),0)
+
IF(MONTH(fluxoDeCaixa!BO3)&amp;YEAR(fluxoDeCaixa!BO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IF(MONTH(fluxoDeCaixa!BO3)&amp;YEAR(fluxoDeCaixa!BO3)=MONTH(EDATE(calculadoraViab!$C$87,3))&amp;YEAR(EDATE(calculadoraViab!$C$87,3)),(calculadoraViab!$C$74*calculadoraViab!$D$66/4),0)
+
IF(MONTH(fluxoDeCaixa!BO3)&amp;YEAR(fluxoDeCaixa!BO3)=MONTH(EDATE(calculadoraViab!$C$87,6))&amp;YEAR(EDATE(calculadoraViab!$C$87,6)),(calculadoraViab!$C$74*calculadoraViab!$D$66/4),0)
+
IF(MONTH(fluxoDeCaixa!BO3)&amp;YEAR(fluxoDeCaixa!BO3)=MONTH(EDATE(calculadoraViab!$C$87,9))&amp;YEAR(EDATE(calculadoraViab!$C$87,9)),(calculadoraViab!$C$74*calculadoraViab!$D$66/4),0)
+
IF(MONTH(fluxoDeCaixa!BO3)&amp;YEAR(fluxoDeCaixa!BO3)=MONTH(EDATE(calculadoraViab!$C$87,12))&amp;YEAR(EDATE(calculadoraViab!$C$87,12)),(calculadoraViab!$C$74*calculadoraViab!$D$66/4),0)
+
IF(MONTH(fluxoDeCaixa!BO3)&amp;YEAR(fluxoDeCaixa!BO3)=MONTH(EDATE(calculadoraViab!$C$87,15))&amp;YEAR(EDATE(calculadoraViab!$C$87,15)),(calculadoraViab!$C$75*calculadoraViab!$D$66/4),0)
+
IF(MONTH(fluxoDeCaixa!BO3)&amp;YEAR(fluxoDeCaixa!BO3)=MONTH(EDATE(calculadoraViab!$C$87,18))&amp;YEAR(EDATE(calculadoraViab!$C$87,18)),(calculadoraViab!$C$75*calculadoraViab!$D$66/4),0)
+
IF(MONTH(fluxoDeCaixa!BO3)&amp;YEAR(fluxoDeCaixa!BO3)=MONTH(EDATE(calculadoraViab!$C$87,21))&amp;YEAR(EDATE(calculadoraViab!$C$87,21)),(calculadoraViab!$C$75*calculadoraViab!$D$66/4),0)
+
IF(MONTH(fluxoDeCaixa!BO3)&amp;YEAR(fluxoDeCaixa!BO3)=MONTH(EDATE(calculadoraViab!$C$87,24))&amp;YEAR(EDATE(calculadoraViab!$C$87,24)),(calculadoraViab!$C$75*calculadoraViab!$D$66/4),0)</f>
        <v>0</v>
      </c>
      <c r="BP11" s="269">
        <f>IF(AND(fluxoDeCaixa!BP3&gt;=calculadoraViab!$C$85,fluxoDeCaixa!BP3&lt;EDATE(calculadoraViab!$C$85,calculadoraViab!$B$86+calculadoraViab!$B$87)),calculadoraViab!$D$71*(calculadoraViab!$D$66*calculadoraViab!$C$71/(calculadoraViab!$B$86+calculadoraViab!$B$87)),0)
+
IF(AND(fluxoDeCaixa!BP3&gt;=calculadoraViab!$C$86,fluxoDeCaixa!BP3&lt;EDATE(calculadoraViab!$C$86,calculadoraViab!$B$87)),IF(AND(calculadoraViab!BP29&lt;&gt;0,calculadoraViab!$B$71=0,calculadoraViab!$B$72=100%,calculadoraViab!$B$73=0,calculadoraViab!$B$86=0),calculadoraViab!$C$59/calculadoraViab!$B$87,calculadoraViab!$D$72*(calculadoraViab!$D$66*calculadoraViab!$C$72/calculadoraViab!$B$87)),0)
+
IF(MONTH(fluxoDeCaixa!BP3)&amp;YEAR(fluxoDeCaixa!BP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IF(MONTH(fluxoDeCaixa!BP3)&amp;YEAR(fluxoDeCaixa!BP3)=MONTH(EDATE(calculadoraViab!$C$87,3))&amp;YEAR(EDATE(calculadoraViab!$C$87,3)),(calculadoraViab!$C$74*calculadoraViab!$D$66/4),0)
+
IF(MONTH(fluxoDeCaixa!BP3)&amp;YEAR(fluxoDeCaixa!BP3)=MONTH(EDATE(calculadoraViab!$C$87,6))&amp;YEAR(EDATE(calculadoraViab!$C$87,6)),(calculadoraViab!$C$74*calculadoraViab!$D$66/4),0)
+
IF(MONTH(fluxoDeCaixa!BP3)&amp;YEAR(fluxoDeCaixa!BP3)=MONTH(EDATE(calculadoraViab!$C$87,9))&amp;YEAR(EDATE(calculadoraViab!$C$87,9)),(calculadoraViab!$C$74*calculadoraViab!$D$66/4),0)
+
IF(MONTH(fluxoDeCaixa!BP3)&amp;YEAR(fluxoDeCaixa!BP3)=MONTH(EDATE(calculadoraViab!$C$87,12))&amp;YEAR(EDATE(calculadoraViab!$C$87,12)),(calculadoraViab!$C$74*calculadoraViab!$D$66/4),0)
+
IF(MONTH(fluxoDeCaixa!BP3)&amp;YEAR(fluxoDeCaixa!BP3)=MONTH(EDATE(calculadoraViab!$C$87,15))&amp;YEAR(EDATE(calculadoraViab!$C$87,15)),(calculadoraViab!$C$75*calculadoraViab!$D$66/4),0)
+
IF(MONTH(fluxoDeCaixa!BP3)&amp;YEAR(fluxoDeCaixa!BP3)=MONTH(EDATE(calculadoraViab!$C$87,18))&amp;YEAR(EDATE(calculadoraViab!$C$87,18)),(calculadoraViab!$C$75*calculadoraViab!$D$66/4),0)
+
IF(MONTH(fluxoDeCaixa!BP3)&amp;YEAR(fluxoDeCaixa!BP3)=MONTH(EDATE(calculadoraViab!$C$87,21))&amp;YEAR(EDATE(calculadoraViab!$C$87,21)),(calculadoraViab!$C$75*calculadoraViab!$D$66/4),0)
+
IF(MONTH(fluxoDeCaixa!BP3)&amp;YEAR(fluxoDeCaixa!BP3)=MONTH(EDATE(calculadoraViab!$C$87,24))&amp;YEAR(EDATE(calculadoraViab!$C$87,24)),(calculadoraViab!$C$75*calculadoraViab!$D$66/4),0)</f>
        <v>0</v>
      </c>
      <c r="BQ11" s="269">
        <f>IF(AND(fluxoDeCaixa!BQ3&gt;=calculadoraViab!$C$85,fluxoDeCaixa!BQ3&lt;EDATE(calculadoraViab!$C$85,calculadoraViab!$B$86+calculadoraViab!$B$87)),calculadoraViab!$D$71*(calculadoraViab!$D$66*calculadoraViab!$C$71/(calculadoraViab!$B$86+calculadoraViab!$B$87)),0)
+
IF(AND(fluxoDeCaixa!BQ3&gt;=calculadoraViab!$C$86,fluxoDeCaixa!BQ3&lt;EDATE(calculadoraViab!$C$86,calculadoraViab!$B$87)),IF(AND(calculadoraViab!BQ29&lt;&gt;0,calculadoraViab!$B$71=0,calculadoraViab!$B$72=100%,calculadoraViab!$B$73=0,calculadoraViab!$B$86=0),calculadoraViab!$C$59/calculadoraViab!$B$87,calculadoraViab!$D$72*(calculadoraViab!$D$66*calculadoraViab!$C$72/calculadoraViab!$B$87)),0)
+
IF(MONTH(fluxoDeCaixa!BQ3)&amp;YEAR(fluxoDeCaixa!BQ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IF(MONTH(fluxoDeCaixa!BQ3)&amp;YEAR(fluxoDeCaixa!BQ3)=MONTH(EDATE(calculadoraViab!$C$87,3))&amp;YEAR(EDATE(calculadoraViab!$C$87,3)),(calculadoraViab!$C$74*calculadoraViab!$D$66/4),0)
+
IF(MONTH(fluxoDeCaixa!BQ3)&amp;YEAR(fluxoDeCaixa!BQ3)=MONTH(EDATE(calculadoraViab!$C$87,6))&amp;YEAR(EDATE(calculadoraViab!$C$87,6)),(calculadoraViab!$C$74*calculadoraViab!$D$66/4),0)
+
IF(MONTH(fluxoDeCaixa!BQ3)&amp;YEAR(fluxoDeCaixa!BQ3)=MONTH(EDATE(calculadoraViab!$C$87,9))&amp;YEAR(EDATE(calculadoraViab!$C$87,9)),(calculadoraViab!$C$74*calculadoraViab!$D$66/4),0)
+
IF(MONTH(fluxoDeCaixa!BQ3)&amp;YEAR(fluxoDeCaixa!BQ3)=MONTH(EDATE(calculadoraViab!$C$87,12))&amp;YEAR(EDATE(calculadoraViab!$C$87,12)),(calculadoraViab!$C$74*calculadoraViab!$D$66/4),0)
+
IF(MONTH(fluxoDeCaixa!BQ3)&amp;YEAR(fluxoDeCaixa!BQ3)=MONTH(EDATE(calculadoraViab!$C$87,15))&amp;YEAR(EDATE(calculadoraViab!$C$87,15)),(calculadoraViab!$C$75*calculadoraViab!$D$66/4),0)
+
IF(MONTH(fluxoDeCaixa!BQ3)&amp;YEAR(fluxoDeCaixa!BQ3)=MONTH(EDATE(calculadoraViab!$C$87,18))&amp;YEAR(EDATE(calculadoraViab!$C$87,18)),(calculadoraViab!$C$75*calculadoraViab!$D$66/4),0)
+
IF(MONTH(fluxoDeCaixa!BQ3)&amp;YEAR(fluxoDeCaixa!BQ3)=MONTH(EDATE(calculadoraViab!$C$87,21))&amp;YEAR(EDATE(calculadoraViab!$C$87,21)),(calculadoraViab!$C$75*calculadoraViab!$D$66/4),0)
+
IF(MONTH(fluxoDeCaixa!BQ3)&amp;YEAR(fluxoDeCaixa!BQ3)=MONTH(EDATE(calculadoraViab!$C$87,24))&amp;YEAR(EDATE(calculadoraViab!$C$87,24)),(calculadoraViab!$C$75*calculadoraViab!$D$66/4),0)</f>
        <v>0</v>
      </c>
      <c r="BR11" s="269">
        <f>IF(AND(fluxoDeCaixa!BR3&gt;=calculadoraViab!$C$85,fluxoDeCaixa!BR3&lt;EDATE(calculadoraViab!$C$85,calculadoraViab!$B$86+calculadoraViab!$B$87)),calculadoraViab!$D$71*(calculadoraViab!$D$66*calculadoraViab!$C$71/(calculadoraViab!$B$86+calculadoraViab!$B$87)),0)
+
IF(AND(fluxoDeCaixa!BR3&gt;=calculadoraViab!$C$86,fluxoDeCaixa!BR3&lt;EDATE(calculadoraViab!$C$86,calculadoraViab!$B$87)),IF(AND(calculadoraViab!BR29&lt;&gt;0,calculadoraViab!$B$71=0,calculadoraViab!$B$72=100%,calculadoraViab!$B$73=0,calculadoraViab!$B$86=0),calculadoraViab!$C$59/calculadoraViab!$B$87,calculadoraViab!$D$72*(calculadoraViab!$D$66*calculadoraViab!$C$72/calculadoraViab!$B$87)),0)
+
IF(MONTH(fluxoDeCaixa!BR3)&amp;YEAR(fluxoDeCaixa!BR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IF(MONTH(fluxoDeCaixa!BR3)&amp;YEAR(fluxoDeCaixa!BR3)=MONTH(EDATE(calculadoraViab!$C$87,3))&amp;YEAR(EDATE(calculadoraViab!$C$87,3)),(calculadoraViab!$C$74*calculadoraViab!$D$66/4),0)
+
IF(MONTH(fluxoDeCaixa!BR3)&amp;YEAR(fluxoDeCaixa!BR3)=MONTH(EDATE(calculadoraViab!$C$87,6))&amp;YEAR(EDATE(calculadoraViab!$C$87,6)),(calculadoraViab!$C$74*calculadoraViab!$D$66/4),0)
+
IF(MONTH(fluxoDeCaixa!BR3)&amp;YEAR(fluxoDeCaixa!BR3)=MONTH(EDATE(calculadoraViab!$C$87,9))&amp;YEAR(EDATE(calculadoraViab!$C$87,9)),(calculadoraViab!$C$74*calculadoraViab!$D$66/4),0)
+
IF(MONTH(fluxoDeCaixa!BR3)&amp;YEAR(fluxoDeCaixa!BR3)=MONTH(EDATE(calculadoraViab!$C$87,12))&amp;YEAR(EDATE(calculadoraViab!$C$87,12)),(calculadoraViab!$C$74*calculadoraViab!$D$66/4),0)
+
IF(MONTH(fluxoDeCaixa!BR3)&amp;YEAR(fluxoDeCaixa!BR3)=MONTH(EDATE(calculadoraViab!$C$87,15))&amp;YEAR(EDATE(calculadoraViab!$C$87,15)),(calculadoraViab!$C$75*calculadoraViab!$D$66/4),0)
+
IF(MONTH(fluxoDeCaixa!BR3)&amp;YEAR(fluxoDeCaixa!BR3)=MONTH(EDATE(calculadoraViab!$C$87,18))&amp;YEAR(EDATE(calculadoraViab!$C$87,18)),(calculadoraViab!$C$75*calculadoraViab!$D$66/4),0)
+
IF(MONTH(fluxoDeCaixa!BR3)&amp;YEAR(fluxoDeCaixa!BR3)=MONTH(EDATE(calculadoraViab!$C$87,21))&amp;YEAR(EDATE(calculadoraViab!$C$87,21)),(calculadoraViab!$C$75*calculadoraViab!$D$66/4),0)
+
IF(MONTH(fluxoDeCaixa!BR3)&amp;YEAR(fluxoDeCaixa!BR3)=MONTH(EDATE(calculadoraViab!$C$87,24))&amp;YEAR(EDATE(calculadoraViab!$C$87,24)),(calculadoraViab!$C$75*calculadoraViab!$D$66/4),0)</f>
        <v>0</v>
      </c>
      <c r="BS11" s="269">
        <f>IF(AND(fluxoDeCaixa!BS3&gt;=calculadoraViab!$C$85,fluxoDeCaixa!BS3&lt;EDATE(calculadoraViab!$C$85,calculadoraViab!$B$86+calculadoraViab!$B$87)),calculadoraViab!$D$71*(calculadoraViab!$D$66*calculadoraViab!$C$71/(calculadoraViab!$B$86+calculadoraViab!$B$87)),0)
+
IF(AND(fluxoDeCaixa!BS3&gt;=calculadoraViab!$C$86,fluxoDeCaixa!BS3&lt;EDATE(calculadoraViab!$C$86,calculadoraViab!$B$87)),IF(AND(calculadoraViab!BS29&lt;&gt;0,calculadoraViab!$B$71=0,calculadoraViab!$B$72=100%,calculadoraViab!$B$73=0,calculadoraViab!$B$86=0),calculadoraViab!$C$59/calculadoraViab!$B$87,calculadoraViab!$D$72*(calculadoraViab!$D$66*calculadoraViab!$C$72/calculadoraViab!$B$87)),0)
+
IF(MONTH(fluxoDeCaixa!BS3)&amp;YEAR(fluxoDeCaixa!BS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IF(MONTH(fluxoDeCaixa!BS3)&amp;YEAR(fluxoDeCaixa!BS3)=MONTH(EDATE(calculadoraViab!$C$87,3))&amp;YEAR(EDATE(calculadoraViab!$C$87,3)),(calculadoraViab!$C$74*calculadoraViab!$D$66/4),0)
+
IF(MONTH(fluxoDeCaixa!BS3)&amp;YEAR(fluxoDeCaixa!BS3)=MONTH(EDATE(calculadoraViab!$C$87,6))&amp;YEAR(EDATE(calculadoraViab!$C$87,6)),(calculadoraViab!$C$74*calculadoraViab!$D$66/4),0)
+
IF(MONTH(fluxoDeCaixa!BS3)&amp;YEAR(fluxoDeCaixa!BS3)=MONTH(EDATE(calculadoraViab!$C$87,9))&amp;YEAR(EDATE(calculadoraViab!$C$87,9)),(calculadoraViab!$C$74*calculadoraViab!$D$66/4),0)
+
IF(MONTH(fluxoDeCaixa!BS3)&amp;YEAR(fluxoDeCaixa!BS3)=MONTH(EDATE(calculadoraViab!$C$87,12))&amp;YEAR(EDATE(calculadoraViab!$C$87,12)),(calculadoraViab!$C$74*calculadoraViab!$D$66/4),0)
+
IF(MONTH(fluxoDeCaixa!BS3)&amp;YEAR(fluxoDeCaixa!BS3)=MONTH(EDATE(calculadoraViab!$C$87,15))&amp;YEAR(EDATE(calculadoraViab!$C$87,15)),(calculadoraViab!$C$75*calculadoraViab!$D$66/4),0)
+
IF(MONTH(fluxoDeCaixa!BS3)&amp;YEAR(fluxoDeCaixa!BS3)=MONTH(EDATE(calculadoraViab!$C$87,18))&amp;YEAR(EDATE(calculadoraViab!$C$87,18)),(calculadoraViab!$C$75*calculadoraViab!$D$66/4),0)
+
IF(MONTH(fluxoDeCaixa!BS3)&amp;YEAR(fluxoDeCaixa!BS3)=MONTH(EDATE(calculadoraViab!$C$87,21))&amp;YEAR(EDATE(calculadoraViab!$C$87,21)),(calculadoraViab!$C$75*calculadoraViab!$D$66/4),0)
+
IF(MONTH(fluxoDeCaixa!BS3)&amp;YEAR(fluxoDeCaixa!BS3)=MONTH(EDATE(calculadoraViab!$C$87,24))&amp;YEAR(EDATE(calculadoraViab!$C$87,24)),(calculadoraViab!$C$75*calculadoraViab!$D$66/4),0)</f>
        <v>0</v>
      </c>
      <c r="BT11" s="269">
        <f>IF(AND(fluxoDeCaixa!BT3&gt;=calculadoraViab!$C$85,fluxoDeCaixa!BT3&lt;EDATE(calculadoraViab!$C$85,calculadoraViab!$B$86+calculadoraViab!$B$87)),calculadoraViab!$D$71*(calculadoraViab!$D$66*calculadoraViab!$C$71/(calculadoraViab!$B$86+calculadoraViab!$B$87)),0)
+
IF(AND(fluxoDeCaixa!BT3&gt;=calculadoraViab!$C$86,fluxoDeCaixa!BT3&lt;EDATE(calculadoraViab!$C$86,calculadoraViab!$B$87)),IF(AND(calculadoraViab!BT29&lt;&gt;0,calculadoraViab!$B$71=0,calculadoraViab!$B$72=100%,calculadoraViab!$B$73=0,calculadoraViab!$B$86=0),calculadoraViab!$C$59/calculadoraViab!$B$87,calculadoraViab!$D$72*(calculadoraViab!$D$66*calculadoraViab!$C$72/calculadoraViab!$B$87)),0)
+
IF(MONTH(fluxoDeCaixa!BT3)&amp;YEAR(fluxoDeCaixa!BT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IF(MONTH(fluxoDeCaixa!BT3)&amp;YEAR(fluxoDeCaixa!BT3)=MONTH(EDATE(calculadoraViab!$C$87,3))&amp;YEAR(EDATE(calculadoraViab!$C$87,3)),(calculadoraViab!$C$74*calculadoraViab!$D$66/4),0)
+
IF(MONTH(fluxoDeCaixa!BT3)&amp;YEAR(fluxoDeCaixa!BT3)=MONTH(EDATE(calculadoraViab!$C$87,6))&amp;YEAR(EDATE(calculadoraViab!$C$87,6)),(calculadoraViab!$C$74*calculadoraViab!$D$66/4),0)
+
IF(MONTH(fluxoDeCaixa!BT3)&amp;YEAR(fluxoDeCaixa!BT3)=MONTH(EDATE(calculadoraViab!$C$87,9))&amp;YEAR(EDATE(calculadoraViab!$C$87,9)),(calculadoraViab!$C$74*calculadoraViab!$D$66/4),0)
+
IF(MONTH(fluxoDeCaixa!BT3)&amp;YEAR(fluxoDeCaixa!BT3)=MONTH(EDATE(calculadoraViab!$C$87,12))&amp;YEAR(EDATE(calculadoraViab!$C$87,12)),(calculadoraViab!$C$74*calculadoraViab!$D$66/4),0)
+
IF(MONTH(fluxoDeCaixa!BT3)&amp;YEAR(fluxoDeCaixa!BT3)=MONTH(EDATE(calculadoraViab!$C$87,15))&amp;YEAR(EDATE(calculadoraViab!$C$87,15)),(calculadoraViab!$C$75*calculadoraViab!$D$66/4),0)
+
IF(MONTH(fluxoDeCaixa!BT3)&amp;YEAR(fluxoDeCaixa!BT3)=MONTH(EDATE(calculadoraViab!$C$87,18))&amp;YEAR(EDATE(calculadoraViab!$C$87,18)),(calculadoraViab!$C$75*calculadoraViab!$D$66/4),0)
+
IF(MONTH(fluxoDeCaixa!BT3)&amp;YEAR(fluxoDeCaixa!BT3)=MONTH(EDATE(calculadoraViab!$C$87,21))&amp;YEAR(EDATE(calculadoraViab!$C$87,21)),(calculadoraViab!$C$75*calculadoraViab!$D$66/4),0)
+
IF(MONTH(fluxoDeCaixa!BT3)&amp;YEAR(fluxoDeCaixa!BT3)=MONTH(EDATE(calculadoraViab!$C$87,24))&amp;YEAR(EDATE(calculadoraViab!$C$87,24)),(calculadoraViab!$C$75*calculadoraViab!$D$66/4),0)</f>
        <v>0</v>
      </c>
      <c r="BU11" s="269">
        <f>IF(AND(fluxoDeCaixa!BU3&gt;=calculadoraViab!$C$85,fluxoDeCaixa!BU3&lt;EDATE(calculadoraViab!$C$85,calculadoraViab!$B$86+calculadoraViab!$B$87)),calculadoraViab!$D$71*(calculadoraViab!$D$66*calculadoraViab!$C$71/(calculadoraViab!$B$86+calculadoraViab!$B$87)),0)
+
IF(AND(fluxoDeCaixa!BU3&gt;=calculadoraViab!$C$86,fluxoDeCaixa!BU3&lt;EDATE(calculadoraViab!$C$86,calculadoraViab!$B$87)),IF(AND(calculadoraViab!BU29&lt;&gt;0,calculadoraViab!$B$71=0,calculadoraViab!$B$72=100%,calculadoraViab!$B$73=0,calculadoraViab!$B$86=0),calculadoraViab!$C$59/calculadoraViab!$B$87,calculadoraViab!$D$72*(calculadoraViab!$D$66*calculadoraViab!$C$72/calculadoraViab!$B$87)),0)
+
IF(MONTH(fluxoDeCaixa!BU3)&amp;YEAR(fluxoDeCaixa!BU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IF(MONTH(fluxoDeCaixa!BU3)&amp;YEAR(fluxoDeCaixa!BU3)=MONTH(EDATE(calculadoraViab!$C$87,3))&amp;YEAR(EDATE(calculadoraViab!$C$87,3)),(calculadoraViab!$C$74*calculadoraViab!$D$66/4),0)
+
IF(MONTH(fluxoDeCaixa!BU3)&amp;YEAR(fluxoDeCaixa!BU3)=MONTH(EDATE(calculadoraViab!$C$87,6))&amp;YEAR(EDATE(calculadoraViab!$C$87,6)),(calculadoraViab!$C$74*calculadoraViab!$D$66/4),0)
+
IF(MONTH(fluxoDeCaixa!BU3)&amp;YEAR(fluxoDeCaixa!BU3)=MONTH(EDATE(calculadoraViab!$C$87,9))&amp;YEAR(EDATE(calculadoraViab!$C$87,9)),(calculadoraViab!$C$74*calculadoraViab!$D$66/4),0)
+
IF(MONTH(fluxoDeCaixa!BU3)&amp;YEAR(fluxoDeCaixa!BU3)=MONTH(EDATE(calculadoraViab!$C$87,12))&amp;YEAR(EDATE(calculadoraViab!$C$87,12)),(calculadoraViab!$C$74*calculadoraViab!$D$66/4),0)
+
IF(MONTH(fluxoDeCaixa!BU3)&amp;YEAR(fluxoDeCaixa!BU3)=MONTH(EDATE(calculadoraViab!$C$87,15))&amp;YEAR(EDATE(calculadoraViab!$C$87,15)),(calculadoraViab!$C$75*calculadoraViab!$D$66/4),0)
+
IF(MONTH(fluxoDeCaixa!BU3)&amp;YEAR(fluxoDeCaixa!BU3)=MONTH(EDATE(calculadoraViab!$C$87,18))&amp;YEAR(EDATE(calculadoraViab!$C$87,18)),(calculadoraViab!$C$75*calculadoraViab!$D$66/4),0)
+
IF(MONTH(fluxoDeCaixa!BU3)&amp;YEAR(fluxoDeCaixa!BU3)=MONTH(EDATE(calculadoraViab!$C$87,21))&amp;YEAR(EDATE(calculadoraViab!$C$87,21)),(calculadoraViab!$C$75*calculadoraViab!$D$66/4),0)
+
IF(MONTH(fluxoDeCaixa!BU3)&amp;YEAR(fluxoDeCaixa!BU3)=MONTH(EDATE(calculadoraViab!$C$87,24))&amp;YEAR(EDATE(calculadoraViab!$C$87,24)),(calculadoraViab!$C$75*calculadoraViab!$D$66/4),0)</f>
        <v>0</v>
      </c>
      <c r="BV11" s="269">
        <f>IF(AND(fluxoDeCaixa!BV3&gt;=calculadoraViab!$C$85,fluxoDeCaixa!BV3&lt;EDATE(calculadoraViab!$C$85,calculadoraViab!$B$86+calculadoraViab!$B$87)),calculadoraViab!$D$71*(calculadoraViab!$D$66*calculadoraViab!$C$71/(calculadoraViab!$B$86+calculadoraViab!$B$87)),0)
+
IF(AND(fluxoDeCaixa!BV3&gt;=calculadoraViab!$C$86,fluxoDeCaixa!BV3&lt;EDATE(calculadoraViab!$C$86,calculadoraViab!$B$87)),IF(AND(calculadoraViab!BV29&lt;&gt;0,calculadoraViab!$B$71=0,calculadoraViab!$B$72=100%,calculadoraViab!$B$73=0,calculadoraViab!$B$86=0),calculadoraViab!$C$59/calculadoraViab!$B$87,calculadoraViab!$D$72*(calculadoraViab!$D$66*calculadoraViab!$C$72/calculadoraViab!$B$87)),0)
+
IF(MONTH(fluxoDeCaixa!BV3)&amp;YEAR(fluxoDeCaixa!BV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IF(MONTH(fluxoDeCaixa!BV3)&amp;YEAR(fluxoDeCaixa!BV3)=MONTH(EDATE(calculadoraViab!$C$87,3))&amp;YEAR(EDATE(calculadoraViab!$C$87,3)),(calculadoraViab!$C$74*calculadoraViab!$D$66/4),0)
+
IF(MONTH(fluxoDeCaixa!BV3)&amp;YEAR(fluxoDeCaixa!BV3)=MONTH(EDATE(calculadoraViab!$C$87,6))&amp;YEAR(EDATE(calculadoraViab!$C$87,6)),(calculadoraViab!$C$74*calculadoraViab!$D$66/4),0)
+
IF(MONTH(fluxoDeCaixa!BV3)&amp;YEAR(fluxoDeCaixa!BV3)=MONTH(EDATE(calculadoraViab!$C$87,9))&amp;YEAR(EDATE(calculadoraViab!$C$87,9)),(calculadoraViab!$C$74*calculadoraViab!$D$66/4),0)
+
IF(MONTH(fluxoDeCaixa!BV3)&amp;YEAR(fluxoDeCaixa!BV3)=MONTH(EDATE(calculadoraViab!$C$87,12))&amp;YEAR(EDATE(calculadoraViab!$C$87,12)),(calculadoraViab!$C$74*calculadoraViab!$D$66/4),0)
+
IF(MONTH(fluxoDeCaixa!BV3)&amp;YEAR(fluxoDeCaixa!BV3)=MONTH(EDATE(calculadoraViab!$C$87,15))&amp;YEAR(EDATE(calculadoraViab!$C$87,15)),(calculadoraViab!$C$75*calculadoraViab!$D$66/4),0)
+
IF(MONTH(fluxoDeCaixa!BV3)&amp;YEAR(fluxoDeCaixa!BV3)=MONTH(EDATE(calculadoraViab!$C$87,18))&amp;YEAR(EDATE(calculadoraViab!$C$87,18)),(calculadoraViab!$C$75*calculadoraViab!$D$66/4),0)
+
IF(MONTH(fluxoDeCaixa!BV3)&amp;YEAR(fluxoDeCaixa!BV3)=MONTH(EDATE(calculadoraViab!$C$87,21))&amp;YEAR(EDATE(calculadoraViab!$C$87,21)),(calculadoraViab!$C$75*calculadoraViab!$D$66/4),0)
+
IF(MONTH(fluxoDeCaixa!BV3)&amp;YEAR(fluxoDeCaixa!BV3)=MONTH(EDATE(calculadoraViab!$C$87,24))&amp;YEAR(EDATE(calculadoraViab!$C$87,24)),(calculadoraViab!$C$75*calculadoraViab!$D$66/4),0)</f>
        <v>0</v>
      </c>
      <c r="BW11" s="269">
        <f>IF(AND(fluxoDeCaixa!BW3&gt;=calculadoraViab!$C$85,fluxoDeCaixa!BW3&lt;EDATE(calculadoraViab!$C$85,calculadoraViab!$B$86+calculadoraViab!$B$87)),calculadoraViab!$D$71*(calculadoraViab!$D$66*calculadoraViab!$C$71/(calculadoraViab!$B$86+calculadoraViab!$B$87)),0)
+
IF(AND(fluxoDeCaixa!BW3&gt;=calculadoraViab!$C$86,fluxoDeCaixa!BW3&lt;EDATE(calculadoraViab!$C$86,calculadoraViab!$B$87)),IF(AND(calculadoraViab!BW29&lt;&gt;0,calculadoraViab!$B$71=0,calculadoraViab!$B$72=100%,calculadoraViab!$B$73=0,calculadoraViab!$B$86=0),calculadoraViab!$C$59/calculadoraViab!$B$87,calculadoraViab!$D$72*(calculadoraViab!$D$66*calculadoraViab!$C$72/calculadoraViab!$B$87)),0)
+
IF(MONTH(fluxoDeCaixa!BW3)&amp;YEAR(fluxoDeCaixa!BW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IF(MONTH(fluxoDeCaixa!BW3)&amp;YEAR(fluxoDeCaixa!BW3)=MONTH(EDATE(calculadoraViab!$C$87,3))&amp;YEAR(EDATE(calculadoraViab!$C$87,3)),(calculadoraViab!$C$74*calculadoraViab!$D$66/4),0)
+
IF(MONTH(fluxoDeCaixa!BW3)&amp;YEAR(fluxoDeCaixa!BW3)=MONTH(EDATE(calculadoraViab!$C$87,6))&amp;YEAR(EDATE(calculadoraViab!$C$87,6)),(calculadoraViab!$C$74*calculadoraViab!$D$66/4),0)
+
IF(MONTH(fluxoDeCaixa!BW3)&amp;YEAR(fluxoDeCaixa!BW3)=MONTH(EDATE(calculadoraViab!$C$87,9))&amp;YEAR(EDATE(calculadoraViab!$C$87,9)),(calculadoraViab!$C$74*calculadoraViab!$D$66/4),0)
+
IF(MONTH(fluxoDeCaixa!BW3)&amp;YEAR(fluxoDeCaixa!BW3)=MONTH(EDATE(calculadoraViab!$C$87,12))&amp;YEAR(EDATE(calculadoraViab!$C$87,12)),(calculadoraViab!$C$74*calculadoraViab!$D$66/4),0)
+
IF(MONTH(fluxoDeCaixa!BW3)&amp;YEAR(fluxoDeCaixa!BW3)=MONTH(EDATE(calculadoraViab!$C$87,15))&amp;YEAR(EDATE(calculadoraViab!$C$87,15)),(calculadoraViab!$C$75*calculadoraViab!$D$66/4),0)
+
IF(MONTH(fluxoDeCaixa!BW3)&amp;YEAR(fluxoDeCaixa!BW3)=MONTH(EDATE(calculadoraViab!$C$87,18))&amp;YEAR(EDATE(calculadoraViab!$C$87,18)),(calculadoraViab!$C$75*calculadoraViab!$D$66/4),0)
+
IF(MONTH(fluxoDeCaixa!BW3)&amp;YEAR(fluxoDeCaixa!BW3)=MONTH(EDATE(calculadoraViab!$C$87,21))&amp;YEAR(EDATE(calculadoraViab!$C$87,21)),(calculadoraViab!$C$75*calculadoraViab!$D$66/4),0)
+
IF(MONTH(fluxoDeCaixa!BW3)&amp;YEAR(fluxoDeCaixa!BW3)=MONTH(EDATE(calculadoraViab!$C$87,24))&amp;YEAR(EDATE(calculadoraViab!$C$87,24)),(calculadoraViab!$C$75*calculadoraViab!$D$66/4),0)</f>
        <v>0</v>
      </c>
      <c r="BX11" s="269">
        <f>IF(AND(fluxoDeCaixa!BX3&gt;=calculadoraViab!$C$85,fluxoDeCaixa!BX3&lt;EDATE(calculadoraViab!$C$85,calculadoraViab!$B$86+calculadoraViab!$B$87)),calculadoraViab!$D$71*(calculadoraViab!$D$66*calculadoraViab!$C$71/(calculadoraViab!$B$86+calculadoraViab!$B$87)),0)
+
IF(AND(fluxoDeCaixa!BX3&gt;=calculadoraViab!$C$86,fluxoDeCaixa!BX3&lt;EDATE(calculadoraViab!$C$86,calculadoraViab!$B$87)),IF(AND(calculadoraViab!BX29&lt;&gt;0,calculadoraViab!$B$71=0,calculadoraViab!$B$72=100%,calculadoraViab!$B$73=0,calculadoraViab!$B$86=0),calculadoraViab!$C$59/calculadoraViab!$B$87,calculadoraViab!$D$72*(calculadoraViab!$D$66*calculadoraViab!$C$72/calculadoraViab!$B$87)),0)
+
IF(MONTH(fluxoDeCaixa!BX3)&amp;YEAR(fluxoDeCaixa!BX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IF(MONTH(fluxoDeCaixa!BX3)&amp;YEAR(fluxoDeCaixa!BX3)=MONTH(EDATE(calculadoraViab!$C$87,3))&amp;YEAR(EDATE(calculadoraViab!$C$87,3)),(calculadoraViab!$C$74*calculadoraViab!$D$66/4),0)
+
IF(MONTH(fluxoDeCaixa!BX3)&amp;YEAR(fluxoDeCaixa!BX3)=MONTH(EDATE(calculadoraViab!$C$87,6))&amp;YEAR(EDATE(calculadoraViab!$C$87,6)),(calculadoraViab!$C$74*calculadoraViab!$D$66/4),0)
+
IF(MONTH(fluxoDeCaixa!BX3)&amp;YEAR(fluxoDeCaixa!BX3)=MONTH(EDATE(calculadoraViab!$C$87,9))&amp;YEAR(EDATE(calculadoraViab!$C$87,9)),(calculadoraViab!$C$74*calculadoraViab!$D$66/4),0)
+
IF(MONTH(fluxoDeCaixa!BX3)&amp;YEAR(fluxoDeCaixa!BX3)=MONTH(EDATE(calculadoraViab!$C$87,12))&amp;YEAR(EDATE(calculadoraViab!$C$87,12)),(calculadoraViab!$C$74*calculadoraViab!$D$66/4),0)
+
IF(MONTH(fluxoDeCaixa!BX3)&amp;YEAR(fluxoDeCaixa!BX3)=MONTH(EDATE(calculadoraViab!$C$87,15))&amp;YEAR(EDATE(calculadoraViab!$C$87,15)),(calculadoraViab!$C$75*calculadoraViab!$D$66/4),0)
+
IF(MONTH(fluxoDeCaixa!BX3)&amp;YEAR(fluxoDeCaixa!BX3)=MONTH(EDATE(calculadoraViab!$C$87,18))&amp;YEAR(EDATE(calculadoraViab!$C$87,18)),(calculadoraViab!$C$75*calculadoraViab!$D$66/4),0)
+
IF(MONTH(fluxoDeCaixa!BX3)&amp;YEAR(fluxoDeCaixa!BX3)=MONTH(EDATE(calculadoraViab!$C$87,21))&amp;YEAR(EDATE(calculadoraViab!$C$87,21)),(calculadoraViab!$C$75*calculadoraViab!$D$66/4),0)
+
IF(MONTH(fluxoDeCaixa!BX3)&amp;YEAR(fluxoDeCaixa!BX3)=MONTH(EDATE(calculadoraViab!$C$87,24))&amp;YEAR(EDATE(calculadoraViab!$C$87,24)),(calculadoraViab!$C$75*calculadoraViab!$D$66/4),0)</f>
        <v>0</v>
      </c>
      <c r="BY11" s="269">
        <f>IF(AND(fluxoDeCaixa!BY3&gt;=calculadoraViab!$C$85,fluxoDeCaixa!BY3&lt;EDATE(calculadoraViab!$C$85,calculadoraViab!$B$86+calculadoraViab!$B$87)),calculadoraViab!$D$71*(calculadoraViab!$D$66*calculadoraViab!$C$71/(calculadoraViab!$B$86+calculadoraViab!$B$87)),0)
+
IF(AND(fluxoDeCaixa!BY3&gt;=calculadoraViab!$C$86,fluxoDeCaixa!BY3&lt;EDATE(calculadoraViab!$C$86,calculadoraViab!$B$87)),IF(AND(calculadoraViab!BY29&lt;&gt;0,calculadoraViab!$B$71=0,calculadoraViab!$B$72=100%,calculadoraViab!$B$73=0,calculadoraViab!$B$86=0),calculadoraViab!$C$59/calculadoraViab!$B$87,calculadoraViab!$D$72*(calculadoraViab!$D$66*calculadoraViab!$C$72/calculadoraViab!$B$87)),0)
+
IF(MONTH(fluxoDeCaixa!BY3)&amp;YEAR(fluxoDeCaixa!BY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IF(MONTH(fluxoDeCaixa!BY3)&amp;YEAR(fluxoDeCaixa!BY3)=MONTH(EDATE(calculadoraViab!$C$87,3))&amp;YEAR(EDATE(calculadoraViab!$C$87,3)),(calculadoraViab!$C$74*calculadoraViab!$D$66/4),0)
+
IF(MONTH(fluxoDeCaixa!BY3)&amp;YEAR(fluxoDeCaixa!BY3)=MONTH(EDATE(calculadoraViab!$C$87,6))&amp;YEAR(EDATE(calculadoraViab!$C$87,6)),(calculadoraViab!$C$74*calculadoraViab!$D$66/4),0)
+
IF(MONTH(fluxoDeCaixa!BY3)&amp;YEAR(fluxoDeCaixa!BY3)=MONTH(EDATE(calculadoraViab!$C$87,9))&amp;YEAR(EDATE(calculadoraViab!$C$87,9)),(calculadoraViab!$C$74*calculadoraViab!$D$66/4),0)
+
IF(MONTH(fluxoDeCaixa!BY3)&amp;YEAR(fluxoDeCaixa!BY3)=MONTH(EDATE(calculadoraViab!$C$87,12))&amp;YEAR(EDATE(calculadoraViab!$C$87,12)),(calculadoraViab!$C$74*calculadoraViab!$D$66/4),0)
+
IF(MONTH(fluxoDeCaixa!BY3)&amp;YEAR(fluxoDeCaixa!BY3)=MONTH(EDATE(calculadoraViab!$C$87,15))&amp;YEAR(EDATE(calculadoraViab!$C$87,15)),(calculadoraViab!$C$75*calculadoraViab!$D$66/4),0)
+
IF(MONTH(fluxoDeCaixa!BY3)&amp;YEAR(fluxoDeCaixa!BY3)=MONTH(EDATE(calculadoraViab!$C$87,18))&amp;YEAR(EDATE(calculadoraViab!$C$87,18)),(calculadoraViab!$C$75*calculadoraViab!$D$66/4),0)
+
IF(MONTH(fluxoDeCaixa!BY3)&amp;YEAR(fluxoDeCaixa!BY3)=MONTH(EDATE(calculadoraViab!$C$87,21))&amp;YEAR(EDATE(calculadoraViab!$C$87,21)),(calculadoraViab!$C$75*calculadoraViab!$D$66/4),0)
+
IF(MONTH(fluxoDeCaixa!BY3)&amp;YEAR(fluxoDeCaixa!BY3)=MONTH(EDATE(calculadoraViab!$C$87,24))&amp;YEAR(EDATE(calculadoraViab!$C$87,24)),(calculadoraViab!$C$75*calculadoraViab!$D$66/4),0)</f>
        <v>0</v>
      </c>
      <c r="BZ11" s="269">
        <f>IF(AND(fluxoDeCaixa!BZ3&gt;=calculadoraViab!$C$85,fluxoDeCaixa!BZ3&lt;EDATE(calculadoraViab!$C$85,calculadoraViab!$B$86+calculadoraViab!$B$87)),calculadoraViab!$D$71*(calculadoraViab!$D$66*calculadoraViab!$C$71/(calculadoraViab!$B$86+calculadoraViab!$B$87)),0)
+
IF(AND(fluxoDeCaixa!BZ3&gt;=calculadoraViab!$C$86,fluxoDeCaixa!BZ3&lt;EDATE(calculadoraViab!$C$86,calculadoraViab!$B$87)),IF(AND(calculadoraViab!BZ29&lt;&gt;0,calculadoraViab!$B$71=0,calculadoraViab!$B$72=100%,calculadoraViab!$B$73=0,calculadoraViab!$B$86=0),calculadoraViab!$C$59/calculadoraViab!$B$87,calculadoraViab!$D$72*(calculadoraViab!$D$66*calculadoraViab!$C$72/calculadoraViab!$B$87)),0)
+
IF(MONTH(fluxoDeCaixa!BZ3)&amp;YEAR(fluxoDeCaixa!BZ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IF(MONTH(fluxoDeCaixa!BZ3)&amp;YEAR(fluxoDeCaixa!BZ3)=MONTH(EDATE(calculadoraViab!$C$87,3))&amp;YEAR(EDATE(calculadoraViab!$C$87,3)),(calculadoraViab!$C$74*calculadoraViab!$D$66/4),0)
+
IF(MONTH(fluxoDeCaixa!BZ3)&amp;YEAR(fluxoDeCaixa!BZ3)=MONTH(EDATE(calculadoraViab!$C$87,6))&amp;YEAR(EDATE(calculadoraViab!$C$87,6)),(calculadoraViab!$C$74*calculadoraViab!$D$66/4),0)
+
IF(MONTH(fluxoDeCaixa!BZ3)&amp;YEAR(fluxoDeCaixa!BZ3)=MONTH(EDATE(calculadoraViab!$C$87,9))&amp;YEAR(EDATE(calculadoraViab!$C$87,9)),(calculadoraViab!$C$74*calculadoraViab!$D$66/4),0)
+
IF(MONTH(fluxoDeCaixa!BZ3)&amp;YEAR(fluxoDeCaixa!BZ3)=MONTH(EDATE(calculadoraViab!$C$87,12))&amp;YEAR(EDATE(calculadoraViab!$C$87,12)),(calculadoraViab!$C$74*calculadoraViab!$D$66/4),0)
+
IF(MONTH(fluxoDeCaixa!BZ3)&amp;YEAR(fluxoDeCaixa!BZ3)=MONTH(EDATE(calculadoraViab!$C$87,15))&amp;YEAR(EDATE(calculadoraViab!$C$87,15)),(calculadoraViab!$C$75*calculadoraViab!$D$66/4),0)
+
IF(MONTH(fluxoDeCaixa!BZ3)&amp;YEAR(fluxoDeCaixa!BZ3)=MONTH(EDATE(calculadoraViab!$C$87,18))&amp;YEAR(EDATE(calculadoraViab!$C$87,18)),(calculadoraViab!$C$75*calculadoraViab!$D$66/4),0)
+
IF(MONTH(fluxoDeCaixa!BZ3)&amp;YEAR(fluxoDeCaixa!BZ3)=MONTH(EDATE(calculadoraViab!$C$87,21))&amp;YEAR(EDATE(calculadoraViab!$C$87,21)),(calculadoraViab!$C$75*calculadoraViab!$D$66/4),0)
+
IF(MONTH(fluxoDeCaixa!BZ3)&amp;YEAR(fluxoDeCaixa!BZ3)=MONTH(EDATE(calculadoraViab!$C$87,24))&amp;YEAR(EDATE(calculadoraViab!$C$87,24)),(calculadoraViab!$C$75*calculadoraViab!$D$66/4),0)</f>
        <v>0</v>
      </c>
      <c r="CA11" s="269">
        <f>IF(AND(fluxoDeCaixa!CA3&gt;=calculadoraViab!$C$85,fluxoDeCaixa!CA3&lt;EDATE(calculadoraViab!$C$85,calculadoraViab!$B$86+calculadoraViab!$B$87)),calculadoraViab!$D$71*(calculadoraViab!$D$66*calculadoraViab!$C$71/(calculadoraViab!$B$86+calculadoraViab!$B$87)),0)
+
IF(AND(fluxoDeCaixa!CA3&gt;=calculadoraViab!$C$86,fluxoDeCaixa!CA3&lt;EDATE(calculadoraViab!$C$86,calculadoraViab!$B$87)),IF(AND(calculadoraViab!CA29&lt;&gt;0,calculadoraViab!$B$71=0,calculadoraViab!$B$72=100%,calculadoraViab!$B$73=0,calculadoraViab!$B$86=0),calculadoraViab!$C$59/calculadoraViab!$B$87,calculadoraViab!$D$72*(calculadoraViab!$D$66*calculadoraViab!$C$72/calculadoraViab!$B$87)),0)
+
IF(MONTH(fluxoDeCaixa!CA3)&amp;YEAR(fluxoDeCaixa!CA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IF(MONTH(fluxoDeCaixa!CA3)&amp;YEAR(fluxoDeCaixa!CA3)=MONTH(EDATE(calculadoraViab!$C$87,3))&amp;YEAR(EDATE(calculadoraViab!$C$87,3)),(calculadoraViab!$C$74*calculadoraViab!$D$66/4),0)
+
IF(MONTH(fluxoDeCaixa!CA3)&amp;YEAR(fluxoDeCaixa!CA3)=MONTH(EDATE(calculadoraViab!$C$87,6))&amp;YEAR(EDATE(calculadoraViab!$C$87,6)),(calculadoraViab!$C$74*calculadoraViab!$D$66/4),0)
+
IF(MONTH(fluxoDeCaixa!CA3)&amp;YEAR(fluxoDeCaixa!CA3)=MONTH(EDATE(calculadoraViab!$C$87,9))&amp;YEAR(EDATE(calculadoraViab!$C$87,9)),(calculadoraViab!$C$74*calculadoraViab!$D$66/4),0)
+
IF(MONTH(fluxoDeCaixa!CA3)&amp;YEAR(fluxoDeCaixa!CA3)=MONTH(EDATE(calculadoraViab!$C$87,12))&amp;YEAR(EDATE(calculadoraViab!$C$87,12)),(calculadoraViab!$C$74*calculadoraViab!$D$66/4),0)
+
IF(MONTH(fluxoDeCaixa!CA3)&amp;YEAR(fluxoDeCaixa!CA3)=MONTH(EDATE(calculadoraViab!$C$87,15))&amp;YEAR(EDATE(calculadoraViab!$C$87,15)),(calculadoraViab!$C$75*calculadoraViab!$D$66/4),0)
+
IF(MONTH(fluxoDeCaixa!CA3)&amp;YEAR(fluxoDeCaixa!CA3)=MONTH(EDATE(calculadoraViab!$C$87,18))&amp;YEAR(EDATE(calculadoraViab!$C$87,18)),(calculadoraViab!$C$75*calculadoraViab!$D$66/4),0)
+
IF(MONTH(fluxoDeCaixa!CA3)&amp;YEAR(fluxoDeCaixa!CA3)=MONTH(EDATE(calculadoraViab!$C$87,21))&amp;YEAR(EDATE(calculadoraViab!$C$87,21)),(calculadoraViab!$C$75*calculadoraViab!$D$66/4),0)
+
IF(MONTH(fluxoDeCaixa!CA3)&amp;YEAR(fluxoDeCaixa!CA3)=MONTH(EDATE(calculadoraViab!$C$87,24))&amp;YEAR(EDATE(calculadoraViab!$C$87,24)),(calculadoraViab!$C$75*calculadoraViab!$D$66/4),0)</f>
        <v>0</v>
      </c>
      <c r="CB11" s="269">
        <f>IF(AND(fluxoDeCaixa!CB3&gt;=calculadoraViab!$C$85,fluxoDeCaixa!CB3&lt;EDATE(calculadoraViab!$C$85,calculadoraViab!$B$86+calculadoraViab!$B$87)),calculadoraViab!$D$71*(calculadoraViab!$D$66*calculadoraViab!$C$71/(calculadoraViab!$B$86+calculadoraViab!$B$87)),0)
+
IF(AND(fluxoDeCaixa!CB3&gt;=calculadoraViab!$C$86,fluxoDeCaixa!CB3&lt;EDATE(calculadoraViab!$C$86,calculadoraViab!$B$87)),IF(AND(calculadoraViab!CB29&lt;&gt;0,calculadoraViab!$B$71=0,calculadoraViab!$B$72=100%,calculadoraViab!$B$73=0,calculadoraViab!$B$86=0),calculadoraViab!$C$59/calculadoraViab!$B$87,calculadoraViab!$D$72*(calculadoraViab!$D$66*calculadoraViab!$C$72/calculadoraViab!$B$87)),0)
+
IF(MONTH(fluxoDeCaixa!CB3)&amp;YEAR(fluxoDeCaixa!CB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IF(MONTH(fluxoDeCaixa!CB3)&amp;YEAR(fluxoDeCaixa!CB3)=MONTH(EDATE(calculadoraViab!$C$87,3))&amp;YEAR(EDATE(calculadoraViab!$C$87,3)),(calculadoraViab!$C$74*calculadoraViab!$D$66/4),0)
+
IF(MONTH(fluxoDeCaixa!CB3)&amp;YEAR(fluxoDeCaixa!CB3)=MONTH(EDATE(calculadoraViab!$C$87,6))&amp;YEAR(EDATE(calculadoraViab!$C$87,6)),(calculadoraViab!$C$74*calculadoraViab!$D$66/4),0)
+
IF(MONTH(fluxoDeCaixa!CB3)&amp;YEAR(fluxoDeCaixa!CB3)=MONTH(EDATE(calculadoraViab!$C$87,9))&amp;YEAR(EDATE(calculadoraViab!$C$87,9)),(calculadoraViab!$C$74*calculadoraViab!$D$66/4),0)
+
IF(MONTH(fluxoDeCaixa!CB3)&amp;YEAR(fluxoDeCaixa!CB3)=MONTH(EDATE(calculadoraViab!$C$87,12))&amp;YEAR(EDATE(calculadoraViab!$C$87,12)),(calculadoraViab!$C$74*calculadoraViab!$D$66/4),0)
+
IF(MONTH(fluxoDeCaixa!CB3)&amp;YEAR(fluxoDeCaixa!CB3)=MONTH(EDATE(calculadoraViab!$C$87,15))&amp;YEAR(EDATE(calculadoraViab!$C$87,15)),(calculadoraViab!$C$75*calculadoraViab!$D$66/4),0)
+
IF(MONTH(fluxoDeCaixa!CB3)&amp;YEAR(fluxoDeCaixa!CB3)=MONTH(EDATE(calculadoraViab!$C$87,18))&amp;YEAR(EDATE(calculadoraViab!$C$87,18)),(calculadoraViab!$C$75*calculadoraViab!$D$66/4),0)
+
IF(MONTH(fluxoDeCaixa!CB3)&amp;YEAR(fluxoDeCaixa!CB3)=MONTH(EDATE(calculadoraViab!$C$87,21))&amp;YEAR(EDATE(calculadoraViab!$C$87,21)),(calculadoraViab!$C$75*calculadoraViab!$D$66/4),0)
+
IF(MONTH(fluxoDeCaixa!CB3)&amp;YEAR(fluxoDeCaixa!CB3)=MONTH(EDATE(calculadoraViab!$C$87,24))&amp;YEAR(EDATE(calculadoraViab!$C$87,24)),(calculadoraViab!$C$75*calculadoraViab!$D$66/4),0)</f>
        <v>0</v>
      </c>
      <c r="CC11" s="269">
        <f>IF(AND(fluxoDeCaixa!CC3&gt;=calculadoraViab!$C$85,fluxoDeCaixa!CC3&lt;EDATE(calculadoraViab!$C$85,calculadoraViab!$B$86+calculadoraViab!$B$87)),calculadoraViab!$D$71*(calculadoraViab!$D$66*calculadoraViab!$C$71/(calculadoraViab!$B$86+calculadoraViab!$B$87)),0)
+
IF(AND(fluxoDeCaixa!CC3&gt;=calculadoraViab!$C$86,fluxoDeCaixa!CC3&lt;EDATE(calculadoraViab!$C$86,calculadoraViab!$B$87)),IF(AND(calculadoraViab!CC29&lt;&gt;0,calculadoraViab!$B$71=0,calculadoraViab!$B$72=100%,calculadoraViab!$B$73=0,calculadoraViab!$B$86=0),calculadoraViab!$C$59/calculadoraViab!$B$87,calculadoraViab!$D$72*(calculadoraViab!$D$66*calculadoraViab!$C$72/calculadoraViab!$B$87)),0)
+
IF(MONTH(fluxoDeCaixa!CC3)&amp;YEAR(fluxoDeCaixa!CC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IF(MONTH(fluxoDeCaixa!CC3)&amp;YEAR(fluxoDeCaixa!CC3)=MONTH(EDATE(calculadoraViab!$C$87,3))&amp;YEAR(EDATE(calculadoraViab!$C$87,3)),(calculadoraViab!$C$74*calculadoraViab!$D$66/4),0)
+
IF(MONTH(fluxoDeCaixa!CC3)&amp;YEAR(fluxoDeCaixa!CC3)=MONTH(EDATE(calculadoraViab!$C$87,6))&amp;YEAR(EDATE(calculadoraViab!$C$87,6)),(calculadoraViab!$C$74*calculadoraViab!$D$66/4),0)
+
IF(MONTH(fluxoDeCaixa!CC3)&amp;YEAR(fluxoDeCaixa!CC3)=MONTH(EDATE(calculadoraViab!$C$87,9))&amp;YEAR(EDATE(calculadoraViab!$C$87,9)),(calculadoraViab!$C$74*calculadoraViab!$D$66/4),0)
+
IF(MONTH(fluxoDeCaixa!CC3)&amp;YEAR(fluxoDeCaixa!CC3)=MONTH(EDATE(calculadoraViab!$C$87,12))&amp;YEAR(EDATE(calculadoraViab!$C$87,12)),(calculadoraViab!$C$74*calculadoraViab!$D$66/4),0)
+
IF(MONTH(fluxoDeCaixa!CC3)&amp;YEAR(fluxoDeCaixa!CC3)=MONTH(EDATE(calculadoraViab!$C$87,15))&amp;YEAR(EDATE(calculadoraViab!$C$87,15)),(calculadoraViab!$C$75*calculadoraViab!$D$66/4),0)
+
IF(MONTH(fluxoDeCaixa!CC3)&amp;YEAR(fluxoDeCaixa!CC3)=MONTH(EDATE(calculadoraViab!$C$87,18))&amp;YEAR(EDATE(calculadoraViab!$C$87,18)),(calculadoraViab!$C$75*calculadoraViab!$D$66/4),0)
+
IF(MONTH(fluxoDeCaixa!CC3)&amp;YEAR(fluxoDeCaixa!CC3)=MONTH(EDATE(calculadoraViab!$C$87,21))&amp;YEAR(EDATE(calculadoraViab!$C$87,21)),(calculadoraViab!$C$75*calculadoraViab!$D$66/4),0)
+
IF(MONTH(fluxoDeCaixa!CC3)&amp;YEAR(fluxoDeCaixa!CC3)=MONTH(EDATE(calculadoraViab!$C$87,24))&amp;YEAR(EDATE(calculadoraViab!$C$87,24)),(calculadoraViab!$C$75*calculadoraViab!$D$66/4),0)</f>
        <v>0</v>
      </c>
      <c r="CD11" s="269">
        <f>IF(AND(fluxoDeCaixa!CD3&gt;=calculadoraViab!$C$85,fluxoDeCaixa!CD3&lt;EDATE(calculadoraViab!$C$85,calculadoraViab!$B$86+calculadoraViab!$B$87)),calculadoraViab!$D$71*(calculadoraViab!$D$66*calculadoraViab!$C$71/(calculadoraViab!$B$86+calculadoraViab!$B$87)),0)
+
IF(AND(fluxoDeCaixa!CD3&gt;=calculadoraViab!$C$86,fluxoDeCaixa!CD3&lt;EDATE(calculadoraViab!$C$86,calculadoraViab!$B$87)),IF(AND(calculadoraViab!CD29&lt;&gt;0,calculadoraViab!$B$71=0,calculadoraViab!$B$72=100%,calculadoraViab!$B$73=0,calculadoraViab!$B$86=0),calculadoraViab!$C$59/calculadoraViab!$B$87,calculadoraViab!$D$72*(calculadoraViab!$D$66*calculadoraViab!$C$72/calculadoraViab!$B$87)),0)
+
IF(MONTH(fluxoDeCaixa!CD3)&amp;YEAR(fluxoDeCaixa!CD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IF(MONTH(fluxoDeCaixa!CD3)&amp;YEAR(fluxoDeCaixa!CD3)=MONTH(EDATE(calculadoraViab!$C$87,3))&amp;YEAR(EDATE(calculadoraViab!$C$87,3)),(calculadoraViab!$C$74*calculadoraViab!$D$66/4),0)
+
IF(MONTH(fluxoDeCaixa!CD3)&amp;YEAR(fluxoDeCaixa!CD3)=MONTH(EDATE(calculadoraViab!$C$87,6))&amp;YEAR(EDATE(calculadoraViab!$C$87,6)),(calculadoraViab!$C$74*calculadoraViab!$D$66/4),0)
+
IF(MONTH(fluxoDeCaixa!CD3)&amp;YEAR(fluxoDeCaixa!CD3)=MONTH(EDATE(calculadoraViab!$C$87,9))&amp;YEAR(EDATE(calculadoraViab!$C$87,9)),(calculadoraViab!$C$74*calculadoraViab!$D$66/4),0)
+
IF(MONTH(fluxoDeCaixa!CD3)&amp;YEAR(fluxoDeCaixa!CD3)=MONTH(EDATE(calculadoraViab!$C$87,12))&amp;YEAR(EDATE(calculadoraViab!$C$87,12)),(calculadoraViab!$C$74*calculadoraViab!$D$66/4),0)
+
IF(MONTH(fluxoDeCaixa!CD3)&amp;YEAR(fluxoDeCaixa!CD3)=MONTH(EDATE(calculadoraViab!$C$87,15))&amp;YEAR(EDATE(calculadoraViab!$C$87,15)),(calculadoraViab!$C$75*calculadoraViab!$D$66/4),0)
+
IF(MONTH(fluxoDeCaixa!CD3)&amp;YEAR(fluxoDeCaixa!CD3)=MONTH(EDATE(calculadoraViab!$C$87,18))&amp;YEAR(EDATE(calculadoraViab!$C$87,18)),(calculadoraViab!$C$75*calculadoraViab!$D$66/4),0)
+
IF(MONTH(fluxoDeCaixa!CD3)&amp;YEAR(fluxoDeCaixa!CD3)=MONTH(EDATE(calculadoraViab!$C$87,21))&amp;YEAR(EDATE(calculadoraViab!$C$87,21)),(calculadoraViab!$C$75*calculadoraViab!$D$66/4),0)
+
IF(MONTH(fluxoDeCaixa!CD3)&amp;YEAR(fluxoDeCaixa!CD3)=MONTH(EDATE(calculadoraViab!$C$87,24))&amp;YEAR(EDATE(calculadoraViab!$C$87,24)),(calculadoraViab!$C$75*calculadoraViab!$D$66/4),0)</f>
        <v>0</v>
      </c>
      <c r="CE11" s="269">
        <f>IF(AND(fluxoDeCaixa!CE3&gt;=calculadoraViab!$C$85,fluxoDeCaixa!CE3&lt;EDATE(calculadoraViab!$C$85,calculadoraViab!$B$86+calculadoraViab!$B$87)),calculadoraViab!$D$71*(calculadoraViab!$D$66*calculadoraViab!$C$71/(calculadoraViab!$B$86+calculadoraViab!$B$87)),0)
+
IF(AND(fluxoDeCaixa!CE3&gt;=calculadoraViab!$C$86,fluxoDeCaixa!CE3&lt;EDATE(calculadoraViab!$C$86,calculadoraViab!$B$87)),IF(AND(calculadoraViab!CE29&lt;&gt;0,calculadoraViab!$B$71=0,calculadoraViab!$B$72=100%,calculadoraViab!$B$73=0,calculadoraViab!$B$86=0),calculadoraViab!$C$59/calculadoraViab!$B$87,calculadoraViab!$D$72*(calculadoraViab!$D$66*calculadoraViab!$C$72/calculadoraViab!$B$87)),0)
+
IF(MONTH(fluxoDeCaixa!CE3)&amp;YEAR(fluxoDeCaixa!CE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IF(MONTH(fluxoDeCaixa!CE3)&amp;YEAR(fluxoDeCaixa!CE3)=MONTH(EDATE(calculadoraViab!$C$87,3))&amp;YEAR(EDATE(calculadoraViab!$C$87,3)),(calculadoraViab!$C$74*calculadoraViab!$D$66/4),0)
+
IF(MONTH(fluxoDeCaixa!CE3)&amp;YEAR(fluxoDeCaixa!CE3)=MONTH(EDATE(calculadoraViab!$C$87,6))&amp;YEAR(EDATE(calculadoraViab!$C$87,6)),(calculadoraViab!$C$74*calculadoraViab!$D$66/4),0)
+
IF(MONTH(fluxoDeCaixa!CE3)&amp;YEAR(fluxoDeCaixa!CE3)=MONTH(EDATE(calculadoraViab!$C$87,9))&amp;YEAR(EDATE(calculadoraViab!$C$87,9)),(calculadoraViab!$C$74*calculadoraViab!$D$66/4),0)
+
IF(MONTH(fluxoDeCaixa!CE3)&amp;YEAR(fluxoDeCaixa!CE3)=MONTH(EDATE(calculadoraViab!$C$87,12))&amp;YEAR(EDATE(calculadoraViab!$C$87,12)),(calculadoraViab!$C$74*calculadoraViab!$D$66/4),0)
+
IF(MONTH(fluxoDeCaixa!CE3)&amp;YEAR(fluxoDeCaixa!CE3)=MONTH(EDATE(calculadoraViab!$C$87,15))&amp;YEAR(EDATE(calculadoraViab!$C$87,15)),(calculadoraViab!$C$75*calculadoraViab!$D$66/4),0)
+
IF(MONTH(fluxoDeCaixa!CE3)&amp;YEAR(fluxoDeCaixa!CE3)=MONTH(EDATE(calculadoraViab!$C$87,18))&amp;YEAR(EDATE(calculadoraViab!$C$87,18)),(calculadoraViab!$C$75*calculadoraViab!$D$66/4),0)
+
IF(MONTH(fluxoDeCaixa!CE3)&amp;YEAR(fluxoDeCaixa!CE3)=MONTH(EDATE(calculadoraViab!$C$87,21))&amp;YEAR(EDATE(calculadoraViab!$C$87,21)),(calculadoraViab!$C$75*calculadoraViab!$D$66/4),0)
+
IF(MONTH(fluxoDeCaixa!CE3)&amp;YEAR(fluxoDeCaixa!CE3)=MONTH(EDATE(calculadoraViab!$C$87,24))&amp;YEAR(EDATE(calculadoraViab!$C$87,24)),(calculadoraViab!$C$75*calculadoraViab!$D$66/4),0)</f>
        <v>0</v>
      </c>
      <c r="CF11" s="269">
        <f>IF(AND(fluxoDeCaixa!CF3&gt;=calculadoraViab!$C$85,fluxoDeCaixa!CF3&lt;EDATE(calculadoraViab!$C$85,calculadoraViab!$B$86+calculadoraViab!$B$87)),calculadoraViab!$D$71*(calculadoraViab!$D$66*calculadoraViab!$C$71/(calculadoraViab!$B$86+calculadoraViab!$B$87)),0)
+
IF(AND(fluxoDeCaixa!CF3&gt;=calculadoraViab!$C$86,fluxoDeCaixa!CF3&lt;EDATE(calculadoraViab!$C$86,calculadoraViab!$B$87)),IF(AND(calculadoraViab!CF29&lt;&gt;0,calculadoraViab!$B$71=0,calculadoraViab!$B$72=100%,calculadoraViab!$B$73=0,calculadoraViab!$B$86=0),calculadoraViab!$C$59/calculadoraViab!$B$87,calculadoraViab!$D$72*(calculadoraViab!$D$66*calculadoraViab!$C$72/calculadoraViab!$B$87)),0)
+
IF(MONTH(fluxoDeCaixa!CF3)&amp;YEAR(fluxoDeCaixa!CF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IF(MONTH(fluxoDeCaixa!CF3)&amp;YEAR(fluxoDeCaixa!CF3)=MONTH(EDATE(calculadoraViab!$C$87,3))&amp;YEAR(EDATE(calculadoraViab!$C$87,3)),(calculadoraViab!$C$74*calculadoraViab!$D$66/4),0)
+
IF(MONTH(fluxoDeCaixa!CF3)&amp;YEAR(fluxoDeCaixa!CF3)=MONTH(EDATE(calculadoraViab!$C$87,6))&amp;YEAR(EDATE(calculadoraViab!$C$87,6)),(calculadoraViab!$C$74*calculadoraViab!$D$66/4),0)
+
IF(MONTH(fluxoDeCaixa!CF3)&amp;YEAR(fluxoDeCaixa!CF3)=MONTH(EDATE(calculadoraViab!$C$87,9))&amp;YEAR(EDATE(calculadoraViab!$C$87,9)),(calculadoraViab!$C$74*calculadoraViab!$D$66/4),0)
+
IF(MONTH(fluxoDeCaixa!CF3)&amp;YEAR(fluxoDeCaixa!CF3)=MONTH(EDATE(calculadoraViab!$C$87,12))&amp;YEAR(EDATE(calculadoraViab!$C$87,12)),(calculadoraViab!$C$74*calculadoraViab!$D$66/4),0)
+
IF(MONTH(fluxoDeCaixa!CF3)&amp;YEAR(fluxoDeCaixa!CF3)=MONTH(EDATE(calculadoraViab!$C$87,15))&amp;YEAR(EDATE(calculadoraViab!$C$87,15)),(calculadoraViab!$C$75*calculadoraViab!$D$66/4),0)
+
IF(MONTH(fluxoDeCaixa!CF3)&amp;YEAR(fluxoDeCaixa!CF3)=MONTH(EDATE(calculadoraViab!$C$87,18))&amp;YEAR(EDATE(calculadoraViab!$C$87,18)),(calculadoraViab!$C$75*calculadoraViab!$D$66/4),0)
+
IF(MONTH(fluxoDeCaixa!CF3)&amp;YEAR(fluxoDeCaixa!CF3)=MONTH(EDATE(calculadoraViab!$C$87,21))&amp;YEAR(EDATE(calculadoraViab!$C$87,21)),(calculadoraViab!$C$75*calculadoraViab!$D$66/4),0)
+
IF(MONTH(fluxoDeCaixa!CF3)&amp;YEAR(fluxoDeCaixa!CF3)=MONTH(EDATE(calculadoraViab!$C$87,24))&amp;YEAR(EDATE(calculadoraViab!$C$87,24)),(calculadoraViab!$C$75*calculadoraViab!$D$66/4),0)</f>
        <v>0</v>
      </c>
      <c r="CG11" s="269">
        <f>IF(AND(fluxoDeCaixa!CG3&gt;=calculadoraViab!$C$85,fluxoDeCaixa!CG3&lt;EDATE(calculadoraViab!$C$85,calculadoraViab!$B$86+calculadoraViab!$B$87)),calculadoraViab!$D$71*(calculadoraViab!$D$66*calculadoraViab!$C$71/(calculadoraViab!$B$86+calculadoraViab!$B$87)),0)
+
IF(AND(fluxoDeCaixa!CG3&gt;=calculadoraViab!$C$86,fluxoDeCaixa!CG3&lt;EDATE(calculadoraViab!$C$86,calculadoraViab!$B$87)),IF(AND(calculadoraViab!CG29&lt;&gt;0,calculadoraViab!$B$71=0,calculadoraViab!$B$72=100%,calculadoraViab!$B$73=0,calculadoraViab!$B$86=0),calculadoraViab!$C$59/calculadoraViab!$B$87,calculadoraViab!$D$72*(calculadoraViab!$D$66*calculadoraViab!$C$72/calculadoraViab!$B$87)),0)
+
IF(MONTH(fluxoDeCaixa!CG3)&amp;YEAR(fluxoDeCaixa!CG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IF(MONTH(fluxoDeCaixa!CG3)&amp;YEAR(fluxoDeCaixa!CG3)=MONTH(EDATE(calculadoraViab!$C$87,3))&amp;YEAR(EDATE(calculadoraViab!$C$87,3)),(calculadoraViab!$C$74*calculadoraViab!$D$66/4),0)
+
IF(MONTH(fluxoDeCaixa!CG3)&amp;YEAR(fluxoDeCaixa!CG3)=MONTH(EDATE(calculadoraViab!$C$87,6))&amp;YEAR(EDATE(calculadoraViab!$C$87,6)),(calculadoraViab!$C$74*calculadoraViab!$D$66/4),0)
+
IF(MONTH(fluxoDeCaixa!CG3)&amp;YEAR(fluxoDeCaixa!CG3)=MONTH(EDATE(calculadoraViab!$C$87,9))&amp;YEAR(EDATE(calculadoraViab!$C$87,9)),(calculadoraViab!$C$74*calculadoraViab!$D$66/4),0)
+
IF(MONTH(fluxoDeCaixa!CG3)&amp;YEAR(fluxoDeCaixa!CG3)=MONTH(EDATE(calculadoraViab!$C$87,12))&amp;YEAR(EDATE(calculadoraViab!$C$87,12)),(calculadoraViab!$C$74*calculadoraViab!$D$66/4),0)
+
IF(MONTH(fluxoDeCaixa!CG3)&amp;YEAR(fluxoDeCaixa!CG3)=MONTH(EDATE(calculadoraViab!$C$87,15))&amp;YEAR(EDATE(calculadoraViab!$C$87,15)),(calculadoraViab!$C$75*calculadoraViab!$D$66/4),0)
+
IF(MONTH(fluxoDeCaixa!CG3)&amp;YEAR(fluxoDeCaixa!CG3)=MONTH(EDATE(calculadoraViab!$C$87,18))&amp;YEAR(EDATE(calculadoraViab!$C$87,18)),(calculadoraViab!$C$75*calculadoraViab!$D$66/4),0)
+
IF(MONTH(fluxoDeCaixa!CG3)&amp;YEAR(fluxoDeCaixa!CG3)=MONTH(EDATE(calculadoraViab!$C$87,21))&amp;YEAR(EDATE(calculadoraViab!$C$87,21)),(calculadoraViab!$C$75*calculadoraViab!$D$66/4),0)
+
IF(MONTH(fluxoDeCaixa!CG3)&amp;YEAR(fluxoDeCaixa!CG3)=MONTH(EDATE(calculadoraViab!$C$87,24))&amp;YEAR(EDATE(calculadoraViab!$C$87,24)),(calculadoraViab!$C$75*calculadoraViab!$D$66/4),0)</f>
        <v>0</v>
      </c>
      <c r="CH11" s="269">
        <f>IF(AND(fluxoDeCaixa!CH3&gt;=calculadoraViab!$C$85,fluxoDeCaixa!CH3&lt;EDATE(calculadoraViab!$C$85,calculadoraViab!$B$86+calculadoraViab!$B$87)),calculadoraViab!$D$71*(calculadoraViab!$D$66*calculadoraViab!$C$71/(calculadoraViab!$B$86+calculadoraViab!$B$87)),0)
+
IF(AND(fluxoDeCaixa!CH3&gt;=calculadoraViab!$C$86,fluxoDeCaixa!CH3&lt;EDATE(calculadoraViab!$C$86,calculadoraViab!$B$87)),IF(AND(calculadoraViab!CH29&lt;&gt;0,calculadoraViab!$B$71=0,calculadoraViab!$B$72=100%,calculadoraViab!$B$73=0,calculadoraViab!$B$86=0),calculadoraViab!$C$59/calculadoraViab!$B$87,calculadoraViab!$D$72*(calculadoraViab!$D$66*calculadoraViab!$C$72/calculadoraViab!$B$87)),0)
+
IF(MONTH(fluxoDeCaixa!CH3)&amp;YEAR(fluxoDeCaixa!CH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IF(MONTH(fluxoDeCaixa!CH3)&amp;YEAR(fluxoDeCaixa!CH3)=MONTH(EDATE(calculadoraViab!$C$87,3))&amp;YEAR(EDATE(calculadoraViab!$C$87,3)),(calculadoraViab!$C$74*calculadoraViab!$D$66/4),0)
+
IF(MONTH(fluxoDeCaixa!CH3)&amp;YEAR(fluxoDeCaixa!CH3)=MONTH(EDATE(calculadoraViab!$C$87,6))&amp;YEAR(EDATE(calculadoraViab!$C$87,6)),(calculadoraViab!$C$74*calculadoraViab!$D$66/4),0)
+
IF(MONTH(fluxoDeCaixa!CH3)&amp;YEAR(fluxoDeCaixa!CH3)=MONTH(EDATE(calculadoraViab!$C$87,9))&amp;YEAR(EDATE(calculadoraViab!$C$87,9)),(calculadoraViab!$C$74*calculadoraViab!$D$66/4),0)
+
IF(MONTH(fluxoDeCaixa!CH3)&amp;YEAR(fluxoDeCaixa!CH3)=MONTH(EDATE(calculadoraViab!$C$87,12))&amp;YEAR(EDATE(calculadoraViab!$C$87,12)),(calculadoraViab!$C$74*calculadoraViab!$D$66/4),0)
+
IF(MONTH(fluxoDeCaixa!CH3)&amp;YEAR(fluxoDeCaixa!CH3)=MONTH(EDATE(calculadoraViab!$C$87,15))&amp;YEAR(EDATE(calculadoraViab!$C$87,15)),(calculadoraViab!$C$75*calculadoraViab!$D$66/4),0)
+
IF(MONTH(fluxoDeCaixa!CH3)&amp;YEAR(fluxoDeCaixa!CH3)=MONTH(EDATE(calculadoraViab!$C$87,18))&amp;YEAR(EDATE(calculadoraViab!$C$87,18)),(calculadoraViab!$C$75*calculadoraViab!$D$66/4),0)
+
IF(MONTH(fluxoDeCaixa!CH3)&amp;YEAR(fluxoDeCaixa!CH3)=MONTH(EDATE(calculadoraViab!$C$87,21))&amp;YEAR(EDATE(calculadoraViab!$C$87,21)),(calculadoraViab!$C$75*calculadoraViab!$D$66/4),0)
+
IF(MONTH(fluxoDeCaixa!CH3)&amp;YEAR(fluxoDeCaixa!CH3)=MONTH(EDATE(calculadoraViab!$C$87,24))&amp;YEAR(EDATE(calculadoraViab!$C$87,24)),(calculadoraViab!$C$75*calculadoraViab!$D$66/4),0)</f>
        <v>0</v>
      </c>
      <c r="CI11" s="269">
        <f>IF(AND(fluxoDeCaixa!CI3&gt;=calculadoraViab!$C$85,fluxoDeCaixa!CI3&lt;EDATE(calculadoraViab!$C$85,calculadoraViab!$B$86+calculadoraViab!$B$87)),calculadoraViab!$D$71*(calculadoraViab!$D$66*calculadoraViab!$C$71/(calculadoraViab!$B$86+calculadoraViab!$B$87)),0)
+
IF(AND(fluxoDeCaixa!CI3&gt;=calculadoraViab!$C$86,fluxoDeCaixa!CI3&lt;EDATE(calculadoraViab!$C$86,calculadoraViab!$B$87)),IF(AND(calculadoraViab!CI29&lt;&gt;0,calculadoraViab!$B$71=0,calculadoraViab!$B$72=100%,calculadoraViab!$B$73=0,calculadoraViab!$B$86=0),calculadoraViab!$C$59/calculadoraViab!$B$87,calculadoraViab!$D$72*(calculadoraViab!$D$66*calculadoraViab!$C$72/calculadoraViab!$B$87)),0)
+
IF(MONTH(fluxoDeCaixa!CI3)&amp;YEAR(fluxoDeCaixa!CI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IF(MONTH(fluxoDeCaixa!CI3)&amp;YEAR(fluxoDeCaixa!CI3)=MONTH(EDATE(calculadoraViab!$C$87,3))&amp;YEAR(EDATE(calculadoraViab!$C$87,3)),(calculadoraViab!$C$74*calculadoraViab!$D$66/4),0)
+
IF(MONTH(fluxoDeCaixa!CI3)&amp;YEAR(fluxoDeCaixa!CI3)=MONTH(EDATE(calculadoraViab!$C$87,6))&amp;YEAR(EDATE(calculadoraViab!$C$87,6)),(calculadoraViab!$C$74*calculadoraViab!$D$66/4),0)
+
IF(MONTH(fluxoDeCaixa!CI3)&amp;YEAR(fluxoDeCaixa!CI3)=MONTH(EDATE(calculadoraViab!$C$87,9))&amp;YEAR(EDATE(calculadoraViab!$C$87,9)),(calculadoraViab!$C$74*calculadoraViab!$D$66/4),0)
+
IF(MONTH(fluxoDeCaixa!CI3)&amp;YEAR(fluxoDeCaixa!CI3)=MONTH(EDATE(calculadoraViab!$C$87,12))&amp;YEAR(EDATE(calculadoraViab!$C$87,12)),(calculadoraViab!$C$74*calculadoraViab!$D$66/4),0)
+
IF(MONTH(fluxoDeCaixa!CI3)&amp;YEAR(fluxoDeCaixa!CI3)=MONTH(EDATE(calculadoraViab!$C$87,15))&amp;YEAR(EDATE(calculadoraViab!$C$87,15)),(calculadoraViab!$C$75*calculadoraViab!$D$66/4),0)
+
IF(MONTH(fluxoDeCaixa!CI3)&amp;YEAR(fluxoDeCaixa!CI3)=MONTH(EDATE(calculadoraViab!$C$87,18))&amp;YEAR(EDATE(calculadoraViab!$C$87,18)),(calculadoraViab!$C$75*calculadoraViab!$D$66/4),0)
+
IF(MONTH(fluxoDeCaixa!CI3)&amp;YEAR(fluxoDeCaixa!CI3)=MONTH(EDATE(calculadoraViab!$C$87,21))&amp;YEAR(EDATE(calculadoraViab!$C$87,21)),(calculadoraViab!$C$75*calculadoraViab!$D$66/4),0)
+
IF(MONTH(fluxoDeCaixa!CI3)&amp;YEAR(fluxoDeCaixa!CI3)=MONTH(EDATE(calculadoraViab!$C$87,24))&amp;YEAR(EDATE(calculadoraViab!$C$87,24)),(calculadoraViab!$C$75*calculadoraViab!$D$66/4),0)</f>
        <v>0</v>
      </c>
      <c r="CJ11" s="269">
        <f>IF(AND(fluxoDeCaixa!CJ3&gt;=calculadoraViab!$C$85,fluxoDeCaixa!CJ3&lt;EDATE(calculadoraViab!$C$85,calculadoraViab!$B$86+calculadoraViab!$B$87)),calculadoraViab!$D$71*(calculadoraViab!$D$66*calculadoraViab!$C$71/(calculadoraViab!$B$86+calculadoraViab!$B$87)),0)
+
IF(AND(fluxoDeCaixa!CJ3&gt;=calculadoraViab!$C$86,fluxoDeCaixa!CJ3&lt;EDATE(calculadoraViab!$C$86,calculadoraViab!$B$87)),IF(AND(calculadoraViab!CJ29&lt;&gt;0,calculadoraViab!$B$71=0,calculadoraViab!$B$72=100%,calculadoraViab!$B$73=0,calculadoraViab!$B$86=0),calculadoraViab!$C$59/calculadoraViab!$B$87,calculadoraViab!$D$72*(calculadoraViab!$D$66*calculadoraViab!$C$72/calculadoraViab!$B$87)),0)
+
IF(MONTH(fluxoDeCaixa!CJ3)&amp;YEAR(fluxoDeCaixa!CJ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IF(MONTH(fluxoDeCaixa!CJ3)&amp;YEAR(fluxoDeCaixa!CJ3)=MONTH(EDATE(calculadoraViab!$C$87,3))&amp;YEAR(EDATE(calculadoraViab!$C$87,3)),(calculadoraViab!$C$74*calculadoraViab!$D$66/4),0)
+
IF(MONTH(fluxoDeCaixa!CJ3)&amp;YEAR(fluxoDeCaixa!CJ3)=MONTH(EDATE(calculadoraViab!$C$87,6))&amp;YEAR(EDATE(calculadoraViab!$C$87,6)),(calculadoraViab!$C$74*calculadoraViab!$D$66/4),0)
+
IF(MONTH(fluxoDeCaixa!CJ3)&amp;YEAR(fluxoDeCaixa!CJ3)=MONTH(EDATE(calculadoraViab!$C$87,9))&amp;YEAR(EDATE(calculadoraViab!$C$87,9)),(calculadoraViab!$C$74*calculadoraViab!$D$66/4),0)
+
IF(MONTH(fluxoDeCaixa!CJ3)&amp;YEAR(fluxoDeCaixa!CJ3)=MONTH(EDATE(calculadoraViab!$C$87,12))&amp;YEAR(EDATE(calculadoraViab!$C$87,12)),(calculadoraViab!$C$74*calculadoraViab!$D$66/4),0)
+
IF(MONTH(fluxoDeCaixa!CJ3)&amp;YEAR(fluxoDeCaixa!CJ3)=MONTH(EDATE(calculadoraViab!$C$87,15))&amp;YEAR(EDATE(calculadoraViab!$C$87,15)),(calculadoraViab!$C$75*calculadoraViab!$D$66/4),0)
+
IF(MONTH(fluxoDeCaixa!CJ3)&amp;YEAR(fluxoDeCaixa!CJ3)=MONTH(EDATE(calculadoraViab!$C$87,18))&amp;YEAR(EDATE(calculadoraViab!$C$87,18)),(calculadoraViab!$C$75*calculadoraViab!$D$66/4),0)
+
IF(MONTH(fluxoDeCaixa!CJ3)&amp;YEAR(fluxoDeCaixa!CJ3)=MONTH(EDATE(calculadoraViab!$C$87,21))&amp;YEAR(EDATE(calculadoraViab!$C$87,21)),(calculadoraViab!$C$75*calculadoraViab!$D$66/4),0)
+
IF(MONTH(fluxoDeCaixa!CJ3)&amp;YEAR(fluxoDeCaixa!CJ3)=MONTH(EDATE(calculadoraViab!$C$87,24))&amp;YEAR(EDATE(calculadoraViab!$C$87,24)),(calculadoraViab!$C$75*calculadoraViab!$D$66/4),0)</f>
        <v>0</v>
      </c>
      <c r="CK11" s="269">
        <f>IF(AND(fluxoDeCaixa!CK3&gt;=calculadoraViab!$C$85,fluxoDeCaixa!CK3&lt;EDATE(calculadoraViab!$C$85,calculadoraViab!$B$86+calculadoraViab!$B$87)),calculadoraViab!$D$71*(calculadoraViab!$D$66*calculadoraViab!$C$71/(calculadoraViab!$B$86+calculadoraViab!$B$87)),0)
+
IF(AND(fluxoDeCaixa!CK3&gt;=calculadoraViab!$C$86,fluxoDeCaixa!CK3&lt;EDATE(calculadoraViab!$C$86,calculadoraViab!$B$87)),IF(AND(calculadoraViab!CK29&lt;&gt;0,calculadoraViab!$B$71=0,calculadoraViab!$B$72=100%,calculadoraViab!$B$73=0,calculadoraViab!$B$86=0),calculadoraViab!$C$59/calculadoraViab!$B$87,calculadoraViab!$D$72*(calculadoraViab!$D$66*calculadoraViab!$C$72/calculadoraViab!$B$87)),0)
+
IF(MONTH(fluxoDeCaixa!CK3)&amp;YEAR(fluxoDeCaixa!CK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IF(MONTH(fluxoDeCaixa!CK3)&amp;YEAR(fluxoDeCaixa!CK3)=MONTH(EDATE(calculadoraViab!$C$87,3))&amp;YEAR(EDATE(calculadoraViab!$C$87,3)),(calculadoraViab!$C$74*calculadoraViab!$D$66/4),0)
+
IF(MONTH(fluxoDeCaixa!CK3)&amp;YEAR(fluxoDeCaixa!CK3)=MONTH(EDATE(calculadoraViab!$C$87,6))&amp;YEAR(EDATE(calculadoraViab!$C$87,6)),(calculadoraViab!$C$74*calculadoraViab!$D$66/4),0)
+
IF(MONTH(fluxoDeCaixa!CK3)&amp;YEAR(fluxoDeCaixa!CK3)=MONTH(EDATE(calculadoraViab!$C$87,9))&amp;YEAR(EDATE(calculadoraViab!$C$87,9)),(calculadoraViab!$C$74*calculadoraViab!$D$66/4),0)
+
IF(MONTH(fluxoDeCaixa!CK3)&amp;YEAR(fluxoDeCaixa!CK3)=MONTH(EDATE(calculadoraViab!$C$87,12))&amp;YEAR(EDATE(calculadoraViab!$C$87,12)),(calculadoraViab!$C$74*calculadoraViab!$D$66/4),0)
+
IF(MONTH(fluxoDeCaixa!CK3)&amp;YEAR(fluxoDeCaixa!CK3)=MONTH(EDATE(calculadoraViab!$C$87,15))&amp;YEAR(EDATE(calculadoraViab!$C$87,15)),(calculadoraViab!$C$75*calculadoraViab!$D$66/4),0)
+
IF(MONTH(fluxoDeCaixa!CK3)&amp;YEAR(fluxoDeCaixa!CK3)=MONTH(EDATE(calculadoraViab!$C$87,18))&amp;YEAR(EDATE(calculadoraViab!$C$87,18)),(calculadoraViab!$C$75*calculadoraViab!$D$66/4),0)
+
IF(MONTH(fluxoDeCaixa!CK3)&amp;YEAR(fluxoDeCaixa!CK3)=MONTH(EDATE(calculadoraViab!$C$87,21))&amp;YEAR(EDATE(calculadoraViab!$C$87,21)),(calculadoraViab!$C$75*calculadoraViab!$D$66/4),0)
+
IF(MONTH(fluxoDeCaixa!CK3)&amp;YEAR(fluxoDeCaixa!CK3)=MONTH(EDATE(calculadoraViab!$C$87,24))&amp;YEAR(EDATE(calculadoraViab!$C$87,24)),(calculadoraViab!$C$75*calculadoraViab!$D$66/4),0)</f>
        <v>0</v>
      </c>
      <c r="CL11" s="269">
        <f>IF(AND(fluxoDeCaixa!CL3&gt;=calculadoraViab!$C$85,fluxoDeCaixa!CL3&lt;EDATE(calculadoraViab!$C$85,calculadoraViab!$B$86+calculadoraViab!$B$87)),calculadoraViab!$D$71*(calculadoraViab!$D$66*calculadoraViab!$C$71/(calculadoraViab!$B$86+calculadoraViab!$B$87)),0)
+
IF(AND(fluxoDeCaixa!CL3&gt;=calculadoraViab!$C$86,fluxoDeCaixa!CL3&lt;EDATE(calculadoraViab!$C$86,calculadoraViab!$B$87)),IF(AND(calculadoraViab!CL29&lt;&gt;0,calculadoraViab!$B$71=0,calculadoraViab!$B$72=100%,calculadoraViab!$B$73=0,calculadoraViab!$B$86=0),calculadoraViab!$C$59/calculadoraViab!$B$87,calculadoraViab!$D$72*(calculadoraViab!$D$66*calculadoraViab!$C$72/calculadoraViab!$B$87)),0)
+
IF(MONTH(fluxoDeCaixa!CL3)&amp;YEAR(fluxoDeCaixa!CL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IF(MONTH(fluxoDeCaixa!CL3)&amp;YEAR(fluxoDeCaixa!CL3)=MONTH(EDATE(calculadoraViab!$C$87,3))&amp;YEAR(EDATE(calculadoraViab!$C$87,3)),(calculadoraViab!$C$74*calculadoraViab!$D$66/4),0)
+
IF(MONTH(fluxoDeCaixa!CL3)&amp;YEAR(fluxoDeCaixa!CL3)=MONTH(EDATE(calculadoraViab!$C$87,6))&amp;YEAR(EDATE(calculadoraViab!$C$87,6)),(calculadoraViab!$C$74*calculadoraViab!$D$66/4),0)
+
IF(MONTH(fluxoDeCaixa!CL3)&amp;YEAR(fluxoDeCaixa!CL3)=MONTH(EDATE(calculadoraViab!$C$87,9))&amp;YEAR(EDATE(calculadoraViab!$C$87,9)),(calculadoraViab!$C$74*calculadoraViab!$D$66/4),0)
+
IF(MONTH(fluxoDeCaixa!CL3)&amp;YEAR(fluxoDeCaixa!CL3)=MONTH(EDATE(calculadoraViab!$C$87,12))&amp;YEAR(EDATE(calculadoraViab!$C$87,12)),(calculadoraViab!$C$74*calculadoraViab!$D$66/4),0)
+
IF(MONTH(fluxoDeCaixa!CL3)&amp;YEAR(fluxoDeCaixa!CL3)=MONTH(EDATE(calculadoraViab!$C$87,15))&amp;YEAR(EDATE(calculadoraViab!$C$87,15)),(calculadoraViab!$C$75*calculadoraViab!$D$66/4),0)
+
IF(MONTH(fluxoDeCaixa!CL3)&amp;YEAR(fluxoDeCaixa!CL3)=MONTH(EDATE(calculadoraViab!$C$87,18))&amp;YEAR(EDATE(calculadoraViab!$C$87,18)),(calculadoraViab!$C$75*calculadoraViab!$D$66/4),0)
+
IF(MONTH(fluxoDeCaixa!CL3)&amp;YEAR(fluxoDeCaixa!CL3)=MONTH(EDATE(calculadoraViab!$C$87,21))&amp;YEAR(EDATE(calculadoraViab!$C$87,21)),(calculadoraViab!$C$75*calculadoraViab!$D$66/4),0)
+
IF(MONTH(fluxoDeCaixa!CL3)&amp;YEAR(fluxoDeCaixa!CL3)=MONTH(EDATE(calculadoraViab!$C$87,24))&amp;YEAR(EDATE(calculadoraViab!$C$87,24)),(calculadoraViab!$C$75*calculadoraViab!$D$66/4),0)</f>
        <v>0</v>
      </c>
      <c r="CM11" s="269">
        <f>IF(AND(fluxoDeCaixa!CM3&gt;=calculadoraViab!$C$85,fluxoDeCaixa!CM3&lt;EDATE(calculadoraViab!$C$85,calculadoraViab!$B$86+calculadoraViab!$B$87)),calculadoraViab!$D$71*(calculadoraViab!$D$66*calculadoraViab!$C$71/(calculadoraViab!$B$86+calculadoraViab!$B$87)),0)
+
IF(AND(fluxoDeCaixa!CM3&gt;=calculadoraViab!$C$86,fluxoDeCaixa!CM3&lt;EDATE(calculadoraViab!$C$86,calculadoraViab!$B$87)),IF(AND(calculadoraViab!CM29&lt;&gt;0,calculadoraViab!$B$71=0,calculadoraViab!$B$72=100%,calculadoraViab!$B$73=0,calculadoraViab!$B$86=0),calculadoraViab!$C$59/calculadoraViab!$B$87,calculadoraViab!$D$72*(calculadoraViab!$D$66*calculadoraViab!$C$72/calculadoraViab!$B$87)),0)
+
IF(MONTH(fluxoDeCaixa!CM3)&amp;YEAR(fluxoDeCaixa!CM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IF(MONTH(fluxoDeCaixa!CM3)&amp;YEAR(fluxoDeCaixa!CM3)=MONTH(EDATE(calculadoraViab!$C$87,3))&amp;YEAR(EDATE(calculadoraViab!$C$87,3)),(calculadoraViab!$C$74*calculadoraViab!$D$66/4),0)
+
IF(MONTH(fluxoDeCaixa!CM3)&amp;YEAR(fluxoDeCaixa!CM3)=MONTH(EDATE(calculadoraViab!$C$87,6))&amp;YEAR(EDATE(calculadoraViab!$C$87,6)),(calculadoraViab!$C$74*calculadoraViab!$D$66/4),0)
+
IF(MONTH(fluxoDeCaixa!CM3)&amp;YEAR(fluxoDeCaixa!CM3)=MONTH(EDATE(calculadoraViab!$C$87,9))&amp;YEAR(EDATE(calculadoraViab!$C$87,9)),(calculadoraViab!$C$74*calculadoraViab!$D$66/4),0)
+
IF(MONTH(fluxoDeCaixa!CM3)&amp;YEAR(fluxoDeCaixa!CM3)=MONTH(EDATE(calculadoraViab!$C$87,12))&amp;YEAR(EDATE(calculadoraViab!$C$87,12)),(calculadoraViab!$C$74*calculadoraViab!$D$66/4),0)
+
IF(MONTH(fluxoDeCaixa!CM3)&amp;YEAR(fluxoDeCaixa!CM3)=MONTH(EDATE(calculadoraViab!$C$87,15))&amp;YEAR(EDATE(calculadoraViab!$C$87,15)),(calculadoraViab!$C$75*calculadoraViab!$D$66/4),0)
+
IF(MONTH(fluxoDeCaixa!CM3)&amp;YEAR(fluxoDeCaixa!CM3)=MONTH(EDATE(calculadoraViab!$C$87,18))&amp;YEAR(EDATE(calculadoraViab!$C$87,18)),(calculadoraViab!$C$75*calculadoraViab!$D$66/4),0)
+
IF(MONTH(fluxoDeCaixa!CM3)&amp;YEAR(fluxoDeCaixa!CM3)=MONTH(EDATE(calculadoraViab!$C$87,21))&amp;YEAR(EDATE(calculadoraViab!$C$87,21)),(calculadoraViab!$C$75*calculadoraViab!$D$66/4),0)
+
IF(MONTH(fluxoDeCaixa!CM3)&amp;YEAR(fluxoDeCaixa!CM3)=MONTH(EDATE(calculadoraViab!$C$87,24))&amp;YEAR(EDATE(calculadoraViab!$C$87,24)),(calculadoraViab!$C$75*calculadoraViab!$D$66/4),0)</f>
        <v>0</v>
      </c>
      <c r="CN11" s="269">
        <f>IF(AND(fluxoDeCaixa!CN3&gt;=calculadoraViab!$C$85,fluxoDeCaixa!CN3&lt;EDATE(calculadoraViab!$C$85,calculadoraViab!$B$86+calculadoraViab!$B$87)),calculadoraViab!$D$71*(calculadoraViab!$D$66*calculadoraViab!$C$71/(calculadoraViab!$B$86+calculadoraViab!$B$87)),0)
+
IF(AND(fluxoDeCaixa!CN3&gt;=calculadoraViab!$C$86,fluxoDeCaixa!CN3&lt;EDATE(calculadoraViab!$C$86,calculadoraViab!$B$87)),IF(AND(calculadoraViab!CN29&lt;&gt;0,calculadoraViab!$B$71=0,calculadoraViab!$B$72=100%,calculadoraViab!$B$73=0,calculadoraViab!$B$86=0),calculadoraViab!$C$59/calculadoraViab!$B$87,calculadoraViab!$D$72*(calculadoraViab!$D$66*calculadoraViab!$C$72/calculadoraViab!$B$87)),0)
+
IF(MONTH(fluxoDeCaixa!CN3)&amp;YEAR(fluxoDeCaixa!CN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IF(MONTH(fluxoDeCaixa!CN3)&amp;YEAR(fluxoDeCaixa!CN3)=MONTH(EDATE(calculadoraViab!$C$87,3))&amp;YEAR(EDATE(calculadoraViab!$C$87,3)),(calculadoraViab!$C$74*calculadoraViab!$D$66/4),0)
+
IF(MONTH(fluxoDeCaixa!CN3)&amp;YEAR(fluxoDeCaixa!CN3)=MONTH(EDATE(calculadoraViab!$C$87,6))&amp;YEAR(EDATE(calculadoraViab!$C$87,6)),(calculadoraViab!$C$74*calculadoraViab!$D$66/4),0)
+
IF(MONTH(fluxoDeCaixa!CN3)&amp;YEAR(fluxoDeCaixa!CN3)=MONTH(EDATE(calculadoraViab!$C$87,9))&amp;YEAR(EDATE(calculadoraViab!$C$87,9)),(calculadoraViab!$C$74*calculadoraViab!$D$66/4),0)
+
IF(MONTH(fluxoDeCaixa!CN3)&amp;YEAR(fluxoDeCaixa!CN3)=MONTH(EDATE(calculadoraViab!$C$87,12))&amp;YEAR(EDATE(calculadoraViab!$C$87,12)),(calculadoraViab!$C$74*calculadoraViab!$D$66/4),0)
+
IF(MONTH(fluxoDeCaixa!CN3)&amp;YEAR(fluxoDeCaixa!CN3)=MONTH(EDATE(calculadoraViab!$C$87,15))&amp;YEAR(EDATE(calculadoraViab!$C$87,15)),(calculadoraViab!$C$75*calculadoraViab!$D$66/4),0)
+
IF(MONTH(fluxoDeCaixa!CN3)&amp;YEAR(fluxoDeCaixa!CN3)=MONTH(EDATE(calculadoraViab!$C$87,18))&amp;YEAR(EDATE(calculadoraViab!$C$87,18)),(calculadoraViab!$C$75*calculadoraViab!$D$66/4),0)
+
IF(MONTH(fluxoDeCaixa!CN3)&amp;YEAR(fluxoDeCaixa!CN3)=MONTH(EDATE(calculadoraViab!$C$87,21))&amp;YEAR(EDATE(calculadoraViab!$C$87,21)),(calculadoraViab!$C$75*calculadoraViab!$D$66/4),0)
+
IF(MONTH(fluxoDeCaixa!CN3)&amp;YEAR(fluxoDeCaixa!CN3)=MONTH(EDATE(calculadoraViab!$C$87,24))&amp;YEAR(EDATE(calculadoraViab!$C$87,24)),(calculadoraViab!$C$75*calculadoraViab!$D$66/4),0)</f>
        <v>0</v>
      </c>
      <c r="CO11" s="269">
        <f>IF(AND(fluxoDeCaixa!CO3&gt;=calculadoraViab!$C$85,fluxoDeCaixa!CO3&lt;EDATE(calculadoraViab!$C$85,calculadoraViab!$B$86+calculadoraViab!$B$87)),calculadoraViab!$D$71*(calculadoraViab!$D$66*calculadoraViab!$C$71/(calculadoraViab!$B$86+calculadoraViab!$B$87)),0)
+
IF(AND(fluxoDeCaixa!CO3&gt;=calculadoraViab!$C$86,fluxoDeCaixa!CO3&lt;EDATE(calculadoraViab!$C$86,calculadoraViab!$B$87)),IF(AND(calculadoraViab!CO29&lt;&gt;0,calculadoraViab!$B$71=0,calculadoraViab!$B$72=100%,calculadoraViab!$B$73=0,calculadoraViab!$B$86=0),calculadoraViab!$C$59/calculadoraViab!$B$87,calculadoraViab!$D$72*(calculadoraViab!$D$66*calculadoraViab!$C$72/calculadoraViab!$B$87)),0)
+
IF(MONTH(fluxoDeCaixa!CO3)&amp;YEAR(fluxoDeCaixa!CO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IF(MONTH(fluxoDeCaixa!CO3)&amp;YEAR(fluxoDeCaixa!CO3)=MONTH(EDATE(calculadoraViab!$C$87,3))&amp;YEAR(EDATE(calculadoraViab!$C$87,3)),(calculadoraViab!$C$74*calculadoraViab!$D$66/4),0)
+
IF(MONTH(fluxoDeCaixa!CO3)&amp;YEAR(fluxoDeCaixa!CO3)=MONTH(EDATE(calculadoraViab!$C$87,6))&amp;YEAR(EDATE(calculadoraViab!$C$87,6)),(calculadoraViab!$C$74*calculadoraViab!$D$66/4),0)
+
IF(MONTH(fluxoDeCaixa!CO3)&amp;YEAR(fluxoDeCaixa!CO3)=MONTH(EDATE(calculadoraViab!$C$87,9))&amp;YEAR(EDATE(calculadoraViab!$C$87,9)),(calculadoraViab!$C$74*calculadoraViab!$D$66/4),0)
+
IF(MONTH(fluxoDeCaixa!CO3)&amp;YEAR(fluxoDeCaixa!CO3)=MONTH(EDATE(calculadoraViab!$C$87,12))&amp;YEAR(EDATE(calculadoraViab!$C$87,12)),(calculadoraViab!$C$74*calculadoraViab!$D$66/4),0)
+
IF(MONTH(fluxoDeCaixa!CO3)&amp;YEAR(fluxoDeCaixa!CO3)=MONTH(EDATE(calculadoraViab!$C$87,15))&amp;YEAR(EDATE(calculadoraViab!$C$87,15)),(calculadoraViab!$C$75*calculadoraViab!$D$66/4),0)
+
IF(MONTH(fluxoDeCaixa!CO3)&amp;YEAR(fluxoDeCaixa!CO3)=MONTH(EDATE(calculadoraViab!$C$87,18))&amp;YEAR(EDATE(calculadoraViab!$C$87,18)),(calculadoraViab!$C$75*calculadoraViab!$D$66/4),0)
+
IF(MONTH(fluxoDeCaixa!CO3)&amp;YEAR(fluxoDeCaixa!CO3)=MONTH(EDATE(calculadoraViab!$C$87,21))&amp;YEAR(EDATE(calculadoraViab!$C$87,21)),(calculadoraViab!$C$75*calculadoraViab!$D$66/4),0)
+
IF(MONTH(fluxoDeCaixa!CO3)&amp;YEAR(fluxoDeCaixa!CO3)=MONTH(EDATE(calculadoraViab!$C$87,24))&amp;YEAR(EDATE(calculadoraViab!$C$87,24)),(calculadoraViab!$C$75*calculadoraViab!$D$66/4),0)</f>
        <v>0</v>
      </c>
      <c r="CP11" s="269">
        <f>IF(AND(fluxoDeCaixa!CP3&gt;=calculadoraViab!$C$85,fluxoDeCaixa!CP3&lt;EDATE(calculadoraViab!$C$85,calculadoraViab!$B$86+calculadoraViab!$B$87)),calculadoraViab!$D$71*(calculadoraViab!$D$66*calculadoraViab!$C$71/(calculadoraViab!$B$86+calculadoraViab!$B$87)),0)
+
IF(AND(fluxoDeCaixa!CP3&gt;=calculadoraViab!$C$86,fluxoDeCaixa!CP3&lt;EDATE(calculadoraViab!$C$86,calculadoraViab!$B$87)),IF(AND(calculadoraViab!CP29&lt;&gt;0,calculadoraViab!$B$71=0,calculadoraViab!$B$72=100%,calculadoraViab!$B$73=0,calculadoraViab!$B$86=0),calculadoraViab!$C$59/calculadoraViab!$B$87,calculadoraViab!$D$72*(calculadoraViab!$D$66*calculadoraViab!$C$72/calculadoraViab!$B$87)),0)
+
IF(MONTH(fluxoDeCaixa!CP3)&amp;YEAR(fluxoDeCaixa!CP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IF(MONTH(fluxoDeCaixa!CP3)&amp;YEAR(fluxoDeCaixa!CP3)=MONTH(EDATE(calculadoraViab!$C$87,3))&amp;YEAR(EDATE(calculadoraViab!$C$87,3)),(calculadoraViab!$C$74*calculadoraViab!$D$66/4),0)
+
IF(MONTH(fluxoDeCaixa!CP3)&amp;YEAR(fluxoDeCaixa!CP3)=MONTH(EDATE(calculadoraViab!$C$87,6))&amp;YEAR(EDATE(calculadoraViab!$C$87,6)),(calculadoraViab!$C$74*calculadoraViab!$D$66/4),0)
+
IF(MONTH(fluxoDeCaixa!CP3)&amp;YEAR(fluxoDeCaixa!CP3)=MONTH(EDATE(calculadoraViab!$C$87,9))&amp;YEAR(EDATE(calculadoraViab!$C$87,9)),(calculadoraViab!$C$74*calculadoraViab!$D$66/4),0)
+
IF(MONTH(fluxoDeCaixa!CP3)&amp;YEAR(fluxoDeCaixa!CP3)=MONTH(EDATE(calculadoraViab!$C$87,12))&amp;YEAR(EDATE(calculadoraViab!$C$87,12)),(calculadoraViab!$C$74*calculadoraViab!$D$66/4),0)
+
IF(MONTH(fluxoDeCaixa!CP3)&amp;YEAR(fluxoDeCaixa!CP3)=MONTH(EDATE(calculadoraViab!$C$87,15))&amp;YEAR(EDATE(calculadoraViab!$C$87,15)),(calculadoraViab!$C$75*calculadoraViab!$D$66/4),0)
+
IF(MONTH(fluxoDeCaixa!CP3)&amp;YEAR(fluxoDeCaixa!CP3)=MONTH(EDATE(calculadoraViab!$C$87,18))&amp;YEAR(EDATE(calculadoraViab!$C$87,18)),(calculadoraViab!$C$75*calculadoraViab!$D$66/4),0)
+
IF(MONTH(fluxoDeCaixa!CP3)&amp;YEAR(fluxoDeCaixa!CP3)=MONTH(EDATE(calculadoraViab!$C$87,21))&amp;YEAR(EDATE(calculadoraViab!$C$87,21)),(calculadoraViab!$C$75*calculadoraViab!$D$66/4),0)
+
IF(MONTH(fluxoDeCaixa!CP3)&amp;YEAR(fluxoDeCaixa!CP3)=MONTH(EDATE(calculadoraViab!$C$87,24))&amp;YEAR(EDATE(calculadoraViab!$C$87,24)),(calculadoraViab!$C$75*calculadoraViab!$D$66/4),0)</f>
        <v>0</v>
      </c>
      <c r="CQ11" s="269">
        <f>IF(AND(fluxoDeCaixa!CQ3&gt;=calculadoraViab!$C$85,fluxoDeCaixa!CQ3&lt;EDATE(calculadoraViab!$C$85,calculadoraViab!$B$86+calculadoraViab!$B$87)),calculadoraViab!$D$71*(calculadoraViab!$D$66*calculadoraViab!$C$71/(calculadoraViab!$B$86+calculadoraViab!$B$87)),0)
+
IF(AND(fluxoDeCaixa!CQ3&gt;=calculadoraViab!$C$86,fluxoDeCaixa!CQ3&lt;EDATE(calculadoraViab!$C$86,calculadoraViab!$B$87)),IF(AND(calculadoraViab!CQ29&lt;&gt;0,calculadoraViab!$B$71=0,calculadoraViab!$B$72=100%,calculadoraViab!$B$73=0,calculadoraViab!$B$86=0),calculadoraViab!$C$59/calculadoraViab!$B$87,calculadoraViab!$D$72*(calculadoraViab!$D$66*calculadoraViab!$C$72/calculadoraViab!$B$87)),0)
+
IF(MONTH(fluxoDeCaixa!CQ3)&amp;YEAR(fluxoDeCaixa!CQ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IF(MONTH(fluxoDeCaixa!CQ3)&amp;YEAR(fluxoDeCaixa!CQ3)=MONTH(EDATE(calculadoraViab!$C$87,3))&amp;YEAR(EDATE(calculadoraViab!$C$87,3)),(calculadoraViab!$C$74*calculadoraViab!$D$66/4),0)
+
IF(MONTH(fluxoDeCaixa!CQ3)&amp;YEAR(fluxoDeCaixa!CQ3)=MONTH(EDATE(calculadoraViab!$C$87,6))&amp;YEAR(EDATE(calculadoraViab!$C$87,6)),(calculadoraViab!$C$74*calculadoraViab!$D$66/4),0)
+
IF(MONTH(fluxoDeCaixa!CQ3)&amp;YEAR(fluxoDeCaixa!CQ3)=MONTH(EDATE(calculadoraViab!$C$87,9))&amp;YEAR(EDATE(calculadoraViab!$C$87,9)),(calculadoraViab!$C$74*calculadoraViab!$D$66/4),0)
+
IF(MONTH(fluxoDeCaixa!CQ3)&amp;YEAR(fluxoDeCaixa!CQ3)=MONTH(EDATE(calculadoraViab!$C$87,12))&amp;YEAR(EDATE(calculadoraViab!$C$87,12)),(calculadoraViab!$C$74*calculadoraViab!$D$66/4),0)
+
IF(MONTH(fluxoDeCaixa!CQ3)&amp;YEAR(fluxoDeCaixa!CQ3)=MONTH(EDATE(calculadoraViab!$C$87,15))&amp;YEAR(EDATE(calculadoraViab!$C$87,15)),(calculadoraViab!$C$75*calculadoraViab!$D$66/4),0)
+
IF(MONTH(fluxoDeCaixa!CQ3)&amp;YEAR(fluxoDeCaixa!CQ3)=MONTH(EDATE(calculadoraViab!$C$87,18))&amp;YEAR(EDATE(calculadoraViab!$C$87,18)),(calculadoraViab!$C$75*calculadoraViab!$D$66/4),0)
+
IF(MONTH(fluxoDeCaixa!CQ3)&amp;YEAR(fluxoDeCaixa!CQ3)=MONTH(EDATE(calculadoraViab!$C$87,21))&amp;YEAR(EDATE(calculadoraViab!$C$87,21)),(calculadoraViab!$C$75*calculadoraViab!$D$66/4),0)
+
IF(MONTH(fluxoDeCaixa!CQ3)&amp;YEAR(fluxoDeCaixa!CQ3)=MONTH(EDATE(calculadoraViab!$C$87,24))&amp;YEAR(EDATE(calculadoraViab!$C$87,24)),(calculadoraViab!$C$75*calculadoraViab!$D$66/4),0)</f>
        <v>0</v>
      </c>
      <c r="CR11" s="269">
        <f>IF(AND(fluxoDeCaixa!CR3&gt;=calculadoraViab!$C$85,fluxoDeCaixa!CR3&lt;EDATE(calculadoraViab!$C$85,calculadoraViab!$B$86+calculadoraViab!$B$87)),calculadoraViab!$D$71*(calculadoraViab!$D$66*calculadoraViab!$C$71/(calculadoraViab!$B$86+calculadoraViab!$B$87)),0)
+
IF(AND(fluxoDeCaixa!CR3&gt;=calculadoraViab!$C$86,fluxoDeCaixa!CR3&lt;EDATE(calculadoraViab!$C$86,calculadoraViab!$B$87)),IF(AND(calculadoraViab!CR29&lt;&gt;0,calculadoraViab!$B$71=0,calculadoraViab!$B$72=100%,calculadoraViab!$B$73=0,calculadoraViab!$B$86=0),calculadoraViab!$C$59/calculadoraViab!$B$87,calculadoraViab!$D$72*(calculadoraViab!$D$66*calculadoraViab!$C$72/calculadoraViab!$B$87)),0)
+
IF(MONTH(fluxoDeCaixa!CR3)&amp;YEAR(fluxoDeCaixa!CR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IF(MONTH(fluxoDeCaixa!CR3)&amp;YEAR(fluxoDeCaixa!CR3)=MONTH(EDATE(calculadoraViab!$C$87,3))&amp;YEAR(EDATE(calculadoraViab!$C$87,3)),(calculadoraViab!$C$74*calculadoraViab!$D$66/4),0)
+
IF(MONTH(fluxoDeCaixa!CR3)&amp;YEAR(fluxoDeCaixa!CR3)=MONTH(EDATE(calculadoraViab!$C$87,6))&amp;YEAR(EDATE(calculadoraViab!$C$87,6)),(calculadoraViab!$C$74*calculadoraViab!$D$66/4),0)
+
IF(MONTH(fluxoDeCaixa!CR3)&amp;YEAR(fluxoDeCaixa!CR3)=MONTH(EDATE(calculadoraViab!$C$87,9))&amp;YEAR(EDATE(calculadoraViab!$C$87,9)),(calculadoraViab!$C$74*calculadoraViab!$D$66/4),0)
+
IF(MONTH(fluxoDeCaixa!CR3)&amp;YEAR(fluxoDeCaixa!CR3)=MONTH(EDATE(calculadoraViab!$C$87,12))&amp;YEAR(EDATE(calculadoraViab!$C$87,12)),(calculadoraViab!$C$74*calculadoraViab!$D$66/4),0)
+
IF(MONTH(fluxoDeCaixa!CR3)&amp;YEAR(fluxoDeCaixa!CR3)=MONTH(EDATE(calculadoraViab!$C$87,15))&amp;YEAR(EDATE(calculadoraViab!$C$87,15)),(calculadoraViab!$C$75*calculadoraViab!$D$66/4),0)
+
IF(MONTH(fluxoDeCaixa!CR3)&amp;YEAR(fluxoDeCaixa!CR3)=MONTH(EDATE(calculadoraViab!$C$87,18))&amp;YEAR(EDATE(calculadoraViab!$C$87,18)),(calculadoraViab!$C$75*calculadoraViab!$D$66/4),0)
+
IF(MONTH(fluxoDeCaixa!CR3)&amp;YEAR(fluxoDeCaixa!CR3)=MONTH(EDATE(calculadoraViab!$C$87,21))&amp;YEAR(EDATE(calculadoraViab!$C$87,21)),(calculadoraViab!$C$75*calculadoraViab!$D$66/4),0)
+
IF(MONTH(fluxoDeCaixa!CR3)&amp;YEAR(fluxoDeCaixa!CR3)=MONTH(EDATE(calculadoraViab!$C$87,24))&amp;YEAR(EDATE(calculadoraViab!$C$87,24)),(calculadoraViab!$C$75*calculadoraViab!$D$66/4),0)</f>
        <v>0</v>
      </c>
      <c r="CS11" s="269">
        <f>IF(AND(fluxoDeCaixa!CS3&gt;=calculadoraViab!$C$85,fluxoDeCaixa!CS3&lt;EDATE(calculadoraViab!$C$85,calculadoraViab!$B$86+calculadoraViab!$B$87)),calculadoraViab!$D$71*(calculadoraViab!$D$66*calculadoraViab!$C$71/(calculadoraViab!$B$86+calculadoraViab!$B$87)),0)
+
IF(AND(fluxoDeCaixa!CS3&gt;=calculadoraViab!$C$86,fluxoDeCaixa!CS3&lt;EDATE(calculadoraViab!$C$86,calculadoraViab!$B$87)),IF(AND(calculadoraViab!CS29&lt;&gt;0,calculadoraViab!$B$71=0,calculadoraViab!$B$72=100%,calculadoraViab!$B$73=0,calculadoraViab!$B$86=0),calculadoraViab!$C$59/calculadoraViab!$B$87,calculadoraViab!$D$72*(calculadoraViab!$D$66*calculadoraViab!$C$72/calculadoraViab!$B$87)),0)
+
IF(MONTH(fluxoDeCaixa!CS3)&amp;YEAR(fluxoDeCaixa!CS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IF(MONTH(fluxoDeCaixa!CS3)&amp;YEAR(fluxoDeCaixa!CS3)=MONTH(EDATE(calculadoraViab!$C$87,3))&amp;YEAR(EDATE(calculadoraViab!$C$87,3)),(calculadoraViab!$C$74*calculadoraViab!$D$66/4),0)
+
IF(MONTH(fluxoDeCaixa!CS3)&amp;YEAR(fluxoDeCaixa!CS3)=MONTH(EDATE(calculadoraViab!$C$87,6))&amp;YEAR(EDATE(calculadoraViab!$C$87,6)),(calculadoraViab!$C$74*calculadoraViab!$D$66/4),0)
+
IF(MONTH(fluxoDeCaixa!CS3)&amp;YEAR(fluxoDeCaixa!CS3)=MONTH(EDATE(calculadoraViab!$C$87,9))&amp;YEAR(EDATE(calculadoraViab!$C$87,9)),(calculadoraViab!$C$74*calculadoraViab!$D$66/4),0)
+
IF(MONTH(fluxoDeCaixa!CS3)&amp;YEAR(fluxoDeCaixa!CS3)=MONTH(EDATE(calculadoraViab!$C$87,12))&amp;YEAR(EDATE(calculadoraViab!$C$87,12)),(calculadoraViab!$C$74*calculadoraViab!$D$66/4),0)
+
IF(MONTH(fluxoDeCaixa!CS3)&amp;YEAR(fluxoDeCaixa!CS3)=MONTH(EDATE(calculadoraViab!$C$87,15))&amp;YEAR(EDATE(calculadoraViab!$C$87,15)),(calculadoraViab!$C$75*calculadoraViab!$D$66/4),0)
+
IF(MONTH(fluxoDeCaixa!CS3)&amp;YEAR(fluxoDeCaixa!CS3)=MONTH(EDATE(calculadoraViab!$C$87,18))&amp;YEAR(EDATE(calculadoraViab!$C$87,18)),(calculadoraViab!$C$75*calculadoraViab!$D$66/4),0)
+
IF(MONTH(fluxoDeCaixa!CS3)&amp;YEAR(fluxoDeCaixa!CS3)=MONTH(EDATE(calculadoraViab!$C$87,21))&amp;YEAR(EDATE(calculadoraViab!$C$87,21)),(calculadoraViab!$C$75*calculadoraViab!$D$66/4),0)
+
IF(MONTH(fluxoDeCaixa!CS3)&amp;YEAR(fluxoDeCaixa!CS3)=MONTH(EDATE(calculadoraViab!$C$87,24))&amp;YEAR(EDATE(calculadoraViab!$C$87,24)),(calculadoraViab!$C$75*calculadoraViab!$D$66/4),0)</f>
        <v>0</v>
      </c>
      <c r="CT11" s="269">
        <f>IF(AND(fluxoDeCaixa!CT3&gt;=calculadoraViab!$C$85,fluxoDeCaixa!CT3&lt;EDATE(calculadoraViab!$C$85,calculadoraViab!$B$86+calculadoraViab!$B$87)),calculadoraViab!$D$71*(calculadoraViab!$D$66*calculadoraViab!$C$71/(calculadoraViab!$B$86+calculadoraViab!$B$87)),0)
+
IF(AND(fluxoDeCaixa!CT3&gt;=calculadoraViab!$C$86,fluxoDeCaixa!CT3&lt;EDATE(calculadoraViab!$C$86,calculadoraViab!$B$87)),IF(AND(calculadoraViab!CT29&lt;&gt;0,calculadoraViab!$B$71=0,calculadoraViab!$B$72=100%,calculadoraViab!$B$73=0,calculadoraViab!$B$86=0),calculadoraViab!$C$59/calculadoraViab!$B$87,calculadoraViab!$D$72*(calculadoraViab!$D$66*calculadoraViab!$C$72/calculadoraViab!$B$87)),0)
+
IF(MONTH(fluxoDeCaixa!CT3)&amp;YEAR(fluxoDeCaixa!CT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IF(MONTH(fluxoDeCaixa!CT3)&amp;YEAR(fluxoDeCaixa!CT3)=MONTH(EDATE(calculadoraViab!$C$87,3))&amp;YEAR(EDATE(calculadoraViab!$C$87,3)),(calculadoraViab!$C$74*calculadoraViab!$D$66/4),0)
+
IF(MONTH(fluxoDeCaixa!CT3)&amp;YEAR(fluxoDeCaixa!CT3)=MONTH(EDATE(calculadoraViab!$C$87,6))&amp;YEAR(EDATE(calculadoraViab!$C$87,6)),(calculadoraViab!$C$74*calculadoraViab!$D$66/4),0)
+
IF(MONTH(fluxoDeCaixa!CT3)&amp;YEAR(fluxoDeCaixa!CT3)=MONTH(EDATE(calculadoraViab!$C$87,9))&amp;YEAR(EDATE(calculadoraViab!$C$87,9)),(calculadoraViab!$C$74*calculadoraViab!$D$66/4),0)
+
IF(MONTH(fluxoDeCaixa!CT3)&amp;YEAR(fluxoDeCaixa!CT3)=MONTH(EDATE(calculadoraViab!$C$87,12))&amp;YEAR(EDATE(calculadoraViab!$C$87,12)),(calculadoraViab!$C$74*calculadoraViab!$D$66/4),0)
+
IF(MONTH(fluxoDeCaixa!CT3)&amp;YEAR(fluxoDeCaixa!CT3)=MONTH(EDATE(calculadoraViab!$C$87,15))&amp;YEAR(EDATE(calculadoraViab!$C$87,15)),(calculadoraViab!$C$75*calculadoraViab!$D$66/4),0)
+
IF(MONTH(fluxoDeCaixa!CT3)&amp;YEAR(fluxoDeCaixa!CT3)=MONTH(EDATE(calculadoraViab!$C$87,18))&amp;YEAR(EDATE(calculadoraViab!$C$87,18)),(calculadoraViab!$C$75*calculadoraViab!$D$66/4),0)
+
IF(MONTH(fluxoDeCaixa!CT3)&amp;YEAR(fluxoDeCaixa!CT3)=MONTH(EDATE(calculadoraViab!$C$87,21))&amp;YEAR(EDATE(calculadoraViab!$C$87,21)),(calculadoraViab!$C$75*calculadoraViab!$D$66/4),0)
+
IF(MONTH(fluxoDeCaixa!CT3)&amp;YEAR(fluxoDeCaixa!CT3)=MONTH(EDATE(calculadoraViab!$C$87,24))&amp;YEAR(EDATE(calculadoraViab!$C$87,24)),(calculadoraViab!$C$75*calculadoraViab!$D$66/4),0)</f>
        <v>0</v>
      </c>
      <c r="CU11" s="269">
        <f>IF(AND(fluxoDeCaixa!CU3&gt;=calculadoraViab!$C$85,fluxoDeCaixa!CU3&lt;EDATE(calculadoraViab!$C$85,calculadoraViab!$B$86+calculadoraViab!$B$87)),calculadoraViab!$D$71*(calculadoraViab!$D$66*calculadoraViab!$C$71/(calculadoraViab!$B$86+calculadoraViab!$B$87)),0)
+
IF(AND(fluxoDeCaixa!CU3&gt;=calculadoraViab!$C$86,fluxoDeCaixa!CU3&lt;EDATE(calculadoraViab!$C$86,calculadoraViab!$B$87)),IF(AND(calculadoraViab!CU29&lt;&gt;0,calculadoraViab!$B$71=0,calculadoraViab!$B$72=100%,calculadoraViab!$B$73=0,calculadoraViab!$B$86=0),calculadoraViab!$C$59/calculadoraViab!$B$87,calculadoraViab!$D$72*(calculadoraViab!$D$66*calculadoraViab!$C$72/calculadoraViab!$B$87)),0)
+
IF(MONTH(fluxoDeCaixa!CU3)&amp;YEAR(fluxoDeCaixa!CU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IF(MONTH(fluxoDeCaixa!CU3)&amp;YEAR(fluxoDeCaixa!CU3)=MONTH(EDATE(calculadoraViab!$C$87,3))&amp;YEAR(EDATE(calculadoraViab!$C$87,3)),(calculadoraViab!$C$74*calculadoraViab!$D$66/4),0)
+
IF(MONTH(fluxoDeCaixa!CU3)&amp;YEAR(fluxoDeCaixa!CU3)=MONTH(EDATE(calculadoraViab!$C$87,6))&amp;YEAR(EDATE(calculadoraViab!$C$87,6)),(calculadoraViab!$C$74*calculadoraViab!$D$66/4),0)
+
IF(MONTH(fluxoDeCaixa!CU3)&amp;YEAR(fluxoDeCaixa!CU3)=MONTH(EDATE(calculadoraViab!$C$87,9))&amp;YEAR(EDATE(calculadoraViab!$C$87,9)),(calculadoraViab!$C$74*calculadoraViab!$D$66/4),0)
+
IF(MONTH(fluxoDeCaixa!CU3)&amp;YEAR(fluxoDeCaixa!CU3)=MONTH(EDATE(calculadoraViab!$C$87,12))&amp;YEAR(EDATE(calculadoraViab!$C$87,12)),(calculadoraViab!$C$74*calculadoraViab!$D$66/4),0)
+
IF(MONTH(fluxoDeCaixa!CU3)&amp;YEAR(fluxoDeCaixa!CU3)=MONTH(EDATE(calculadoraViab!$C$87,15))&amp;YEAR(EDATE(calculadoraViab!$C$87,15)),(calculadoraViab!$C$75*calculadoraViab!$D$66/4),0)
+
IF(MONTH(fluxoDeCaixa!CU3)&amp;YEAR(fluxoDeCaixa!CU3)=MONTH(EDATE(calculadoraViab!$C$87,18))&amp;YEAR(EDATE(calculadoraViab!$C$87,18)),(calculadoraViab!$C$75*calculadoraViab!$D$66/4),0)
+
IF(MONTH(fluxoDeCaixa!CU3)&amp;YEAR(fluxoDeCaixa!CU3)=MONTH(EDATE(calculadoraViab!$C$87,21))&amp;YEAR(EDATE(calculadoraViab!$C$87,21)),(calculadoraViab!$C$75*calculadoraViab!$D$66/4),0)
+
IF(MONTH(fluxoDeCaixa!CU3)&amp;YEAR(fluxoDeCaixa!CU3)=MONTH(EDATE(calculadoraViab!$C$87,24))&amp;YEAR(EDATE(calculadoraViab!$C$87,24)),(calculadoraViab!$C$75*calculadoraViab!$D$66/4),0)</f>
        <v>0</v>
      </c>
      <c r="CV11" s="269">
        <f>IF(AND(fluxoDeCaixa!CV3&gt;=calculadoraViab!$C$85,fluxoDeCaixa!CV3&lt;EDATE(calculadoraViab!$C$85,calculadoraViab!$B$86+calculadoraViab!$B$87)),calculadoraViab!$D$71*(calculadoraViab!$D$66*calculadoraViab!$C$71/(calculadoraViab!$B$86+calculadoraViab!$B$87)),0)
+
IF(AND(fluxoDeCaixa!CV3&gt;=calculadoraViab!$C$86,fluxoDeCaixa!CV3&lt;EDATE(calculadoraViab!$C$86,calculadoraViab!$B$87)),IF(AND(calculadoraViab!CV29&lt;&gt;0,calculadoraViab!$B$71=0,calculadoraViab!$B$72=100%,calculadoraViab!$B$73=0,calculadoraViab!$B$86=0),calculadoraViab!$C$59/calculadoraViab!$B$87,calculadoraViab!$D$72*(calculadoraViab!$D$66*calculadoraViab!$C$72/calculadoraViab!$B$87)),0)
+
IF(MONTH(fluxoDeCaixa!CV3)&amp;YEAR(fluxoDeCaixa!CV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IF(MONTH(fluxoDeCaixa!CV3)&amp;YEAR(fluxoDeCaixa!CV3)=MONTH(EDATE(calculadoraViab!$C$87,3))&amp;YEAR(EDATE(calculadoraViab!$C$87,3)),(calculadoraViab!$C$74*calculadoraViab!$D$66/4),0)
+
IF(MONTH(fluxoDeCaixa!CV3)&amp;YEAR(fluxoDeCaixa!CV3)=MONTH(EDATE(calculadoraViab!$C$87,6))&amp;YEAR(EDATE(calculadoraViab!$C$87,6)),(calculadoraViab!$C$74*calculadoraViab!$D$66/4),0)
+
IF(MONTH(fluxoDeCaixa!CV3)&amp;YEAR(fluxoDeCaixa!CV3)=MONTH(EDATE(calculadoraViab!$C$87,9))&amp;YEAR(EDATE(calculadoraViab!$C$87,9)),(calculadoraViab!$C$74*calculadoraViab!$D$66/4),0)
+
IF(MONTH(fluxoDeCaixa!CV3)&amp;YEAR(fluxoDeCaixa!CV3)=MONTH(EDATE(calculadoraViab!$C$87,12))&amp;YEAR(EDATE(calculadoraViab!$C$87,12)),(calculadoraViab!$C$74*calculadoraViab!$D$66/4),0)
+
IF(MONTH(fluxoDeCaixa!CV3)&amp;YEAR(fluxoDeCaixa!CV3)=MONTH(EDATE(calculadoraViab!$C$87,15))&amp;YEAR(EDATE(calculadoraViab!$C$87,15)),(calculadoraViab!$C$75*calculadoraViab!$D$66/4),0)
+
IF(MONTH(fluxoDeCaixa!CV3)&amp;YEAR(fluxoDeCaixa!CV3)=MONTH(EDATE(calculadoraViab!$C$87,18))&amp;YEAR(EDATE(calculadoraViab!$C$87,18)),(calculadoraViab!$C$75*calculadoraViab!$D$66/4),0)
+
IF(MONTH(fluxoDeCaixa!CV3)&amp;YEAR(fluxoDeCaixa!CV3)=MONTH(EDATE(calculadoraViab!$C$87,21))&amp;YEAR(EDATE(calculadoraViab!$C$87,21)),(calculadoraViab!$C$75*calculadoraViab!$D$66/4),0)
+
IF(MONTH(fluxoDeCaixa!CV3)&amp;YEAR(fluxoDeCaixa!CV3)=MONTH(EDATE(calculadoraViab!$C$87,24))&amp;YEAR(EDATE(calculadoraViab!$C$87,24)),(calculadoraViab!$C$75*calculadoraViab!$D$66/4),0)</f>
        <v>0</v>
      </c>
      <c r="CW11" s="269">
        <f>IF(AND(fluxoDeCaixa!CW3&gt;=calculadoraViab!$C$85,fluxoDeCaixa!CW3&lt;EDATE(calculadoraViab!$C$85,calculadoraViab!$B$86+calculadoraViab!$B$87)),calculadoraViab!$D$71*(calculadoraViab!$D$66*calculadoraViab!$C$71/(calculadoraViab!$B$86+calculadoraViab!$B$87)),0)
+
IF(AND(fluxoDeCaixa!CW3&gt;=calculadoraViab!$C$86,fluxoDeCaixa!CW3&lt;EDATE(calculadoraViab!$C$86,calculadoraViab!$B$87)),IF(AND(calculadoraViab!CW29&lt;&gt;0,calculadoraViab!$B$71=0,calculadoraViab!$B$72=100%,calculadoraViab!$B$73=0,calculadoraViab!$B$86=0),calculadoraViab!$C$59/calculadoraViab!$B$87,calculadoraViab!$D$72*(calculadoraViab!$D$66*calculadoraViab!$C$72/calculadoraViab!$B$87)),0)
+
IF(MONTH(fluxoDeCaixa!CW3)&amp;YEAR(fluxoDeCaixa!CW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IF(MONTH(fluxoDeCaixa!CW3)&amp;YEAR(fluxoDeCaixa!CW3)=MONTH(EDATE(calculadoraViab!$C$87,3))&amp;YEAR(EDATE(calculadoraViab!$C$87,3)),(calculadoraViab!$C$74*calculadoraViab!$D$66/4),0)
+
IF(MONTH(fluxoDeCaixa!CW3)&amp;YEAR(fluxoDeCaixa!CW3)=MONTH(EDATE(calculadoraViab!$C$87,6))&amp;YEAR(EDATE(calculadoraViab!$C$87,6)),(calculadoraViab!$C$74*calculadoraViab!$D$66/4),0)
+
IF(MONTH(fluxoDeCaixa!CW3)&amp;YEAR(fluxoDeCaixa!CW3)=MONTH(EDATE(calculadoraViab!$C$87,9))&amp;YEAR(EDATE(calculadoraViab!$C$87,9)),(calculadoraViab!$C$74*calculadoraViab!$D$66/4),0)
+
IF(MONTH(fluxoDeCaixa!CW3)&amp;YEAR(fluxoDeCaixa!CW3)=MONTH(EDATE(calculadoraViab!$C$87,12))&amp;YEAR(EDATE(calculadoraViab!$C$87,12)),(calculadoraViab!$C$74*calculadoraViab!$D$66/4),0)
+
IF(MONTH(fluxoDeCaixa!CW3)&amp;YEAR(fluxoDeCaixa!CW3)=MONTH(EDATE(calculadoraViab!$C$87,15))&amp;YEAR(EDATE(calculadoraViab!$C$87,15)),(calculadoraViab!$C$75*calculadoraViab!$D$66/4),0)
+
IF(MONTH(fluxoDeCaixa!CW3)&amp;YEAR(fluxoDeCaixa!CW3)=MONTH(EDATE(calculadoraViab!$C$87,18))&amp;YEAR(EDATE(calculadoraViab!$C$87,18)),(calculadoraViab!$C$75*calculadoraViab!$D$66/4),0)
+
IF(MONTH(fluxoDeCaixa!CW3)&amp;YEAR(fluxoDeCaixa!CW3)=MONTH(EDATE(calculadoraViab!$C$87,21))&amp;YEAR(EDATE(calculadoraViab!$C$87,21)),(calculadoraViab!$C$75*calculadoraViab!$D$66/4),0)
+
IF(MONTH(fluxoDeCaixa!CW3)&amp;YEAR(fluxoDeCaixa!CW3)=MONTH(EDATE(calculadoraViab!$C$87,24))&amp;YEAR(EDATE(calculadoraViab!$C$87,24)),(calculadoraViab!$C$75*calculadoraViab!$D$66/4),0)</f>
        <v>0</v>
      </c>
      <c r="CX11" s="269">
        <f>IF(AND(fluxoDeCaixa!CX3&gt;=calculadoraViab!$C$85,fluxoDeCaixa!CX3&lt;EDATE(calculadoraViab!$C$85,calculadoraViab!$B$86+calculadoraViab!$B$87)),calculadoraViab!$D$71*(calculadoraViab!$D$66*calculadoraViab!$C$71/(calculadoraViab!$B$86+calculadoraViab!$B$87)),0)
+
IF(AND(fluxoDeCaixa!CX3&gt;=calculadoraViab!$C$86,fluxoDeCaixa!CX3&lt;EDATE(calculadoraViab!$C$86,calculadoraViab!$B$87)),IF(AND(calculadoraViab!CX29&lt;&gt;0,calculadoraViab!$B$71=0,calculadoraViab!$B$72=100%,calculadoraViab!$B$73=0,calculadoraViab!$B$86=0),calculadoraViab!$C$59/calculadoraViab!$B$87,calculadoraViab!$D$72*(calculadoraViab!$D$66*calculadoraViab!$C$72/calculadoraViab!$B$87)),0)
+
IF(MONTH(fluxoDeCaixa!CX3)&amp;YEAR(fluxoDeCaixa!CX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IF(MONTH(fluxoDeCaixa!CX3)&amp;YEAR(fluxoDeCaixa!CX3)=MONTH(EDATE(calculadoraViab!$C$87,3))&amp;YEAR(EDATE(calculadoraViab!$C$87,3)),(calculadoraViab!$C$74*calculadoraViab!$D$66/4),0)
+
IF(MONTH(fluxoDeCaixa!CX3)&amp;YEAR(fluxoDeCaixa!CX3)=MONTH(EDATE(calculadoraViab!$C$87,6))&amp;YEAR(EDATE(calculadoraViab!$C$87,6)),(calculadoraViab!$C$74*calculadoraViab!$D$66/4),0)
+
IF(MONTH(fluxoDeCaixa!CX3)&amp;YEAR(fluxoDeCaixa!CX3)=MONTH(EDATE(calculadoraViab!$C$87,9))&amp;YEAR(EDATE(calculadoraViab!$C$87,9)),(calculadoraViab!$C$74*calculadoraViab!$D$66/4),0)
+
IF(MONTH(fluxoDeCaixa!CX3)&amp;YEAR(fluxoDeCaixa!CX3)=MONTH(EDATE(calculadoraViab!$C$87,12))&amp;YEAR(EDATE(calculadoraViab!$C$87,12)),(calculadoraViab!$C$74*calculadoraViab!$D$66/4),0)
+
IF(MONTH(fluxoDeCaixa!CX3)&amp;YEAR(fluxoDeCaixa!CX3)=MONTH(EDATE(calculadoraViab!$C$87,15))&amp;YEAR(EDATE(calculadoraViab!$C$87,15)),(calculadoraViab!$C$75*calculadoraViab!$D$66/4),0)
+
IF(MONTH(fluxoDeCaixa!CX3)&amp;YEAR(fluxoDeCaixa!CX3)=MONTH(EDATE(calculadoraViab!$C$87,18))&amp;YEAR(EDATE(calculadoraViab!$C$87,18)),(calculadoraViab!$C$75*calculadoraViab!$D$66/4),0)
+
IF(MONTH(fluxoDeCaixa!CX3)&amp;YEAR(fluxoDeCaixa!CX3)=MONTH(EDATE(calculadoraViab!$C$87,21))&amp;YEAR(EDATE(calculadoraViab!$C$87,21)),(calculadoraViab!$C$75*calculadoraViab!$D$66/4),0)
+
IF(MONTH(fluxoDeCaixa!CX3)&amp;YEAR(fluxoDeCaixa!CX3)=MONTH(EDATE(calculadoraViab!$C$87,24))&amp;YEAR(EDATE(calculadoraViab!$C$87,24)),(calculadoraViab!$C$75*calculadoraViab!$D$66/4),0)</f>
        <v>0</v>
      </c>
      <c r="CY11" s="269">
        <f>IF(AND(fluxoDeCaixa!CY3&gt;=calculadoraViab!$C$85,fluxoDeCaixa!CY3&lt;EDATE(calculadoraViab!$C$85,calculadoraViab!$B$86+calculadoraViab!$B$87)),calculadoraViab!$D$71*(calculadoraViab!$D$66*calculadoraViab!$C$71/(calculadoraViab!$B$86+calculadoraViab!$B$87)),0)
+
IF(AND(fluxoDeCaixa!CY3&gt;=calculadoraViab!$C$86,fluxoDeCaixa!CY3&lt;EDATE(calculadoraViab!$C$86,calculadoraViab!$B$87)),IF(AND(calculadoraViab!CY29&lt;&gt;0,calculadoraViab!$B$71=0,calculadoraViab!$B$72=100%,calculadoraViab!$B$73=0,calculadoraViab!$B$86=0),calculadoraViab!$C$59/calculadoraViab!$B$87,calculadoraViab!$D$72*(calculadoraViab!$D$66*calculadoraViab!$C$72/calculadoraViab!$B$87)),0)
+
IF(MONTH(fluxoDeCaixa!CY3)&amp;YEAR(fluxoDeCaixa!CY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IF(MONTH(fluxoDeCaixa!CY3)&amp;YEAR(fluxoDeCaixa!CY3)=MONTH(EDATE(calculadoraViab!$C$87,3))&amp;YEAR(EDATE(calculadoraViab!$C$87,3)),(calculadoraViab!$C$74*calculadoraViab!$D$66/4),0)
+
IF(MONTH(fluxoDeCaixa!CY3)&amp;YEAR(fluxoDeCaixa!CY3)=MONTH(EDATE(calculadoraViab!$C$87,6))&amp;YEAR(EDATE(calculadoraViab!$C$87,6)),(calculadoraViab!$C$74*calculadoraViab!$D$66/4),0)
+
IF(MONTH(fluxoDeCaixa!CY3)&amp;YEAR(fluxoDeCaixa!CY3)=MONTH(EDATE(calculadoraViab!$C$87,9))&amp;YEAR(EDATE(calculadoraViab!$C$87,9)),(calculadoraViab!$C$74*calculadoraViab!$D$66/4),0)
+
IF(MONTH(fluxoDeCaixa!CY3)&amp;YEAR(fluxoDeCaixa!CY3)=MONTH(EDATE(calculadoraViab!$C$87,12))&amp;YEAR(EDATE(calculadoraViab!$C$87,12)),(calculadoraViab!$C$74*calculadoraViab!$D$66/4),0)
+
IF(MONTH(fluxoDeCaixa!CY3)&amp;YEAR(fluxoDeCaixa!CY3)=MONTH(EDATE(calculadoraViab!$C$87,15))&amp;YEAR(EDATE(calculadoraViab!$C$87,15)),(calculadoraViab!$C$75*calculadoraViab!$D$66/4),0)
+
IF(MONTH(fluxoDeCaixa!CY3)&amp;YEAR(fluxoDeCaixa!CY3)=MONTH(EDATE(calculadoraViab!$C$87,18))&amp;YEAR(EDATE(calculadoraViab!$C$87,18)),(calculadoraViab!$C$75*calculadoraViab!$D$66/4),0)
+
IF(MONTH(fluxoDeCaixa!CY3)&amp;YEAR(fluxoDeCaixa!CY3)=MONTH(EDATE(calculadoraViab!$C$87,21))&amp;YEAR(EDATE(calculadoraViab!$C$87,21)),(calculadoraViab!$C$75*calculadoraViab!$D$66/4),0)
+
IF(MONTH(fluxoDeCaixa!CY3)&amp;YEAR(fluxoDeCaixa!CY3)=MONTH(EDATE(calculadoraViab!$C$87,24))&amp;YEAR(EDATE(calculadoraViab!$C$87,24)),(calculadoraViab!$C$75*calculadoraViab!$D$66/4),0)</f>
        <v>0</v>
      </c>
      <c r="CZ11" s="269">
        <f>IF(AND(fluxoDeCaixa!CZ3&gt;=calculadoraViab!$C$85,fluxoDeCaixa!CZ3&lt;EDATE(calculadoraViab!$C$85,calculadoraViab!$B$86+calculadoraViab!$B$87)),calculadoraViab!$D$71*(calculadoraViab!$D$66*calculadoraViab!$C$71/(calculadoraViab!$B$86+calculadoraViab!$B$87)),0)
+
IF(AND(fluxoDeCaixa!CZ3&gt;=calculadoraViab!$C$86,fluxoDeCaixa!CZ3&lt;EDATE(calculadoraViab!$C$86,calculadoraViab!$B$87)),IF(AND(calculadoraViab!CZ29&lt;&gt;0,calculadoraViab!$B$71=0,calculadoraViab!$B$72=100%,calculadoraViab!$B$73=0,calculadoraViab!$B$86=0),calculadoraViab!$C$59/calculadoraViab!$B$87,calculadoraViab!$D$72*(calculadoraViab!$D$66*calculadoraViab!$C$72/calculadoraViab!$B$87)),0)
+
IF(MONTH(fluxoDeCaixa!CZ3)&amp;YEAR(fluxoDeCaixa!CZ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IF(MONTH(fluxoDeCaixa!CZ3)&amp;YEAR(fluxoDeCaixa!CZ3)=MONTH(EDATE(calculadoraViab!$C$87,3))&amp;YEAR(EDATE(calculadoraViab!$C$87,3)),(calculadoraViab!$C$74*calculadoraViab!$D$66/4),0)
+
IF(MONTH(fluxoDeCaixa!CZ3)&amp;YEAR(fluxoDeCaixa!CZ3)=MONTH(EDATE(calculadoraViab!$C$87,6))&amp;YEAR(EDATE(calculadoraViab!$C$87,6)),(calculadoraViab!$C$74*calculadoraViab!$D$66/4),0)
+
IF(MONTH(fluxoDeCaixa!CZ3)&amp;YEAR(fluxoDeCaixa!CZ3)=MONTH(EDATE(calculadoraViab!$C$87,9))&amp;YEAR(EDATE(calculadoraViab!$C$87,9)),(calculadoraViab!$C$74*calculadoraViab!$D$66/4),0)
+
IF(MONTH(fluxoDeCaixa!CZ3)&amp;YEAR(fluxoDeCaixa!CZ3)=MONTH(EDATE(calculadoraViab!$C$87,12))&amp;YEAR(EDATE(calculadoraViab!$C$87,12)),(calculadoraViab!$C$74*calculadoraViab!$D$66/4),0)
+
IF(MONTH(fluxoDeCaixa!CZ3)&amp;YEAR(fluxoDeCaixa!CZ3)=MONTH(EDATE(calculadoraViab!$C$87,15))&amp;YEAR(EDATE(calculadoraViab!$C$87,15)),(calculadoraViab!$C$75*calculadoraViab!$D$66/4),0)
+
IF(MONTH(fluxoDeCaixa!CZ3)&amp;YEAR(fluxoDeCaixa!CZ3)=MONTH(EDATE(calculadoraViab!$C$87,18))&amp;YEAR(EDATE(calculadoraViab!$C$87,18)),(calculadoraViab!$C$75*calculadoraViab!$D$66/4),0)
+
IF(MONTH(fluxoDeCaixa!CZ3)&amp;YEAR(fluxoDeCaixa!CZ3)=MONTH(EDATE(calculadoraViab!$C$87,21))&amp;YEAR(EDATE(calculadoraViab!$C$87,21)),(calculadoraViab!$C$75*calculadoraViab!$D$66/4),0)
+
IF(MONTH(fluxoDeCaixa!CZ3)&amp;YEAR(fluxoDeCaixa!CZ3)=MONTH(EDATE(calculadoraViab!$C$87,24))&amp;YEAR(EDATE(calculadoraViab!$C$87,24)),(calculadoraViab!$C$75*calculadoraViab!$D$66/4),0)</f>
        <v>0</v>
      </c>
      <c r="DA11" s="269">
        <f>IF(AND(fluxoDeCaixa!DA3&gt;=calculadoraViab!$C$85,fluxoDeCaixa!DA3&lt;EDATE(calculadoraViab!$C$85,calculadoraViab!$B$86+calculadoraViab!$B$87)),calculadoraViab!$D$71*(calculadoraViab!$D$66*calculadoraViab!$C$71/(calculadoraViab!$B$86+calculadoraViab!$B$87)),0)
+
IF(AND(fluxoDeCaixa!DA3&gt;=calculadoraViab!$C$86,fluxoDeCaixa!DA3&lt;EDATE(calculadoraViab!$C$86,calculadoraViab!$B$87)),IF(AND(calculadoraViab!DA29&lt;&gt;0,calculadoraViab!$B$71=0,calculadoraViab!$B$72=100%,calculadoraViab!$B$73=0,calculadoraViab!$B$86=0),calculadoraViab!$C$59/calculadoraViab!$B$87,calculadoraViab!$D$72*(calculadoraViab!$D$66*calculadoraViab!$C$72/calculadoraViab!$B$87)),0)
+
IF(MONTH(fluxoDeCaixa!DA3)&amp;YEAR(fluxoDeCaixa!DA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IF(MONTH(fluxoDeCaixa!DA3)&amp;YEAR(fluxoDeCaixa!DA3)=MONTH(EDATE(calculadoraViab!$C$87,3))&amp;YEAR(EDATE(calculadoraViab!$C$87,3)),(calculadoraViab!$C$74*calculadoraViab!$D$66/4),0)
+
IF(MONTH(fluxoDeCaixa!DA3)&amp;YEAR(fluxoDeCaixa!DA3)=MONTH(EDATE(calculadoraViab!$C$87,6))&amp;YEAR(EDATE(calculadoraViab!$C$87,6)),(calculadoraViab!$C$74*calculadoraViab!$D$66/4),0)
+
IF(MONTH(fluxoDeCaixa!DA3)&amp;YEAR(fluxoDeCaixa!DA3)=MONTH(EDATE(calculadoraViab!$C$87,9))&amp;YEAR(EDATE(calculadoraViab!$C$87,9)),(calculadoraViab!$C$74*calculadoraViab!$D$66/4),0)
+
IF(MONTH(fluxoDeCaixa!DA3)&amp;YEAR(fluxoDeCaixa!DA3)=MONTH(EDATE(calculadoraViab!$C$87,12))&amp;YEAR(EDATE(calculadoraViab!$C$87,12)),(calculadoraViab!$C$74*calculadoraViab!$D$66/4),0)
+
IF(MONTH(fluxoDeCaixa!DA3)&amp;YEAR(fluxoDeCaixa!DA3)=MONTH(EDATE(calculadoraViab!$C$87,15))&amp;YEAR(EDATE(calculadoraViab!$C$87,15)),(calculadoraViab!$C$75*calculadoraViab!$D$66/4),0)
+
IF(MONTH(fluxoDeCaixa!DA3)&amp;YEAR(fluxoDeCaixa!DA3)=MONTH(EDATE(calculadoraViab!$C$87,18))&amp;YEAR(EDATE(calculadoraViab!$C$87,18)),(calculadoraViab!$C$75*calculadoraViab!$D$66/4),0)
+
IF(MONTH(fluxoDeCaixa!DA3)&amp;YEAR(fluxoDeCaixa!DA3)=MONTH(EDATE(calculadoraViab!$C$87,21))&amp;YEAR(EDATE(calculadoraViab!$C$87,21)),(calculadoraViab!$C$75*calculadoraViab!$D$66/4),0)
+
IF(MONTH(fluxoDeCaixa!DA3)&amp;YEAR(fluxoDeCaixa!DA3)=MONTH(EDATE(calculadoraViab!$C$87,24))&amp;YEAR(EDATE(calculadoraViab!$C$87,24)),(calculadoraViab!$C$75*calculadoraViab!$D$66/4),0)</f>
        <v>0</v>
      </c>
      <c r="DB11" s="269">
        <f>IF(AND(fluxoDeCaixa!DB3&gt;=calculadoraViab!$C$85,fluxoDeCaixa!DB3&lt;EDATE(calculadoraViab!$C$85,calculadoraViab!$B$86+calculadoraViab!$B$87)),calculadoraViab!$D$71*(calculadoraViab!$D$66*calculadoraViab!$C$71/(calculadoraViab!$B$86+calculadoraViab!$B$87)),0)
+
IF(AND(fluxoDeCaixa!DB3&gt;=calculadoraViab!$C$86,fluxoDeCaixa!DB3&lt;EDATE(calculadoraViab!$C$86,calculadoraViab!$B$87)),IF(AND(calculadoraViab!DB29&lt;&gt;0,calculadoraViab!$B$71=0,calculadoraViab!$B$72=100%,calculadoraViab!$B$73=0,calculadoraViab!$B$86=0),calculadoraViab!$C$59/calculadoraViab!$B$87,calculadoraViab!$D$72*(calculadoraViab!$D$66*calculadoraViab!$C$72/calculadoraViab!$B$87)),0)
+
IF(MONTH(fluxoDeCaixa!DB3)&amp;YEAR(fluxoDeCaixa!DB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IF(MONTH(fluxoDeCaixa!DB3)&amp;YEAR(fluxoDeCaixa!DB3)=MONTH(EDATE(calculadoraViab!$C$87,3))&amp;YEAR(EDATE(calculadoraViab!$C$87,3)),(calculadoraViab!$C$74*calculadoraViab!$D$66/4),0)
+
IF(MONTH(fluxoDeCaixa!DB3)&amp;YEAR(fluxoDeCaixa!DB3)=MONTH(EDATE(calculadoraViab!$C$87,6))&amp;YEAR(EDATE(calculadoraViab!$C$87,6)),(calculadoraViab!$C$74*calculadoraViab!$D$66/4),0)
+
IF(MONTH(fluxoDeCaixa!DB3)&amp;YEAR(fluxoDeCaixa!DB3)=MONTH(EDATE(calculadoraViab!$C$87,9))&amp;YEAR(EDATE(calculadoraViab!$C$87,9)),(calculadoraViab!$C$74*calculadoraViab!$D$66/4),0)
+
IF(MONTH(fluxoDeCaixa!DB3)&amp;YEAR(fluxoDeCaixa!DB3)=MONTH(EDATE(calculadoraViab!$C$87,12))&amp;YEAR(EDATE(calculadoraViab!$C$87,12)),(calculadoraViab!$C$74*calculadoraViab!$D$66/4),0)
+
IF(MONTH(fluxoDeCaixa!DB3)&amp;YEAR(fluxoDeCaixa!DB3)=MONTH(EDATE(calculadoraViab!$C$87,15))&amp;YEAR(EDATE(calculadoraViab!$C$87,15)),(calculadoraViab!$C$75*calculadoraViab!$D$66/4),0)
+
IF(MONTH(fluxoDeCaixa!DB3)&amp;YEAR(fluxoDeCaixa!DB3)=MONTH(EDATE(calculadoraViab!$C$87,18))&amp;YEAR(EDATE(calculadoraViab!$C$87,18)),(calculadoraViab!$C$75*calculadoraViab!$D$66/4),0)
+
IF(MONTH(fluxoDeCaixa!DB3)&amp;YEAR(fluxoDeCaixa!DB3)=MONTH(EDATE(calculadoraViab!$C$87,21))&amp;YEAR(EDATE(calculadoraViab!$C$87,21)),(calculadoraViab!$C$75*calculadoraViab!$D$66/4),0)
+
IF(MONTH(fluxoDeCaixa!DB3)&amp;YEAR(fluxoDeCaixa!DB3)=MONTH(EDATE(calculadoraViab!$C$87,24))&amp;YEAR(EDATE(calculadoraViab!$C$87,24)),(calculadoraViab!$C$75*calculadoraViab!$D$66/4),0)</f>
        <v>0</v>
      </c>
      <c r="DC11" s="269">
        <f>IF(AND(fluxoDeCaixa!DC3&gt;=calculadoraViab!$C$85,fluxoDeCaixa!DC3&lt;EDATE(calculadoraViab!$C$85,calculadoraViab!$B$86+calculadoraViab!$B$87)),calculadoraViab!$D$71*(calculadoraViab!$D$66*calculadoraViab!$C$71/(calculadoraViab!$B$86+calculadoraViab!$B$87)),0)
+
IF(AND(fluxoDeCaixa!DC3&gt;=calculadoraViab!$C$86,fluxoDeCaixa!DC3&lt;EDATE(calculadoraViab!$C$86,calculadoraViab!$B$87)),IF(AND(calculadoraViab!DC29&lt;&gt;0,calculadoraViab!$B$71=0,calculadoraViab!$B$72=100%,calculadoraViab!$B$73=0,calculadoraViab!$B$86=0),calculadoraViab!$C$59/calculadoraViab!$B$87,calculadoraViab!$D$72*(calculadoraViab!$D$66*calculadoraViab!$C$72/calculadoraViab!$B$87)),0)
+
IF(MONTH(fluxoDeCaixa!DC3)&amp;YEAR(fluxoDeCaixa!DC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IF(MONTH(fluxoDeCaixa!DC3)&amp;YEAR(fluxoDeCaixa!DC3)=MONTH(EDATE(calculadoraViab!$C$87,3))&amp;YEAR(EDATE(calculadoraViab!$C$87,3)),(calculadoraViab!$C$74*calculadoraViab!$D$66/4),0)
+
IF(MONTH(fluxoDeCaixa!DC3)&amp;YEAR(fluxoDeCaixa!DC3)=MONTH(EDATE(calculadoraViab!$C$87,6))&amp;YEAR(EDATE(calculadoraViab!$C$87,6)),(calculadoraViab!$C$74*calculadoraViab!$D$66/4),0)
+
IF(MONTH(fluxoDeCaixa!DC3)&amp;YEAR(fluxoDeCaixa!DC3)=MONTH(EDATE(calculadoraViab!$C$87,9))&amp;YEAR(EDATE(calculadoraViab!$C$87,9)),(calculadoraViab!$C$74*calculadoraViab!$D$66/4),0)
+
IF(MONTH(fluxoDeCaixa!DC3)&amp;YEAR(fluxoDeCaixa!DC3)=MONTH(EDATE(calculadoraViab!$C$87,12))&amp;YEAR(EDATE(calculadoraViab!$C$87,12)),(calculadoraViab!$C$74*calculadoraViab!$D$66/4),0)
+
IF(MONTH(fluxoDeCaixa!DC3)&amp;YEAR(fluxoDeCaixa!DC3)=MONTH(EDATE(calculadoraViab!$C$87,15))&amp;YEAR(EDATE(calculadoraViab!$C$87,15)),(calculadoraViab!$C$75*calculadoraViab!$D$66/4),0)
+
IF(MONTH(fluxoDeCaixa!DC3)&amp;YEAR(fluxoDeCaixa!DC3)=MONTH(EDATE(calculadoraViab!$C$87,18))&amp;YEAR(EDATE(calculadoraViab!$C$87,18)),(calculadoraViab!$C$75*calculadoraViab!$D$66/4),0)
+
IF(MONTH(fluxoDeCaixa!DC3)&amp;YEAR(fluxoDeCaixa!DC3)=MONTH(EDATE(calculadoraViab!$C$87,21))&amp;YEAR(EDATE(calculadoraViab!$C$87,21)),(calculadoraViab!$C$75*calculadoraViab!$D$66/4),0)
+
IF(MONTH(fluxoDeCaixa!DC3)&amp;YEAR(fluxoDeCaixa!DC3)=MONTH(EDATE(calculadoraViab!$C$87,24))&amp;YEAR(EDATE(calculadoraViab!$C$87,24)),(calculadoraViab!$C$75*calculadoraViab!$D$66/4),0)</f>
        <v>0</v>
      </c>
      <c r="DD11" s="269">
        <f>IF(AND(fluxoDeCaixa!DD3&gt;=calculadoraViab!$C$85,fluxoDeCaixa!DD3&lt;EDATE(calculadoraViab!$C$85,calculadoraViab!$B$86+calculadoraViab!$B$87)),calculadoraViab!$D$71*(calculadoraViab!$D$66*calculadoraViab!$C$71/(calculadoraViab!$B$86+calculadoraViab!$B$87)),0)
+
IF(AND(fluxoDeCaixa!DD3&gt;=calculadoraViab!$C$86,fluxoDeCaixa!DD3&lt;EDATE(calculadoraViab!$C$86,calculadoraViab!$B$87)),IF(AND(calculadoraViab!DD29&lt;&gt;0,calculadoraViab!$B$71=0,calculadoraViab!$B$72=100%,calculadoraViab!$B$73=0,calculadoraViab!$B$86=0),calculadoraViab!$C$59/calculadoraViab!$B$87,calculadoraViab!$D$72*(calculadoraViab!$D$66*calculadoraViab!$C$72/calculadoraViab!$B$87)),0)
+
IF(MONTH(fluxoDeCaixa!DD3)&amp;YEAR(fluxoDeCaixa!DD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IF(MONTH(fluxoDeCaixa!DD3)&amp;YEAR(fluxoDeCaixa!DD3)=MONTH(EDATE(calculadoraViab!$C$87,3))&amp;YEAR(EDATE(calculadoraViab!$C$87,3)),(calculadoraViab!$C$74*calculadoraViab!$D$66/4),0)
+
IF(MONTH(fluxoDeCaixa!DD3)&amp;YEAR(fluxoDeCaixa!DD3)=MONTH(EDATE(calculadoraViab!$C$87,6))&amp;YEAR(EDATE(calculadoraViab!$C$87,6)),(calculadoraViab!$C$74*calculadoraViab!$D$66/4),0)
+
IF(MONTH(fluxoDeCaixa!DD3)&amp;YEAR(fluxoDeCaixa!DD3)=MONTH(EDATE(calculadoraViab!$C$87,9))&amp;YEAR(EDATE(calculadoraViab!$C$87,9)),(calculadoraViab!$C$74*calculadoraViab!$D$66/4),0)
+
IF(MONTH(fluxoDeCaixa!DD3)&amp;YEAR(fluxoDeCaixa!DD3)=MONTH(EDATE(calculadoraViab!$C$87,12))&amp;YEAR(EDATE(calculadoraViab!$C$87,12)),(calculadoraViab!$C$74*calculadoraViab!$D$66/4),0)
+
IF(MONTH(fluxoDeCaixa!DD3)&amp;YEAR(fluxoDeCaixa!DD3)=MONTH(EDATE(calculadoraViab!$C$87,15))&amp;YEAR(EDATE(calculadoraViab!$C$87,15)),(calculadoraViab!$C$75*calculadoraViab!$D$66/4),0)
+
IF(MONTH(fluxoDeCaixa!DD3)&amp;YEAR(fluxoDeCaixa!DD3)=MONTH(EDATE(calculadoraViab!$C$87,18))&amp;YEAR(EDATE(calculadoraViab!$C$87,18)),(calculadoraViab!$C$75*calculadoraViab!$D$66/4),0)
+
IF(MONTH(fluxoDeCaixa!DD3)&amp;YEAR(fluxoDeCaixa!DD3)=MONTH(EDATE(calculadoraViab!$C$87,21))&amp;YEAR(EDATE(calculadoraViab!$C$87,21)),(calculadoraViab!$C$75*calculadoraViab!$D$66/4),0)
+
IF(MONTH(fluxoDeCaixa!DD3)&amp;YEAR(fluxoDeCaixa!DD3)=MONTH(EDATE(calculadoraViab!$C$87,24))&amp;YEAR(EDATE(calculadoraViab!$C$87,24)),(calculadoraViab!$C$75*calculadoraViab!$D$66/4),0)</f>
        <v>0</v>
      </c>
      <c r="DE11" s="269">
        <f>IF(AND(fluxoDeCaixa!DE3&gt;=calculadoraViab!$C$85,fluxoDeCaixa!DE3&lt;EDATE(calculadoraViab!$C$85,calculadoraViab!$B$86+calculadoraViab!$B$87)),calculadoraViab!$D$71*(calculadoraViab!$D$66*calculadoraViab!$C$71/(calculadoraViab!$B$86+calculadoraViab!$B$87)),0)
+
IF(AND(fluxoDeCaixa!DE3&gt;=calculadoraViab!$C$86,fluxoDeCaixa!DE3&lt;EDATE(calculadoraViab!$C$86,calculadoraViab!$B$87)),IF(AND(calculadoraViab!DE29&lt;&gt;0,calculadoraViab!$B$71=0,calculadoraViab!$B$72=100%,calculadoraViab!$B$73=0,calculadoraViab!$B$86=0),calculadoraViab!$C$59/calculadoraViab!$B$87,calculadoraViab!$D$72*(calculadoraViab!$D$66*calculadoraViab!$C$72/calculadoraViab!$B$87)),0)
+
IF(MONTH(fluxoDeCaixa!DE3)&amp;YEAR(fluxoDeCaixa!DE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IF(MONTH(fluxoDeCaixa!DE3)&amp;YEAR(fluxoDeCaixa!DE3)=MONTH(EDATE(calculadoraViab!$C$87,3))&amp;YEAR(EDATE(calculadoraViab!$C$87,3)),(calculadoraViab!$C$74*calculadoraViab!$D$66/4),0)
+
IF(MONTH(fluxoDeCaixa!DE3)&amp;YEAR(fluxoDeCaixa!DE3)=MONTH(EDATE(calculadoraViab!$C$87,6))&amp;YEAR(EDATE(calculadoraViab!$C$87,6)),(calculadoraViab!$C$74*calculadoraViab!$D$66/4),0)
+
IF(MONTH(fluxoDeCaixa!DE3)&amp;YEAR(fluxoDeCaixa!DE3)=MONTH(EDATE(calculadoraViab!$C$87,9))&amp;YEAR(EDATE(calculadoraViab!$C$87,9)),(calculadoraViab!$C$74*calculadoraViab!$D$66/4),0)
+
IF(MONTH(fluxoDeCaixa!DE3)&amp;YEAR(fluxoDeCaixa!DE3)=MONTH(EDATE(calculadoraViab!$C$87,12))&amp;YEAR(EDATE(calculadoraViab!$C$87,12)),(calculadoraViab!$C$74*calculadoraViab!$D$66/4),0)
+
IF(MONTH(fluxoDeCaixa!DE3)&amp;YEAR(fluxoDeCaixa!DE3)=MONTH(EDATE(calculadoraViab!$C$87,15))&amp;YEAR(EDATE(calculadoraViab!$C$87,15)),(calculadoraViab!$C$75*calculadoraViab!$D$66/4),0)
+
IF(MONTH(fluxoDeCaixa!DE3)&amp;YEAR(fluxoDeCaixa!DE3)=MONTH(EDATE(calculadoraViab!$C$87,18))&amp;YEAR(EDATE(calculadoraViab!$C$87,18)),(calculadoraViab!$C$75*calculadoraViab!$D$66/4),0)
+
IF(MONTH(fluxoDeCaixa!DE3)&amp;YEAR(fluxoDeCaixa!DE3)=MONTH(EDATE(calculadoraViab!$C$87,21))&amp;YEAR(EDATE(calculadoraViab!$C$87,21)),(calculadoraViab!$C$75*calculadoraViab!$D$66/4),0)
+
IF(MONTH(fluxoDeCaixa!DE3)&amp;YEAR(fluxoDeCaixa!DE3)=MONTH(EDATE(calculadoraViab!$C$87,24))&amp;YEAR(EDATE(calculadoraViab!$C$87,24)),(calculadoraViab!$C$75*calculadoraViab!$D$66/4),0)</f>
        <v>0</v>
      </c>
      <c r="DF11" s="269">
        <f>IF(AND(fluxoDeCaixa!DF3&gt;=calculadoraViab!$C$85,fluxoDeCaixa!DF3&lt;EDATE(calculadoraViab!$C$85,calculadoraViab!$B$86+calculadoraViab!$B$87)),calculadoraViab!$D$71*(calculadoraViab!$D$66*calculadoraViab!$C$71/(calculadoraViab!$B$86+calculadoraViab!$B$87)),0)
+
IF(AND(fluxoDeCaixa!DF3&gt;=calculadoraViab!$C$86,fluxoDeCaixa!DF3&lt;EDATE(calculadoraViab!$C$86,calculadoraViab!$B$87)),IF(AND(calculadoraViab!DF29&lt;&gt;0,calculadoraViab!$B$71=0,calculadoraViab!$B$72=100%,calculadoraViab!$B$73=0,calculadoraViab!$B$86=0),calculadoraViab!$C$59/calculadoraViab!$B$87,calculadoraViab!$D$72*(calculadoraViab!$D$66*calculadoraViab!$C$72/calculadoraViab!$B$87)),0)
+
IF(MONTH(fluxoDeCaixa!DF3)&amp;YEAR(fluxoDeCaixa!DF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IF(MONTH(fluxoDeCaixa!DF3)&amp;YEAR(fluxoDeCaixa!DF3)=MONTH(EDATE(calculadoraViab!$C$87,3))&amp;YEAR(EDATE(calculadoraViab!$C$87,3)),(calculadoraViab!$C$74*calculadoraViab!$D$66/4),0)
+
IF(MONTH(fluxoDeCaixa!DF3)&amp;YEAR(fluxoDeCaixa!DF3)=MONTH(EDATE(calculadoraViab!$C$87,6))&amp;YEAR(EDATE(calculadoraViab!$C$87,6)),(calculadoraViab!$C$74*calculadoraViab!$D$66/4),0)
+
IF(MONTH(fluxoDeCaixa!DF3)&amp;YEAR(fluxoDeCaixa!DF3)=MONTH(EDATE(calculadoraViab!$C$87,9))&amp;YEAR(EDATE(calculadoraViab!$C$87,9)),(calculadoraViab!$C$74*calculadoraViab!$D$66/4),0)
+
IF(MONTH(fluxoDeCaixa!DF3)&amp;YEAR(fluxoDeCaixa!DF3)=MONTH(EDATE(calculadoraViab!$C$87,12))&amp;YEAR(EDATE(calculadoraViab!$C$87,12)),(calculadoraViab!$C$74*calculadoraViab!$D$66/4),0)
+
IF(MONTH(fluxoDeCaixa!DF3)&amp;YEAR(fluxoDeCaixa!DF3)=MONTH(EDATE(calculadoraViab!$C$87,15))&amp;YEAR(EDATE(calculadoraViab!$C$87,15)),(calculadoraViab!$C$75*calculadoraViab!$D$66/4),0)
+
IF(MONTH(fluxoDeCaixa!DF3)&amp;YEAR(fluxoDeCaixa!DF3)=MONTH(EDATE(calculadoraViab!$C$87,18))&amp;YEAR(EDATE(calculadoraViab!$C$87,18)),(calculadoraViab!$C$75*calculadoraViab!$D$66/4),0)
+
IF(MONTH(fluxoDeCaixa!DF3)&amp;YEAR(fluxoDeCaixa!DF3)=MONTH(EDATE(calculadoraViab!$C$87,21))&amp;YEAR(EDATE(calculadoraViab!$C$87,21)),(calculadoraViab!$C$75*calculadoraViab!$D$66/4),0)
+
IF(MONTH(fluxoDeCaixa!DF3)&amp;YEAR(fluxoDeCaixa!DF3)=MONTH(EDATE(calculadoraViab!$C$87,24))&amp;YEAR(EDATE(calculadoraViab!$C$87,24)),(calculadoraViab!$C$75*calculadoraViab!$D$66/4),0)</f>
        <v>0</v>
      </c>
      <c r="DG11" s="269">
        <f>IF(AND(fluxoDeCaixa!DG3&gt;=calculadoraViab!$C$85,fluxoDeCaixa!DG3&lt;EDATE(calculadoraViab!$C$85,calculadoraViab!$B$86+calculadoraViab!$B$87)),calculadoraViab!$D$71*(calculadoraViab!$D$66*calculadoraViab!$C$71/(calculadoraViab!$B$86+calculadoraViab!$B$87)),0)
+
IF(AND(fluxoDeCaixa!DG3&gt;=calculadoraViab!$C$86,fluxoDeCaixa!DG3&lt;EDATE(calculadoraViab!$C$86,calculadoraViab!$B$87)),IF(AND(calculadoraViab!DG29&lt;&gt;0,calculadoraViab!$B$71=0,calculadoraViab!$B$72=100%,calculadoraViab!$B$73=0,calculadoraViab!$B$86=0),calculadoraViab!$C$59/calculadoraViab!$B$87,calculadoraViab!$D$72*(calculadoraViab!$D$66*calculadoraViab!$C$72/calculadoraViab!$B$87)),0)
+
IF(MONTH(fluxoDeCaixa!DG3)&amp;YEAR(fluxoDeCaixa!DG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IF(MONTH(fluxoDeCaixa!DG3)&amp;YEAR(fluxoDeCaixa!DG3)=MONTH(EDATE(calculadoraViab!$C$87,3))&amp;YEAR(EDATE(calculadoraViab!$C$87,3)),(calculadoraViab!$C$74*calculadoraViab!$D$66/4),0)
+
IF(MONTH(fluxoDeCaixa!DG3)&amp;YEAR(fluxoDeCaixa!DG3)=MONTH(EDATE(calculadoraViab!$C$87,6))&amp;YEAR(EDATE(calculadoraViab!$C$87,6)),(calculadoraViab!$C$74*calculadoraViab!$D$66/4),0)
+
IF(MONTH(fluxoDeCaixa!DG3)&amp;YEAR(fluxoDeCaixa!DG3)=MONTH(EDATE(calculadoraViab!$C$87,9))&amp;YEAR(EDATE(calculadoraViab!$C$87,9)),(calculadoraViab!$C$74*calculadoraViab!$D$66/4),0)
+
IF(MONTH(fluxoDeCaixa!DG3)&amp;YEAR(fluxoDeCaixa!DG3)=MONTH(EDATE(calculadoraViab!$C$87,12))&amp;YEAR(EDATE(calculadoraViab!$C$87,12)),(calculadoraViab!$C$74*calculadoraViab!$D$66/4),0)
+
IF(MONTH(fluxoDeCaixa!DG3)&amp;YEAR(fluxoDeCaixa!DG3)=MONTH(EDATE(calculadoraViab!$C$87,15))&amp;YEAR(EDATE(calculadoraViab!$C$87,15)),(calculadoraViab!$C$75*calculadoraViab!$D$66/4),0)
+
IF(MONTH(fluxoDeCaixa!DG3)&amp;YEAR(fluxoDeCaixa!DG3)=MONTH(EDATE(calculadoraViab!$C$87,18))&amp;YEAR(EDATE(calculadoraViab!$C$87,18)),(calculadoraViab!$C$75*calculadoraViab!$D$66/4),0)
+
IF(MONTH(fluxoDeCaixa!DG3)&amp;YEAR(fluxoDeCaixa!DG3)=MONTH(EDATE(calculadoraViab!$C$87,21))&amp;YEAR(EDATE(calculadoraViab!$C$87,21)),(calculadoraViab!$C$75*calculadoraViab!$D$66/4),0)
+
IF(MONTH(fluxoDeCaixa!DG3)&amp;YEAR(fluxoDeCaixa!DG3)=MONTH(EDATE(calculadoraViab!$C$87,24))&amp;YEAR(EDATE(calculadoraViab!$C$87,24)),(calculadoraViab!$C$75*calculadoraViab!$D$66/4),0)</f>
        <v>0</v>
      </c>
      <c r="DH11" s="269">
        <f>IF(AND(fluxoDeCaixa!DH3&gt;=calculadoraViab!$C$85,fluxoDeCaixa!DH3&lt;EDATE(calculadoraViab!$C$85,calculadoraViab!$B$86+calculadoraViab!$B$87)),calculadoraViab!$D$71*(calculadoraViab!$D$66*calculadoraViab!$C$71/(calculadoraViab!$B$86+calculadoraViab!$B$87)),0)
+
IF(AND(fluxoDeCaixa!DH3&gt;=calculadoraViab!$C$86,fluxoDeCaixa!DH3&lt;EDATE(calculadoraViab!$C$86,calculadoraViab!$B$87)),IF(AND(calculadoraViab!DH29&lt;&gt;0,calculadoraViab!$B$71=0,calculadoraViab!$B$72=100%,calculadoraViab!$B$73=0,calculadoraViab!$B$86=0),calculadoraViab!$C$59/calculadoraViab!$B$87,calculadoraViab!$D$72*(calculadoraViab!$D$66*calculadoraViab!$C$72/calculadoraViab!$B$87)),0)
+
IF(MONTH(fluxoDeCaixa!DH3)&amp;YEAR(fluxoDeCaixa!DH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IF(MONTH(fluxoDeCaixa!DH3)&amp;YEAR(fluxoDeCaixa!DH3)=MONTH(EDATE(calculadoraViab!$C$87,3))&amp;YEAR(EDATE(calculadoraViab!$C$87,3)),(calculadoraViab!$C$74*calculadoraViab!$D$66/4),0)
+
IF(MONTH(fluxoDeCaixa!DH3)&amp;YEAR(fluxoDeCaixa!DH3)=MONTH(EDATE(calculadoraViab!$C$87,6))&amp;YEAR(EDATE(calculadoraViab!$C$87,6)),(calculadoraViab!$C$74*calculadoraViab!$D$66/4),0)
+
IF(MONTH(fluxoDeCaixa!DH3)&amp;YEAR(fluxoDeCaixa!DH3)=MONTH(EDATE(calculadoraViab!$C$87,9))&amp;YEAR(EDATE(calculadoraViab!$C$87,9)),(calculadoraViab!$C$74*calculadoraViab!$D$66/4),0)
+
IF(MONTH(fluxoDeCaixa!DH3)&amp;YEAR(fluxoDeCaixa!DH3)=MONTH(EDATE(calculadoraViab!$C$87,12))&amp;YEAR(EDATE(calculadoraViab!$C$87,12)),(calculadoraViab!$C$74*calculadoraViab!$D$66/4),0)
+
IF(MONTH(fluxoDeCaixa!DH3)&amp;YEAR(fluxoDeCaixa!DH3)=MONTH(EDATE(calculadoraViab!$C$87,15))&amp;YEAR(EDATE(calculadoraViab!$C$87,15)),(calculadoraViab!$C$75*calculadoraViab!$D$66/4),0)
+
IF(MONTH(fluxoDeCaixa!DH3)&amp;YEAR(fluxoDeCaixa!DH3)=MONTH(EDATE(calculadoraViab!$C$87,18))&amp;YEAR(EDATE(calculadoraViab!$C$87,18)),(calculadoraViab!$C$75*calculadoraViab!$D$66/4),0)
+
IF(MONTH(fluxoDeCaixa!DH3)&amp;YEAR(fluxoDeCaixa!DH3)=MONTH(EDATE(calculadoraViab!$C$87,21))&amp;YEAR(EDATE(calculadoraViab!$C$87,21)),(calculadoraViab!$C$75*calculadoraViab!$D$66/4),0)
+
IF(MONTH(fluxoDeCaixa!DH3)&amp;YEAR(fluxoDeCaixa!DH3)=MONTH(EDATE(calculadoraViab!$C$87,24))&amp;YEAR(EDATE(calculadoraViab!$C$87,24)),(calculadoraViab!$C$75*calculadoraViab!$D$66/4),0)</f>
        <v>0</v>
      </c>
      <c r="DI11" s="269">
        <f>IF(AND(fluxoDeCaixa!DI3&gt;=calculadoraViab!$C$85,fluxoDeCaixa!DI3&lt;EDATE(calculadoraViab!$C$85,calculadoraViab!$B$86+calculadoraViab!$B$87)),calculadoraViab!$D$71*(calculadoraViab!$D$66*calculadoraViab!$C$71/(calculadoraViab!$B$86+calculadoraViab!$B$87)),0)
+
IF(AND(fluxoDeCaixa!DI3&gt;=calculadoraViab!$C$86,fluxoDeCaixa!DI3&lt;EDATE(calculadoraViab!$C$86,calculadoraViab!$B$87)),IF(AND(calculadoraViab!DI29&lt;&gt;0,calculadoraViab!$B$71=0,calculadoraViab!$B$72=100%,calculadoraViab!$B$73=0,calculadoraViab!$B$86=0),calculadoraViab!$C$59/calculadoraViab!$B$87,calculadoraViab!$D$72*(calculadoraViab!$D$66*calculadoraViab!$C$72/calculadoraViab!$B$87)),0)
+
IF(MONTH(fluxoDeCaixa!DI3)&amp;YEAR(fluxoDeCaixa!DI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IF(MONTH(fluxoDeCaixa!DI3)&amp;YEAR(fluxoDeCaixa!DI3)=MONTH(EDATE(calculadoraViab!$C$87,3))&amp;YEAR(EDATE(calculadoraViab!$C$87,3)),(calculadoraViab!$C$74*calculadoraViab!$D$66/4),0)
+
IF(MONTH(fluxoDeCaixa!DI3)&amp;YEAR(fluxoDeCaixa!DI3)=MONTH(EDATE(calculadoraViab!$C$87,6))&amp;YEAR(EDATE(calculadoraViab!$C$87,6)),(calculadoraViab!$C$74*calculadoraViab!$D$66/4),0)
+
IF(MONTH(fluxoDeCaixa!DI3)&amp;YEAR(fluxoDeCaixa!DI3)=MONTH(EDATE(calculadoraViab!$C$87,9))&amp;YEAR(EDATE(calculadoraViab!$C$87,9)),(calculadoraViab!$C$74*calculadoraViab!$D$66/4),0)
+
IF(MONTH(fluxoDeCaixa!DI3)&amp;YEAR(fluxoDeCaixa!DI3)=MONTH(EDATE(calculadoraViab!$C$87,12))&amp;YEAR(EDATE(calculadoraViab!$C$87,12)),(calculadoraViab!$C$74*calculadoraViab!$D$66/4),0)
+
IF(MONTH(fluxoDeCaixa!DI3)&amp;YEAR(fluxoDeCaixa!DI3)=MONTH(EDATE(calculadoraViab!$C$87,15))&amp;YEAR(EDATE(calculadoraViab!$C$87,15)),(calculadoraViab!$C$75*calculadoraViab!$D$66/4),0)
+
IF(MONTH(fluxoDeCaixa!DI3)&amp;YEAR(fluxoDeCaixa!DI3)=MONTH(EDATE(calculadoraViab!$C$87,18))&amp;YEAR(EDATE(calculadoraViab!$C$87,18)),(calculadoraViab!$C$75*calculadoraViab!$D$66/4),0)
+
IF(MONTH(fluxoDeCaixa!DI3)&amp;YEAR(fluxoDeCaixa!DI3)=MONTH(EDATE(calculadoraViab!$C$87,21))&amp;YEAR(EDATE(calculadoraViab!$C$87,21)),(calculadoraViab!$C$75*calculadoraViab!$D$66/4),0)
+
IF(MONTH(fluxoDeCaixa!DI3)&amp;YEAR(fluxoDeCaixa!DI3)=MONTH(EDATE(calculadoraViab!$C$87,24))&amp;YEAR(EDATE(calculadoraViab!$C$87,24)),(calculadoraViab!$C$75*calculadoraViab!$D$66/4),0)</f>
        <v>0</v>
      </c>
      <c r="DJ11" s="269">
        <f>IF(AND(fluxoDeCaixa!DJ3&gt;=calculadoraViab!$C$85,fluxoDeCaixa!DJ3&lt;EDATE(calculadoraViab!$C$85,calculadoraViab!$B$86+calculadoraViab!$B$87)),calculadoraViab!$D$71*(calculadoraViab!$D$66*calculadoraViab!$C$71/(calculadoraViab!$B$86+calculadoraViab!$B$87)),0)
+
IF(AND(fluxoDeCaixa!DJ3&gt;=calculadoraViab!$C$86,fluxoDeCaixa!DJ3&lt;EDATE(calculadoraViab!$C$86,calculadoraViab!$B$87)),IF(AND(calculadoraViab!DJ29&lt;&gt;0,calculadoraViab!$B$71=0,calculadoraViab!$B$72=100%,calculadoraViab!$B$73=0,calculadoraViab!$B$86=0),calculadoraViab!$C$59/calculadoraViab!$B$87,calculadoraViab!$D$72*(calculadoraViab!$D$66*calculadoraViab!$C$72/calculadoraViab!$B$87)),0)
+
IF(MONTH(fluxoDeCaixa!DJ3)&amp;YEAR(fluxoDeCaixa!DJ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IF(MONTH(fluxoDeCaixa!DJ3)&amp;YEAR(fluxoDeCaixa!DJ3)=MONTH(EDATE(calculadoraViab!$C$87,3))&amp;YEAR(EDATE(calculadoraViab!$C$87,3)),(calculadoraViab!$C$74*calculadoraViab!$D$66/4),0)
+
IF(MONTH(fluxoDeCaixa!DJ3)&amp;YEAR(fluxoDeCaixa!DJ3)=MONTH(EDATE(calculadoraViab!$C$87,6))&amp;YEAR(EDATE(calculadoraViab!$C$87,6)),(calculadoraViab!$C$74*calculadoraViab!$D$66/4),0)
+
IF(MONTH(fluxoDeCaixa!DJ3)&amp;YEAR(fluxoDeCaixa!DJ3)=MONTH(EDATE(calculadoraViab!$C$87,9))&amp;YEAR(EDATE(calculadoraViab!$C$87,9)),(calculadoraViab!$C$74*calculadoraViab!$D$66/4),0)
+
IF(MONTH(fluxoDeCaixa!DJ3)&amp;YEAR(fluxoDeCaixa!DJ3)=MONTH(EDATE(calculadoraViab!$C$87,12))&amp;YEAR(EDATE(calculadoraViab!$C$87,12)),(calculadoraViab!$C$74*calculadoraViab!$D$66/4),0)
+
IF(MONTH(fluxoDeCaixa!DJ3)&amp;YEAR(fluxoDeCaixa!DJ3)=MONTH(EDATE(calculadoraViab!$C$87,15))&amp;YEAR(EDATE(calculadoraViab!$C$87,15)),(calculadoraViab!$C$75*calculadoraViab!$D$66/4),0)
+
IF(MONTH(fluxoDeCaixa!DJ3)&amp;YEAR(fluxoDeCaixa!DJ3)=MONTH(EDATE(calculadoraViab!$C$87,18))&amp;YEAR(EDATE(calculadoraViab!$C$87,18)),(calculadoraViab!$C$75*calculadoraViab!$D$66/4),0)
+
IF(MONTH(fluxoDeCaixa!DJ3)&amp;YEAR(fluxoDeCaixa!DJ3)=MONTH(EDATE(calculadoraViab!$C$87,21))&amp;YEAR(EDATE(calculadoraViab!$C$87,21)),(calculadoraViab!$C$75*calculadoraViab!$D$66/4),0)
+
IF(MONTH(fluxoDeCaixa!DJ3)&amp;YEAR(fluxoDeCaixa!DJ3)=MONTH(EDATE(calculadoraViab!$C$87,24))&amp;YEAR(EDATE(calculadoraViab!$C$87,24)),(calculadoraViab!$C$75*calculadoraViab!$D$66/4),0)</f>
        <v>0</v>
      </c>
      <c r="DK11" s="269">
        <f>IF(AND(fluxoDeCaixa!DK3&gt;=calculadoraViab!$C$85,fluxoDeCaixa!DK3&lt;EDATE(calculadoraViab!$C$85,calculadoraViab!$B$86+calculadoraViab!$B$87)),calculadoraViab!$D$71*(calculadoraViab!$D$66*calculadoraViab!$C$71/(calculadoraViab!$B$86+calculadoraViab!$B$87)),0)
+
IF(AND(fluxoDeCaixa!DK3&gt;=calculadoraViab!$C$86,fluxoDeCaixa!DK3&lt;EDATE(calculadoraViab!$C$86,calculadoraViab!$B$87)),IF(AND(calculadoraViab!DK29&lt;&gt;0,calculadoraViab!$B$71=0,calculadoraViab!$B$72=100%,calculadoraViab!$B$73=0,calculadoraViab!$B$86=0),calculadoraViab!$C$59/calculadoraViab!$B$87,calculadoraViab!$D$72*(calculadoraViab!$D$66*calculadoraViab!$C$72/calculadoraViab!$B$87)),0)
+
IF(MONTH(fluxoDeCaixa!DK3)&amp;YEAR(fluxoDeCaixa!DK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IF(MONTH(fluxoDeCaixa!DK3)&amp;YEAR(fluxoDeCaixa!DK3)=MONTH(EDATE(calculadoraViab!$C$87,3))&amp;YEAR(EDATE(calculadoraViab!$C$87,3)),(calculadoraViab!$C$74*calculadoraViab!$D$66/4),0)
+
IF(MONTH(fluxoDeCaixa!DK3)&amp;YEAR(fluxoDeCaixa!DK3)=MONTH(EDATE(calculadoraViab!$C$87,6))&amp;YEAR(EDATE(calculadoraViab!$C$87,6)),(calculadoraViab!$C$74*calculadoraViab!$D$66/4),0)
+
IF(MONTH(fluxoDeCaixa!DK3)&amp;YEAR(fluxoDeCaixa!DK3)=MONTH(EDATE(calculadoraViab!$C$87,9))&amp;YEAR(EDATE(calculadoraViab!$C$87,9)),(calculadoraViab!$C$74*calculadoraViab!$D$66/4),0)
+
IF(MONTH(fluxoDeCaixa!DK3)&amp;YEAR(fluxoDeCaixa!DK3)=MONTH(EDATE(calculadoraViab!$C$87,12))&amp;YEAR(EDATE(calculadoraViab!$C$87,12)),(calculadoraViab!$C$74*calculadoraViab!$D$66/4),0)
+
IF(MONTH(fluxoDeCaixa!DK3)&amp;YEAR(fluxoDeCaixa!DK3)=MONTH(EDATE(calculadoraViab!$C$87,15))&amp;YEAR(EDATE(calculadoraViab!$C$87,15)),(calculadoraViab!$C$75*calculadoraViab!$D$66/4),0)
+
IF(MONTH(fluxoDeCaixa!DK3)&amp;YEAR(fluxoDeCaixa!DK3)=MONTH(EDATE(calculadoraViab!$C$87,18))&amp;YEAR(EDATE(calculadoraViab!$C$87,18)),(calculadoraViab!$C$75*calculadoraViab!$D$66/4),0)
+
IF(MONTH(fluxoDeCaixa!DK3)&amp;YEAR(fluxoDeCaixa!DK3)=MONTH(EDATE(calculadoraViab!$C$87,21))&amp;YEAR(EDATE(calculadoraViab!$C$87,21)),(calculadoraViab!$C$75*calculadoraViab!$D$66/4),0)
+
IF(MONTH(fluxoDeCaixa!DK3)&amp;YEAR(fluxoDeCaixa!DK3)=MONTH(EDATE(calculadoraViab!$C$87,24))&amp;YEAR(EDATE(calculadoraViab!$C$87,24)),(calculadoraViab!$C$75*calculadoraViab!$D$66/4),0)</f>
        <v>0</v>
      </c>
      <c r="DL11" s="269">
        <f>IF(AND(fluxoDeCaixa!DL3&gt;=calculadoraViab!$C$85,fluxoDeCaixa!DL3&lt;EDATE(calculadoraViab!$C$85,calculadoraViab!$B$86+calculadoraViab!$B$87)),calculadoraViab!$D$71*(calculadoraViab!$D$66*calculadoraViab!$C$71/(calculadoraViab!$B$86+calculadoraViab!$B$87)),0)
+
IF(AND(fluxoDeCaixa!DL3&gt;=calculadoraViab!$C$86,fluxoDeCaixa!DL3&lt;EDATE(calculadoraViab!$C$86,calculadoraViab!$B$87)),IF(AND(calculadoraViab!DL29&lt;&gt;0,calculadoraViab!$B$71=0,calculadoraViab!$B$72=100%,calculadoraViab!$B$73=0,calculadoraViab!$B$86=0),calculadoraViab!$C$59/calculadoraViab!$B$87,calculadoraViab!$D$72*(calculadoraViab!$D$66*calculadoraViab!$C$72/calculadoraViab!$B$87)),0)
+
IF(MONTH(fluxoDeCaixa!DL3)&amp;YEAR(fluxoDeCaixa!DL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IF(MONTH(fluxoDeCaixa!DL3)&amp;YEAR(fluxoDeCaixa!DL3)=MONTH(EDATE(calculadoraViab!$C$87,3))&amp;YEAR(EDATE(calculadoraViab!$C$87,3)),(calculadoraViab!$C$74*calculadoraViab!$D$66/4),0)
+
IF(MONTH(fluxoDeCaixa!DL3)&amp;YEAR(fluxoDeCaixa!DL3)=MONTH(EDATE(calculadoraViab!$C$87,6))&amp;YEAR(EDATE(calculadoraViab!$C$87,6)),(calculadoraViab!$C$74*calculadoraViab!$D$66/4),0)
+
IF(MONTH(fluxoDeCaixa!DL3)&amp;YEAR(fluxoDeCaixa!DL3)=MONTH(EDATE(calculadoraViab!$C$87,9))&amp;YEAR(EDATE(calculadoraViab!$C$87,9)),(calculadoraViab!$C$74*calculadoraViab!$D$66/4),0)
+
IF(MONTH(fluxoDeCaixa!DL3)&amp;YEAR(fluxoDeCaixa!DL3)=MONTH(EDATE(calculadoraViab!$C$87,12))&amp;YEAR(EDATE(calculadoraViab!$C$87,12)),(calculadoraViab!$C$74*calculadoraViab!$D$66/4),0)
+
IF(MONTH(fluxoDeCaixa!DL3)&amp;YEAR(fluxoDeCaixa!DL3)=MONTH(EDATE(calculadoraViab!$C$87,15))&amp;YEAR(EDATE(calculadoraViab!$C$87,15)),(calculadoraViab!$C$75*calculadoraViab!$D$66/4),0)
+
IF(MONTH(fluxoDeCaixa!DL3)&amp;YEAR(fluxoDeCaixa!DL3)=MONTH(EDATE(calculadoraViab!$C$87,18))&amp;YEAR(EDATE(calculadoraViab!$C$87,18)),(calculadoraViab!$C$75*calculadoraViab!$D$66/4),0)
+
IF(MONTH(fluxoDeCaixa!DL3)&amp;YEAR(fluxoDeCaixa!DL3)=MONTH(EDATE(calculadoraViab!$C$87,21))&amp;YEAR(EDATE(calculadoraViab!$C$87,21)),(calculadoraViab!$C$75*calculadoraViab!$D$66/4),0)
+
IF(MONTH(fluxoDeCaixa!DL3)&amp;YEAR(fluxoDeCaixa!DL3)=MONTH(EDATE(calculadoraViab!$C$87,24))&amp;YEAR(EDATE(calculadoraViab!$C$87,24)),(calculadoraViab!$C$75*calculadoraViab!$D$66/4),0)</f>
        <v>0</v>
      </c>
      <c r="DM11" s="269">
        <f>IF(AND(fluxoDeCaixa!DM3&gt;=calculadoraViab!$C$85,fluxoDeCaixa!DM3&lt;EDATE(calculadoraViab!$C$85,calculadoraViab!$B$86+calculadoraViab!$B$87)),calculadoraViab!$D$71*(calculadoraViab!$D$66*calculadoraViab!$C$71/(calculadoraViab!$B$86+calculadoraViab!$B$87)),0)
+
IF(AND(fluxoDeCaixa!DM3&gt;=calculadoraViab!$C$86,fluxoDeCaixa!DM3&lt;EDATE(calculadoraViab!$C$86,calculadoraViab!$B$87)),IF(AND(calculadoraViab!DM29&lt;&gt;0,calculadoraViab!$B$71=0,calculadoraViab!$B$72=100%,calculadoraViab!$B$73=0,calculadoraViab!$B$86=0),calculadoraViab!$C$59/calculadoraViab!$B$87,calculadoraViab!$D$72*(calculadoraViab!$D$66*calculadoraViab!$C$72/calculadoraViab!$B$87)),0)
+
IF(MONTH(fluxoDeCaixa!DM3)&amp;YEAR(fluxoDeCaixa!DM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IF(MONTH(fluxoDeCaixa!DM3)&amp;YEAR(fluxoDeCaixa!DM3)=MONTH(EDATE(calculadoraViab!$C$87,3))&amp;YEAR(EDATE(calculadoraViab!$C$87,3)),(calculadoraViab!$C$74*calculadoraViab!$D$66/4),0)
+
IF(MONTH(fluxoDeCaixa!DM3)&amp;YEAR(fluxoDeCaixa!DM3)=MONTH(EDATE(calculadoraViab!$C$87,6))&amp;YEAR(EDATE(calculadoraViab!$C$87,6)),(calculadoraViab!$C$74*calculadoraViab!$D$66/4),0)
+
IF(MONTH(fluxoDeCaixa!DM3)&amp;YEAR(fluxoDeCaixa!DM3)=MONTH(EDATE(calculadoraViab!$C$87,9))&amp;YEAR(EDATE(calculadoraViab!$C$87,9)),(calculadoraViab!$C$74*calculadoraViab!$D$66/4),0)
+
IF(MONTH(fluxoDeCaixa!DM3)&amp;YEAR(fluxoDeCaixa!DM3)=MONTH(EDATE(calculadoraViab!$C$87,12))&amp;YEAR(EDATE(calculadoraViab!$C$87,12)),(calculadoraViab!$C$74*calculadoraViab!$D$66/4),0)
+
IF(MONTH(fluxoDeCaixa!DM3)&amp;YEAR(fluxoDeCaixa!DM3)=MONTH(EDATE(calculadoraViab!$C$87,15))&amp;YEAR(EDATE(calculadoraViab!$C$87,15)),(calculadoraViab!$C$75*calculadoraViab!$D$66/4),0)
+
IF(MONTH(fluxoDeCaixa!DM3)&amp;YEAR(fluxoDeCaixa!DM3)=MONTH(EDATE(calculadoraViab!$C$87,18))&amp;YEAR(EDATE(calculadoraViab!$C$87,18)),(calculadoraViab!$C$75*calculadoraViab!$D$66/4),0)
+
IF(MONTH(fluxoDeCaixa!DM3)&amp;YEAR(fluxoDeCaixa!DM3)=MONTH(EDATE(calculadoraViab!$C$87,21))&amp;YEAR(EDATE(calculadoraViab!$C$87,21)),(calculadoraViab!$C$75*calculadoraViab!$D$66/4),0)
+
IF(MONTH(fluxoDeCaixa!DM3)&amp;YEAR(fluxoDeCaixa!DM3)=MONTH(EDATE(calculadoraViab!$C$87,24))&amp;YEAR(EDATE(calculadoraViab!$C$87,24)),(calculadoraViab!$C$75*calculadoraViab!$D$66/4),0)</f>
        <v>0</v>
      </c>
      <c r="DN11" s="269">
        <f>IF(AND(fluxoDeCaixa!DN3&gt;=calculadoraViab!$C$85,fluxoDeCaixa!DN3&lt;EDATE(calculadoraViab!$C$85,calculadoraViab!$B$86+calculadoraViab!$B$87)),calculadoraViab!$D$71*(calculadoraViab!$D$66*calculadoraViab!$C$71/(calculadoraViab!$B$86+calculadoraViab!$B$87)),0)
+
IF(AND(fluxoDeCaixa!DN3&gt;=calculadoraViab!$C$86,fluxoDeCaixa!DN3&lt;EDATE(calculadoraViab!$C$86,calculadoraViab!$B$87)),IF(AND(calculadoraViab!DN29&lt;&gt;0,calculadoraViab!$B$71=0,calculadoraViab!$B$72=100%,calculadoraViab!$B$73=0,calculadoraViab!$B$86=0),calculadoraViab!$C$59/calculadoraViab!$B$87,calculadoraViab!$D$72*(calculadoraViab!$D$66*calculadoraViab!$C$72/calculadoraViab!$B$87)),0)
+
IF(MONTH(fluxoDeCaixa!DN3)&amp;YEAR(fluxoDeCaixa!DN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IF(MONTH(fluxoDeCaixa!DN3)&amp;YEAR(fluxoDeCaixa!DN3)=MONTH(EDATE(calculadoraViab!$C$87,3))&amp;YEAR(EDATE(calculadoraViab!$C$87,3)),(calculadoraViab!$C$74*calculadoraViab!$D$66/4),0)
+
IF(MONTH(fluxoDeCaixa!DN3)&amp;YEAR(fluxoDeCaixa!DN3)=MONTH(EDATE(calculadoraViab!$C$87,6))&amp;YEAR(EDATE(calculadoraViab!$C$87,6)),(calculadoraViab!$C$74*calculadoraViab!$D$66/4),0)
+
IF(MONTH(fluxoDeCaixa!DN3)&amp;YEAR(fluxoDeCaixa!DN3)=MONTH(EDATE(calculadoraViab!$C$87,9))&amp;YEAR(EDATE(calculadoraViab!$C$87,9)),(calculadoraViab!$C$74*calculadoraViab!$D$66/4),0)
+
IF(MONTH(fluxoDeCaixa!DN3)&amp;YEAR(fluxoDeCaixa!DN3)=MONTH(EDATE(calculadoraViab!$C$87,12))&amp;YEAR(EDATE(calculadoraViab!$C$87,12)),(calculadoraViab!$C$74*calculadoraViab!$D$66/4),0)
+
IF(MONTH(fluxoDeCaixa!DN3)&amp;YEAR(fluxoDeCaixa!DN3)=MONTH(EDATE(calculadoraViab!$C$87,15))&amp;YEAR(EDATE(calculadoraViab!$C$87,15)),(calculadoraViab!$C$75*calculadoraViab!$D$66/4),0)
+
IF(MONTH(fluxoDeCaixa!DN3)&amp;YEAR(fluxoDeCaixa!DN3)=MONTH(EDATE(calculadoraViab!$C$87,18))&amp;YEAR(EDATE(calculadoraViab!$C$87,18)),(calculadoraViab!$C$75*calculadoraViab!$D$66/4),0)
+
IF(MONTH(fluxoDeCaixa!DN3)&amp;YEAR(fluxoDeCaixa!DN3)=MONTH(EDATE(calculadoraViab!$C$87,21))&amp;YEAR(EDATE(calculadoraViab!$C$87,21)),(calculadoraViab!$C$75*calculadoraViab!$D$66/4),0)
+
IF(MONTH(fluxoDeCaixa!DN3)&amp;YEAR(fluxoDeCaixa!DN3)=MONTH(EDATE(calculadoraViab!$C$87,24))&amp;YEAR(EDATE(calculadoraViab!$C$87,24)),(calculadoraViab!$C$75*calculadoraViab!$D$66/4),0)</f>
        <v>0</v>
      </c>
      <c r="DO11" s="269">
        <f>IF(AND(fluxoDeCaixa!DO3&gt;=calculadoraViab!$C$85,fluxoDeCaixa!DO3&lt;EDATE(calculadoraViab!$C$85,calculadoraViab!$B$86+calculadoraViab!$B$87)),calculadoraViab!$D$71*(calculadoraViab!$D$66*calculadoraViab!$C$71/(calculadoraViab!$B$86+calculadoraViab!$B$87)),0)
+
IF(AND(fluxoDeCaixa!DO3&gt;=calculadoraViab!$C$86,fluxoDeCaixa!DO3&lt;EDATE(calculadoraViab!$C$86,calculadoraViab!$B$87)),IF(AND(calculadoraViab!DO29&lt;&gt;0,calculadoraViab!$B$71=0,calculadoraViab!$B$72=100%,calculadoraViab!$B$73=0,calculadoraViab!$B$86=0),calculadoraViab!$C$59/calculadoraViab!$B$87,calculadoraViab!$D$72*(calculadoraViab!$D$66*calculadoraViab!$C$72/calculadoraViab!$B$87)),0)
+
IF(MONTH(fluxoDeCaixa!DO3)&amp;YEAR(fluxoDeCaixa!DO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IF(MONTH(fluxoDeCaixa!DO3)&amp;YEAR(fluxoDeCaixa!DO3)=MONTH(EDATE(calculadoraViab!$C$87,3))&amp;YEAR(EDATE(calculadoraViab!$C$87,3)),(calculadoraViab!$C$74*calculadoraViab!$D$66/4),0)
+
IF(MONTH(fluxoDeCaixa!DO3)&amp;YEAR(fluxoDeCaixa!DO3)=MONTH(EDATE(calculadoraViab!$C$87,6))&amp;YEAR(EDATE(calculadoraViab!$C$87,6)),(calculadoraViab!$C$74*calculadoraViab!$D$66/4),0)
+
IF(MONTH(fluxoDeCaixa!DO3)&amp;YEAR(fluxoDeCaixa!DO3)=MONTH(EDATE(calculadoraViab!$C$87,9))&amp;YEAR(EDATE(calculadoraViab!$C$87,9)),(calculadoraViab!$C$74*calculadoraViab!$D$66/4),0)
+
IF(MONTH(fluxoDeCaixa!DO3)&amp;YEAR(fluxoDeCaixa!DO3)=MONTH(EDATE(calculadoraViab!$C$87,12))&amp;YEAR(EDATE(calculadoraViab!$C$87,12)),(calculadoraViab!$C$74*calculadoraViab!$D$66/4),0)
+
IF(MONTH(fluxoDeCaixa!DO3)&amp;YEAR(fluxoDeCaixa!DO3)=MONTH(EDATE(calculadoraViab!$C$87,15))&amp;YEAR(EDATE(calculadoraViab!$C$87,15)),(calculadoraViab!$C$75*calculadoraViab!$D$66/4),0)
+
IF(MONTH(fluxoDeCaixa!DO3)&amp;YEAR(fluxoDeCaixa!DO3)=MONTH(EDATE(calculadoraViab!$C$87,18))&amp;YEAR(EDATE(calculadoraViab!$C$87,18)),(calculadoraViab!$C$75*calculadoraViab!$D$66/4),0)
+
IF(MONTH(fluxoDeCaixa!DO3)&amp;YEAR(fluxoDeCaixa!DO3)=MONTH(EDATE(calculadoraViab!$C$87,21))&amp;YEAR(EDATE(calculadoraViab!$C$87,21)),(calculadoraViab!$C$75*calculadoraViab!$D$66/4),0)
+
IF(MONTH(fluxoDeCaixa!DO3)&amp;YEAR(fluxoDeCaixa!DO3)=MONTH(EDATE(calculadoraViab!$C$87,24))&amp;YEAR(EDATE(calculadoraViab!$C$87,24)),(calculadoraViab!$C$75*calculadoraViab!$D$66/4),0)</f>
        <v>0</v>
      </c>
      <c r="DP11" s="269">
        <f>IF(AND(fluxoDeCaixa!DP3&gt;=calculadoraViab!$C$85,fluxoDeCaixa!DP3&lt;EDATE(calculadoraViab!$C$85,calculadoraViab!$B$86+calculadoraViab!$B$87)),calculadoraViab!$D$71*(calculadoraViab!$D$66*calculadoraViab!$C$71/(calculadoraViab!$B$86+calculadoraViab!$B$87)),0)
+
IF(AND(fluxoDeCaixa!DP3&gt;=calculadoraViab!$C$86,fluxoDeCaixa!DP3&lt;EDATE(calculadoraViab!$C$86,calculadoraViab!$B$87)),IF(AND(calculadoraViab!DP29&lt;&gt;0,calculadoraViab!$B$71=0,calculadoraViab!$B$72=100%,calculadoraViab!$B$73=0,calculadoraViab!$B$86=0),calculadoraViab!$C$59/calculadoraViab!$B$87,calculadoraViab!$D$72*(calculadoraViab!$D$66*calculadoraViab!$C$72/calculadoraViab!$B$87)),0)
+
IF(MONTH(fluxoDeCaixa!DP3)&amp;YEAR(fluxoDeCaixa!DP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IF(MONTH(fluxoDeCaixa!DP3)&amp;YEAR(fluxoDeCaixa!DP3)=MONTH(EDATE(calculadoraViab!$C$87,3))&amp;YEAR(EDATE(calculadoraViab!$C$87,3)),(calculadoraViab!$C$74*calculadoraViab!$D$66/4),0)
+
IF(MONTH(fluxoDeCaixa!DP3)&amp;YEAR(fluxoDeCaixa!DP3)=MONTH(EDATE(calculadoraViab!$C$87,6))&amp;YEAR(EDATE(calculadoraViab!$C$87,6)),(calculadoraViab!$C$74*calculadoraViab!$D$66/4),0)
+
IF(MONTH(fluxoDeCaixa!DP3)&amp;YEAR(fluxoDeCaixa!DP3)=MONTH(EDATE(calculadoraViab!$C$87,9))&amp;YEAR(EDATE(calculadoraViab!$C$87,9)),(calculadoraViab!$C$74*calculadoraViab!$D$66/4),0)
+
IF(MONTH(fluxoDeCaixa!DP3)&amp;YEAR(fluxoDeCaixa!DP3)=MONTH(EDATE(calculadoraViab!$C$87,12))&amp;YEAR(EDATE(calculadoraViab!$C$87,12)),(calculadoraViab!$C$74*calculadoraViab!$D$66/4),0)
+
IF(MONTH(fluxoDeCaixa!DP3)&amp;YEAR(fluxoDeCaixa!DP3)=MONTH(EDATE(calculadoraViab!$C$87,15))&amp;YEAR(EDATE(calculadoraViab!$C$87,15)),(calculadoraViab!$C$75*calculadoraViab!$D$66/4),0)
+
IF(MONTH(fluxoDeCaixa!DP3)&amp;YEAR(fluxoDeCaixa!DP3)=MONTH(EDATE(calculadoraViab!$C$87,18))&amp;YEAR(EDATE(calculadoraViab!$C$87,18)),(calculadoraViab!$C$75*calculadoraViab!$D$66/4),0)
+
IF(MONTH(fluxoDeCaixa!DP3)&amp;YEAR(fluxoDeCaixa!DP3)=MONTH(EDATE(calculadoraViab!$C$87,21))&amp;YEAR(EDATE(calculadoraViab!$C$87,21)),(calculadoraViab!$C$75*calculadoraViab!$D$66/4),0)
+
IF(MONTH(fluxoDeCaixa!DP3)&amp;YEAR(fluxoDeCaixa!DP3)=MONTH(EDATE(calculadoraViab!$C$87,24))&amp;YEAR(EDATE(calculadoraViab!$C$87,24)),(calculadoraViab!$C$75*calculadoraViab!$D$66/4),0)</f>
        <v>0</v>
      </c>
      <c r="DQ11" s="269">
        <f>IF(AND(fluxoDeCaixa!DQ3&gt;=calculadoraViab!$C$85,fluxoDeCaixa!DQ3&lt;EDATE(calculadoraViab!$C$85,calculadoraViab!$B$86+calculadoraViab!$B$87)),calculadoraViab!$D$71*(calculadoraViab!$D$66*calculadoraViab!$C$71/(calculadoraViab!$B$86+calculadoraViab!$B$87)),0)
+
IF(AND(fluxoDeCaixa!DQ3&gt;=calculadoraViab!$C$86,fluxoDeCaixa!DQ3&lt;EDATE(calculadoraViab!$C$86,calculadoraViab!$B$87)),IF(AND(calculadoraViab!DQ29&lt;&gt;0,calculadoraViab!$B$71=0,calculadoraViab!$B$72=100%,calculadoraViab!$B$73=0,calculadoraViab!$B$86=0),calculadoraViab!$C$59/calculadoraViab!$B$87,calculadoraViab!$D$72*(calculadoraViab!$D$66*calculadoraViab!$C$72/calculadoraViab!$B$87)),0)
+
IF(MONTH(fluxoDeCaixa!DQ3)&amp;YEAR(fluxoDeCaixa!DQ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IF(MONTH(fluxoDeCaixa!DQ3)&amp;YEAR(fluxoDeCaixa!DQ3)=MONTH(EDATE(calculadoraViab!$C$87,3))&amp;YEAR(EDATE(calculadoraViab!$C$87,3)),(calculadoraViab!$C$74*calculadoraViab!$D$66/4),0)
+
IF(MONTH(fluxoDeCaixa!DQ3)&amp;YEAR(fluxoDeCaixa!DQ3)=MONTH(EDATE(calculadoraViab!$C$87,6))&amp;YEAR(EDATE(calculadoraViab!$C$87,6)),(calculadoraViab!$C$74*calculadoraViab!$D$66/4),0)
+
IF(MONTH(fluxoDeCaixa!DQ3)&amp;YEAR(fluxoDeCaixa!DQ3)=MONTH(EDATE(calculadoraViab!$C$87,9))&amp;YEAR(EDATE(calculadoraViab!$C$87,9)),(calculadoraViab!$C$74*calculadoraViab!$D$66/4),0)
+
IF(MONTH(fluxoDeCaixa!DQ3)&amp;YEAR(fluxoDeCaixa!DQ3)=MONTH(EDATE(calculadoraViab!$C$87,12))&amp;YEAR(EDATE(calculadoraViab!$C$87,12)),(calculadoraViab!$C$74*calculadoraViab!$D$66/4),0)
+
IF(MONTH(fluxoDeCaixa!DQ3)&amp;YEAR(fluxoDeCaixa!DQ3)=MONTH(EDATE(calculadoraViab!$C$87,15))&amp;YEAR(EDATE(calculadoraViab!$C$87,15)),(calculadoraViab!$C$75*calculadoraViab!$D$66/4),0)
+
IF(MONTH(fluxoDeCaixa!DQ3)&amp;YEAR(fluxoDeCaixa!DQ3)=MONTH(EDATE(calculadoraViab!$C$87,18))&amp;YEAR(EDATE(calculadoraViab!$C$87,18)),(calculadoraViab!$C$75*calculadoraViab!$D$66/4),0)
+
IF(MONTH(fluxoDeCaixa!DQ3)&amp;YEAR(fluxoDeCaixa!DQ3)=MONTH(EDATE(calculadoraViab!$C$87,21))&amp;YEAR(EDATE(calculadoraViab!$C$87,21)),(calculadoraViab!$C$75*calculadoraViab!$D$66/4),0)
+
IF(MONTH(fluxoDeCaixa!DQ3)&amp;YEAR(fluxoDeCaixa!DQ3)=MONTH(EDATE(calculadoraViab!$C$87,24))&amp;YEAR(EDATE(calculadoraViab!$C$87,24)),(calculadoraViab!$C$75*calculadoraViab!$D$66/4),0)</f>
        <v>0</v>
      </c>
      <c r="DR11" s="269">
        <f>IF(AND(fluxoDeCaixa!DR3&gt;=calculadoraViab!$C$85,fluxoDeCaixa!DR3&lt;EDATE(calculadoraViab!$C$85,calculadoraViab!$B$86+calculadoraViab!$B$87)),calculadoraViab!$D$71*(calculadoraViab!$D$66*calculadoraViab!$C$71/(calculadoraViab!$B$86+calculadoraViab!$B$87)),0)
+
IF(AND(fluxoDeCaixa!DR3&gt;=calculadoraViab!$C$86,fluxoDeCaixa!DR3&lt;EDATE(calculadoraViab!$C$86,calculadoraViab!$B$87)),IF(AND(calculadoraViab!DR29&lt;&gt;0,calculadoraViab!$B$71=0,calculadoraViab!$B$72=100%,calculadoraViab!$B$73=0,calculadoraViab!$B$86=0),calculadoraViab!$C$59/calculadoraViab!$B$87,calculadoraViab!$D$72*(calculadoraViab!$D$66*calculadoraViab!$C$72/calculadoraViab!$B$87)),0)
+
IF(MONTH(fluxoDeCaixa!DR3)&amp;YEAR(fluxoDeCaixa!DR3)=MONTH(calculadoraViab!$C$87)&amp;YEAR(calculadoraViab!$C$87),(calculadoraViab!$C$71*calculadoraViab!$D$66*calculadoraViab!$E$71)+(calculadoraViab!$C$72*calculadoraViab!$D$66*calculadoraViab!$E$72)+(calculadoraViab!$C$73*calculadoraViab!$D$66*calculadoraViab!$E$73),0)
+
IF(MONTH(fluxoDeCaixa!DR3)&amp;YEAR(fluxoDeCaixa!DR3)=MONTH(EDATE(calculadoraViab!$C$87,3))&amp;YEAR(EDATE(calculadoraViab!$C$87,3)),(calculadoraViab!$C$74*calculadoraViab!$D$66/4),0)
+
IF(MONTH(fluxoDeCaixa!DR3)&amp;YEAR(fluxoDeCaixa!DR3)=MONTH(EDATE(calculadoraViab!$C$87,6))&amp;YEAR(EDATE(calculadoraViab!$C$87,6)),(calculadoraViab!$C$74*calculadoraViab!$D$66/4),0)
+
IF(MONTH(fluxoDeCaixa!DR3)&amp;YEAR(fluxoDeCaixa!DR3)=MONTH(EDATE(calculadoraViab!$C$87,9))&amp;YEAR(EDATE(calculadoraViab!$C$87,9)),(calculadoraViab!$C$74*calculadoraViab!$D$66/4),0)
+
IF(MONTH(fluxoDeCaixa!DR3)&amp;YEAR(fluxoDeCaixa!DR3)=MONTH(EDATE(calculadoraViab!$C$87,12))&amp;YEAR(EDATE(calculadoraViab!$C$87,12)),(calculadoraViab!$C$74*calculadoraViab!$D$66/4),0)
+
IF(MONTH(fluxoDeCaixa!DR3)&amp;YEAR(fluxoDeCaixa!DR3)=MONTH(EDATE(calculadoraViab!$C$87,15))&amp;YEAR(EDATE(calculadoraViab!$C$87,15)),(calculadoraViab!$C$75*calculadoraViab!$D$66/4),0)
+
IF(MONTH(fluxoDeCaixa!DR3)&amp;YEAR(fluxoDeCaixa!DR3)=MONTH(EDATE(calculadoraViab!$C$87,18))&amp;YEAR(EDATE(calculadoraViab!$C$87,18)),(calculadoraViab!$C$75*calculadoraViab!$D$66/4),0)
+
IF(MONTH(fluxoDeCaixa!DR3)&amp;YEAR(fluxoDeCaixa!DR3)=MONTH(EDATE(calculadoraViab!$C$87,21))&amp;YEAR(EDATE(calculadoraViab!$C$87,21)),(calculadoraViab!$C$75*calculadoraViab!$D$66/4),0)
+
IF(MONTH(fluxoDeCaixa!DR3)&amp;YEAR(fluxoDeCaixa!DR3)=MONTH(EDATE(calculadoraViab!$C$87,24))&amp;YEAR(EDATE(calculadoraViab!$C$87,24)),(calculadoraViab!$C$75*calculadoraViab!$D$66/4),0)</f>
        <v>0</v>
      </c>
    </row>
    <row r="12" ht="14.25" customHeight="1">
      <c r="A12" s="268" t="s">
        <v>183</v>
      </c>
      <c r="B12" s="269">
        <f>-calculadoraViab!$B$57*fluxoDeCaixa!B11</f>
        <v>0</v>
      </c>
      <c r="C12" s="269">
        <f>-calculadoraViab!$B$57*fluxoDeCaixa!C11</f>
        <v>0</v>
      </c>
      <c r="D12" s="269">
        <f>-calculadoraViab!$B$57*fluxoDeCaixa!D11</f>
        <v>0</v>
      </c>
      <c r="E12" s="269">
        <f>-calculadoraViab!$B$57*fluxoDeCaixa!E11</f>
        <v>0</v>
      </c>
      <c r="F12" s="269">
        <f>-calculadoraViab!$B$57*fluxoDeCaixa!F11</f>
        <v>0</v>
      </c>
      <c r="G12" s="269">
        <f>-calculadoraViab!$B$57*fluxoDeCaixa!G11</f>
        <v>0</v>
      </c>
      <c r="H12" s="269">
        <f>-calculadoraViab!$B$57*fluxoDeCaixa!H11</f>
        <v>0</v>
      </c>
      <c r="I12" s="269">
        <f>-calculadoraViab!$B$57*fluxoDeCaixa!I11</f>
        <v>0</v>
      </c>
      <c r="J12" s="269">
        <f>-calculadoraViab!$B$57*fluxoDeCaixa!J11</f>
        <v>0</v>
      </c>
      <c r="K12" s="269">
        <f>-calculadoraViab!$B$57*fluxoDeCaixa!K11</f>
        <v>-12446.12069</v>
      </c>
      <c r="L12" s="269">
        <f>-calculadoraViab!$B$57*fluxoDeCaixa!L11</f>
        <v>-12446.12069</v>
      </c>
      <c r="M12" s="269">
        <f>-calculadoraViab!$B$57*fluxoDeCaixa!M11</f>
        <v>-12446.12069</v>
      </c>
      <c r="N12" s="269">
        <f>-calculadoraViab!$B$57*fluxoDeCaixa!N11</f>
        <v>-12446.12069</v>
      </c>
      <c r="O12" s="269">
        <f>-calculadoraViab!$B$57*fluxoDeCaixa!O11</f>
        <v>-12446.12069</v>
      </c>
      <c r="P12" s="269">
        <f>-calculadoraViab!$B$57*fluxoDeCaixa!P11</f>
        <v>-21469.55819</v>
      </c>
      <c r="Q12" s="269">
        <f>-calculadoraViab!$B$57*fluxoDeCaixa!Q11</f>
        <v>-21469.55819</v>
      </c>
      <c r="R12" s="269">
        <f>-calculadoraViab!$B$57*fluxoDeCaixa!R11</f>
        <v>-21469.55819</v>
      </c>
      <c r="S12" s="269">
        <f>-calculadoraViab!$B$57*fluxoDeCaixa!S11</f>
        <v>-21469.55819</v>
      </c>
      <c r="T12" s="269">
        <f>-calculadoraViab!$B$57*fluxoDeCaixa!T11</f>
        <v>-21469.55819</v>
      </c>
      <c r="U12" s="269">
        <f>-calculadoraViab!$B$57*fluxoDeCaixa!U11</f>
        <v>-21469.55819</v>
      </c>
      <c r="V12" s="269">
        <f>-calculadoraViab!$B$57*fluxoDeCaixa!V11</f>
        <v>-21469.55819</v>
      </c>
      <c r="W12" s="269">
        <f>-calculadoraViab!$B$57*fluxoDeCaixa!W11</f>
        <v>-21469.55819</v>
      </c>
      <c r="X12" s="269">
        <f>-calculadoraViab!$B$57*fluxoDeCaixa!X11</f>
        <v>-21469.55819</v>
      </c>
      <c r="Y12" s="269">
        <f>-calculadoraViab!$B$57*fluxoDeCaixa!Y11</f>
        <v>-21469.55819</v>
      </c>
      <c r="Z12" s="269">
        <f>-calculadoraViab!$B$57*fluxoDeCaixa!Z11</f>
        <v>-21469.55819</v>
      </c>
      <c r="AA12" s="269">
        <f>-calculadoraViab!$B$57*fluxoDeCaixa!AA11</f>
        <v>-21469.55819</v>
      </c>
      <c r="AB12" s="269">
        <f>-calculadoraViab!$B$57*fluxoDeCaixa!AB11</f>
        <v>-21469.55819</v>
      </c>
      <c r="AC12" s="269">
        <f>-calculadoraViab!$B$57*fluxoDeCaixa!AC11</f>
        <v>-21469.55819</v>
      </c>
      <c r="AD12" s="269">
        <f>-calculadoraViab!$B$57*fluxoDeCaixa!AD11</f>
        <v>-21469.55819</v>
      </c>
      <c r="AE12" s="269">
        <f>-calculadoraViab!$B$57*fluxoDeCaixa!AE11</f>
        <v>-21469.55819</v>
      </c>
      <c r="AF12" s="269">
        <f>-calculadoraViab!$B$57*fluxoDeCaixa!AF11</f>
        <v>-21469.55819</v>
      </c>
      <c r="AG12" s="269">
        <f>-calculadoraViab!$B$57*fluxoDeCaixa!AG11</f>
        <v>-21469.55819</v>
      </c>
      <c r="AH12" s="269">
        <f>-calculadoraViab!$B$57*fluxoDeCaixa!AH11</f>
        <v>-21469.55819</v>
      </c>
      <c r="AI12" s="269">
        <f>-calculadoraViab!$B$57*fluxoDeCaixa!AI11</f>
        <v>-21469.55819</v>
      </c>
      <c r="AJ12" s="269">
        <f>-calculadoraViab!$B$57*fluxoDeCaixa!AJ11</f>
        <v>-21469.55819</v>
      </c>
      <c r="AK12" s="269">
        <f>-calculadoraViab!$B$57*fluxoDeCaixa!AK11</f>
        <v>-21469.55819</v>
      </c>
      <c r="AL12" s="269">
        <f>-calculadoraViab!$B$57*fluxoDeCaixa!AL11</f>
        <v>-21469.55819</v>
      </c>
      <c r="AM12" s="269">
        <f>-calculadoraViab!$B$57*fluxoDeCaixa!AM11</f>
        <v>-21469.55819</v>
      </c>
      <c r="AN12" s="269">
        <f>-calculadoraViab!$B$57*fluxoDeCaixa!AN11</f>
        <v>-36093.75</v>
      </c>
      <c r="AO12" s="269">
        <f>-calculadoraViab!$B$57*fluxoDeCaixa!AO11</f>
        <v>0</v>
      </c>
      <c r="AP12" s="269">
        <f>-calculadoraViab!$B$57*fluxoDeCaixa!AP11</f>
        <v>0</v>
      </c>
      <c r="AQ12" s="269">
        <f>-calculadoraViab!$B$57*fluxoDeCaixa!AQ11</f>
        <v>-18046.875</v>
      </c>
      <c r="AR12" s="269">
        <f>-calculadoraViab!$B$57*fluxoDeCaixa!AR11</f>
        <v>0</v>
      </c>
      <c r="AS12" s="269">
        <f>-calculadoraViab!$B$57*fluxoDeCaixa!AS11</f>
        <v>0</v>
      </c>
      <c r="AT12" s="269">
        <f>-calculadoraViab!$B$57*fluxoDeCaixa!AT11</f>
        <v>-18046.875</v>
      </c>
      <c r="AU12" s="269">
        <f>-calculadoraViab!$B$57*fluxoDeCaixa!AU11</f>
        <v>0</v>
      </c>
      <c r="AV12" s="269">
        <f>-calculadoraViab!$B$57*fluxoDeCaixa!AV11</f>
        <v>0</v>
      </c>
      <c r="AW12" s="269">
        <f>-calculadoraViab!$B$57*fluxoDeCaixa!AW11</f>
        <v>-18046.875</v>
      </c>
      <c r="AX12" s="269">
        <f>-calculadoraViab!$B$57*fluxoDeCaixa!AX11</f>
        <v>0</v>
      </c>
      <c r="AY12" s="269">
        <f>-calculadoraViab!$B$57*fluxoDeCaixa!AY11</f>
        <v>0</v>
      </c>
      <c r="AZ12" s="269">
        <f>-calculadoraViab!$B$57*fluxoDeCaixa!AZ11</f>
        <v>-18046.875</v>
      </c>
      <c r="BA12" s="269">
        <f>-calculadoraViab!$B$57*fluxoDeCaixa!BA11</f>
        <v>0</v>
      </c>
      <c r="BB12" s="269">
        <f>-calculadoraViab!$B$57*fluxoDeCaixa!BB11</f>
        <v>0</v>
      </c>
      <c r="BC12" s="269">
        <f>-calculadoraViab!$B$57*fluxoDeCaixa!BC11</f>
        <v>-9023.4375</v>
      </c>
      <c r="BD12" s="269">
        <f>-calculadoraViab!$B$57*fluxoDeCaixa!BD11</f>
        <v>0</v>
      </c>
      <c r="BE12" s="269">
        <f>-calculadoraViab!$B$57*fluxoDeCaixa!BE11</f>
        <v>0</v>
      </c>
      <c r="BF12" s="269">
        <f>-calculadoraViab!$B$57*fluxoDeCaixa!BF11</f>
        <v>-9023.4375</v>
      </c>
      <c r="BG12" s="269">
        <f>-calculadoraViab!$B$57*fluxoDeCaixa!BG11</f>
        <v>0</v>
      </c>
      <c r="BH12" s="269">
        <f>-calculadoraViab!$B$57*fluxoDeCaixa!BH11</f>
        <v>0</v>
      </c>
      <c r="BI12" s="269">
        <f>-calculadoraViab!$B$57*fluxoDeCaixa!BI11</f>
        <v>-9023.4375</v>
      </c>
      <c r="BJ12" s="269">
        <f>-calculadoraViab!$B$57*fluxoDeCaixa!BJ11</f>
        <v>0</v>
      </c>
      <c r="BK12" s="269">
        <f>-calculadoraViab!$B$57*fluxoDeCaixa!BK11</f>
        <v>0</v>
      </c>
      <c r="BL12" s="269">
        <f>-calculadoraViab!$B$57*fluxoDeCaixa!BL11</f>
        <v>-9023.4375</v>
      </c>
      <c r="BM12" s="269">
        <f>-calculadoraViab!$B$57*fluxoDeCaixa!BM11</f>
        <v>0</v>
      </c>
      <c r="BN12" s="269">
        <f>-calculadoraViab!$B$57*fluxoDeCaixa!BN11</f>
        <v>0</v>
      </c>
      <c r="BO12" s="269">
        <f>-calculadoraViab!$B$57*fluxoDeCaixa!BO11</f>
        <v>0</v>
      </c>
      <c r="BP12" s="269">
        <f>-calculadoraViab!$B$57*fluxoDeCaixa!BP11</f>
        <v>0</v>
      </c>
      <c r="BQ12" s="269">
        <f>-calculadoraViab!$B$57*fluxoDeCaixa!BQ11</f>
        <v>0</v>
      </c>
      <c r="BR12" s="269">
        <f>-calculadoraViab!$B$57*fluxoDeCaixa!BR11</f>
        <v>0</v>
      </c>
      <c r="BS12" s="269">
        <f>-calculadoraViab!$B$57*fluxoDeCaixa!BS11</f>
        <v>0</v>
      </c>
      <c r="BT12" s="269">
        <f>-calculadoraViab!$B$57*fluxoDeCaixa!BT11</f>
        <v>0</v>
      </c>
      <c r="BU12" s="269">
        <f>-calculadoraViab!$B$57*fluxoDeCaixa!BU11</f>
        <v>0</v>
      </c>
      <c r="BV12" s="269">
        <f>-calculadoraViab!$B$57*fluxoDeCaixa!BV11</f>
        <v>0</v>
      </c>
      <c r="BW12" s="269">
        <f>-calculadoraViab!$B$57*fluxoDeCaixa!BW11</f>
        <v>0</v>
      </c>
      <c r="BX12" s="269">
        <f>-calculadoraViab!$B$57*fluxoDeCaixa!BX11</f>
        <v>0</v>
      </c>
      <c r="BY12" s="269">
        <f>-calculadoraViab!$B$57*fluxoDeCaixa!BY11</f>
        <v>0</v>
      </c>
      <c r="BZ12" s="269">
        <f>-calculadoraViab!$B$57*fluxoDeCaixa!BZ11</f>
        <v>0</v>
      </c>
      <c r="CA12" s="269">
        <f>-calculadoraViab!$B$57*fluxoDeCaixa!CA11</f>
        <v>0</v>
      </c>
      <c r="CB12" s="269">
        <f>-calculadoraViab!$B$57*fluxoDeCaixa!CB11</f>
        <v>0</v>
      </c>
      <c r="CC12" s="269">
        <f>-calculadoraViab!$B$57*fluxoDeCaixa!CC11</f>
        <v>0</v>
      </c>
      <c r="CD12" s="269">
        <f>-calculadoraViab!$B$57*fluxoDeCaixa!CD11</f>
        <v>0</v>
      </c>
      <c r="CE12" s="269">
        <f>-calculadoraViab!$B$57*fluxoDeCaixa!CE11</f>
        <v>0</v>
      </c>
      <c r="CF12" s="269">
        <f>-calculadoraViab!$B$57*fluxoDeCaixa!CF11</f>
        <v>0</v>
      </c>
      <c r="CG12" s="269">
        <f>-calculadoraViab!$B$57*fluxoDeCaixa!CG11</f>
        <v>0</v>
      </c>
      <c r="CH12" s="269">
        <f>-calculadoraViab!$B$57*fluxoDeCaixa!CH11</f>
        <v>0</v>
      </c>
      <c r="CI12" s="269">
        <f>-calculadoraViab!$B$57*fluxoDeCaixa!CI11</f>
        <v>0</v>
      </c>
      <c r="CJ12" s="269">
        <f>-calculadoraViab!$B$57*fluxoDeCaixa!CJ11</f>
        <v>0</v>
      </c>
      <c r="CK12" s="269">
        <f>-calculadoraViab!$B$57*fluxoDeCaixa!CK11</f>
        <v>0</v>
      </c>
      <c r="CL12" s="269">
        <f>-calculadoraViab!$B$57*fluxoDeCaixa!CL11</f>
        <v>0</v>
      </c>
      <c r="CM12" s="269">
        <f>-calculadoraViab!$B$57*fluxoDeCaixa!CM11</f>
        <v>0</v>
      </c>
      <c r="CN12" s="269">
        <f>-calculadoraViab!$B$57*fluxoDeCaixa!CN11</f>
        <v>0</v>
      </c>
      <c r="CO12" s="269">
        <f>-calculadoraViab!$B$57*fluxoDeCaixa!CO11</f>
        <v>0</v>
      </c>
      <c r="CP12" s="269">
        <f>-calculadoraViab!$B$57*fluxoDeCaixa!CP11</f>
        <v>0</v>
      </c>
      <c r="CQ12" s="269">
        <f>-calculadoraViab!$B$57*fluxoDeCaixa!CQ11</f>
        <v>0</v>
      </c>
      <c r="CR12" s="269">
        <f>-calculadoraViab!$B$57*fluxoDeCaixa!CR11</f>
        <v>0</v>
      </c>
      <c r="CS12" s="269">
        <f>-calculadoraViab!$B$57*fluxoDeCaixa!CS11</f>
        <v>0</v>
      </c>
      <c r="CT12" s="269">
        <f>-calculadoraViab!$B$57*fluxoDeCaixa!CT11</f>
        <v>0</v>
      </c>
      <c r="CU12" s="269">
        <f>-calculadoraViab!$B$57*fluxoDeCaixa!CU11</f>
        <v>0</v>
      </c>
      <c r="CV12" s="269">
        <f>-calculadoraViab!$B$57*fluxoDeCaixa!CV11</f>
        <v>0</v>
      </c>
      <c r="CW12" s="269">
        <f>-calculadoraViab!$B$57*fluxoDeCaixa!CW11</f>
        <v>0</v>
      </c>
      <c r="CX12" s="269">
        <f>-calculadoraViab!$B$57*fluxoDeCaixa!CX11</f>
        <v>0</v>
      </c>
      <c r="CY12" s="269">
        <f>-calculadoraViab!$B$57*fluxoDeCaixa!CY11</f>
        <v>0</v>
      </c>
      <c r="CZ12" s="269">
        <f>-calculadoraViab!$B$57*fluxoDeCaixa!CZ11</f>
        <v>0</v>
      </c>
      <c r="DA12" s="269">
        <f>-calculadoraViab!$B$57*fluxoDeCaixa!DA11</f>
        <v>0</v>
      </c>
      <c r="DB12" s="269">
        <f>-calculadoraViab!$B$57*fluxoDeCaixa!DB11</f>
        <v>0</v>
      </c>
      <c r="DC12" s="269">
        <f>-calculadoraViab!$B$57*fluxoDeCaixa!DC11</f>
        <v>0</v>
      </c>
      <c r="DD12" s="269">
        <f>-calculadoraViab!$B$57*fluxoDeCaixa!DD11</f>
        <v>0</v>
      </c>
      <c r="DE12" s="269">
        <f>-calculadoraViab!$B$57*fluxoDeCaixa!DE11</f>
        <v>0</v>
      </c>
      <c r="DF12" s="269">
        <f>-calculadoraViab!$B$57*fluxoDeCaixa!DF11</f>
        <v>0</v>
      </c>
      <c r="DG12" s="269">
        <f>-calculadoraViab!$B$57*fluxoDeCaixa!DG11</f>
        <v>0</v>
      </c>
      <c r="DH12" s="269">
        <f>-calculadoraViab!$B$57*fluxoDeCaixa!DH11</f>
        <v>0</v>
      </c>
      <c r="DI12" s="269">
        <f>-calculadoraViab!$B$57*fluxoDeCaixa!DI11</f>
        <v>0</v>
      </c>
      <c r="DJ12" s="269">
        <f>-calculadoraViab!$B$57*fluxoDeCaixa!DJ11</f>
        <v>0</v>
      </c>
      <c r="DK12" s="269">
        <f>-calculadoraViab!$B$57*fluxoDeCaixa!DK11</f>
        <v>0</v>
      </c>
      <c r="DL12" s="269">
        <f>-calculadoraViab!$B$57*fluxoDeCaixa!DL11</f>
        <v>0</v>
      </c>
      <c r="DM12" s="269">
        <f>-calculadoraViab!$B$57*fluxoDeCaixa!DM11</f>
        <v>0</v>
      </c>
      <c r="DN12" s="269">
        <f>-calculadoraViab!$B$57*fluxoDeCaixa!DN11</f>
        <v>0</v>
      </c>
      <c r="DO12" s="269">
        <f>-calculadoraViab!$B$57*fluxoDeCaixa!DO11</f>
        <v>0</v>
      </c>
      <c r="DP12" s="269">
        <f>-calculadoraViab!$B$57*fluxoDeCaixa!DP11</f>
        <v>0</v>
      </c>
      <c r="DQ12" s="269">
        <f>-calculadoraViab!$B$57*fluxoDeCaixa!DQ11</f>
        <v>0</v>
      </c>
      <c r="DR12" s="269">
        <f>-calculadoraViab!$B$57*fluxoDeCaixa!DR11</f>
        <v>0</v>
      </c>
    </row>
    <row r="13" ht="14.25" customHeight="1">
      <c r="A13" s="270" t="s">
        <v>109</v>
      </c>
      <c r="B13" s="271">
        <f>-calculadoraViab!$B$56*fluxoDeCaixa!B11</f>
        <v>0</v>
      </c>
      <c r="C13" s="271">
        <f>-calculadoraViab!$B$56*fluxoDeCaixa!C11</f>
        <v>0</v>
      </c>
      <c r="D13" s="271">
        <f>-calculadoraViab!$B$56*fluxoDeCaixa!D11</f>
        <v>0</v>
      </c>
      <c r="E13" s="271">
        <f>-calculadoraViab!$B$56*fluxoDeCaixa!E11</f>
        <v>0</v>
      </c>
      <c r="F13" s="271">
        <f>-calculadoraViab!$B$56*fluxoDeCaixa!F11</f>
        <v>0</v>
      </c>
      <c r="G13" s="271">
        <f>-calculadoraViab!$B$56*fluxoDeCaixa!G11</f>
        <v>0</v>
      </c>
      <c r="H13" s="271">
        <f>-calculadoraViab!$B$56*fluxoDeCaixa!H11</f>
        <v>0</v>
      </c>
      <c r="I13" s="271">
        <f>-calculadoraViab!$B$56*fluxoDeCaixa!I11</f>
        <v>0</v>
      </c>
      <c r="J13" s="271">
        <f>-calculadoraViab!$B$56*fluxoDeCaixa!J11</f>
        <v>0</v>
      </c>
      <c r="K13" s="271">
        <f>-calculadoraViab!$B$56*fluxoDeCaixa!K11</f>
        <v>-16752.47845</v>
      </c>
      <c r="L13" s="271">
        <f>-calculadoraViab!$B$56*fluxoDeCaixa!L11</f>
        <v>-16752.47845</v>
      </c>
      <c r="M13" s="271">
        <f>-calculadoraViab!$B$56*fluxoDeCaixa!M11</f>
        <v>-16752.47845</v>
      </c>
      <c r="N13" s="271">
        <f>-calculadoraViab!$B$56*fluxoDeCaixa!N11</f>
        <v>-16752.47845</v>
      </c>
      <c r="O13" s="271">
        <f>-calculadoraViab!$B$56*fluxoDeCaixa!O11</f>
        <v>-16752.47845</v>
      </c>
      <c r="P13" s="271">
        <f>-calculadoraViab!$B$56*fluxoDeCaixa!P11</f>
        <v>-28898.02532</v>
      </c>
      <c r="Q13" s="271">
        <f>-calculadoraViab!$B$56*fluxoDeCaixa!Q11</f>
        <v>-28898.02532</v>
      </c>
      <c r="R13" s="271">
        <f>-calculadoraViab!$B$56*fluxoDeCaixa!R11</f>
        <v>-28898.02532</v>
      </c>
      <c r="S13" s="271">
        <f>-calculadoraViab!$B$56*fluxoDeCaixa!S11</f>
        <v>-28898.02532</v>
      </c>
      <c r="T13" s="271">
        <f>-calculadoraViab!$B$56*fluxoDeCaixa!T11</f>
        <v>-28898.02532</v>
      </c>
      <c r="U13" s="271">
        <f>-calculadoraViab!$B$56*fluxoDeCaixa!U11</f>
        <v>-28898.02532</v>
      </c>
      <c r="V13" s="271">
        <f>-calculadoraViab!$B$56*fluxoDeCaixa!V11</f>
        <v>-28898.02532</v>
      </c>
      <c r="W13" s="271">
        <f>-calculadoraViab!$B$56*fluxoDeCaixa!W11</f>
        <v>-28898.02532</v>
      </c>
      <c r="X13" s="271">
        <f>-calculadoraViab!$B$56*fluxoDeCaixa!X11</f>
        <v>-28898.02532</v>
      </c>
      <c r="Y13" s="271">
        <f>-calculadoraViab!$B$56*fluxoDeCaixa!Y11</f>
        <v>-28898.02532</v>
      </c>
      <c r="Z13" s="271">
        <f>-calculadoraViab!$B$56*fluxoDeCaixa!Z11</f>
        <v>-28898.02532</v>
      </c>
      <c r="AA13" s="271">
        <f>-calculadoraViab!$B$56*fluxoDeCaixa!AA11</f>
        <v>-28898.02532</v>
      </c>
      <c r="AB13" s="271">
        <f>-calculadoraViab!$B$56*fluxoDeCaixa!AB11</f>
        <v>-28898.02532</v>
      </c>
      <c r="AC13" s="271">
        <f>-calculadoraViab!$B$56*fluxoDeCaixa!AC11</f>
        <v>-28898.02532</v>
      </c>
      <c r="AD13" s="271">
        <f>-calculadoraViab!$B$56*fluxoDeCaixa!AD11</f>
        <v>-28898.02532</v>
      </c>
      <c r="AE13" s="271">
        <f>-calculadoraViab!$B$56*fluxoDeCaixa!AE11</f>
        <v>-28898.02532</v>
      </c>
      <c r="AF13" s="271">
        <f>-calculadoraViab!$B$56*fluxoDeCaixa!AF11</f>
        <v>-28898.02532</v>
      </c>
      <c r="AG13" s="271">
        <f>-calculadoraViab!$B$56*fluxoDeCaixa!AG11</f>
        <v>-28898.02532</v>
      </c>
      <c r="AH13" s="271">
        <f>-calculadoraViab!$B$56*fluxoDeCaixa!AH11</f>
        <v>-28898.02532</v>
      </c>
      <c r="AI13" s="271">
        <f>-calculadoraViab!$B$56*fluxoDeCaixa!AI11</f>
        <v>-28898.02532</v>
      </c>
      <c r="AJ13" s="271">
        <f>-calculadoraViab!$B$56*fluxoDeCaixa!AJ11</f>
        <v>-28898.02532</v>
      </c>
      <c r="AK13" s="271">
        <f>-calculadoraViab!$B$56*fluxoDeCaixa!AK11</f>
        <v>-28898.02532</v>
      </c>
      <c r="AL13" s="271">
        <f>-calculadoraViab!$B$56*fluxoDeCaixa!AL11</f>
        <v>-28898.02532</v>
      </c>
      <c r="AM13" s="271">
        <f>-calculadoraViab!$B$56*fluxoDeCaixa!AM11</f>
        <v>-28898.02532</v>
      </c>
      <c r="AN13" s="271">
        <f>-calculadoraViab!$B$56*fluxoDeCaixa!AN11</f>
        <v>-48582.1875</v>
      </c>
      <c r="AO13" s="271">
        <f>-calculadoraViab!$B$56*fluxoDeCaixa!AO11</f>
        <v>0</v>
      </c>
      <c r="AP13" s="271">
        <f>-calculadoraViab!$B$56*fluxoDeCaixa!AP11</f>
        <v>0</v>
      </c>
      <c r="AQ13" s="271">
        <f>-calculadoraViab!$B$56*fluxoDeCaixa!AQ11</f>
        <v>-24291.09375</v>
      </c>
      <c r="AR13" s="271">
        <f>-calculadoraViab!$B$56*fluxoDeCaixa!AR11</f>
        <v>0</v>
      </c>
      <c r="AS13" s="271">
        <f>-calculadoraViab!$B$56*fluxoDeCaixa!AS11</f>
        <v>0</v>
      </c>
      <c r="AT13" s="271">
        <f>-calculadoraViab!$B$56*fluxoDeCaixa!AT11</f>
        <v>-24291.09375</v>
      </c>
      <c r="AU13" s="271">
        <f>-calculadoraViab!$B$56*fluxoDeCaixa!AU11</f>
        <v>0</v>
      </c>
      <c r="AV13" s="271">
        <f>-calculadoraViab!$B$56*fluxoDeCaixa!AV11</f>
        <v>0</v>
      </c>
      <c r="AW13" s="271">
        <f>-calculadoraViab!$B$56*fluxoDeCaixa!AW11</f>
        <v>-24291.09375</v>
      </c>
      <c r="AX13" s="271">
        <f>-calculadoraViab!$B$56*fluxoDeCaixa!AX11</f>
        <v>0</v>
      </c>
      <c r="AY13" s="271">
        <f>-calculadoraViab!$B$56*fluxoDeCaixa!AY11</f>
        <v>0</v>
      </c>
      <c r="AZ13" s="271">
        <f>-calculadoraViab!$B$56*fluxoDeCaixa!AZ11</f>
        <v>-24291.09375</v>
      </c>
      <c r="BA13" s="271">
        <f>-calculadoraViab!$B$56*fluxoDeCaixa!BA11</f>
        <v>0</v>
      </c>
      <c r="BB13" s="271">
        <f>-calculadoraViab!$B$56*fluxoDeCaixa!BB11</f>
        <v>0</v>
      </c>
      <c r="BC13" s="271">
        <f>-calculadoraViab!$B$56*fluxoDeCaixa!BC11</f>
        <v>-12145.54688</v>
      </c>
      <c r="BD13" s="271">
        <f>-calculadoraViab!$B$56*fluxoDeCaixa!BD11</f>
        <v>0</v>
      </c>
      <c r="BE13" s="271">
        <f>-calculadoraViab!$B$56*fluxoDeCaixa!BE11</f>
        <v>0</v>
      </c>
      <c r="BF13" s="271">
        <f>-calculadoraViab!$B$56*fluxoDeCaixa!BF11</f>
        <v>-12145.54688</v>
      </c>
      <c r="BG13" s="271">
        <f>-calculadoraViab!$B$56*fluxoDeCaixa!BG11</f>
        <v>0</v>
      </c>
      <c r="BH13" s="271">
        <f>-calculadoraViab!$B$56*fluxoDeCaixa!BH11</f>
        <v>0</v>
      </c>
      <c r="BI13" s="271">
        <f>-calculadoraViab!$B$56*fluxoDeCaixa!BI11</f>
        <v>-12145.54688</v>
      </c>
      <c r="BJ13" s="271">
        <f>-calculadoraViab!$B$56*fluxoDeCaixa!BJ11</f>
        <v>0</v>
      </c>
      <c r="BK13" s="271">
        <f>-calculadoraViab!$B$56*fluxoDeCaixa!BK11</f>
        <v>0</v>
      </c>
      <c r="BL13" s="271">
        <f>-calculadoraViab!$B$56*fluxoDeCaixa!BL11</f>
        <v>-12145.54688</v>
      </c>
      <c r="BM13" s="271">
        <f>-calculadoraViab!$B$56*fluxoDeCaixa!BM11</f>
        <v>0</v>
      </c>
      <c r="BN13" s="271">
        <f>-calculadoraViab!$B$56*fluxoDeCaixa!BN11</f>
        <v>0</v>
      </c>
      <c r="BO13" s="271">
        <f>-calculadoraViab!$B$56*fluxoDeCaixa!BO11</f>
        <v>0</v>
      </c>
      <c r="BP13" s="271">
        <f>-calculadoraViab!$B$56*fluxoDeCaixa!BP11</f>
        <v>0</v>
      </c>
      <c r="BQ13" s="271">
        <f>-calculadoraViab!$B$56*fluxoDeCaixa!BQ11</f>
        <v>0</v>
      </c>
      <c r="BR13" s="271">
        <f>-calculadoraViab!$B$56*fluxoDeCaixa!BR11</f>
        <v>0</v>
      </c>
      <c r="BS13" s="271">
        <f>-calculadoraViab!$B$56*fluxoDeCaixa!BS11</f>
        <v>0</v>
      </c>
      <c r="BT13" s="271">
        <f>-calculadoraViab!$B$56*fluxoDeCaixa!BT11</f>
        <v>0</v>
      </c>
      <c r="BU13" s="271">
        <f>-calculadoraViab!$B$56*fluxoDeCaixa!BU11</f>
        <v>0</v>
      </c>
      <c r="BV13" s="271">
        <f>-calculadoraViab!$B$56*fluxoDeCaixa!BV11</f>
        <v>0</v>
      </c>
      <c r="BW13" s="271">
        <f>-calculadoraViab!$B$56*fluxoDeCaixa!BW11</f>
        <v>0</v>
      </c>
      <c r="BX13" s="271">
        <f>-calculadoraViab!$B$56*fluxoDeCaixa!BX11</f>
        <v>0</v>
      </c>
      <c r="BY13" s="271">
        <f>-calculadoraViab!$B$56*fluxoDeCaixa!BY11</f>
        <v>0</v>
      </c>
      <c r="BZ13" s="271">
        <f>-calculadoraViab!$B$56*fluxoDeCaixa!BZ11</f>
        <v>0</v>
      </c>
      <c r="CA13" s="271">
        <f>-calculadoraViab!$B$56*fluxoDeCaixa!CA11</f>
        <v>0</v>
      </c>
      <c r="CB13" s="271">
        <f>-calculadoraViab!$B$56*fluxoDeCaixa!CB11</f>
        <v>0</v>
      </c>
      <c r="CC13" s="271">
        <f>-calculadoraViab!$B$56*fluxoDeCaixa!CC11</f>
        <v>0</v>
      </c>
      <c r="CD13" s="271">
        <f>-calculadoraViab!$B$56*fluxoDeCaixa!CD11</f>
        <v>0</v>
      </c>
      <c r="CE13" s="271">
        <f>-calculadoraViab!$B$56*fluxoDeCaixa!CE11</f>
        <v>0</v>
      </c>
      <c r="CF13" s="271">
        <f>-calculadoraViab!$B$56*fluxoDeCaixa!CF11</f>
        <v>0</v>
      </c>
      <c r="CG13" s="271">
        <f>-calculadoraViab!$B$56*fluxoDeCaixa!CG11</f>
        <v>0</v>
      </c>
      <c r="CH13" s="271">
        <f>-calculadoraViab!$B$56*fluxoDeCaixa!CH11</f>
        <v>0</v>
      </c>
      <c r="CI13" s="271">
        <f>-calculadoraViab!$B$56*fluxoDeCaixa!CI11</f>
        <v>0</v>
      </c>
      <c r="CJ13" s="271">
        <f>-calculadoraViab!$B$56*fluxoDeCaixa!CJ11</f>
        <v>0</v>
      </c>
      <c r="CK13" s="271">
        <f>-calculadoraViab!$B$56*fluxoDeCaixa!CK11</f>
        <v>0</v>
      </c>
      <c r="CL13" s="271">
        <f>-calculadoraViab!$B$56*fluxoDeCaixa!CL11</f>
        <v>0</v>
      </c>
      <c r="CM13" s="271">
        <f>-calculadoraViab!$B$56*fluxoDeCaixa!CM11</f>
        <v>0</v>
      </c>
      <c r="CN13" s="271">
        <f>-calculadoraViab!$B$56*fluxoDeCaixa!CN11</f>
        <v>0</v>
      </c>
      <c r="CO13" s="271">
        <f>-calculadoraViab!$B$56*fluxoDeCaixa!CO11</f>
        <v>0</v>
      </c>
      <c r="CP13" s="271">
        <f>-calculadoraViab!$B$56*fluxoDeCaixa!CP11</f>
        <v>0</v>
      </c>
      <c r="CQ13" s="271">
        <f>-calculadoraViab!$B$56*fluxoDeCaixa!CQ11</f>
        <v>0</v>
      </c>
      <c r="CR13" s="271">
        <f>-calculadoraViab!$B$56*fluxoDeCaixa!CR11</f>
        <v>0</v>
      </c>
      <c r="CS13" s="271">
        <f>-calculadoraViab!$B$56*fluxoDeCaixa!CS11</f>
        <v>0</v>
      </c>
      <c r="CT13" s="271">
        <f>-calculadoraViab!$B$56*fluxoDeCaixa!CT11</f>
        <v>0</v>
      </c>
      <c r="CU13" s="271">
        <f>-calculadoraViab!$B$56*fluxoDeCaixa!CU11</f>
        <v>0</v>
      </c>
      <c r="CV13" s="271">
        <f>-calculadoraViab!$B$56*fluxoDeCaixa!CV11</f>
        <v>0</v>
      </c>
      <c r="CW13" s="271">
        <f>-calculadoraViab!$B$56*fluxoDeCaixa!CW11</f>
        <v>0</v>
      </c>
      <c r="CX13" s="271">
        <f>-calculadoraViab!$B$56*fluxoDeCaixa!CX11</f>
        <v>0</v>
      </c>
      <c r="CY13" s="271">
        <f>-calculadoraViab!$B$56*fluxoDeCaixa!CY11</f>
        <v>0</v>
      </c>
      <c r="CZ13" s="271">
        <f>-calculadoraViab!$B$56*fluxoDeCaixa!CZ11</f>
        <v>0</v>
      </c>
      <c r="DA13" s="271">
        <f>-calculadoraViab!$B$56*fluxoDeCaixa!DA11</f>
        <v>0</v>
      </c>
      <c r="DB13" s="271">
        <f>-calculadoraViab!$B$56*fluxoDeCaixa!DB11</f>
        <v>0</v>
      </c>
      <c r="DC13" s="271">
        <f>-calculadoraViab!$B$56*fluxoDeCaixa!DC11</f>
        <v>0</v>
      </c>
      <c r="DD13" s="271">
        <f>-calculadoraViab!$B$56*fluxoDeCaixa!DD11</f>
        <v>0</v>
      </c>
      <c r="DE13" s="271">
        <f>-calculadoraViab!$B$56*fluxoDeCaixa!DE11</f>
        <v>0</v>
      </c>
      <c r="DF13" s="271">
        <f>-calculadoraViab!$B$56*fluxoDeCaixa!DF11</f>
        <v>0</v>
      </c>
      <c r="DG13" s="271">
        <f>-calculadoraViab!$B$56*fluxoDeCaixa!DG11</f>
        <v>0</v>
      </c>
      <c r="DH13" s="271">
        <f>-calculadoraViab!$B$56*fluxoDeCaixa!DH11</f>
        <v>0</v>
      </c>
      <c r="DI13" s="271">
        <f>-calculadoraViab!$B$56*fluxoDeCaixa!DI11</f>
        <v>0</v>
      </c>
      <c r="DJ13" s="271">
        <f>-calculadoraViab!$B$56*fluxoDeCaixa!DJ11</f>
        <v>0</v>
      </c>
      <c r="DK13" s="271">
        <f>-calculadoraViab!$B$56*fluxoDeCaixa!DK11</f>
        <v>0</v>
      </c>
      <c r="DL13" s="271">
        <f>-calculadoraViab!$B$56*fluxoDeCaixa!DL11</f>
        <v>0</v>
      </c>
      <c r="DM13" s="271">
        <f>-calculadoraViab!$B$56*fluxoDeCaixa!DM11</f>
        <v>0</v>
      </c>
      <c r="DN13" s="271">
        <f>-calculadoraViab!$B$56*fluxoDeCaixa!DN11</f>
        <v>0</v>
      </c>
      <c r="DO13" s="271">
        <f>-calculadoraViab!$B$56*fluxoDeCaixa!DO11</f>
        <v>0</v>
      </c>
      <c r="DP13" s="271">
        <f>-calculadoraViab!$B$56*fluxoDeCaixa!DP11</f>
        <v>0</v>
      </c>
      <c r="DQ13" s="271">
        <f>-calculadoraViab!$B$56*fluxoDeCaixa!DQ11</f>
        <v>0</v>
      </c>
      <c r="DR13" s="271">
        <f>-calculadoraViab!$B$56*fluxoDeCaixa!DR11</f>
        <v>0</v>
      </c>
    </row>
    <row r="14" ht="14.25" customHeight="1">
      <c r="A14" s="272" t="s">
        <v>184</v>
      </c>
      <c r="B14" s="273">
        <f t="shared" ref="B14:DR14" si="2">SUM(B4:B13)</f>
        <v>-3175904.71</v>
      </c>
      <c r="C14" s="273">
        <f t="shared" si="2"/>
        <v>-1000</v>
      </c>
      <c r="D14" s="273">
        <f t="shared" si="2"/>
        <v>-1000</v>
      </c>
      <c r="E14" s="273">
        <f t="shared" si="2"/>
        <v>-50000</v>
      </c>
      <c r="F14" s="273">
        <f t="shared" si="2"/>
        <v>-50000</v>
      </c>
      <c r="G14" s="273">
        <f t="shared" si="2"/>
        <v>-50000</v>
      </c>
      <c r="H14" s="273">
        <f t="shared" si="2"/>
        <v>-50000</v>
      </c>
      <c r="I14" s="273">
        <f t="shared" si="2"/>
        <v>-50000</v>
      </c>
      <c r="J14" s="273">
        <f t="shared" si="2"/>
        <v>-50000</v>
      </c>
      <c r="K14" s="273">
        <f t="shared" si="2"/>
        <v>213932.0582</v>
      </c>
      <c r="L14" s="273">
        <f t="shared" si="2"/>
        <v>213932.0582</v>
      </c>
      <c r="M14" s="273">
        <f t="shared" si="2"/>
        <v>213932.0582</v>
      </c>
      <c r="N14" s="273">
        <f t="shared" si="2"/>
        <v>213932.0582</v>
      </c>
      <c r="O14" s="273">
        <f t="shared" si="2"/>
        <v>213932.0582</v>
      </c>
      <c r="P14" s="273">
        <f t="shared" si="2"/>
        <v>178746.7405</v>
      </c>
      <c r="Q14" s="273">
        <f t="shared" si="2"/>
        <v>178746.7405</v>
      </c>
      <c r="R14" s="273">
        <f t="shared" si="2"/>
        <v>178746.7405</v>
      </c>
      <c r="S14" s="273">
        <f t="shared" si="2"/>
        <v>178746.7405</v>
      </c>
      <c r="T14" s="273">
        <f t="shared" si="2"/>
        <v>178746.7405</v>
      </c>
      <c r="U14" s="273">
        <f t="shared" si="2"/>
        <v>178746.7405</v>
      </c>
      <c r="V14" s="273">
        <f t="shared" si="2"/>
        <v>178746.7405</v>
      </c>
      <c r="W14" s="273">
        <f t="shared" si="2"/>
        <v>178746.7405</v>
      </c>
      <c r="X14" s="273">
        <f t="shared" si="2"/>
        <v>178746.7405</v>
      </c>
      <c r="Y14" s="273">
        <f t="shared" si="2"/>
        <v>178746.7405</v>
      </c>
      <c r="Z14" s="273">
        <f t="shared" si="2"/>
        <v>178746.7405</v>
      </c>
      <c r="AA14" s="273">
        <f t="shared" si="2"/>
        <v>178746.7405</v>
      </c>
      <c r="AB14" s="273">
        <f t="shared" si="2"/>
        <v>178746.7405</v>
      </c>
      <c r="AC14" s="273">
        <f t="shared" si="2"/>
        <v>178746.7405</v>
      </c>
      <c r="AD14" s="273">
        <f t="shared" si="2"/>
        <v>178746.7405</v>
      </c>
      <c r="AE14" s="273">
        <f t="shared" si="2"/>
        <v>178746.7405</v>
      </c>
      <c r="AF14" s="273">
        <f t="shared" si="2"/>
        <v>178746.7405</v>
      </c>
      <c r="AG14" s="273">
        <f t="shared" si="2"/>
        <v>178746.7405</v>
      </c>
      <c r="AH14" s="273">
        <f t="shared" si="2"/>
        <v>178746.7405</v>
      </c>
      <c r="AI14" s="273">
        <f t="shared" si="2"/>
        <v>178746.7405</v>
      </c>
      <c r="AJ14" s="273">
        <f t="shared" si="2"/>
        <v>178746.7405</v>
      </c>
      <c r="AK14" s="273">
        <f t="shared" si="2"/>
        <v>178746.7405</v>
      </c>
      <c r="AL14" s="273">
        <f t="shared" si="2"/>
        <v>178746.7405</v>
      </c>
      <c r="AM14" s="273">
        <f t="shared" si="2"/>
        <v>178746.7405</v>
      </c>
      <c r="AN14" s="273">
        <f t="shared" si="2"/>
        <v>636199.0625</v>
      </c>
      <c r="AO14" s="273">
        <f t="shared" si="2"/>
        <v>0</v>
      </c>
      <c r="AP14" s="273">
        <f t="shared" si="2"/>
        <v>0</v>
      </c>
      <c r="AQ14" s="273">
        <f t="shared" si="2"/>
        <v>318599.5313</v>
      </c>
      <c r="AR14" s="273">
        <f t="shared" si="2"/>
        <v>0</v>
      </c>
      <c r="AS14" s="273">
        <f t="shared" si="2"/>
        <v>0</v>
      </c>
      <c r="AT14" s="273">
        <f t="shared" si="2"/>
        <v>318599.5313</v>
      </c>
      <c r="AU14" s="273">
        <f t="shared" si="2"/>
        <v>0</v>
      </c>
      <c r="AV14" s="273">
        <f t="shared" si="2"/>
        <v>0</v>
      </c>
      <c r="AW14" s="273">
        <f t="shared" si="2"/>
        <v>318599.5313</v>
      </c>
      <c r="AX14" s="273">
        <f t="shared" si="2"/>
        <v>0</v>
      </c>
      <c r="AY14" s="273">
        <f t="shared" si="2"/>
        <v>0</v>
      </c>
      <c r="AZ14" s="273">
        <f t="shared" si="2"/>
        <v>318599.5313</v>
      </c>
      <c r="BA14" s="273">
        <f t="shared" si="2"/>
        <v>0</v>
      </c>
      <c r="BB14" s="273">
        <f t="shared" si="2"/>
        <v>0</v>
      </c>
      <c r="BC14" s="273">
        <f t="shared" si="2"/>
        <v>159299.7656</v>
      </c>
      <c r="BD14" s="273">
        <f t="shared" si="2"/>
        <v>0</v>
      </c>
      <c r="BE14" s="273">
        <f t="shared" si="2"/>
        <v>0</v>
      </c>
      <c r="BF14" s="273">
        <f t="shared" si="2"/>
        <v>159299.7656</v>
      </c>
      <c r="BG14" s="273">
        <f t="shared" si="2"/>
        <v>0</v>
      </c>
      <c r="BH14" s="273">
        <f t="shared" si="2"/>
        <v>0</v>
      </c>
      <c r="BI14" s="273">
        <f t="shared" si="2"/>
        <v>159299.7656</v>
      </c>
      <c r="BJ14" s="273">
        <f t="shared" si="2"/>
        <v>0</v>
      </c>
      <c r="BK14" s="273">
        <f t="shared" si="2"/>
        <v>0</v>
      </c>
      <c r="BL14" s="273">
        <f t="shared" si="2"/>
        <v>159299.7656</v>
      </c>
      <c r="BM14" s="273">
        <f t="shared" si="2"/>
        <v>0</v>
      </c>
      <c r="BN14" s="273">
        <f t="shared" si="2"/>
        <v>0</v>
      </c>
      <c r="BO14" s="273">
        <f t="shared" si="2"/>
        <v>0</v>
      </c>
      <c r="BP14" s="273">
        <f t="shared" si="2"/>
        <v>0</v>
      </c>
      <c r="BQ14" s="273">
        <f t="shared" si="2"/>
        <v>0</v>
      </c>
      <c r="BR14" s="273">
        <f t="shared" si="2"/>
        <v>0</v>
      </c>
      <c r="BS14" s="273">
        <f t="shared" si="2"/>
        <v>0</v>
      </c>
      <c r="BT14" s="273">
        <f t="shared" si="2"/>
        <v>0</v>
      </c>
      <c r="BU14" s="273">
        <f t="shared" si="2"/>
        <v>0</v>
      </c>
      <c r="BV14" s="273">
        <f t="shared" si="2"/>
        <v>0</v>
      </c>
      <c r="BW14" s="273">
        <f t="shared" si="2"/>
        <v>0</v>
      </c>
      <c r="BX14" s="273">
        <f t="shared" si="2"/>
        <v>0</v>
      </c>
      <c r="BY14" s="273">
        <f t="shared" si="2"/>
        <v>0</v>
      </c>
      <c r="BZ14" s="273">
        <f t="shared" si="2"/>
        <v>0</v>
      </c>
      <c r="CA14" s="273">
        <f t="shared" si="2"/>
        <v>0</v>
      </c>
      <c r="CB14" s="273">
        <f t="shared" si="2"/>
        <v>0</v>
      </c>
      <c r="CC14" s="273">
        <f t="shared" si="2"/>
        <v>0</v>
      </c>
      <c r="CD14" s="273">
        <f t="shared" si="2"/>
        <v>0</v>
      </c>
      <c r="CE14" s="273">
        <f t="shared" si="2"/>
        <v>0</v>
      </c>
      <c r="CF14" s="273">
        <f t="shared" si="2"/>
        <v>0</v>
      </c>
      <c r="CG14" s="273">
        <f t="shared" si="2"/>
        <v>0</v>
      </c>
      <c r="CH14" s="273">
        <f t="shared" si="2"/>
        <v>0</v>
      </c>
      <c r="CI14" s="273">
        <f t="shared" si="2"/>
        <v>0</v>
      </c>
      <c r="CJ14" s="273">
        <f t="shared" si="2"/>
        <v>0</v>
      </c>
      <c r="CK14" s="273">
        <f t="shared" si="2"/>
        <v>0</v>
      </c>
      <c r="CL14" s="273">
        <f t="shared" si="2"/>
        <v>0</v>
      </c>
      <c r="CM14" s="273">
        <f t="shared" si="2"/>
        <v>0</v>
      </c>
      <c r="CN14" s="273">
        <f t="shared" si="2"/>
        <v>0</v>
      </c>
      <c r="CO14" s="273">
        <f t="shared" si="2"/>
        <v>0</v>
      </c>
      <c r="CP14" s="273">
        <f t="shared" si="2"/>
        <v>0</v>
      </c>
      <c r="CQ14" s="273">
        <f t="shared" si="2"/>
        <v>0</v>
      </c>
      <c r="CR14" s="273">
        <f t="shared" si="2"/>
        <v>0</v>
      </c>
      <c r="CS14" s="273">
        <f t="shared" si="2"/>
        <v>0</v>
      </c>
      <c r="CT14" s="273">
        <f t="shared" si="2"/>
        <v>0</v>
      </c>
      <c r="CU14" s="273">
        <f t="shared" si="2"/>
        <v>0</v>
      </c>
      <c r="CV14" s="273">
        <f t="shared" si="2"/>
        <v>0</v>
      </c>
      <c r="CW14" s="273">
        <f t="shared" si="2"/>
        <v>0</v>
      </c>
      <c r="CX14" s="273">
        <f t="shared" si="2"/>
        <v>0</v>
      </c>
      <c r="CY14" s="273">
        <f t="shared" si="2"/>
        <v>0</v>
      </c>
      <c r="CZ14" s="273">
        <f t="shared" si="2"/>
        <v>0</v>
      </c>
      <c r="DA14" s="273">
        <f t="shared" si="2"/>
        <v>0</v>
      </c>
      <c r="DB14" s="273">
        <f t="shared" si="2"/>
        <v>0</v>
      </c>
      <c r="DC14" s="273">
        <f t="shared" si="2"/>
        <v>0</v>
      </c>
      <c r="DD14" s="273">
        <f t="shared" si="2"/>
        <v>0</v>
      </c>
      <c r="DE14" s="273">
        <f t="shared" si="2"/>
        <v>0</v>
      </c>
      <c r="DF14" s="273">
        <f t="shared" si="2"/>
        <v>0</v>
      </c>
      <c r="DG14" s="273">
        <f t="shared" si="2"/>
        <v>0</v>
      </c>
      <c r="DH14" s="273">
        <f t="shared" si="2"/>
        <v>0</v>
      </c>
      <c r="DI14" s="273">
        <f t="shared" si="2"/>
        <v>0</v>
      </c>
      <c r="DJ14" s="273">
        <f t="shared" si="2"/>
        <v>0</v>
      </c>
      <c r="DK14" s="273">
        <f t="shared" si="2"/>
        <v>0</v>
      </c>
      <c r="DL14" s="273">
        <f t="shared" si="2"/>
        <v>0</v>
      </c>
      <c r="DM14" s="273">
        <f t="shared" si="2"/>
        <v>0</v>
      </c>
      <c r="DN14" s="273">
        <f t="shared" si="2"/>
        <v>0</v>
      </c>
      <c r="DO14" s="273">
        <f t="shared" si="2"/>
        <v>0</v>
      </c>
      <c r="DP14" s="273">
        <f t="shared" si="2"/>
        <v>0</v>
      </c>
      <c r="DQ14" s="273">
        <f t="shared" si="2"/>
        <v>0</v>
      </c>
      <c r="DR14" s="273">
        <f t="shared" si="2"/>
        <v>0</v>
      </c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27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</row>
    <row r="16" ht="14.25" customHeight="1">
      <c r="A16" s="84"/>
      <c r="B16" s="275"/>
      <c r="C16" s="4"/>
      <c r="D16" s="4"/>
      <c r="E16" s="4"/>
      <c r="F16" s="4"/>
      <c r="G16" s="4"/>
      <c r="H16" s="4"/>
      <c r="I16" s="4"/>
      <c r="J16" s="4"/>
      <c r="K16" s="27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27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</row>
    <row r="17" ht="14.25" customHeight="1">
      <c r="A17" s="277" t="s">
        <v>185</v>
      </c>
      <c r="B17" s="27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27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</row>
    <row r="18" ht="14.25" customHeight="1">
      <c r="A18" s="279"/>
      <c r="B18" s="279">
        <v>0.0</v>
      </c>
      <c r="C18" s="279">
        <v>1.0</v>
      </c>
      <c r="D18" s="279">
        <v>2.0</v>
      </c>
      <c r="E18" s="279">
        <v>3.0</v>
      </c>
      <c r="F18" s="279">
        <v>4.0</v>
      </c>
      <c r="G18" s="279">
        <v>5.0</v>
      </c>
      <c r="H18" s="279">
        <v>6.0</v>
      </c>
      <c r="I18" s="279">
        <v>7.0</v>
      </c>
      <c r="J18" s="279">
        <v>8.0</v>
      </c>
      <c r="K18" s="279">
        <v>9.0</v>
      </c>
      <c r="L18" s="279">
        <v>10.0</v>
      </c>
      <c r="M18" s="279">
        <v>11.0</v>
      </c>
      <c r="N18" s="279">
        <v>12.0</v>
      </c>
      <c r="O18" s="279">
        <v>13.0</v>
      </c>
      <c r="P18" s="279">
        <v>14.0</v>
      </c>
      <c r="Q18" s="279">
        <v>15.0</v>
      </c>
      <c r="R18" s="279">
        <v>16.0</v>
      </c>
      <c r="S18" s="279">
        <v>17.0</v>
      </c>
      <c r="T18" s="279">
        <v>18.0</v>
      </c>
      <c r="U18" s="279">
        <v>19.0</v>
      </c>
      <c r="V18" s="279">
        <v>20.0</v>
      </c>
      <c r="W18" s="279">
        <v>21.0</v>
      </c>
      <c r="X18" s="279">
        <v>22.0</v>
      </c>
      <c r="Y18" s="279">
        <v>23.0</v>
      </c>
      <c r="Z18" s="279">
        <v>24.0</v>
      </c>
      <c r="AA18" s="279">
        <v>25.0</v>
      </c>
      <c r="AB18" s="279">
        <v>26.0</v>
      </c>
      <c r="AC18" s="279">
        <v>27.0</v>
      </c>
      <c r="AD18" s="279">
        <v>28.0</v>
      </c>
      <c r="AE18" s="279">
        <v>29.0</v>
      </c>
      <c r="AF18" s="279">
        <v>30.0</v>
      </c>
      <c r="AG18" s="279">
        <v>31.0</v>
      </c>
      <c r="AH18" s="279">
        <v>32.0</v>
      </c>
      <c r="AI18" s="279">
        <v>33.0</v>
      </c>
      <c r="AJ18" s="279">
        <v>34.0</v>
      </c>
      <c r="AK18" s="279">
        <v>35.0</v>
      </c>
      <c r="AL18" s="279">
        <v>36.0</v>
      </c>
      <c r="AM18" s="279">
        <v>37.0</v>
      </c>
      <c r="AN18" s="279">
        <v>38.0</v>
      </c>
      <c r="AO18" s="279">
        <v>39.0</v>
      </c>
      <c r="AP18" s="279">
        <v>40.0</v>
      </c>
      <c r="AQ18" s="279">
        <v>41.0</v>
      </c>
      <c r="AR18" s="279">
        <v>42.0</v>
      </c>
      <c r="AS18" s="279">
        <v>43.0</v>
      </c>
      <c r="AT18" s="279">
        <v>44.0</v>
      </c>
      <c r="AU18" s="279">
        <v>45.0</v>
      </c>
      <c r="AV18" s="279">
        <v>46.0</v>
      </c>
      <c r="AW18" s="279">
        <v>47.0</v>
      </c>
      <c r="AX18" s="279">
        <v>48.0</v>
      </c>
      <c r="AY18" s="279">
        <v>49.0</v>
      </c>
      <c r="AZ18" s="279">
        <v>50.0</v>
      </c>
      <c r="BA18" s="279">
        <v>51.0</v>
      </c>
      <c r="BB18" s="279">
        <v>52.0</v>
      </c>
      <c r="BC18" s="279">
        <v>53.0</v>
      </c>
      <c r="BD18" s="279">
        <v>54.0</v>
      </c>
      <c r="BE18" s="279">
        <v>55.0</v>
      </c>
      <c r="BF18" s="279">
        <v>56.0</v>
      </c>
      <c r="BG18" s="279">
        <v>57.0</v>
      </c>
      <c r="BH18" s="279">
        <v>58.0</v>
      </c>
      <c r="BI18" s="279">
        <v>59.0</v>
      </c>
      <c r="BJ18" s="279">
        <v>60.0</v>
      </c>
      <c r="BK18" s="279">
        <v>61.0</v>
      </c>
      <c r="BL18" s="279">
        <v>62.0</v>
      </c>
      <c r="BM18" s="279">
        <v>63.0</v>
      </c>
      <c r="BN18" s="279">
        <v>64.0</v>
      </c>
      <c r="BO18" s="279">
        <v>65.0</v>
      </c>
      <c r="BP18" s="279">
        <v>66.0</v>
      </c>
      <c r="BQ18" s="279">
        <v>67.0</v>
      </c>
      <c r="BR18" s="279">
        <v>68.0</v>
      </c>
      <c r="BS18" s="279">
        <v>69.0</v>
      </c>
      <c r="BT18" s="279">
        <v>70.0</v>
      </c>
      <c r="BU18" s="279">
        <v>71.0</v>
      </c>
      <c r="BV18" s="279">
        <v>72.0</v>
      </c>
      <c r="BW18" s="279">
        <v>73.0</v>
      </c>
      <c r="BX18" s="279">
        <v>74.0</v>
      </c>
      <c r="BY18" s="279">
        <v>75.0</v>
      </c>
      <c r="BZ18" s="279">
        <v>76.0</v>
      </c>
      <c r="CA18" s="279">
        <v>77.0</v>
      </c>
      <c r="CB18" s="279">
        <v>78.0</v>
      </c>
      <c r="CC18" s="279">
        <v>79.0</v>
      </c>
      <c r="CD18" s="279">
        <v>80.0</v>
      </c>
      <c r="CE18" s="279">
        <v>81.0</v>
      </c>
      <c r="CF18" s="279">
        <v>82.0</v>
      </c>
      <c r="CG18" s="279">
        <v>83.0</v>
      </c>
      <c r="CH18" s="279">
        <v>84.0</v>
      </c>
      <c r="CI18" s="279">
        <v>85.0</v>
      </c>
      <c r="CJ18" s="279">
        <v>86.0</v>
      </c>
      <c r="CK18" s="279">
        <v>87.0</v>
      </c>
      <c r="CL18" s="279">
        <v>88.0</v>
      </c>
      <c r="CM18" s="279">
        <v>89.0</v>
      </c>
      <c r="CN18" s="279">
        <v>90.0</v>
      </c>
      <c r="CO18" s="279">
        <v>91.0</v>
      </c>
      <c r="CP18" s="279">
        <v>92.0</v>
      </c>
      <c r="CQ18" s="279">
        <v>93.0</v>
      </c>
      <c r="CR18" s="279">
        <v>94.0</v>
      </c>
      <c r="CS18" s="279">
        <v>95.0</v>
      </c>
      <c r="CT18" s="279">
        <v>96.0</v>
      </c>
      <c r="CU18" s="279">
        <v>97.0</v>
      </c>
      <c r="CV18" s="279">
        <v>98.0</v>
      </c>
      <c r="CW18" s="279">
        <v>99.0</v>
      </c>
      <c r="CX18" s="279">
        <v>100.0</v>
      </c>
      <c r="CY18" s="279">
        <v>101.0</v>
      </c>
      <c r="CZ18" s="279">
        <v>102.0</v>
      </c>
      <c r="DA18" s="279">
        <v>103.0</v>
      </c>
      <c r="DB18" s="279">
        <v>104.0</v>
      </c>
      <c r="DC18" s="279">
        <v>105.0</v>
      </c>
      <c r="DD18" s="279">
        <v>106.0</v>
      </c>
      <c r="DE18" s="279">
        <v>107.0</v>
      </c>
      <c r="DF18" s="279">
        <v>108.0</v>
      </c>
      <c r="DG18" s="279">
        <v>109.0</v>
      </c>
      <c r="DH18" s="279">
        <v>110.0</v>
      </c>
      <c r="DI18" s="279">
        <v>111.0</v>
      </c>
      <c r="DJ18" s="279">
        <v>112.0</v>
      </c>
      <c r="DK18" s="279">
        <v>113.0</v>
      </c>
      <c r="DL18" s="279">
        <v>114.0</v>
      </c>
      <c r="DM18" s="279">
        <v>115.0</v>
      </c>
      <c r="DN18" s="279">
        <v>116.0</v>
      </c>
      <c r="DO18" s="279">
        <v>117.0</v>
      </c>
      <c r="DP18" s="279">
        <v>118.0</v>
      </c>
      <c r="DQ18" s="279">
        <v>119.0</v>
      </c>
      <c r="DR18" s="279">
        <v>120.0</v>
      </c>
    </row>
    <row r="19" ht="14.25" customHeight="1">
      <c r="A19" s="279"/>
      <c r="B19" s="280">
        <f>calculadoraViab!$C$83</f>
        <v>44958</v>
      </c>
      <c r="C19" s="280">
        <f t="shared" ref="C19:DR19" si="3">EDATE(B19,1)</f>
        <v>44986</v>
      </c>
      <c r="D19" s="280">
        <f t="shared" si="3"/>
        <v>45017</v>
      </c>
      <c r="E19" s="280">
        <f t="shared" si="3"/>
        <v>45047</v>
      </c>
      <c r="F19" s="280">
        <f t="shared" si="3"/>
        <v>45078</v>
      </c>
      <c r="G19" s="280">
        <f t="shared" si="3"/>
        <v>45108</v>
      </c>
      <c r="H19" s="280">
        <f t="shared" si="3"/>
        <v>45139</v>
      </c>
      <c r="I19" s="280">
        <f t="shared" si="3"/>
        <v>45170</v>
      </c>
      <c r="J19" s="280">
        <f t="shared" si="3"/>
        <v>45200</v>
      </c>
      <c r="K19" s="280">
        <f t="shared" si="3"/>
        <v>45231</v>
      </c>
      <c r="L19" s="280">
        <f t="shared" si="3"/>
        <v>45261</v>
      </c>
      <c r="M19" s="280">
        <f t="shared" si="3"/>
        <v>45292</v>
      </c>
      <c r="N19" s="280">
        <f t="shared" si="3"/>
        <v>45323</v>
      </c>
      <c r="O19" s="280">
        <f t="shared" si="3"/>
        <v>45352</v>
      </c>
      <c r="P19" s="280">
        <f t="shared" si="3"/>
        <v>45383</v>
      </c>
      <c r="Q19" s="280">
        <f t="shared" si="3"/>
        <v>45413</v>
      </c>
      <c r="R19" s="280">
        <f t="shared" si="3"/>
        <v>45444</v>
      </c>
      <c r="S19" s="280">
        <f t="shared" si="3"/>
        <v>45474</v>
      </c>
      <c r="T19" s="280">
        <f t="shared" si="3"/>
        <v>45505</v>
      </c>
      <c r="U19" s="280">
        <f t="shared" si="3"/>
        <v>45536</v>
      </c>
      <c r="V19" s="280">
        <f t="shared" si="3"/>
        <v>45566</v>
      </c>
      <c r="W19" s="280">
        <f t="shared" si="3"/>
        <v>45597</v>
      </c>
      <c r="X19" s="280">
        <f t="shared" si="3"/>
        <v>45627</v>
      </c>
      <c r="Y19" s="280">
        <f t="shared" si="3"/>
        <v>45658</v>
      </c>
      <c r="Z19" s="280">
        <f t="shared" si="3"/>
        <v>45689</v>
      </c>
      <c r="AA19" s="280">
        <f t="shared" si="3"/>
        <v>45717</v>
      </c>
      <c r="AB19" s="280">
        <f t="shared" si="3"/>
        <v>45748</v>
      </c>
      <c r="AC19" s="280">
        <f t="shared" si="3"/>
        <v>45778</v>
      </c>
      <c r="AD19" s="280">
        <f t="shared" si="3"/>
        <v>45809</v>
      </c>
      <c r="AE19" s="280">
        <f t="shared" si="3"/>
        <v>45839</v>
      </c>
      <c r="AF19" s="280">
        <f t="shared" si="3"/>
        <v>45870</v>
      </c>
      <c r="AG19" s="280">
        <f t="shared" si="3"/>
        <v>45901</v>
      </c>
      <c r="AH19" s="280">
        <f t="shared" si="3"/>
        <v>45931</v>
      </c>
      <c r="AI19" s="280">
        <f t="shared" si="3"/>
        <v>45962</v>
      </c>
      <c r="AJ19" s="280">
        <f t="shared" si="3"/>
        <v>45992</v>
      </c>
      <c r="AK19" s="280">
        <f t="shared" si="3"/>
        <v>46023</v>
      </c>
      <c r="AL19" s="280">
        <f t="shared" si="3"/>
        <v>46054</v>
      </c>
      <c r="AM19" s="280">
        <f t="shared" si="3"/>
        <v>46082</v>
      </c>
      <c r="AN19" s="280">
        <f t="shared" si="3"/>
        <v>46113</v>
      </c>
      <c r="AO19" s="280">
        <f t="shared" si="3"/>
        <v>46143</v>
      </c>
      <c r="AP19" s="280">
        <f t="shared" si="3"/>
        <v>46174</v>
      </c>
      <c r="AQ19" s="280">
        <f t="shared" si="3"/>
        <v>46204</v>
      </c>
      <c r="AR19" s="280">
        <f t="shared" si="3"/>
        <v>46235</v>
      </c>
      <c r="AS19" s="280">
        <f t="shared" si="3"/>
        <v>46266</v>
      </c>
      <c r="AT19" s="280">
        <f t="shared" si="3"/>
        <v>46296</v>
      </c>
      <c r="AU19" s="280">
        <f t="shared" si="3"/>
        <v>46327</v>
      </c>
      <c r="AV19" s="280">
        <f t="shared" si="3"/>
        <v>46357</v>
      </c>
      <c r="AW19" s="280">
        <f t="shared" si="3"/>
        <v>46388</v>
      </c>
      <c r="AX19" s="280">
        <f t="shared" si="3"/>
        <v>46419</v>
      </c>
      <c r="AY19" s="280">
        <f t="shared" si="3"/>
        <v>46447</v>
      </c>
      <c r="AZ19" s="280">
        <f t="shared" si="3"/>
        <v>46478</v>
      </c>
      <c r="BA19" s="280">
        <f t="shared" si="3"/>
        <v>46508</v>
      </c>
      <c r="BB19" s="280">
        <f t="shared" si="3"/>
        <v>46539</v>
      </c>
      <c r="BC19" s="280">
        <f t="shared" si="3"/>
        <v>46569</v>
      </c>
      <c r="BD19" s="280">
        <f t="shared" si="3"/>
        <v>46600</v>
      </c>
      <c r="BE19" s="280">
        <f t="shared" si="3"/>
        <v>46631</v>
      </c>
      <c r="BF19" s="280">
        <f t="shared" si="3"/>
        <v>46661</v>
      </c>
      <c r="BG19" s="280">
        <f t="shared" si="3"/>
        <v>46692</v>
      </c>
      <c r="BH19" s="280">
        <f t="shared" si="3"/>
        <v>46722</v>
      </c>
      <c r="BI19" s="280">
        <f t="shared" si="3"/>
        <v>46753</v>
      </c>
      <c r="BJ19" s="280">
        <f t="shared" si="3"/>
        <v>46784</v>
      </c>
      <c r="BK19" s="280">
        <f t="shared" si="3"/>
        <v>46813</v>
      </c>
      <c r="BL19" s="280">
        <f t="shared" si="3"/>
        <v>46844</v>
      </c>
      <c r="BM19" s="280">
        <f t="shared" si="3"/>
        <v>46874</v>
      </c>
      <c r="BN19" s="280">
        <f t="shared" si="3"/>
        <v>46905</v>
      </c>
      <c r="BO19" s="280">
        <f t="shared" si="3"/>
        <v>46935</v>
      </c>
      <c r="BP19" s="280">
        <f t="shared" si="3"/>
        <v>46966</v>
      </c>
      <c r="BQ19" s="280">
        <f t="shared" si="3"/>
        <v>46997</v>
      </c>
      <c r="BR19" s="280">
        <f t="shared" si="3"/>
        <v>47027</v>
      </c>
      <c r="BS19" s="280">
        <f t="shared" si="3"/>
        <v>47058</v>
      </c>
      <c r="BT19" s="280">
        <f t="shared" si="3"/>
        <v>47088</v>
      </c>
      <c r="BU19" s="280">
        <f t="shared" si="3"/>
        <v>47119</v>
      </c>
      <c r="BV19" s="280">
        <f t="shared" si="3"/>
        <v>47150</v>
      </c>
      <c r="BW19" s="280">
        <f t="shared" si="3"/>
        <v>47178</v>
      </c>
      <c r="BX19" s="280">
        <f t="shared" si="3"/>
        <v>47209</v>
      </c>
      <c r="BY19" s="280">
        <f t="shared" si="3"/>
        <v>47239</v>
      </c>
      <c r="BZ19" s="280">
        <f t="shared" si="3"/>
        <v>47270</v>
      </c>
      <c r="CA19" s="280">
        <f t="shared" si="3"/>
        <v>47300</v>
      </c>
      <c r="CB19" s="280">
        <f t="shared" si="3"/>
        <v>47331</v>
      </c>
      <c r="CC19" s="280">
        <f t="shared" si="3"/>
        <v>47362</v>
      </c>
      <c r="CD19" s="280">
        <f t="shared" si="3"/>
        <v>47392</v>
      </c>
      <c r="CE19" s="280">
        <f t="shared" si="3"/>
        <v>47423</v>
      </c>
      <c r="CF19" s="280">
        <f t="shared" si="3"/>
        <v>47453</v>
      </c>
      <c r="CG19" s="280">
        <f t="shared" si="3"/>
        <v>47484</v>
      </c>
      <c r="CH19" s="280">
        <f t="shared" si="3"/>
        <v>47515</v>
      </c>
      <c r="CI19" s="280">
        <f t="shared" si="3"/>
        <v>47543</v>
      </c>
      <c r="CJ19" s="280">
        <f t="shared" si="3"/>
        <v>47574</v>
      </c>
      <c r="CK19" s="280">
        <f t="shared" si="3"/>
        <v>47604</v>
      </c>
      <c r="CL19" s="280">
        <f t="shared" si="3"/>
        <v>47635</v>
      </c>
      <c r="CM19" s="280">
        <f t="shared" si="3"/>
        <v>47665</v>
      </c>
      <c r="CN19" s="280">
        <f t="shared" si="3"/>
        <v>47696</v>
      </c>
      <c r="CO19" s="280">
        <f t="shared" si="3"/>
        <v>47727</v>
      </c>
      <c r="CP19" s="280">
        <f t="shared" si="3"/>
        <v>47757</v>
      </c>
      <c r="CQ19" s="280">
        <f t="shared" si="3"/>
        <v>47788</v>
      </c>
      <c r="CR19" s="280">
        <f t="shared" si="3"/>
        <v>47818</v>
      </c>
      <c r="CS19" s="280">
        <f t="shared" si="3"/>
        <v>47849</v>
      </c>
      <c r="CT19" s="280">
        <f t="shared" si="3"/>
        <v>47880</v>
      </c>
      <c r="CU19" s="280">
        <f t="shared" si="3"/>
        <v>47908</v>
      </c>
      <c r="CV19" s="280">
        <f t="shared" si="3"/>
        <v>47939</v>
      </c>
      <c r="CW19" s="280">
        <f t="shared" si="3"/>
        <v>47969</v>
      </c>
      <c r="CX19" s="280">
        <f t="shared" si="3"/>
        <v>48000</v>
      </c>
      <c r="CY19" s="280">
        <f t="shared" si="3"/>
        <v>48030</v>
      </c>
      <c r="CZ19" s="280">
        <f t="shared" si="3"/>
        <v>48061</v>
      </c>
      <c r="DA19" s="280">
        <f t="shared" si="3"/>
        <v>48092</v>
      </c>
      <c r="DB19" s="280">
        <f t="shared" si="3"/>
        <v>48122</v>
      </c>
      <c r="DC19" s="280">
        <f t="shared" si="3"/>
        <v>48153</v>
      </c>
      <c r="DD19" s="280">
        <f t="shared" si="3"/>
        <v>48183</v>
      </c>
      <c r="DE19" s="280">
        <f t="shared" si="3"/>
        <v>48214</v>
      </c>
      <c r="DF19" s="280">
        <f t="shared" si="3"/>
        <v>48245</v>
      </c>
      <c r="DG19" s="280">
        <f t="shared" si="3"/>
        <v>48274</v>
      </c>
      <c r="DH19" s="280">
        <f t="shared" si="3"/>
        <v>48305</v>
      </c>
      <c r="DI19" s="280">
        <f t="shared" si="3"/>
        <v>48335</v>
      </c>
      <c r="DJ19" s="280">
        <f t="shared" si="3"/>
        <v>48366</v>
      </c>
      <c r="DK19" s="280">
        <f t="shared" si="3"/>
        <v>48396</v>
      </c>
      <c r="DL19" s="280">
        <f t="shared" si="3"/>
        <v>48427</v>
      </c>
      <c r="DM19" s="280">
        <f t="shared" si="3"/>
        <v>48458</v>
      </c>
      <c r="DN19" s="280">
        <f t="shared" si="3"/>
        <v>48488</v>
      </c>
      <c r="DO19" s="280">
        <f t="shared" si="3"/>
        <v>48519</v>
      </c>
      <c r="DP19" s="280">
        <f t="shared" si="3"/>
        <v>48549</v>
      </c>
      <c r="DQ19" s="280">
        <f t="shared" si="3"/>
        <v>48580</v>
      </c>
      <c r="DR19" s="280">
        <f t="shared" si="3"/>
        <v>48611</v>
      </c>
    </row>
    <row r="20" ht="14.25" customHeight="1">
      <c r="A20" s="281" t="s">
        <v>80</v>
      </c>
      <c r="B20" s="282">
        <f>-calculadoraViab!$C$52</f>
        <v>-3120320</v>
      </c>
      <c r="C20" s="282"/>
      <c r="D20" s="282"/>
      <c r="E20" s="282"/>
      <c r="F20" s="282"/>
      <c r="G20" s="282"/>
      <c r="H20" s="282"/>
      <c r="I20" s="282"/>
      <c r="J20" s="282"/>
      <c r="K20" s="282"/>
      <c r="L20" s="282"/>
      <c r="M20" s="282"/>
      <c r="N20" s="282"/>
      <c r="O20" s="282"/>
      <c r="P20" s="282"/>
      <c r="Q20" s="282"/>
      <c r="R20" s="282"/>
      <c r="S20" s="282"/>
      <c r="T20" s="282"/>
      <c r="U20" s="282"/>
      <c r="V20" s="282"/>
      <c r="W20" s="282"/>
      <c r="X20" s="282"/>
      <c r="Y20" s="282"/>
      <c r="Z20" s="282"/>
      <c r="AA20" s="282"/>
      <c r="AB20" s="282"/>
      <c r="AC20" s="282"/>
      <c r="AD20" s="282"/>
      <c r="AE20" s="282"/>
      <c r="AF20" s="282"/>
      <c r="AG20" s="282"/>
      <c r="AH20" s="282"/>
      <c r="AI20" s="282"/>
      <c r="AJ20" s="282"/>
      <c r="AK20" s="282"/>
      <c r="AL20" s="282"/>
      <c r="AM20" s="282"/>
      <c r="AN20" s="282"/>
      <c r="AO20" s="282"/>
      <c r="AP20" s="282"/>
      <c r="AQ20" s="282"/>
      <c r="AR20" s="282"/>
      <c r="AS20" s="282"/>
      <c r="AT20" s="282"/>
      <c r="AU20" s="282"/>
      <c r="AV20" s="282"/>
      <c r="AW20" s="282"/>
      <c r="AX20" s="282"/>
      <c r="AY20" s="282"/>
      <c r="AZ20" s="282"/>
      <c r="BA20" s="282"/>
      <c r="BB20" s="282"/>
      <c r="BC20" s="282"/>
      <c r="BD20" s="282"/>
      <c r="BE20" s="282"/>
      <c r="BF20" s="282"/>
      <c r="BG20" s="282"/>
      <c r="BH20" s="282"/>
      <c r="BI20" s="282"/>
      <c r="BJ20" s="282"/>
      <c r="BK20" s="282"/>
      <c r="BL20" s="282"/>
      <c r="BM20" s="282"/>
      <c r="BN20" s="282"/>
      <c r="BO20" s="282"/>
      <c r="BP20" s="282"/>
      <c r="BQ20" s="282"/>
      <c r="BR20" s="282"/>
      <c r="BS20" s="282"/>
      <c r="BT20" s="282"/>
      <c r="BU20" s="282"/>
      <c r="BV20" s="282"/>
      <c r="BW20" s="282"/>
      <c r="BX20" s="282"/>
      <c r="BY20" s="282"/>
      <c r="BZ20" s="282"/>
      <c r="CA20" s="282"/>
      <c r="CB20" s="282"/>
      <c r="CC20" s="282"/>
      <c r="CD20" s="282"/>
      <c r="CE20" s="282"/>
      <c r="CF20" s="282"/>
      <c r="CG20" s="282"/>
      <c r="CH20" s="282"/>
      <c r="CI20" s="282"/>
      <c r="CJ20" s="282"/>
      <c r="CK20" s="282"/>
      <c r="CL20" s="282"/>
      <c r="CM20" s="282"/>
      <c r="CN20" s="282"/>
      <c r="CO20" s="282"/>
      <c r="CP20" s="282"/>
      <c r="CQ20" s="282"/>
      <c r="CR20" s="282"/>
      <c r="CS20" s="282"/>
      <c r="CT20" s="282"/>
      <c r="CU20" s="282"/>
      <c r="CV20" s="282"/>
      <c r="CW20" s="282"/>
      <c r="CX20" s="282"/>
      <c r="CY20" s="282"/>
      <c r="CZ20" s="282"/>
      <c r="DA20" s="282"/>
      <c r="DB20" s="282"/>
      <c r="DC20" s="282"/>
      <c r="DD20" s="282"/>
      <c r="DE20" s="282"/>
      <c r="DF20" s="282"/>
      <c r="DG20" s="282"/>
      <c r="DH20" s="282"/>
      <c r="DI20" s="282"/>
      <c r="DJ20" s="282"/>
      <c r="DK20" s="282"/>
      <c r="DL20" s="282"/>
      <c r="DM20" s="282"/>
      <c r="DN20" s="282"/>
      <c r="DO20" s="282"/>
      <c r="DP20" s="282"/>
      <c r="DQ20" s="282"/>
      <c r="DR20" s="282"/>
    </row>
    <row r="21" ht="14.25" customHeight="1">
      <c r="A21" s="281" t="s">
        <v>154</v>
      </c>
      <c r="B21" s="282">
        <f>IF(AND(B19&gt;=calculadoraViab!$C$86,B19&lt;calculadoraViab!$C$87),-calculadoraViab!$C$53/calculadoraViab!$B$87,0)</f>
        <v>0</v>
      </c>
      <c r="C21" s="282">
        <f>IF(AND(C19&gt;=calculadoraViab!$C$86,C19&lt;calculadoraViab!$C$87),-calculadoraViab!$C$53/calculadoraViab!$B$87,0)</f>
        <v>0</v>
      </c>
      <c r="D21" s="282">
        <f>IF(AND(D19&gt;=calculadoraViab!$C$86,D19&lt;calculadoraViab!$C$87),-calculadoraViab!$C$53/calculadoraViab!$B$87,0)</f>
        <v>0</v>
      </c>
      <c r="E21" s="282">
        <f>IF(AND(E19&gt;=calculadoraViab!$C$86,E19&lt;calculadoraViab!$C$87),-calculadoraViab!$C$53/calculadoraViab!$B$87,0)</f>
        <v>0</v>
      </c>
      <c r="F21" s="282">
        <f>IF(AND(F19&gt;=calculadoraViab!$C$86,F19&lt;calculadoraViab!$C$87),-calculadoraViab!$C$53/calculadoraViab!$B$87,0)</f>
        <v>0</v>
      </c>
      <c r="G21" s="282">
        <f>IF(AND(G19&gt;=calculadoraViab!$C$86,G19&lt;calculadoraViab!$C$87),-calculadoraViab!$C$53/calculadoraViab!$B$87,0)</f>
        <v>0</v>
      </c>
      <c r="H21" s="282">
        <f>IF(AND(H19&gt;=calculadoraViab!$C$86,H19&lt;calculadoraViab!$C$87),-calculadoraViab!$C$53/calculadoraViab!$B$87,0)</f>
        <v>0</v>
      </c>
      <c r="I21" s="282">
        <f>IF(AND(I19&gt;=calculadoraViab!$C$86,I19&lt;calculadoraViab!$C$87),-calculadoraViab!$C$53/calculadoraViab!$B$87,0)</f>
        <v>0</v>
      </c>
      <c r="J21" s="282">
        <f>IF(AND(J19&gt;=calculadoraViab!$C$86,J19&lt;calculadoraViab!$C$87),-calculadoraViab!$C$53/calculadoraViab!$B$87,0)</f>
        <v>0</v>
      </c>
      <c r="K21" s="282">
        <f>IF(AND(K19&gt;=calculadoraViab!$C$86,K19&lt;calculadoraViab!$C$87),-calculadoraViab!$C$53/calculadoraViab!$B$87,0)</f>
        <v>0</v>
      </c>
      <c r="L21" s="282">
        <f>IF(AND(L19&gt;=calculadoraViab!$C$86,L19&lt;calculadoraViab!$C$87),-calculadoraViab!$C$53/calculadoraViab!$B$87,0)</f>
        <v>0</v>
      </c>
      <c r="M21" s="282">
        <f>IF(AND(M19&gt;=calculadoraViab!$C$86,M19&lt;calculadoraViab!$C$87),-calculadoraViab!$C$53/calculadoraViab!$B$87,0)</f>
        <v>0</v>
      </c>
      <c r="N21" s="282">
        <f>IF(AND(N19&gt;=calculadoraViab!$C$86,N19&lt;calculadoraViab!$C$87),-calculadoraViab!$C$53/calculadoraViab!$B$87,0)</f>
        <v>0</v>
      </c>
      <c r="O21" s="282">
        <f>IF(AND(O19&gt;=calculadoraViab!$C$86,O19&lt;calculadoraViab!$C$87),-calculadoraViab!$C$53/calculadoraViab!$B$87,0)</f>
        <v>0</v>
      </c>
      <c r="P21" s="282">
        <f>IF(AND(P19&gt;=calculadoraViab!$C$86,P19&lt;calculadoraViab!$C$87),-calculadoraViab!$C$53/calculadoraViab!$B$87,0)</f>
        <v>-194485.0833</v>
      </c>
      <c r="Q21" s="282">
        <f>IF(AND(Q19&gt;=calculadoraViab!$C$86,Q19&lt;calculadoraViab!$C$87),-calculadoraViab!$C$53/calculadoraViab!$B$87,0)</f>
        <v>-194485.0833</v>
      </c>
      <c r="R21" s="282">
        <f>IF(AND(R19&gt;=calculadoraViab!$C$86,R19&lt;calculadoraViab!$C$87),-calculadoraViab!$C$53/calculadoraViab!$B$87,0)</f>
        <v>-194485.0833</v>
      </c>
      <c r="S21" s="282">
        <f>IF(AND(S19&gt;=calculadoraViab!$C$86,S19&lt;calculadoraViab!$C$87),-calculadoraViab!$C$53/calculadoraViab!$B$87,0)</f>
        <v>-194485.0833</v>
      </c>
      <c r="T21" s="282">
        <f>IF(AND(T19&gt;=calculadoraViab!$C$86,T19&lt;calculadoraViab!$C$87),-calculadoraViab!$C$53/calculadoraViab!$B$87,0)</f>
        <v>-194485.0833</v>
      </c>
      <c r="U21" s="282">
        <f>IF(AND(U19&gt;=calculadoraViab!$C$86,U19&lt;calculadoraViab!$C$87),-calculadoraViab!$C$53/calculadoraViab!$B$87,0)</f>
        <v>-194485.0833</v>
      </c>
      <c r="V21" s="282">
        <f>IF(AND(V19&gt;=calculadoraViab!$C$86,V19&lt;calculadoraViab!$C$87),-calculadoraViab!$C$53/calculadoraViab!$B$87,0)</f>
        <v>-194485.0833</v>
      </c>
      <c r="W21" s="282">
        <f>IF(AND(W19&gt;=calculadoraViab!$C$86,W19&lt;calculadoraViab!$C$87),-calculadoraViab!$C$53/calculadoraViab!$B$87,0)</f>
        <v>-194485.0833</v>
      </c>
      <c r="X21" s="282">
        <f>IF(AND(X19&gt;=calculadoraViab!$C$86,X19&lt;calculadoraViab!$C$87),-calculadoraViab!$C$53/calculadoraViab!$B$87,0)</f>
        <v>-194485.0833</v>
      </c>
      <c r="Y21" s="282">
        <f>IF(AND(Y19&gt;=calculadoraViab!$C$86,Y19&lt;calculadoraViab!$C$87),-calculadoraViab!$C$53/calculadoraViab!$B$87,0)</f>
        <v>-194485.0833</v>
      </c>
      <c r="Z21" s="282">
        <f>IF(AND(Z19&gt;=calculadoraViab!$C$86,Z19&lt;calculadoraViab!$C$87),-calculadoraViab!$C$53/calculadoraViab!$B$87,0)</f>
        <v>-194485.0833</v>
      </c>
      <c r="AA21" s="282">
        <f>IF(AND(AA19&gt;=calculadoraViab!$C$86,AA19&lt;calculadoraViab!$C$87),-calculadoraViab!$C$53/calculadoraViab!$B$87,0)</f>
        <v>-194485.0833</v>
      </c>
      <c r="AB21" s="282">
        <f>IF(AND(AB19&gt;=calculadoraViab!$C$86,AB19&lt;calculadoraViab!$C$87),-calculadoraViab!$C$53/calculadoraViab!$B$87,0)</f>
        <v>-194485.0833</v>
      </c>
      <c r="AC21" s="282">
        <f>IF(AND(AC19&gt;=calculadoraViab!$C$86,AC19&lt;calculadoraViab!$C$87),-calculadoraViab!$C$53/calculadoraViab!$B$87,0)</f>
        <v>-194485.0833</v>
      </c>
      <c r="AD21" s="282">
        <f>IF(AND(AD19&gt;=calculadoraViab!$C$86,AD19&lt;calculadoraViab!$C$87),-calculadoraViab!$C$53/calculadoraViab!$B$87,0)</f>
        <v>-194485.0833</v>
      </c>
      <c r="AE21" s="282">
        <f>IF(AND(AE19&gt;=calculadoraViab!$C$86,AE19&lt;calculadoraViab!$C$87),-calculadoraViab!$C$53/calculadoraViab!$B$87,0)</f>
        <v>-194485.0833</v>
      </c>
      <c r="AF21" s="282">
        <f>IF(AND(AF19&gt;=calculadoraViab!$C$86,AF19&lt;calculadoraViab!$C$87),-calculadoraViab!$C$53/calculadoraViab!$B$87,0)</f>
        <v>-194485.0833</v>
      </c>
      <c r="AG21" s="282">
        <f>IF(AND(AG19&gt;=calculadoraViab!$C$86,AG19&lt;calculadoraViab!$C$87),-calculadoraViab!$C$53/calculadoraViab!$B$87,0)</f>
        <v>-194485.0833</v>
      </c>
      <c r="AH21" s="282">
        <f>IF(AND(AH19&gt;=calculadoraViab!$C$86,AH19&lt;calculadoraViab!$C$87),-calculadoraViab!$C$53/calculadoraViab!$B$87,0)</f>
        <v>-194485.0833</v>
      </c>
      <c r="AI21" s="282">
        <f>IF(AND(AI19&gt;=calculadoraViab!$C$86,AI19&lt;calculadoraViab!$C$87),-calculadoraViab!$C$53/calculadoraViab!$B$87,0)</f>
        <v>-194485.0833</v>
      </c>
      <c r="AJ21" s="282">
        <f>IF(AND(AJ19&gt;=calculadoraViab!$C$86,AJ19&lt;calculadoraViab!$C$87),-calculadoraViab!$C$53/calculadoraViab!$B$87,0)</f>
        <v>-194485.0833</v>
      </c>
      <c r="AK21" s="282">
        <f>IF(AND(AK19&gt;=calculadoraViab!$C$86,AK19&lt;calculadoraViab!$C$87),-calculadoraViab!$C$53/calculadoraViab!$B$87,0)</f>
        <v>-194485.0833</v>
      </c>
      <c r="AL21" s="282">
        <f>IF(AND(AL19&gt;=calculadoraViab!$C$86,AL19&lt;calculadoraViab!$C$87),-calculadoraViab!$C$53/calculadoraViab!$B$87,0)</f>
        <v>-194485.0833</v>
      </c>
      <c r="AM21" s="282">
        <f>IF(AND(AM19&gt;=calculadoraViab!$C$86,AM19&lt;calculadoraViab!$C$87),-calculadoraViab!$C$53/calculadoraViab!$B$87,0)</f>
        <v>-194485.0833</v>
      </c>
      <c r="AN21" s="282">
        <f>IF(AND(AN19&gt;=calculadoraViab!$C$86,AN19&lt;calculadoraViab!$C$87),-calculadoraViab!$C$53/calculadoraViab!$B$87,0)</f>
        <v>0</v>
      </c>
      <c r="AO21" s="282">
        <f>IF(AND(AO19&gt;=calculadoraViab!$C$86,AO19&lt;calculadoraViab!$C$87),-calculadoraViab!$C$53/calculadoraViab!$B$87,0)</f>
        <v>0</v>
      </c>
      <c r="AP21" s="282">
        <f>IF(AND(AP19&gt;=calculadoraViab!$C$86,AP19&lt;calculadoraViab!$C$87),-calculadoraViab!$C$53/calculadoraViab!$B$87,0)</f>
        <v>0</v>
      </c>
      <c r="AQ21" s="282">
        <f>IF(AND(AQ19&gt;=calculadoraViab!$C$86,AQ19&lt;calculadoraViab!$C$87),-calculadoraViab!$C$53/calculadoraViab!$B$87,0)</f>
        <v>0</v>
      </c>
      <c r="AR21" s="282">
        <f>IF(AND(AR19&gt;=calculadoraViab!$C$86,AR19&lt;calculadoraViab!$C$87),-calculadoraViab!$C$53/calculadoraViab!$B$87,0)</f>
        <v>0</v>
      </c>
      <c r="AS21" s="282">
        <f>IF(AND(AS19&gt;=calculadoraViab!$C$86,AS19&lt;calculadoraViab!$C$87),-calculadoraViab!$C$53/calculadoraViab!$B$87,0)</f>
        <v>0</v>
      </c>
      <c r="AT21" s="282">
        <f>IF(AND(AT19&gt;=calculadoraViab!$C$86,AT19&lt;calculadoraViab!$C$87),-calculadoraViab!$C$53/calculadoraViab!$B$87,0)</f>
        <v>0</v>
      </c>
      <c r="AU21" s="282">
        <f>IF(AND(AU19&gt;=calculadoraViab!$C$86,AU19&lt;calculadoraViab!$C$87),-calculadoraViab!$C$53/calculadoraViab!$B$87,0)</f>
        <v>0</v>
      </c>
      <c r="AV21" s="282">
        <f>IF(AND(AV19&gt;=calculadoraViab!$C$86,AV19&lt;calculadoraViab!$C$87),-calculadoraViab!$C$53/calculadoraViab!$B$87,0)</f>
        <v>0</v>
      </c>
      <c r="AW21" s="282">
        <f>IF(AND(AW19&gt;=calculadoraViab!$C$86,AW19&lt;calculadoraViab!$C$87),-calculadoraViab!$C$53/calculadoraViab!$B$87,0)</f>
        <v>0</v>
      </c>
      <c r="AX21" s="282">
        <f>IF(AND(AX19&gt;=calculadoraViab!$C$86,AX19&lt;calculadoraViab!$C$87),-calculadoraViab!$C$53/calculadoraViab!$B$87,0)</f>
        <v>0</v>
      </c>
      <c r="AY21" s="282">
        <f>IF(AND(AY19&gt;=calculadoraViab!$C$86,AY19&lt;calculadoraViab!$C$87),-calculadoraViab!$C$53/calculadoraViab!$B$87,0)</f>
        <v>0</v>
      </c>
      <c r="AZ21" s="282">
        <f>IF(AND(AZ19&gt;=calculadoraViab!$C$86,AZ19&lt;calculadoraViab!$C$87),-calculadoraViab!$C$53/calculadoraViab!$B$87,0)</f>
        <v>0</v>
      </c>
      <c r="BA21" s="282">
        <f>IF(AND(BA19&gt;=calculadoraViab!$C$86,BA19&lt;calculadoraViab!$C$87),-calculadoraViab!$C$53/calculadoraViab!$B$87,0)</f>
        <v>0</v>
      </c>
      <c r="BB21" s="282">
        <f>IF(AND(BB19&gt;=calculadoraViab!$C$86,BB19&lt;calculadoraViab!$C$87),-calculadoraViab!$C$53/calculadoraViab!$B$87,0)</f>
        <v>0</v>
      </c>
      <c r="BC21" s="282">
        <f>IF(AND(BC19&gt;=calculadoraViab!$C$86,BC19&lt;calculadoraViab!$C$87),-calculadoraViab!$C$53/calculadoraViab!$B$87,0)</f>
        <v>0</v>
      </c>
      <c r="BD21" s="282">
        <f>IF(AND(BD19&gt;=calculadoraViab!$C$86,BD19&lt;calculadoraViab!$C$87),-calculadoraViab!$C$53/calculadoraViab!$B$87,0)</f>
        <v>0</v>
      </c>
      <c r="BE21" s="282">
        <f>IF(AND(BE19&gt;=calculadoraViab!$C$86,BE19&lt;calculadoraViab!$C$87),-calculadoraViab!$C$53/calculadoraViab!$B$87,0)</f>
        <v>0</v>
      </c>
      <c r="BF21" s="282">
        <f>IF(AND(BF19&gt;=calculadoraViab!$C$86,BF19&lt;calculadoraViab!$C$87),-calculadoraViab!$C$53/calculadoraViab!$B$87,0)</f>
        <v>0</v>
      </c>
      <c r="BG21" s="282">
        <f>IF(AND(BG19&gt;=calculadoraViab!$C$86,BG19&lt;calculadoraViab!$C$87),-calculadoraViab!$C$53/calculadoraViab!$B$87,0)</f>
        <v>0</v>
      </c>
      <c r="BH21" s="282">
        <f>IF(AND(BH19&gt;=calculadoraViab!$C$86,BH19&lt;calculadoraViab!$C$87),-calculadoraViab!$C$53/calculadoraViab!$B$87,0)</f>
        <v>0</v>
      </c>
      <c r="BI21" s="282">
        <f>IF(AND(BI19&gt;=calculadoraViab!$C$86,BI19&lt;calculadoraViab!$C$87),-calculadoraViab!$C$53/calculadoraViab!$B$87,0)</f>
        <v>0</v>
      </c>
      <c r="BJ21" s="282">
        <f>IF(AND(BJ19&gt;=calculadoraViab!$C$86,BJ19&lt;calculadoraViab!$C$87),-calculadoraViab!$C$53/calculadoraViab!$B$87,0)</f>
        <v>0</v>
      </c>
      <c r="BK21" s="282">
        <f>IF(AND(BK19&gt;=calculadoraViab!$C$86,BK19&lt;calculadoraViab!$C$87),-calculadoraViab!$C$53/calculadoraViab!$B$87,0)</f>
        <v>0</v>
      </c>
      <c r="BL21" s="282">
        <f>IF(AND(BL19&gt;=calculadoraViab!$C$86,BL19&lt;calculadoraViab!$C$87),-calculadoraViab!$C$53/calculadoraViab!$B$87,0)</f>
        <v>0</v>
      </c>
      <c r="BM21" s="282">
        <f>IF(AND(BM19&gt;=calculadoraViab!$C$86,BM19&lt;calculadoraViab!$C$87),-calculadoraViab!$C$53/calculadoraViab!$B$87,0)</f>
        <v>0</v>
      </c>
      <c r="BN21" s="282">
        <f>IF(AND(BN19&gt;=calculadoraViab!$C$86,BN19&lt;calculadoraViab!$C$87),-calculadoraViab!$C$53/calculadoraViab!$B$87,0)</f>
        <v>0</v>
      </c>
      <c r="BO21" s="282">
        <f>IF(AND(BO19&gt;=calculadoraViab!$C$86,BO19&lt;calculadoraViab!$C$87),-calculadoraViab!$C$53/calculadoraViab!$B$87,0)</f>
        <v>0</v>
      </c>
      <c r="BP21" s="282">
        <f>IF(AND(BP19&gt;=calculadoraViab!$C$86,BP19&lt;calculadoraViab!$C$87),-calculadoraViab!$C$53/calculadoraViab!$B$87,0)</f>
        <v>0</v>
      </c>
      <c r="BQ21" s="282">
        <f>IF(AND(BQ19&gt;=calculadoraViab!$C$86,BQ19&lt;calculadoraViab!$C$87),-calculadoraViab!$C$53/calculadoraViab!$B$87,0)</f>
        <v>0</v>
      </c>
      <c r="BR21" s="282">
        <f>IF(AND(BR19&gt;=calculadoraViab!$C$86,BR19&lt;calculadoraViab!$C$87),-calculadoraViab!$C$53/calculadoraViab!$B$87,0)</f>
        <v>0</v>
      </c>
      <c r="BS21" s="282">
        <f>IF(AND(BS19&gt;=calculadoraViab!$C$86,BS19&lt;calculadoraViab!$C$87),-calculadoraViab!$C$53/calculadoraViab!$B$87,0)</f>
        <v>0</v>
      </c>
      <c r="BT21" s="282">
        <f>IF(AND(BT19&gt;=calculadoraViab!$C$86,BT19&lt;calculadoraViab!$C$87),-calculadoraViab!$C$53/calculadoraViab!$B$87,0)</f>
        <v>0</v>
      </c>
      <c r="BU21" s="282">
        <f>IF(AND(BU19&gt;=calculadoraViab!$C$86,BU19&lt;calculadoraViab!$C$87),-calculadoraViab!$C$53/calculadoraViab!$B$87,0)</f>
        <v>0</v>
      </c>
      <c r="BV21" s="282">
        <f>IF(AND(BV19&gt;=calculadoraViab!$C$86,BV19&lt;calculadoraViab!$C$87),-calculadoraViab!$C$53/calculadoraViab!$B$87,0)</f>
        <v>0</v>
      </c>
      <c r="BW21" s="282">
        <f>IF(AND(BW19&gt;=calculadoraViab!$C$86,BW19&lt;calculadoraViab!$C$87),-calculadoraViab!$C$53/calculadoraViab!$B$87,0)</f>
        <v>0</v>
      </c>
      <c r="BX21" s="282">
        <f>IF(AND(BX19&gt;=calculadoraViab!$C$86,BX19&lt;calculadoraViab!$C$87),-calculadoraViab!$C$53/calculadoraViab!$B$87,0)</f>
        <v>0</v>
      </c>
      <c r="BY21" s="282">
        <f>IF(AND(BY19&gt;=calculadoraViab!$C$86,BY19&lt;calculadoraViab!$C$87),-calculadoraViab!$C$53/calculadoraViab!$B$87,0)</f>
        <v>0</v>
      </c>
      <c r="BZ21" s="282">
        <f>IF(AND(BZ19&gt;=calculadoraViab!$C$86,BZ19&lt;calculadoraViab!$C$87),-calculadoraViab!$C$53/calculadoraViab!$B$87,0)</f>
        <v>0</v>
      </c>
      <c r="CA21" s="282">
        <f>IF(AND(CA19&gt;=calculadoraViab!$C$86,CA19&lt;calculadoraViab!$C$87),-calculadoraViab!$C$53/calculadoraViab!$B$87,0)</f>
        <v>0</v>
      </c>
      <c r="CB21" s="282">
        <f>IF(AND(CB19&gt;=calculadoraViab!$C$86,CB19&lt;calculadoraViab!$C$87),-calculadoraViab!$C$53/calculadoraViab!$B$87,0)</f>
        <v>0</v>
      </c>
      <c r="CC21" s="282">
        <f>IF(AND(CC19&gt;=calculadoraViab!$C$86,CC19&lt;calculadoraViab!$C$87),-calculadoraViab!$C$53/calculadoraViab!$B$87,0)</f>
        <v>0</v>
      </c>
      <c r="CD21" s="282">
        <f>IF(AND(CD19&gt;=calculadoraViab!$C$86,CD19&lt;calculadoraViab!$C$87),-calculadoraViab!$C$53/calculadoraViab!$B$87,0)</f>
        <v>0</v>
      </c>
      <c r="CE21" s="282">
        <f>IF(AND(CE19&gt;=calculadoraViab!$C$86,CE19&lt;calculadoraViab!$C$87),-calculadoraViab!$C$53/calculadoraViab!$B$87,0)</f>
        <v>0</v>
      </c>
      <c r="CF21" s="282">
        <f>IF(AND(CF19&gt;=calculadoraViab!$C$86,CF19&lt;calculadoraViab!$C$87),-calculadoraViab!$C$53/calculadoraViab!$B$87,0)</f>
        <v>0</v>
      </c>
      <c r="CG21" s="282">
        <f>IF(AND(CG19&gt;=calculadoraViab!$C$86,CG19&lt;calculadoraViab!$C$87),-calculadoraViab!$C$53/calculadoraViab!$B$87,0)</f>
        <v>0</v>
      </c>
      <c r="CH21" s="282">
        <f>IF(AND(CH19&gt;=calculadoraViab!$C$86,CH19&lt;calculadoraViab!$C$87),-calculadoraViab!$C$53/calculadoraViab!$B$87,0)</f>
        <v>0</v>
      </c>
      <c r="CI21" s="282">
        <f>IF(AND(CI19&gt;=calculadoraViab!$C$86,CI19&lt;calculadoraViab!$C$87),-calculadoraViab!$C$53/calculadoraViab!$B$87,0)</f>
        <v>0</v>
      </c>
      <c r="CJ21" s="282">
        <f>IF(AND(CJ19&gt;=calculadoraViab!$C$86,CJ19&lt;calculadoraViab!$C$87),-calculadoraViab!$C$53/calculadoraViab!$B$87,0)</f>
        <v>0</v>
      </c>
      <c r="CK21" s="282">
        <f>IF(AND(CK19&gt;=calculadoraViab!$C$86,CK19&lt;calculadoraViab!$C$87),-calculadoraViab!$C$53/calculadoraViab!$B$87,0)</f>
        <v>0</v>
      </c>
      <c r="CL21" s="282">
        <f>IF(AND(CL19&gt;=calculadoraViab!$C$86,CL19&lt;calculadoraViab!$C$87),-calculadoraViab!$C$53/calculadoraViab!$B$87,0)</f>
        <v>0</v>
      </c>
      <c r="CM21" s="282">
        <f>IF(AND(CM19&gt;=calculadoraViab!$C$86,CM19&lt;calculadoraViab!$C$87),-calculadoraViab!$C$53/calculadoraViab!$B$87,0)</f>
        <v>0</v>
      </c>
      <c r="CN21" s="282">
        <f>IF(AND(CN19&gt;=calculadoraViab!$C$86,CN19&lt;calculadoraViab!$C$87),-calculadoraViab!$C$53/calculadoraViab!$B$87,0)</f>
        <v>0</v>
      </c>
      <c r="CO21" s="282">
        <f>IF(AND(CO19&gt;=calculadoraViab!$C$86,CO19&lt;calculadoraViab!$C$87),-calculadoraViab!$C$53/calculadoraViab!$B$87,0)</f>
        <v>0</v>
      </c>
      <c r="CP21" s="282">
        <f>IF(AND(CP19&gt;=calculadoraViab!$C$86,CP19&lt;calculadoraViab!$C$87),-calculadoraViab!$C$53/calculadoraViab!$B$87,0)</f>
        <v>0</v>
      </c>
      <c r="CQ21" s="282">
        <f>IF(AND(CQ19&gt;=calculadoraViab!$C$86,CQ19&lt;calculadoraViab!$C$87),-calculadoraViab!$C$53/calculadoraViab!$B$87,0)</f>
        <v>0</v>
      </c>
      <c r="CR21" s="282">
        <f>IF(AND(CR19&gt;=calculadoraViab!$C$86,CR19&lt;calculadoraViab!$C$87),-calculadoraViab!$C$53/calculadoraViab!$B$87,0)</f>
        <v>0</v>
      </c>
      <c r="CS21" s="282">
        <f>IF(AND(CS19&gt;=calculadoraViab!$C$86,CS19&lt;calculadoraViab!$C$87),-calculadoraViab!$C$53/calculadoraViab!$B$87,0)</f>
        <v>0</v>
      </c>
      <c r="CT21" s="282">
        <f>IF(AND(CT19&gt;=calculadoraViab!$C$86,CT19&lt;calculadoraViab!$C$87),-calculadoraViab!$C$53/calculadoraViab!$B$87,0)</f>
        <v>0</v>
      </c>
      <c r="CU21" s="282">
        <f>IF(AND(CU19&gt;=calculadoraViab!$C$86,CU19&lt;calculadoraViab!$C$87),-calculadoraViab!$C$53/calculadoraViab!$B$87,0)</f>
        <v>0</v>
      </c>
      <c r="CV21" s="282">
        <f>IF(AND(CV19&gt;=calculadoraViab!$C$86,CV19&lt;calculadoraViab!$C$87),-calculadoraViab!$C$53/calculadoraViab!$B$87,0)</f>
        <v>0</v>
      </c>
      <c r="CW21" s="282">
        <f>IF(AND(CW19&gt;=calculadoraViab!$C$86,CW19&lt;calculadoraViab!$C$87),-calculadoraViab!$C$53/calculadoraViab!$B$87,0)</f>
        <v>0</v>
      </c>
      <c r="CX21" s="282">
        <f>IF(AND(CX19&gt;=calculadoraViab!$C$86,CX19&lt;calculadoraViab!$C$87),-calculadoraViab!$C$53/calculadoraViab!$B$87,0)</f>
        <v>0</v>
      </c>
      <c r="CY21" s="282">
        <f>IF(AND(CY19&gt;=calculadoraViab!$C$86,CY19&lt;calculadoraViab!$C$87),-calculadoraViab!$C$53/calculadoraViab!$B$87,0)</f>
        <v>0</v>
      </c>
      <c r="CZ21" s="282">
        <f>IF(AND(CZ19&gt;=calculadoraViab!$C$86,CZ19&lt;calculadoraViab!$C$87),-calculadoraViab!$C$53/calculadoraViab!$B$87,0)</f>
        <v>0</v>
      </c>
      <c r="DA21" s="282">
        <f>IF(AND(DA19&gt;=calculadoraViab!$C$86,DA19&lt;calculadoraViab!$C$87),-calculadoraViab!$C$53/calculadoraViab!$B$87,0)</f>
        <v>0</v>
      </c>
      <c r="DB21" s="282">
        <f>IF(AND(DB19&gt;=calculadoraViab!$C$86,DB19&lt;calculadoraViab!$C$87),-calculadoraViab!$C$53/calculadoraViab!$B$87,0)</f>
        <v>0</v>
      </c>
      <c r="DC21" s="282">
        <f>IF(AND(DC19&gt;=calculadoraViab!$C$86,DC19&lt;calculadoraViab!$C$87),-calculadoraViab!$C$53/calculadoraViab!$B$87,0)</f>
        <v>0</v>
      </c>
      <c r="DD21" s="282">
        <f>IF(AND(DD19&gt;=calculadoraViab!$C$86,DD19&lt;calculadoraViab!$C$87),-calculadoraViab!$C$53/calculadoraViab!$B$87,0)</f>
        <v>0</v>
      </c>
      <c r="DE21" s="282">
        <f>IF(AND(DE19&gt;=calculadoraViab!$C$86,DE19&lt;calculadoraViab!$C$87),-calculadoraViab!$C$53/calculadoraViab!$B$87,0)</f>
        <v>0</v>
      </c>
      <c r="DF21" s="282">
        <f>IF(AND(DF19&gt;=calculadoraViab!$C$86,DF19&lt;calculadoraViab!$C$87),-calculadoraViab!$C$53/calculadoraViab!$B$87,0)</f>
        <v>0</v>
      </c>
      <c r="DG21" s="282">
        <f>IF(AND(DG19&gt;=calculadoraViab!$C$86,DG19&lt;calculadoraViab!$C$87),-calculadoraViab!$C$53/calculadoraViab!$B$87,0)</f>
        <v>0</v>
      </c>
      <c r="DH21" s="282">
        <f>IF(AND(DH19&gt;=calculadoraViab!$C$86,DH19&lt;calculadoraViab!$C$87),-calculadoraViab!$C$53/calculadoraViab!$B$87,0)</f>
        <v>0</v>
      </c>
      <c r="DI21" s="282">
        <f>IF(AND(DI19&gt;=calculadoraViab!$C$86,DI19&lt;calculadoraViab!$C$87),-calculadoraViab!$C$53/calculadoraViab!$B$87,0)</f>
        <v>0</v>
      </c>
      <c r="DJ21" s="282">
        <f>IF(AND(DJ19&gt;=calculadoraViab!$C$86,DJ19&lt;calculadoraViab!$C$87),-calculadoraViab!$C$53/calculadoraViab!$B$87,0)</f>
        <v>0</v>
      </c>
      <c r="DK21" s="282">
        <f>IF(AND(DK19&gt;=calculadoraViab!$C$86,DK19&lt;calculadoraViab!$C$87),-calculadoraViab!$C$53/calculadoraViab!$B$87,0)</f>
        <v>0</v>
      </c>
      <c r="DL21" s="282">
        <f>IF(AND(DL19&gt;=calculadoraViab!$C$86,DL19&lt;calculadoraViab!$C$87),-calculadoraViab!$C$53/calculadoraViab!$B$87,0)</f>
        <v>0</v>
      </c>
      <c r="DM21" s="282">
        <f>IF(AND(DM19&gt;=calculadoraViab!$C$86,DM19&lt;calculadoraViab!$C$87),-calculadoraViab!$C$53/calculadoraViab!$B$87,0)</f>
        <v>0</v>
      </c>
      <c r="DN21" s="282">
        <f>IF(AND(DN19&gt;=calculadoraViab!$C$86,DN19&lt;calculadoraViab!$C$87),-calculadoraViab!$C$53/calculadoraViab!$B$87,0)</f>
        <v>0</v>
      </c>
      <c r="DO21" s="282">
        <f>IF(AND(DO19&gt;=calculadoraViab!$C$86,DO19&lt;calculadoraViab!$C$87),-calculadoraViab!$C$53/calculadoraViab!$B$87,0)</f>
        <v>0</v>
      </c>
      <c r="DP21" s="282">
        <f>IF(AND(DP19&gt;=calculadoraViab!$C$86,DP19&lt;calculadoraViab!$C$87),-calculadoraViab!$C$53/calculadoraViab!$B$87,0)</f>
        <v>0</v>
      </c>
      <c r="DQ21" s="282">
        <f>IF(AND(DQ19&gt;=calculadoraViab!$C$86,DQ19&lt;calculadoraViab!$C$87),-calculadoraViab!$C$53/calculadoraViab!$B$87,0)</f>
        <v>0</v>
      </c>
      <c r="DR21" s="282">
        <f>IF(AND(DR19&gt;=calculadoraViab!$C$86,DR19&lt;calculadoraViab!$C$87),-calculadoraViab!$C$53/calculadoraViab!$B$87,0)</f>
        <v>0</v>
      </c>
    </row>
    <row r="22" ht="14.25" customHeight="1">
      <c r="A22" s="281" t="s">
        <v>178</v>
      </c>
      <c r="B22" s="282">
        <f>IF(MONTH(B19)&amp;YEAR(B19)=MONTH(calculadoraViab!$C$83)&amp;YEAR(calculadoraViab!$C$83),-SUM(calculadoraViab!$C$42:$C$44),0)</f>
        <v>-53584.71</v>
      </c>
      <c r="C22" s="282">
        <f>IF(MONTH(C19)&amp;YEAR(C19)=MONTH(calculadoraViab!$C$83)&amp;YEAR(calculadoraViab!$C$83),-SUM(calculadoraViab!$C$42:$C$44),0)</f>
        <v>0</v>
      </c>
      <c r="D22" s="282">
        <f>IF(MONTH(D19)&amp;YEAR(D19)=MONTH(calculadoraViab!$C$83)&amp;YEAR(calculadoraViab!$C$83),-SUM(calculadoraViab!$C$42:$C$44),0)</f>
        <v>0</v>
      </c>
      <c r="E22" s="282">
        <f>IF(MONTH(E19)&amp;YEAR(E19)=MONTH(calculadoraViab!$C$83)&amp;YEAR(calculadoraViab!$C$83),-SUM(calculadoraViab!$C$42:$C$44),0)</f>
        <v>0</v>
      </c>
      <c r="F22" s="282">
        <f>IF(MONTH(F19)&amp;YEAR(F19)=MONTH(calculadoraViab!$C$83)&amp;YEAR(calculadoraViab!$C$83),-SUM(calculadoraViab!$C$42:$C$44),0)</f>
        <v>0</v>
      </c>
      <c r="G22" s="282">
        <f>IF(MONTH(G19)&amp;YEAR(G19)=MONTH(calculadoraViab!$C$83)&amp;YEAR(calculadoraViab!$C$83),-SUM(calculadoraViab!$C$42:$C$44),0)</f>
        <v>0</v>
      </c>
      <c r="H22" s="282">
        <f>IF(MONTH(H19)&amp;YEAR(H19)=MONTH(calculadoraViab!$C$83)&amp;YEAR(calculadoraViab!$C$83),-SUM(calculadoraViab!$C$42:$C$44),0)</f>
        <v>0</v>
      </c>
      <c r="I22" s="282">
        <f>IF(MONTH(I19)&amp;YEAR(I19)=MONTH(calculadoraViab!$C$83)&amp;YEAR(calculadoraViab!$C$83),-SUM(calculadoraViab!$C$42:$C$44),0)</f>
        <v>0</v>
      </c>
      <c r="J22" s="282">
        <f>IF(MONTH(J19)&amp;YEAR(J19)=MONTH(calculadoraViab!$C$83)&amp;YEAR(calculadoraViab!$C$83),-SUM(calculadoraViab!$C$42:$C$44),0)</f>
        <v>0</v>
      </c>
      <c r="K22" s="282">
        <f>IF(MONTH(K19)&amp;YEAR(K19)=MONTH(calculadoraViab!$C$83)&amp;YEAR(calculadoraViab!$C$83),-SUM(calculadoraViab!$C$42:$C$44),0)</f>
        <v>0</v>
      </c>
      <c r="L22" s="282">
        <f>IF(MONTH(L19)&amp;YEAR(L19)=MONTH(calculadoraViab!$C$83)&amp;YEAR(calculadoraViab!$C$83),-SUM(calculadoraViab!$C$42:$C$44),0)</f>
        <v>0</v>
      </c>
      <c r="M22" s="282">
        <f>IF(MONTH(M19)&amp;YEAR(M19)=MONTH(calculadoraViab!$C$83)&amp;YEAR(calculadoraViab!$C$83),-SUM(calculadoraViab!$C$42:$C$44),0)</f>
        <v>0</v>
      </c>
      <c r="N22" s="282">
        <f>IF(MONTH(N19)&amp;YEAR(N19)=MONTH(calculadoraViab!$C$83)&amp;YEAR(calculadoraViab!$C$83),-SUM(calculadoraViab!$C$42:$C$44),0)</f>
        <v>0</v>
      </c>
      <c r="O22" s="282">
        <f>IF(MONTH(O19)&amp;YEAR(O19)=MONTH(calculadoraViab!$C$83)&amp;YEAR(calculadoraViab!$C$83),-SUM(calculadoraViab!$C$42:$C$44),0)</f>
        <v>0</v>
      </c>
      <c r="P22" s="282">
        <f>IF(MONTH(P19)&amp;YEAR(P19)=MONTH(calculadoraViab!$C$83)&amp;YEAR(calculadoraViab!$C$83),-SUM(calculadoraViab!$C$42:$C$44),0)</f>
        <v>0</v>
      </c>
      <c r="Q22" s="282">
        <f>IF(MONTH(Q19)&amp;YEAR(Q19)=MONTH(calculadoraViab!$C$83)&amp;YEAR(calculadoraViab!$C$83),-SUM(calculadoraViab!$C$42:$C$44),0)</f>
        <v>0</v>
      </c>
      <c r="R22" s="282">
        <f>IF(MONTH(R19)&amp;YEAR(R19)=MONTH(calculadoraViab!$C$83)&amp;YEAR(calculadoraViab!$C$83),-SUM(calculadoraViab!$C$42:$C$44),0)</f>
        <v>0</v>
      </c>
      <c r="S22" s="282">
        <f>IF(MONTH(S19)&amp;YEAR(S19)=MONTH(calculadoraViab!$C$83)&amp;YEAR(calculadoraViab!$C$83),-SUM(calculadoraViab!$C$42:$C$44),0)</f>
        <v>0</v>
      </c>
      <c r="T22" s="282">
        <f>IF(MONTH(T19)&amp;YEAR(T19)=MONTH(calculadoraViab!$C$83)&amp;YEAR(calculadoraViab!$C$83),-SUM(calculadoraViab!$C$42:$C$44),0)</f>
        <v>0</v>
      </c>
      <c r="U22" s="282">
        <f>IF(MONTH(U19)&amp;YEAR(U19)=MONTH(calculadoraViab!$C$83)&amp;YEAR(calculadoraViab!$C$83),-SUM(calculadoraViab!$C$42:$C$44),0)</f>
        <v>0</v>
      </c>
      <c r="V22" s="282">
        <f>IF(MONTH(V19)&amp;YEAR(V19)=MONTH(calculadoraViab!$C$83)&amp;YEAR(calculadoraViab!$C$83),-SUM(calculadoraViab!$C$42:$C$44),0)</f>
        <v>0</v>
      </c>
      <c r="W22" s="282">
        <f>IF(MONTH(W19)&amp;YEAR(W19)=MONTH(calculadoraViab!$C$83)&amp;YEAR(calculadoraViab!$C$83),-SUM(calculadoraViab!$C$42:$C$44),0)</f>
        <v>0</v>
      </c>
      <c r="X22" s="282">
        <f>IF(MONTH(X19)&amp;YEAR(X19)=MONTH(calculadoraViab!$C$83)&amp;YEAR(calculadoraViab!$C$83),-SUM(calculadoraViab!$C$42:$C$44),0)</f>
        <v>0</v>
      </c>
      <c r="Y22" s="282">
        <f>IF(MONTH(Y19)&amp;YEAR(Y19)=MONTH(calculadoraViab!$C$83)&amp;YEAR(calculadoraViab!$C$83),-SUM(calculadoraViab!$C$42:$C$44),0)</f>
        <v>0</v>
      </c>
      <c r="Z22" s="282">
        <f>IF(MONTH(Z19)&amp;YEAR(Z19)=MONTH(calculadoraViab!$C$83)&amp;YEAR(calculadoraViab!$C$83),-SUM(calculadoraViab!$C$42:$C$44),0)</f>
        <v>0</v>
      </c>
      <c r="AA22" s="282">
        <f>IF(MONTH(AA19)&amp;YEAR(AA19)=MONTH(calculadoraViab!$C$83)&amp;YEAR(calculadoraViab!$C$83),-SUM(calculadoraViab!$C$42:$C$44),0)</f>
        <v>0</v>
      </c>
      <c r="AB22" s="282">
        <f>IF(MONTH(AB19)&amp;YEAR(AB19)=MONTH(calculadoraViab!$C$83)&amp;YEAR(calculadoraViab!$C$83),-SUM(calculadoraViab!$C$42:$C$44),0)</f>
        <v>0</v>
      </c>
      <c r="AC22" s="282">
        <f>IF(MONTH(AC19)&amp;YEAR(AC19)=MONTH(calculadoraViab!$C$83)&amp;YEAR(calculadoraViab!$C$83),-SUM(calculadoraViab!$C$42:$C$44),0)</f>
        <v>0</v>
      </c>
      <c r="AD22" s="282">
        <f>IF(MONTH(AD19)&amp;YEAR(AD19)=MONTH(calculadoraViab!$C$83)&amp;YEAR(calculadoraViab!$C$83),-SUM(calculadoraViab!$C$42:$C$44),0)</f>
        <v>0</v>
      </c>
      <c r="AE22" s="282">
        <f>IF(MONTH(AE19)&amp;YEAR(AE19)=MONTH(calculadoraViab!$C$83)&amp;YEAR(calculadoraViab!$C$83),-SUM(calculadoraViab!$C$42:$C$44),0)</f>
        <v>0</v>
      </c>
      <c r="AF22" s="282">
        <f>IF(MONTH(AF19)&amp;YEAR(AF19)=MONTH(calculadoraViab!$C$83)&amp;YEAR(calculadoraViab!$C$83),-SUM(calculadoraViab!$C$42:$C$44),0)</f>
        <v>0</v>
      </c>
      <c r="AG22" s="282">
        <f>IF(MONTH(AG19)&amp;YEAR(AG19)=MONTH(calculadoraViab!$C$83)&amp;YEAR(calculadoraViab!$C$83),-SUM(calculadoraViab!$C$42:$C$44),0)</f>
        <v>0</v>
      </c>
      <c r="AH22" s="282">
        <f>IF(MONTH(AH19)&amp;YEAR(AH19)=MONTH(calculadoraViab!$C$83)&amp;YEAR(calculadoraViab!$C$83),-SUM(calculadoraViab!$C$42:$C$44),0)</f>
        <v>0</v>
      </c>
      <c r="AI22" s="282">
        <f>IF(MONTH(AI19)&amp;YEAR(AI19)=MONTH(calculadoraViab!$C$83)&amp;YEAR(calculadoraViab!$C$83),-SUM(calculadoraViab!$C$42:$C$44),0)</f>
        <v>0</v>
      </c>
      <c r="AJ22" s="282">
        <f>IF(MONTH(AJ19)&amp;YEAR(AJ19)=MONTH(calculadoraViab!$C$83)&amp;YEAR(calculadoraViab!$C$83),-SUM(calculadoraViab!$C$42:$C$44),0)</f>
        <v>0</v>
      </c>
      <c r="AK22" s="282">
        <f>IF(MONTH(AK19)&amp;YEAR(AK19)=MONTH(calculadoraViab!$C$83)&amp;YEAR(calculadoraViab!$C$83),-SUM(calculadoraViab!$C$42:$C$44),0)</f>
        <v>0</v>
      </c>
      <c r="AL22" s="282">
        <f>IF(MONTH(AL19)&amp;YEAR(AL19)=MONTH(calculadoraViab!$C$83)&amp;YEAR(calculadoraViab!$C$83),-SUM(calculadoraViab!$C$42:$C$44),0)</f>
        <v>0</v>
      </c>
      <c r="AM22" s="282">
        <f>IF(MONTH(AM19)&amp;YEAR(AM19)=MONTH(calculadoraViab!$C$83)&amp;YEAR(calculadoraViab!$C$83),-SUM(calculadoraViab!$C$42:$C$44),0)</f>
        <v>0</v>
      </c>
      <c r="AN22" s="282">
        <f>IF(MONTH(AN19)&amp;YEAR(AN19)=MONTH(calculadoraViab!$C$83)&amp;YEAR(calculadoraViab!$C$83),-SUM(calculadoraViab!$C$42:$C$44),0)</f>
        <v>0</v>
      </c>
      <c r="AO22" s="282">
        <f>IF(MONTH(AO19)&amp;YEAR(AO19)=MONTH(calculadoraViab!$C$83)&amp;YEAR(calculadoraViab!$C$83),-SUM(calculadoraViab!$C$42:$C$44),0)</f>
        <v>0</v>
      </c>
      <c r="AP22" s="282">
        <f>IF(MONTH(AP19)&amp;YEAR(AP19)=MONTH(calculadoraViab!$C$83)&amp;YEAR(calculadoraViab!$C$83),-SUM(calculadoraViab!$C$42:$C$44),0)</f>
        <v>0</v>
      </c>
      <c r="AQ22" s="282">
        <f>IF(MONTH(AQ19)&amp;YEAR(AQ19)=MONTH(calculadoraViab!$C$83)&amp;YEAR(calculadoraViab!$C$83),-SUM(calculadoraViab!$C$42:$C$44),0)</f>
        <v>0</v>
      </c>
      <c r="AR22" s="282">
        <f>IF(MONTH(AR19)&amp;YEAR(AR19)=MONTH(calculadoraViab!$C$83)&amp;YEAR(calculadoraViab!$C$83),-SUM(calculadoraViab!$C$42:$C$44),0)</f>
        <v>0</v>
      </c>
      <c r="AS22" s="282">
        <f>IF(MONTH(AS19)&amp;YEAR(AS19)=MONTH(calculadoraViab!$C$83)&amp;YEAR(calculadoraViab!$C$83),-SUM(calculadoraViab!$C$42:$C$44),0)</f>
        <v>0</v>
      </c>
      <c r="AT22" s="282">
        <f>IF(MONTH(AT19)&amp;YEAR(AT19)=MONTH(calculadoraViab!$C$83)&amp;YEAR(calculadoraViab!$C$83),-SUM(calculadoraViab!$C$42:$C$44),0)</f>
        <v>0</v>
      </c>
      <c r="AU22" s="282">
        <f>IF(MONTH(AU19)&amp;YEAR(AU19)=MONTH(calculadoraViab!$C$83)&amp;YEAR(calculadoraViab!$C$83),-SUM(calculadoraViab!$C$42:$C$44),0)</f>
        <v>0</v>
      </c>
      <c r="AV22" s="282">
        <f>IF(MONTH(AV19)&amp;YEAR(AV19)=MONTH(calculadoraViab!$C$83)&amp;YEAR(calculadoraViab!$C$83),-SUM(calculadoraViab!$C$42:$C$44),0)</f>
        <v>0</v>
      </c>
      <c r="AW22" s="282">
        <f>IF(MONTH(AW19)&amp;YEAR(AW19)=MONTH(calculadoraViab!$C$83)&amp;YEAR(calculadoraViab!$C$83),-SUM(calculadoraViab!$C$42:$C$44),0)</f>
        <v>0</v>
      </c>
      <c r="AX22" s="282">
        <f>IF(MONTH(AX19)&amp;YEAR(AX19)=MONTH(calculadoraViab!$C$83)&amp;YEAR(calculadoraViab!$C$83),-SUM(calculadoraViab!$C$42:$C$44),0)</f>
        <v>0</v>
      </c>
      <c r="AY22" s="282">
        <f>IF(MONTH(AY19)&amp;YEAR(AY19)=MONTH(calculadoraViab!$C$83)&amp;YEAR(calculadoraViab!$C$83),-SUM(calculadoraViab!$C$42:$C$44),0)</f>
        <v>0</v>
      </c>
      <c r="AZ22" s="282">
        <f>IF(MONTH(AZ19)&amp;YEAR(AZ19)=MONTH(calculadoraViab!$C$83)&amp;YEAR(calculadoraViab!$C$83),-SUM(calculadoraViab!$C$42:$C$44),0)</f>
        <v>0</v>
      </c>
      <c r="BA22" s="282">
        <f>IF(MONTH(BA19)&amp;YEAR(BA19)=MONTH(calculadoraViab!$C$83)&amp;YEAR(calculadoraViab!$C$83),-SUM(calculadoraViab!$C$42:$C$44),0)</f>
        <v>0</v>
      </c>
      <c r="BB22" s="282">
        <f>IF(MONTH(BB19)&amp;YEAR(BB19)=MONTH(calculadoraViab!$C$83)&amp;YEAR(calculadoraViab!$C$83),-SUM(calculadoraViab!$C$42:$C$44),0)</f>
        <v>0</v>
      </c>
      <c r="BC22" s="282">
        <f>IF(MONTH(BC19)&amp;YEAR(BC19)=MONTH(calculadoraViab!$C$83)&amp;YEAR(calculadoraViab!$C$83),-SUM(calculadoraViab!$C$42:$C$44),0)</f>
        <v>0</v>
      </c>
      <c r="BD22" s="282">
        <f>IF(MONTH(BD19)&amp;YEAR(BD19)=MONTH(calculadoraViab!$C$83)&amp;YEAR(calculadoraViab!$C$83),-SUM(calculadoraViab!$C$42:$C$44),0)</f>
        <v>0</v>
      </c>
      <c r="BE22" s="282">
        <f>IF(MONTH(BE19)&amp;YEAR(BE19)=MONTH(calculadoraViab!$C$83)&amp;YEAR(calculadoraViab!$C$83),-SUM(calculadoraViab!$C$42:$C$44),0)</f>
        <v>0</v>
      </c>
      <c r="BF22" s="282">
        <f>IF(MONTH(BF19)&amp;YEAR(BF19)=MONTH(calculadoraViab!$C$83)&amp;YEAR(calculadoraViab!$C$83),-SUM(calculadoraViab!$C$42:$C$44),0)</f>
        <v>0</v>
      </c>
      <c r="BG22" s="282">
        <f>IF(MONTH(BG19)&amp;YEAR(BG19)=MONTH(calculadoraViab!$C$83)&amp;YEAR(calculadoraViab!$C$83),-SUM(calculadoraViab!$C$42:$C$44),0)</f>
        <v>0</v>
      </c>
      <c r="BH22" s="282">
        <f>IF(MONTH(BH19)&amp;YEAR(BH19)=MONTH(calculadoraViab!$C$83)&amp;YEAR(calculadoraViab!$C$83),-SUM(calculadoraViab!$C$42:$C$44),0)</f>
        <v>0</v>
      </c>
      <c r="BI22" s="282">
        <f>IF(MONTH(BI19)&amp;YEAR(BI19)=MONTH(calculadoraViab!$C$83)&amp;YEAR(calculadoraViab!$C$83),-SUM(calculadoraViab!$C$42:$C$44),0)</f>
        <v>0</v>
      </c>
      <c r="BJ22" s="282">
        <f>IF(MONTH(BJ19)&amp;YEAR(BJ19)=MONTH(calculadoraViab!$C$83)&amp;YEAR(calculadoraViab!$C$83),-SUM(calculadoraViab!$C$42:$C$44),0)</f>
        <v>0</v>
      </c>
      <c r="BK22" s="282">
        <f>IF(MONTH(BK19)&amp;YEAR(BK19)=MONTH(calculadoraViab!$C$83)&amp;YEAR(calculadoraViab!$C$83),-SUM(calculadoraViab!$C$42:$C$44),0)</f>
        <v>0</v>
      </c>
      <c r="BL22" s="282">
        <f>IF(MONTH(BL19)&amp;YEAR(BL19)=MONTH(calculadoraViab!$C$83)&amp;YEAR(calculadoraViab!$C$83),-SUM(calculadoraViab!$C$42:$C$44),0)</f>
        <v>0</v>
      </c>
      <c r="BM22" s="282">
        <f>IF(MONTH(BM19)&amp;YEAR(BM19)=MONTH(calculadoraViab!$C$83)&amp;YEAR(calculadoraViab!$C$83),-SUM(calculadoraViab!$C$42:$C$44),0)</f>
        <v>0</v>
      </c>
      <c r="BN22" s="282">
        <f>IF(MONTH(BN19)&amp;YEAR(BN19)=MONTH(calculadoraViab!$C$83)&amp;YEAR(calculadoraViab!$C$83),-SUM(calculadoraViab!$C$42:$C$44),0)</f>
        <v>0</v>
      </c>
      <c r="BO22" s="282">
        <f>IF(MONTH(BO19)&amp;YEAR(BO19)=MONTH(calculadoraViab!$C$83)&amp;YEAR(calculadoraViab!$C$83),-SUM(calculadoraViab!$C$42:$C$44),0)</f>
        <v>0</v>
      </c>
      <c r="BP22" s="282">
        <f>IF(MONTH(BP19)&amp;YEAR(BP19)=MONTH(calculadoraViab!$C$83)&amp;YEAR(calculadoraViab!$C$83),-SUM(calculadoraViab!$C$42:$C$44),0)</f>
        <v>0</v>
      </c>
      <c r="BQ22" s="282">
        <f>IF(MONTH(BQ19)&amp;YEAR(BQ19)=MONTH(calculadoraViab!$C$83)&amp;YEAR(calculadoraViab!$C$83),-SUM(calculadoraViab!$C$42:$C$44),0)</f>
        <v>0</v>
      </c>
      <c r="BR22" s="282">
        <f>IF(MONTH(BR19)&amp;YEAR(BR19)=MONTH(calculadoraViab!$C$83)&amp;YEAR(calculadoraViab!$C$83),-SUM(calculadoraViab!$C$42:$C$44),0)</f>
        <v>0</v>
      </c>
      <c r="BS22" s="282">
        <f>IF(MONTH(BS19)&amp;YEAR(BS19)=MONTH(calculadoraViab!$C$83)&amp;YEAR(calculadoraViab!$C$83),-SUM(calculadoraViab!$C$42:$C$44),0)</f>
        <v>0</v>
      </c>
      <c r="BT22" s="282">
        <f>IF(MONTH(BT19)&amp;YEAR(BT19)=MONTH(calculadoraViab!$C$83)&amp;YEAR(calculadoraViab!$C$83),-SUM(calculadoraViab!$C$42:$C$44),0)</f>
        <v>0</v>
      </c>
      <c r="BU22" s="282">
        <f>IF(MONTH(BU19)&amp;YEAR(BU19)=MONTH(calculadoraViab!$C$83)&amp;YEAR(calculadoraViab!$C$83),-SUM(calculadoraViab!$C$42:$C$44),0)</f>
        <v>0</v>
      </c>
      <c r="BV22" s="282">
        <f>IF(MONTH(BV19)&amp;YEAR(BV19)=MONTH(calculadoraViab!$C$83)&amp;YEAR(calculadoraViab!$C$83),-SUM(calculadoraViab!$C$42:$C$44),0)</f>
        <v>0</v>
      </c>
      <c r="BW22" s="282">
        <f>IF(MONTH(BW19)&amp;YEAR(BW19)=MONTH(calculadoraViab!$C$83)&amp;YEAR(calculadoraViab!$C$83),-SUM(calculadoraViab!$C$42:$C$44),0)</f>
        <v>0</v>
      </c>
      <c r="BX22" s="282">
        <f>IF(MONTH(BX19)&amp;YEAR(BX19)=MONTH(calculadoraViab!$C$83)&amp;YEAR(calculadoraViab!$C$83),-SUM(calculadoraViab!$C$42:$C$44),0)</f>
        <v>0</v>
      </c>
      <c r="BY22" s="282">
        <f>IF(MONTH(BY19)&amp;YEAR(BY19)=MONTH(calculadoraViab!$C$83)&amp;YEAR(calculadoraViab!$C$83),-SUM(calculadoraViab!$C$42:$C$44),0)</f>
        <v>0</v>
      </c>
      <c r="BZ22" s="282">
        <f>IF(MONTH(BZ19)&amp;YEAR(BZ19)=MONTH(calculadoraViab!$C$83)&amp;YEAR(calculadoraViab!$C$83),-SUM(calculadoraViab!$C$42:$C$44),0)</f>
        <v>0</v>
      </c>
      <c r="CA22" s="282">
        <f>IF(MONTH(CA19)&amp;YEAR(CA19)=MONTH(calculadoraViab!$C$83)&amp;YEAR(calculadoraViab!$C$83),-SUM(calculadoraViab!$C$42:$C$44),0)</f>
        <v>0</v>
      </c>
      <c r="CB22" s="282">
        <f>IF(MONTH(CB19)&amp;YEAR(CB19)=MONTH(calculadoraViab!$C$83)&amp;YEAR(calculadoraViab!$C$83),-SUM(calculadoraViab!$C$42:$C$44),0)</f>
        <v>0</v>
      </c>
      <c r="CC22" s="282">
        <f>IF(MONTH(CC19)&amp;YEAR(CC19)=MONTH(calculadoraViab!$C$83)&amp;YEAR(calculadoraViab!$C$83),-SUM(calculadoraViab!$C$42:$C$44),0)</f>
        <v>0</v>
      </c>
      <c r="CD22" s="282">
        <f>IF(MONTH(CD19)&amp;YEAR(CD19)=MONTH(calculadoraViab!$C$83)&amp;YEAR(calculadoraViab!$C$83),-SUM(calculadoraViab!$C$42:$C$44),0)</f>
        <v>0</v>
      </c>
      <c r="CE22" s="282">
        <f>IF(MONTH(CE19)&amp;YEAR(CE19)=MONTH(calculadoraViab!$C$83)&amp;YEAR(calculadoraViab!$C$83),-SUM(calculadoraViab!$C$42:$C$44),0)</f>
        <v>0</v>
      </c>
      <c r="CF22" s="282">
        <f>IF(MONTH(CF19)&amp;YEAR(CF19)=MONTH(calculadoraViab!$C$83)&amp;YEAR(calculadoraViab!$C$83),-SUM(calculadoraViab!$C$42:$C$44),0)</f>
        <v>0</v>
      </c>
      <c r="CG22" s="282">
        <f>IF(MONTH(CG19)&amp;YEAR(CG19)=MONTH(calculadoraViab!$C$83)&amp;YEAR(calculadoraViab!$C$83),-SUM(calculadoraViab!$C$42:$C$44),0)</f>
        <v>0</v>
      </c>
      <c r="CH22" s="282">
        <f>IF(MONTH(CH19)&amp;YEAR(CH19)=MONTH(calculadoraViab!$C$83)&amp;YEAR(calculadoraViab!$C$83),-SUM(calculadoraViab!$C$42:$C$44),0)</f>
        <v>0</v>
      </c>
      <c r="CI22" s="282">
        <f>IF(MONTH(CI19)&amp;YEAR(CI19)=MONTH(calculadoraViab!$C$83)&amp;YEAR(calculadoraViab!$C$83),-SUM(calculadoraViab!$C$42:$C$44),0)</f>
        <v>0</v>
      </c>
      <c r="CJ22" s="282">
        <f>IF(MONTH(CJ19)&amp;YEAR(CJ19)=MONTH(calculadoraViab!$C$83)&amp;YEAR(calculadoraViab!$C$83),-SUM(calculadoraViab!$C$42:$C$44),0)</f>
        <v>0</v>
      </c>
      <c r="CK22" s="282">
        <f>IF(MONTH(CK19)&amp;YEAR(CK19)=MONTH(calculadoraViab!$C$83)&amp;YEAR(calculadoraViab!$C$83),-SUM(calculadoraViab!$C$42:$C$44),0)</f>
        <v>0</v>
      </c>
      <c r="CL22" s="282">
        <f>IF(MONTH(CL19)&amp;YEAR(CL19)=MONTH(calculadoraViab!$C$83)&amp;YEAR(calculadoraViab!$C$83),-SUM(calculadoraViab!$C$42:$C$44),0)</f>
        <v>0</v>
      </c>
      <c r="CM22" s="282">
        <f>IF(MONTH(CM19)&amp;YEAR(CM19)=MONTH(calculadoraViab!$C$83)&amp;YEAR(calculadoraViab!$C$83),-SUM(calculadoraViab!$C$42:$C$44),0)</f>
        <v>0</v>
      </c>
      <c r="CN22" s="282">
        <f>IF(MONTH(CN19)&amp;YEAR(CN19)=MONTH(calculadoraViab!$C$83)&amp;YEAR(calculadoraViab!$C$83),-SUM(calculadoraViab!$C$42:$C$44),0)</f>
        <v>0</v>
      </c>
      <c r="CO22" s="282">
        <f>IF(MONTH(CO19)&amp;YEAR(CO19)=MONTH(calculadoraViab!$C$83)&amp;YEAR(calculadoraViab!$C$83),-SUM(calculadoraViab!$C$42:$C$44),0)</f>
        <v>0</v>
      </c>
      <c r="CP22" s="282">
        <f>IF(MONTH(CP19)&amp;YEAR(CP19)=MONTH(calculadoraViab!$C$83)&amp;YEAR(calculadoraViab!$C$83),-SUM(calculadoraViab!$C$42:$C$44),0)</f>
        <v>0</v>
      </c>
      <c r="CQ22" s="282">
        <f>IF(MONTH(CQ19)&amp;YEAR(CQ19)=MONTH(calculadoraViab!$C$83)&amp;YEAR(calculadoraViab!$C$83),-SUM(calculadoraViab!$C$42:$C$44),0)</f>
        <v>0</v>
      </c>
      <c r="CR22" s="282">
        <f>IF(MONTH(CR19)&amp;YEAR(CR19)=MONTH(calculadoraViab!$C$83)&amp;YEAR(calculadoraViab!$C$83),-SUM(calculadoraViab!$C$42:$C$44),0)</f>
        <v>0</v>
      </c>
      <c r="CS22" s="282">
        <f>IF(MONTH(CS19)&amp;YEAR(CS19)=MONTH(calculadoraViab!$C$83)&amp;YEAR(calculadoraViab!$C$83),-SUM(calculadoraViab!$C$42:$C$44),0)</f>
        <v>0</v>
      </c>
      <c r="CT22" s="282">
        <f>IF(MONTH(CT19)&amp;YEAR(CT19)=MONTH(calculadoraViab!$C$83)&amp;YEAR(calculadoraViab!$C$83),-SUM(calculadoraViab!$C$42:$C$44),0)</f>
        <v>0</v>
      </c>
      <c r="CU22" s="282">
        <f>IF(MONTH(CU19)&amp;YEAR(CU19)=MONTH(calculadoraViab!$C$83)&amp;YEAR(calculadoraViab!$C$83),-SUM(calculadoraViab!$C$42:$C$44),0)</f>
        <v>0</v>
      </c>
      <c r="CV22" s="282">
        <f>IF(MONTH(CV19)&amp;YEAR(CV19)=MONTH(calculadoraViab!$C$83)&amp;YEAR(calculadoraViab!$C$83),-SUM(calculadoraViab!$C$42:$C$44),0)</f>
        <v>0</v>
      </c>
      <c r="CW22" s="282">
        <f>IF(MONTH(CW19)&amp;YEAR(CW19)=MONTH(calculadoraViab!$C$83)&amp;YEAR(calculadoraViab!$C$83),-SUM(calculadoraViab!$C$42:$C$44),0)</f>
        <v>0</v>
      </c>
      <c r="CX22" s="282">
        <f>IF(MONTH(CX19)&amp;YEAR(CX19)=MONTH(calculadoraViab!$C$83)&amp;YEAR(calculadoraViab!$C$83),-SUM(calculadoraViab!$C$42:$C$44),0)</f>
        <v>0</v>
      </c>
      <c r="CY22" s="282">
        <f>IF(MONTH(CY19)&amp;YEAR(CY19)=MONTH(calculadoraViab!$C$83)&amp;YEAR(calculadoraViab!$C$83),-SUM(calculadoraViab!$C$42:$C$44),0)</f>
        <v>0</v>
      </c>
      <c r="CZ22" s="282">
        <f>IF(MONTH(CZ19)&amp;YEAR(CZ19)=MONTH(calculadoraViab!$C$83)&amp;YEAR(calculadoraViab!$C$83),-SUM(calculadoraViab!$C$42:$C$44),0)</f>
        <v>0</v>
      </c>
      <c r="DA22" s="282">
        <f>IF(MONTH(DA19)&amp;YEAR(DA19)=MONTH(calculadoraViab!$C$83)&amp;YEAR(calculadoraViab!$C$83),-SUM(calculadoraViab!$C$42:$C$44),0)</f>
        <v>0</v>
      </c>
      <c r="DB22" s="282">
        <f>IF(MONTH(DB19)&amp;YEAR(DB19)=MONTH(calculadoraViab!$C$83)&amp;YEAR(calculadoraViab!$C$83),-SUM(calculadoraViab!$C$42:$C$44),0)</f>
        <v>0</v>
      </c>
      <c r="DC22" s="282">
        <f>IF(MONTH(DC19)&amp;YEAR(DC19)=MONTH(calculadoraViab!$C$83)&amp;YEAR(calculadoraViab!$C$83),-SUM(calculadoraViab!$C$42:$C$44),0)</f>
        <v>0</v>
      </c>
      <c r="DD22" s="282">
        <f>IF(MONTH(DD19)&amp;YEAR(DD19)=MONTH(calculadoraViab!$C$83)&amp;YEAR(calculadoraViab!$C$83),-SUM(calculadoraViab!$C$42:$C$44),0)</f>
        <v>0</v>
      </c>
      <c r="DE22" s="282">
        <f>IF(MONTH(DE19)&amp;YEAR(DE19)=MONTH(calculadoraViab!$C$83)&amp;YEAR(calculadoraViab!$C$83),-SUM(calculadoraViab!$C$42:$C$44),0)</f>
        <v>0</v>
      </c>
      <c r="DF22" s="282">
        <f>IF(MONTH(DF19)&amp;YEAR(DF19)=MONTH(calculadoraViab!$C$83)&amp;YEAR(calculadoraViab!$C$83),-SUM(calculadoraViab!$C$42:$C$44),0)</f>
        <v>0</v>
      </c>
      <c r="DG22" s="282">
        <f>IF(MONTH(DG19)&amp;YEAR(DG19)=MONTH(calculadoraViab!$C$83)&amp;YEAR(calculadoraViab!$C$83),-SUM(calculadoraViab!$C$42:$C$44),0)</f>
        <v>0</v>
      </c>
      <c r="DH22" s="282">
        <f>IF(MONTH(DH19)&amp;YEAR(DH19)=MONTH(calculadoraViab!$C$83)&amp;YEAR(calculadoraViab!$C$83),-SUM(calculadoraViab!$C$42:$C$44),0)</f>
        <v>0</v>
      </c>
      <c r="DI22" s="282">
        <f>IF(MONTH(DI19)&amp;YEAR(DI19)=MONTH(calculadoraViab!$C$83)&amp;YEAR(calculadoraViab!$C$83),-SUM(calculadoraViab!$C$42:$C$44),0)</f>
        <v>0</v>
      </c>
      <c r="DJ22" s="282">
        <f>IF(MONTH(DJ19)&amp;YEAR(DJ19)=MONTH(calculadoraViab!$C$83)&amp;YEAR(calculadoraViab!$C$83),-SUM(calculadoraViab!$C$42:$C$44),0)</f>
        <v>0</v>
      </c>
      <c r="DK22" s="282">
        <f>IF(MONTH(DK19)&amp;YEAR(DK19)=MONTH(calculadoraViab!$C$83)&amp;YEAR(calculadoraViab!$C$83),-SUM(calculadoraViab!$C$42:$C$44),0)</f>
        <v>0</v>
      </c>
      <c r="DL22" s="282">
        <f>IF(MONTH(DL19)&amp;YEAR(DL19)=MONTH(calculadoraViab!$C$83)&amp;YEAR(calculadoraViab!$C$83),-SUM(calculadoraViab!$C$42:$C$44),0)</f>
        <v>0</v>
      </c>
      <c r="DM22" s="282">
        <f>IF(MONTH(DM19)&amp;YEAR(DM19)=MONTH(calculadoraViab!$C$83)&amp;YEAR(calculadoraViab!$C$83),-SUM(calculadoraViab!$C$42:$C$44),0)</f>
        <v>0</v>
      </c>
      <c r="DN22" s="282">
        <f>IF(MONTH(DN19)&amp;YEAR(DN19)=MONTH(calculadoraViab!$C$83)&amp;YEAR(calculadoraViab!$C$83),-SUM(calculadoraViab!$C$42:$C$44),0)</f>
        <v>0</v>
      </c>
      <c r="DO22" s="282">
        <f>IF(MONTH(DO19)&amp;YEAR(DO19)=MONTH(calculadoraViab!$C$83)&amp;YEAR(calculadoraViab!$C$83),-SUM(calculadoraViab!$C$42:$C$44),0)</f>
        <v>0</v>
      </c>
      <c r="DP22" s="282">
        <f>IF(MONTH(DP19)&amp;YEAR(DP19)=MONTH(calculadoraViab!$C$83)&amp;YEAR(calculadoraViab!$C$83),-SUM(calculadoraViab!$C$42:$C$44),0)</f>
        <v>0</v>
      </c>
      <c r="DQ22" s="282">
        <f>IF(MONTH(DQ19)&amp;YEAR(DQ19)=MONTH(calculadoraViab!$C$83)&amp;YEAR(calculadoraViab!$C$83),-SUM(calculadoraViab!$C$42:$C$44),0)</f>
        <v>0</v>
      </c>
      <c r="DR22" s="282">
        <f>IF(MONTH(DR19)&amp;YEAR(DR19)=MONTH(calculadoraViab!$C$83)&amp;YEAR(calculadoraViab!$C$83),-SUM(calculadoraViab!$C$42:$C$44),0)</f>
        <v>0</v>
      </c>
    </row>
    <row r="23" ht="14.25" customHeight="1">
      <c r="A23" s="281" t="s">
        <v>92</v>
      </c>
      <c r="B23" s="282">
        <f>IF(MONTH(B19)&amp;YEAR(B19)=MONTH(calculadoraViab!$C$83)&amp;YEAR(calculadoraViab!$C$83),-calculadoraViab!$C$45,0)+IF(AND(fluxoDeCaixa!B19&gt;=EDATE(calculadoraViab!$C$83,1),fluxoDeCaixa!B19&lt;=EDATE(calculadoraViab!$C$87,calculadoraViab!$F$72)),-calculadoraViab!$E$45,0)</f>
        <v>-2000</v>
      </c>
      <c r="C23" s="282">
        <f>IF(MONTH(C19)&amp;YEAR(C19)=MONTH(calculadoraViab!$C$83)&amp;YEAR(calculadoraViab!$C$83),-calculadoraViab!$C$45,0)+IF(AND(fluxoDeCaixa!C19&gt;=EDATE(calculadoraViab!$C$83,1),fluxoDeCaixa!C19&lt;=EDATE(calculadoraViab!$C$87,calculadoraViab!$F$72)),-calculadoraViab!$E$45,0)</f>
        <v>-1000</v>
      </c>
      <c r="D23" s="282">
        <f>IF(MONTH(D19)&amp;YEAR(D19)=MONTH(calculadoraViab!$C$83)&amp;YEAR(calculadoraViab!$C$83),-calculadoraViab!$C$45,0)+IF(AND(fluxoDeCaixa!D19&gt;=EDATE(calculadoraViab!$C$83,1),fluxoDeCaixa!D19&lt;=EDATE(calculadoraViab!$C$87,calculadoraViab!$F$72)),-calculadoraViab!$E$45,0)</f>
        <v>-1000</v>
      </c>
      <c r="E23" s="282">
        <f>IF(MONTH(E19)&amp;YEAR(E19)=MONTH(calculadoraViab!$C$83)&amp;YEAR(calculadoraViab!$C$83),-calculadoraViab!$C$45,0)+IF(AND(fluxoDeCaixa!E19&gt;=EDATE(calculadoraViab!$C$83,1),fluxoDeCaixa!E19&lt;=EDATE(calculadoraViab!$C$87,calculadoraViab!$F$72)),-calculadoraViab!$E$45,0)</f>
        <v>-1000</v>
      </c>
      <c r="F23" s="282">
        <f>IF(MONTH(F19)&amp;YEAR(F19)=MONTH(calculadoraViab!$C$83)&amp;YEAR(calculadoraViab!$C$83),-calculadoraViab!$C$45,0)+IF(AND(fluxoDeCaixa!F19&gt;=EDATE(calculadoraViab!$C$83,1),fluxoDeCaixa!F19&lt;=EDATE(calculadoraViab!$C$87,calculadoraViab!$F$72)),-calculadoraViab!$E$45,0)</f>
        <v>-1000</v>
      </c>
      <c r="G23" s="282">
        <f>IF(MONTH(G19)&amp;YEAR(G19)=MONTH(calculadoraViab!$C$83)&amp;YEAR(calculadoraViab!$C$83),-calculadoraViab!$C$45,0)+IF(AND(fluxoDeCaixa!G19&gt;=EDATE(calculadoraViab!$C$83,1),fluxoDeCaixa!G19&lt;=EDATE(calculadoraViab!$C$87,calculadoraViab!$F$72)),-calculadoraViab!$E$45,0)</f>
        <v>-1000</v>
      </c>
      <c r="H23" s="282">
        <f>IF(MONTH(H19)&amp;YEAR(H19)=MONTH(calculadoraViab!$C$83)&amp;YEAR(calculadoraViab!$C$83),-calculadoraViab!$C$45,0)+IF(AND(fluxoDeCaixa!H19&gt;=EDATE(calculadoraViab!$C$83,1),fluxoDeCaixa!H19&lt;=EDATE(calculadoraViab!$C$87,calculadoraViab!$F$72)),-calculadoraViab!$E$45,0)</f>
        <v>-1000</v>
      </c>
      <c r="I23" s="282">
        <f>IF(MONTH(I19)&amp;YEAR(I19)=MONTH(calculadoraViab!$C$83)&amp;YEAR(calculadoraViab!$C$83),-calculadoraViab!$C$45,0)+IF(AND(fluxoDeCaixa!I19&gt;=EDATE(calculadoraViab!$C$83,1),fluxoDeCaixa!I19&lt;=EDATE(calculadoraViab!$C$87,calculadoraViab!$F$72)),-calculadoraViab!$E$45,0)</f>
        <v>-1000</v>
      </c>
      <c r="J23" s="282">
        <f>IF(MONTH(J19)&amp;YEAR(J19)=MONTH(calculadoraViab!$C$83)&amp;YEAR(calculadoraViab!$C$83),-calculadoraViab!$C$45,0)+IF(AND(fluxoDeCaixa!J19&gt;=EDATE(calculadoraViab!$C$83,1),fluxoDeCaixa!J19&lt;=EDATE(calculadoraViab!$C$87,calculadoraViab!$F$72)),-calculadoraViab!$E$45,0)</f>
        <v>-1000</v>
      </c>
      <c r="K23" s="282">
        <f>IF(MONTH(K19)&amp;YEAR(K19)=MONTH(calculadoraViab!$C$83)&amp;YEAR(calculadoraViab!$C$83),-calculadoraViab!$C$45,0)+IF(AND(fluxoDeCaixa!K19&gt;=EDATE(calculadoraViab!$C$83,1),fluxoDeCaixa!K19&lt;=EDATE(calculadoraViab!$C$87,calculadoraViab!$F$72)),-calculadoraViab!$E$45,0)</f>
        <v>-1000</v>
      </c>
      <c r="L23" s="282">
        <f>IF(MONTH(L19)&amp;YEAR(L19)=MONTH(calculadoraViab!$C$83)&amp;YEAR(calculadoraViab!$C$83),-calculadoraViab!$C$45,0)+IF(AND(fluxoDeCaixa!L19&gt;=EDATE(calculadoraViab!$C$83,1),fluxoDeCaixa!L19&lt;=EDATE(calculadoraViab!$C$87,calculadoraViab!$F$72)),-calculadoraViab!$E$45,0)</f>
        <v>-1000</v>
      </c>
      <c r="M23" s="282">
        <f>IF(MONTH(M19)&amp;YEAR(M19)=MONTH(calculadoraViab!$C$83)&amp;YEAR(calculadoraViab!$C$83),-calculadoraViab!$C$45,0)+IF(AND(fluxoDeCaixa!M19&gt;=EDATE(calculadoraViab!$C$83,1),fluxoDeCaixa!M19&lt;=EDATE(calculadoraViab!$C$87,calculadoraViab!$F$72)),-calculadoraViab!$E$45,0)</f>
        <v>-1000</v>
      </c>
      <c r="N23" s="282">
        <f>IF(MONTH(N19)&amp;YEAR(N19)=MONTH(calculadoraViab!$C$83)&amp;YEAR(calculadoraViab!$C$83),-calculadoraViab!$C$45,0)+IF(AND(fluxoDeCaixa!N19&gt;=EDATE(calculadoraViab!$C$83,1),fluxoDeCaixa!N19&lt;=EDATE(calculadoraViab!$C$87,calculadoraViab!$F$72)),-calculadoraViab!$E$45,0)</f>
        <v>-1000</v>
      </c>
      <c r="O23" s="282">
        <f>IF(MONTH(O19)&amp;YEAR(O19)=MONTH(calculadoraViab!$C$83)&amp;YEAR(calculadoraViab!$C$83),-calculadoraViab!$C$45,0)+IF(AND(fluxoDeCaixa!O19&gt;=EDATE(calculadoraViab!$C$83,1),fluxoDeCaixa!O19&lt;=EDATE(calculadoraViab!$C$87,calculadoraViab!$F$72)),-calculadoraViab!$E$45,0)</f>
        <v>-1000</v>
      </c>
      <c r="P23" s="282">
        <f>IF(MONTH(P19)&amp;YEAR(P19)=MONTH(calculadoraViab!$C$83)&amp;YEAR(calculadoraViab!$C$83),-calculadoraViab!$C$45,0)+IF(AND(fluxoDeCaixa!P19&gt;=EDATE(calculadoraViab!$C$83,1),fluxoDeCaixa!P19&lt;=EDATE(calculadoraViab!$C$87,calculadoraViab!$F$72)),-calculadoraViab!$E$45,0)</f>
        <v>-1000</v>
      </c>
      <c r="Q23" s="282">
        <f>IF(MONTH(Q19)&amp;YEAR(Q19)=MONTH(calculadoraViab!$C$83)&amp;YEAR(calculadoraViab!$C$83),-calculadoraViab!$C$45,0)+IF(AND(fluxoDeCaixa!Q19&gt;=EDATE(calculadoraViab!$C$83,1),fluxoDeCaixa!Q19&lt;=EDATE(calculadoraViab!$C$87,calculadoraViab!$F$72)),-calculadoraViab!$E$45,0)</f>
        <v>-1000</v>
      </c>
      <c r="R23" s="282">
        <f>IF(MONTH(R19)&amp;YEAR(R19)=MONTH(calculadoraViab!$C$83)&amp;YEAR(calculadoraViab!$C$83),-calculadoraViab!$C$45,0)+IF(AND(fluxoDeCaixa!R19&gt;=EDATE(calculadoraViab!$C$83,1),fluxoDeCaixa!R19&lt;=EDATE(calculadoraViab!$C$87,calculadoraViab!$F$72)),-calculadoraViab!$E$45,0)</f>
        <v>-1000</v>
      </c>
      <c r="S23" s="282">
        <f>IF(MONTH(S19)&amp;YEAR(S19)=MONTH(calculadoraViab!$C$83)&amp;YEAR(calculadoraViab!$C$83),-calculadoraViab!$C$45,0)+IF(AND(fluxoDeCaixa!S19&gt;=EDATE(calculadoraViab!$C$83,1),fluxoDeCaixa!S19&lt;=EDATE(calculadoraViab!$C$87,calculadoraViab!$F$72)),-calculadoraViab!$E$45,0)</f>
        <v>-1000</v>
      </c>
      <c r="T23" s="282">
        <f>IF(MONTH(T19)&amp;YEAR(T19)=MONTH(calculadoraViab!$C$83)&amp;YEAR(calculadoraViab!$C$83),-calculadoraViab!$C$45,0)+IF(AND(fluxoDeCaixa!T19&gt;=EDATE(calculadoraViab!$C$83,1),fluxoDeCaixa!T19&lt;=EDATE(calculadoraViab!$C$87,calculadoraViab!$F$72)),-calculadoraViab!$E$45,0)</f>
        <v>-1000</v>
      </c>
      <c r="U23" s="282">
        <f>IF(MONTH(U19)&amp;YEAR(U19)=MONTH(calculadoraViab!$C$83)&amp;YEAR(calculadoraViab!$C$83),-calculadoraViab!$C$45,0)+IF(AND(fluxoDeCaixa!U19&gt;=EDATE(calculadoraViab!$C$83,1),fluxoDeCaixa!U19&lt;=EDATE(calculadoraViab!$C$87,calculadoraViab!$F$72)),-calculadoraViab!$E$45,0)</f>
        <v>-1000</v>
      </c>
      <c r="V23" s="282">
        <f>IF(MONTH(V19)&amp;YEAR(V19)=MONTH(calculadoraViab!$C$83)&amp;YEAR(calculadoraViab!$C$83),-calculadoraViab!$C$45,0)+IF(AND(fluxoDeCaixa!V19&gt;=EDATE(calculadoraViab!$C$83,1),fluxoDeCaixa!V19&lt;=EDATE(calculadoraViab!$C$87,calculadoraViab!$F$72)),-calculadoraViab!$E$45,0)</f>
        <v>-1000</v>
      </c>
      <c r="W23" s="282">
        <f>IF(MONTH(W19)&amp;YEAR(W19)=MONTH(calculadoraViab!$C$83)&amp;YEAR(calculadoraViab!$C$83),-calculadoraViab!$C$45,0)+IF(AND(fluxoDeCaixa!W19&gt;=EDATE(calculadoraViab!$C$83,1),fluxoDeCaixa!W19&lt;=EDATE(calculadoraViab!$C$87,calculadoraViab!$F$72)),-calculadoraViab!$E$45,0)</f>
        <v>-1000</v>
      </c>
      <c r="X23" s="282">
        <f>IF(MONTH(X19)&amp;YEAR(X19)=MONTH(calculadoraViab!$C$83)&amp;YEAR(calculadoraViab!$C$83),-calculadoraViab!$C$45,0)+IF(AND(fluxoDeCaixa!X19&gt;=EDATE(calculadoraViab!$C$83,1),fluxoDeCaixa!X19&lt;=EDATE(calculadoraViab!$C$87,calculadoraViab!$F$72)),-calculadoraViab!$E$45,0)</f>
        <v>-1000</v>
      </c>
      <c r="Y23" s="282">
        <f>IF(MONTH(Y19)&amp;YEAR(Y19)=MONTH(calculadoraViab!$C$83)&amp;YEAR(calculadoraViab!$C$83),-calculadoraViab!$C$45,0)+IF(AND(fluxoDeCaixa!Y19&gt;=EDATE(calculadoraViab!$C$83,1),fluxoDeCaixa!Y19&lt;=EDATE(calculadoraViab!$C$87,calculadoraViab!$F$72)),-calculadoraViab!$E$45,0)</f>
        <v>-1000</v>
      </c>
      <c r="Z23" s="282">
        <f>IF(MONTH(Z19)&amp;YEAR(Z19)=MONTH(calculadoraViab!$C$83)&amp;YEAR(calculadoraViab!$C$83),-calculadoraViab!$C$45,0)+IF(AND(fluxoDeCaixa!Z19&gt;=EDATE(calculadoraViab!$C$83,1),fluxoDeCaixa!Z19&lt;=EDATE(calculadoraViab!$C$87,calculadoraViab!$F$72)),-calculadoraViab!$E$45,0)</f>
        <v>-1000</v>
      </c>
      <c r="AA23" s="282">
        <f>IF(MONTH(AA19)&amp;YEAR(AA19)=MONTH(calculadoraViab!$C$83)&amp;YEAR(calculadoraViab!$C$83),-calculadoraViab!$C$45,0)+IF(AND(fluxoDeCaixa!AA19&gt;=EDATE(calculadoraViab!$C$83,1),fluxoDeCaixa!AA19&lt;=EDATE(calculadoraViab!$C$87,calculadoraViab!$F$72)),-calculadoraViab!$E$45,0)</f>
        <v>-1000</v>
      </c>
      <c r="AB23" s="282">
        <f>IF(MONTH(AB19)&amp;YEAR(AB19)=MONTH(calculadoraViab!$C$83)&amp;YEAR(calculadoraViab!$C$83),-calculadoraViab!$C$45,0)+IF(AND(fluxoDeCaixa!AB19&gt;=EDATE(calculadoraViab!$C$83,1),fluxoDeCaixa!AB19&lt;=EDATE(calculadoraViab!$C$87,calculadoraViab!$F$72)),-calculadoraViab!$E$45,0)</f>
        <v>-1000</v>
      </c>
      <c r="AC23" s="282">
        <f>IF(MONTH(AC19)&amp;YEAR(AC19)=MONTH(calculadoraViab!$C$83)&amp;YEAR(calculadoraViab!$C$83),-calculadoraViab!$C$45,0)+IF(AND(fluxoDeCaixa!AC19&gt;=EDATE(calculadoraViab!$C$83,1),fluxoDeCaixa!AC19&lt;=EDATE(calculadoraViab!$C$87,calculadoraViab!$F$72)),-calculadoraViab!$E$45,0)</f>
        <v>-1000</v>
      </c>
      <c r="AD23" s="282">
        <f>IF(MONTH(AD19)&amp;YEAR(AD19)=MONTH(calculadoraViab!$C$83)&amp;YEAR(calculadoraViab!$C$83),-calculadoraViab!$C$45,0)+IF(AND(fluxoDeCaixa!AD19&gt;=EDATE(calculadoraViab!$C$83,1),fluxoDeCaixa!AD19&lt;=EDATE(calculadoraViab!$C$87,calculadoraViab!$F$72)),-calculadoraViab!$E$45,0)</f>
        <v>-1000</v>
      </c>
      <c r="AE23" s="282">
        <f>IF(MONTH(AE19)&amp;YEAR(AE19)=MONTH(calculadoraViab!$C$83)&amp;YEAR(calculadoraViab!$C$83),-calculadoraViab!$C$45,0)+IF(AND(fluxoDeCaixa!AE19&gt;=EDATE(calculadoraViab!$C$83,1),fluxoDeCaixa!AE19&lt;=EDATE(calculadoraViab!$C$87,calculadoraViab!$F$72)),-calculadoraViab!$E$45,0)</f>
        <v>-1000</v>
      </c>
      <c r="AF23" s="282">
        <f>IF(MONTH(AF19)&amp;YEAR(AF19)=MONTH(calculadoraViab!$C$83)&amp;YEAR(calculadoraViab!$C$83),-calculadoraViab!$C$45,0)+IF(AND(fluxoDeCaixa!AF19&gt;=EDATE(calculadoraViab!$C$83,1),fluxoDeCaixa!AF19&lt;=EDATE(calculadoraViab!$C$87,calculadoraViab!$F$72)),-calculadoraViab!$E$45,0)</f>
        <v>-1000</v>
      </c>
      <c r="AG23" s="282">
        <f>IF(MONTH(AG19)&amp;YEAR(AG19)=MONTH(calculadoraViab!$C$83)&amp;YEAR(calculadoraViab!$C$83),-calculadoraViab!$C$45,0)+IF(AND(fluxoDeCaixa!AG19&gt;=EDATE(calculadoraViab!$C$83,1),fluxoDeCaixa!AG19&lt;=EDATE(calculadoraViab!$C$87,calculadoraViab!$F$72)),-calculadoraViab!$E$45,0)</f>
        <v>-1000</v>
      </c>
      <c r="AH23" s="282">
        <f>IF(MONTH(AH19)&amp;YEAR(AH19)=MONTH(calculadoraViab!$C$83)&amp;YEAR(calculadoraViab!$C$83),-calculadoraViab!$C$45,0)+IF(AND(fluxoDeCaixa!AH19&gt;=EDATE(calculadoraViab!$C$83,1),fluxoDeCaixa!AH19&lt;=EDATE(calculadoraViab!$C$87,calculadoraViab!$F$72)),-calculadoraViab!$E$45,0)</f>
        <v>-1000</v>
      </c>
      <c r="AI23" s="282">
        <f>IF(MONTH(AI19)&amp;YEAR(AI19)=MONTH(calculadoraViab!$C$83)&amp;YEAR(calculadoraViab!$C$83),-calculadoraViab!$C$45,0)+IF(AND(fluxoDeCaixa!AI19&gt;=EDATE(calculadoraViab!$C$83,1),fluxoDeCaixa!AI19&lt;=EDATE(calculadoraViab!$C$87,calculadoraViab!$F$72)),-calculadoraViab!$E$45,0)</f>
        <v>-1000</v>
      </c>
      <c r="AJ23" s="282">
        <f>IF(MONTH(AJ19)&amp;YEAR(AJ19)=MONTH(calculadoraViab!$C$83)&amp;YEAR(calculadoraViab!$C$83),-calculadoraViab!$C$45,0)+IF(AND(fluxoDeCaixa!AJ19&gt;=EDATE(calculadoraViab!$C$83,1),fluxoDeCaixa!AJ19&lt;=EDATE(calculadoraViab!$C$87,calculadoraViab!$F$72)),-calculadoraViab!$E$45,0)</f>
        <v>-1000</v>
      </c>
      <c r="AK23" s="282">
        <f>IF(MONTH(AK19)&amp;YEAR(AK19)=MONTH(calculadoraViab!$C$83)&amp;YEAR(calculadoraViab!$C$83),-calculadoraViab!$C$45,0)+IF(AND(fluxoDeCaixa!AK19&gt;=EDATE(calculadoraViab!$C$83,1),fluxoDeCaixa!AK19&lt;=EDATE(calculadoraViab!$C$87,calculadoraViab!$F$72)),-calculadoraViab!$E$45,0)</f>
        <v>-1000</v>
      </c>
      <c r="AL23" s="282">
        <f>IF(MONTH(AL19)&amp;YEAR(AL19)=MONTH(calculadoraViab!$C$83)&amp;YEAR(calculadoraViab!$C$83),-calculadoraViab!$C$45,0)+IF(AND(fluxoDeCaixa!AL19&gt;=EDATE(calculadoraViab!$C$83,1),fluxoDeCaixa!AL19&lt;=EDATE(calculadoraViab!$C$87,calculadoraViab!$F$72)),-calculadoraViab!$E$45,0)</f>
        <v>-1000</v>
      </c>
      <c r="AM23" s="282">
        <f>IF(MONTH(AM19)&amp;YEAR(AM19)=MONTH(calculadoraViab!$C$83)&amp;YEAR(calculadoraViab!$C$83),-calculadoraViab!$C$45,0)+IF(AND(fluxoDeCaixa!AM19&gt;=EDATE(calculadoraViab!$C$83,1),fluxoDeCaixa!AM19&lt;=EDATE(calculadoraViab!$C$87,calculadoraViab!$F$72)),-calculadoraViab!$E$45,0)</f>
        <v>-1000</v>
      </c>
      <c r="AN23" s="282">
        <f>IF(MONTH(AN19)&amp;YEAR(AN19)=MONTH(calculadoraViab!$C$83)&amp;YEAR(calculadoraViab!$C$83),-calculadoraViab!$C$45,0)+IF(AND(fluxoDeCaixa!AN19&gt;=EDATE(calculadoraViab!$C$83,1),fluxoDeCaixa!AN19&lt;=EDATE(calculadoraViab!$C$87,calculadoraViab!$F$72)),-calculadoraViab!$E$45,0)</f>
        <v>-1000</v>
      </c>
      <c r="AO23" s="282">
        <f>IF(MONTH(AO19)&amp;YEAR(AO19)=MONTH(calculadoraViab!$C$83)&amp;YEAR(calculadoraViab!$C$83),-calculadoraViab!$C$45,0)+IF(AND(fluxoDeCaixa!AO19&gt;=EDATE(calculadoraViab!$C$83,1),fluxoDeCaixa!AO19&lt;=EDATE(calculadoraViab!$C$87,calculadoraViab!$F$72)),-calculadoraViab!$E$45,0)</f>
        <v>0</v>
      </c>
      <c r="AP23" s="282">
        <f>IF(MONTH(AP19)&amp;YEAR(AP19)=MONTH(calculadoraViab!$C$83)&amp;YEAR(calculadoraViab!$C$83),-calculadoraViab!$C$45,0)+IF(AND(fluxoDeCaixa!AP19&gt;=EDATE(calculadoraViab!$C$83,1),fluxoDeCaixa!AP19&lt;=EDATE(calculadoraViab!$C$87,calculadoraViab!$F$72)),-calculadoraViab!$E$45,0)</f>
        <v>0</v>
      </c>
      <c r="AQ23" s="282">
        <f>IF(MONTH(AQ19)&amp;YEAR(AQ19)=MONTH(calculadoraViab!$C$83)&amp;YEAR(calculadoraViab!$C$83),-calculadoraViab!$C$45,0)+IF(AND(fluxoDeCaixa!AQ19&gt;=EDATE(calculadoraViab!$C$83,1),fluxoDeCaixa!AQ19&lt;=EDATE(calculadoraViab!$C$87,calculadoraViab!$F$72)),-calculadoraViab!$E$45,0)</f>
        <v>0</v>
      </c>
      <c r="AR23" s="282">
        <f>IF(MONTH(AR19)&amp;YEAR(AR19)=MONTH(calculadoraViab!$C$83)&amp;YEAR(calculadoraViab!$C$83),-calculadoraViab!$C$45,0)+IF(AND(fluxoDeCaixa!AR19&gt;=EDATE(calculadoraViab!$C$83,1),fluxoDeCaixa!AR19&lt;=EDATE(calculadoraViab!$C$87,calculadoraViab!$F$72)),-calculadoraViab!$E$45,0)</f>
        <v>0</v>
      </c>
      <c r="AS23" s="282">
        <f>IF(MONTH(AS19)&amp;YEAR(AS19)=MONTH(calculadoraViab!$C$83)&amp;YEAR(calculadoraViab!$C$83),-calculadoraViab!$C$45,0)+IF(AND(fluxoDeCaixa!AS19&gt;=EDATE(calculadoraViab!$C$83,1),fluxoDeCaixa!AS19&lt;=EDATE(calculadoraViab!$C$87,calculadoraViab!$F$72)),-calculadoraViab!$E$45,0)</f>
        <v>0</v>
      </c>
      <c r="AT23" s="282">
        <f>IF(MONTH(AT19)&amp;YEAR(AT19)=MONTH(calculadoraViab!$C$83)&amp;YEAR(calculadoraViab!$C$83),-calculadoraViab!$C$45,0)+IF(AND(fluxoDeCaixa!AT19&gt;=EDATE(calculadoraViab!$C$83,1),fluxoDeCaixa!AT19&lt;=EDATE(calculadoraViab!$C$87,calculadoraViab!$F$72)),-calculadoraViab!$E$45,0)</f>
        <v>0</v>
      </c>
      <c r="AU23" s="282">
        <f>IF(MONTH(AU19)&amp;YEAR(AU19)=MONTH(calculadoraViab!$C$83)&amp;YEAR(calculadoraViab!$C$83),-calculadoraViab!$C$45,0)+IF(AND(fluxoDeCaixa!AU19&gt;=EDATE(calculadoraViab!$C$83,1),fluxoDeCaixa!AU19&lt;=EDATE(calculadoraViab!$C$87,calculadoraViab!$F$72)),-calculadoraViab!$E$45,0)</f>
        <v>0</v>
      </c>
      <c r="AV23" s="282">
        <f>IF(MONTH(AV19)&amp;YEAR(AV19)=MONTH(calculadoraViab!$C$83)&amp;YEAR(calculadoraViab!$C$83),-calculadoraViab!$C$45,0)+IF(AND(fluxoDeCaixa!AV19&gt;=EDATE(calculadoraViab!$C$83,1),fluxoDeCaixa!AV19&lt;=EDATE(calculadoraViab!$C$87,calculadoraViab!$F$72)),-calculadoraViab!$E$45,0)</f>
        <v>0</v>
      </c>
      <c r="AW23" s="282">
        <f>IF(MONTH(AW19)&amp;YEAR(AW19)=MONTH(calculadoraViab!$C$83)&amp;YEAR(calculadoraViab!$C$83),-calculadoraViab!$C$45,0)+IF(AND(fluxoDeCaixa!AW19&gt;=EDATE(calculadoraViab!$C$83,1),fluxoDeCaixa!AW19&lt;=EDATE(calculadoraViab!$C$87,calculadoraViab!$F$72)),-calculadoraViab!$E$45,0)</f>
        <v>0</v>
      </c>
      <c r="AX23" s="282">
        <f>IF(MONTH(AX19)&amp;YEAR(AX19)=MONTH(calculadoraViab!$C$83)&amp;YEAR(calculadoraViab!$C$83),-calculadoraViab!$C$45,0)+IF(AND(fluxoDeCaixa!AX19&gt;=EDATE(calculadoraViab!$C$83,1),fluxoDeCaixa!AX19&lt;=EDATE(calculadoraViab!$C$87,calculadoraViab!$F$72)),-calculadoraViab!$E$45,0)</f>
        <v>0</v>
      </c>
      <c r="AY23" s="282">
        <f>IF(MONTH(AY19)&amp;YEAR(AY19)=MONTH(calculadoraViab!$C$83)&amp;YEAR(calculadoraViab!$C$83),-calculadoraViab!$C$45,0)+IF(AND(fluxoDeCaixa!AY19&gt;=EDATE(calculadoraViab!$C$83,1),fluxoDeCaixa!AY19&lt;=EDATE(calculadoraViab!$C$87,calculadoraViab!$F$72)),-calculadoraViab!$E$45,0)</f>
        <v>0</v>
      </c>
      <c r="AZ23" s="282">
        <f>IF(MONTH(AZ19)&amp;YEAR(AZ19)=MONTH(calculadoraViab!$C$83)&amp;YEAR(calculadoraViab!$C$83),-calculadoraViab!$C$45,0)+IF(AND(fluxoDeCaixa!AZ19&gt;=EDATE(calculadoraViab!$C$83,1),fluxoDeCaixa!AZ19&lt;=EDATE(calculadoraViab!$C$87,calculadoraViab!$F$72)),-calculadoraViab!$E$45,0)</f>
        <v>0</v>
      </c>
      <c r="BA23" s="282">
        <f>IF(MONTH(BA19)&amp;YEAR(BA19)=MONTH(calculadoraViab!$C$83)&amp;YEAR(calculadoraViab!$C$83),-calculadoraViab!$C$45,0)+IF(AND(fluxoDeCaixa!BA19&gt;=EDATE(calculadoraViab!$C$83,1),fluxoDeCaixa!BA19&lt;=EDATE(calculadoraViab!$C$87,calculadoraViab!$F$72)),-calculadoraViab!$E$45,0)</f>
        <v>0</v>
      </c>
      <c r="BB23" s="282">
        <f>IF(MONTH(BB19)&amp;YEAR(BB19)=MONTH(calculadoraViab!$C$83)&amp;YEAR(calculadoraViab!$C$83),-calculadoraViab!$C$45,0)+IF(AND(fluxoDeCaixa!BB19&gt;=EDATE(calculadoraViab!$C$83,1),fluxoDeCaixa!BB19&lt;=EDATE(calculadoraViab!$C$87,calculadoraViab!$F$72)),-calculadoraViab!$E$45,0)</f>
        <v>0</v>
      </c>
      <c r="BC23" s="282">
        <f>IF(MONTH(BC19)&amp;YEAR(BC19)=MONTH(calculadoraViab!$C$83)&amp;YEAR(calculadoraViab!$C$83),-calculadoraViab!$C$45,0)+IF(AND(fluxoDeCaixa!BC19&gt;=EDATE(calculadoraViab!$C$83,1),fluxoDeCaixa!BC19&lt;=EDATE(calculadoraViab!$C$87,calculadoraViab!$F$72)),-calculadoraViab!$E$45,0)</f>
        <v>0</v>
      </c>
      <c r="BD23" s="282">
        <f>IF(MONTH(BD19)&amp;YEAR(BD19)=MONTH(calculadoraViab!$C$83)&amp;YEAR(calculadoraViab!$C$83),-calculadoraViab!$C$45,0)+IF(AND(fluxoDeCaixa!BD19&gt;=EDATE(calculadoraViab!$C$83,1),fluxoDeCaixa!BD19&lt;=EDATE(calculadoraViab!$C$87,calculadoraViab!$F$72)),-calculadoraViab!$E$45,0)</f>
        <v>0</v>
      </c>
      <c r="BE23" s="282">
        <f>IF(MONTH(BE19)&amp;YEAR(BE19)=MONTH(calculadoraViab!$C$83)&amp;YEAR(calculadoraViab!$C$83),-calculadoraViab!$C$45,0)+IF(AND(fluxoDeCaixa!BE19&gt;=EDATE(calculadoraViab!$C$83,1),fluxoDeCaixa!BE19&lt;=EDATE(calculadoraViab!$C$87,calculadoraViab!$F$72)),-calculadoraViab!$E$45,0)</f>
        <v>0</v>
      </c>
      <c r="BF23" s="282">
        <f>IF(MONTH(BF19)&amp;YEAR(BF19)=MONTH(calculadoraViab!$C$83)&amp;YEAR(calculadoraViab!$C$83),-calculadoraViab!$C$45,0)+IF(AND(fluxoDeCaixa!BF19&gt;=EDATE(calculadoraViab!$C$83,1),fluxoDeCaixa!BF19&lt;=EDATE(calculadoraViab!$C$87,calculadoraViab!$F$72)),-calculadoraViab!$E$45,0)</f>
        <v>0</v>
      </c>
      <c r="BG23" s="282">
        <f>IF(MONTH(BG19)&amp;YEAR(BG19)=MONTH(calculadoraViab!$C$83)&amp;YEAR(calculadoraViab!$C$83),-calculadoraViab!$C$45,0)+IF(AND(fluxoDeCaixa!BG19&gt;=EDATE(calculadoraViab!$C$83,1),fluxoDeCaixa!BG19&lt;=EDATE(calculadoraViab!$C$87,calculadoraViab!$F$72)),-calculadoraViab!$E$45,0)</f>
        <v>0</v>
      </c>
      <c r="BH23" s="282">
        <f>IF(MONTH(BH19)&amp;YEAR(BH19)=MONTH(calculadoraViab!$C$83)&amp;YEAR(calculadoraViab!$C$83),-calculadoraViab!$C$45,0)+IF(AND(fluxoDeCaixa!BH19&gt;=EDATE(calculadoraViab!$C$83,1),fluxoDeCaixa!BH19&lt;=EDATE(calculadoraViab!$C$87,calculadoraViab!$F$72)),-calculadoraViab!$E$45,0)</f>
        <v>0</v>
      </c>
      <c r="BI23" s="282">
        <f>IF(MONTH(BI19)&amp;YEAR(BI19)=MONTH(calculadoraViab!$C$83)&amp;YEAR(calculadoraViab!$C$83),-calculadoraViab!$C$45,0)+IF(AND(fluxoDeCaixa!BI19&gt;=EDATE(calculadoraViab!$C$83,1),fluxoDeCaixa!BI19&lt;=EDATE(calculadoraViab!$C$87,calculadoraViab!$F$72)),-calculadoraViab!$E$45,0)</f>
        <v>0</v>
      </c>
      <c r="BJ23" s="282">
        <f>IF(MONTH(BJ19)&amp;YEAR(BJ19)=MONTH(calculadoraViab!$C$83)&amp;YEAR(calculadoraViab!$C$83),-calculadoraViab!$C$45,0)+IF(AND(fluxoDeCaixa!BJ19&gt;=EDATE(calculadoraViab!$C$83,1),fluxoDeCaixa!BJ19&lt;=EDATE(calculadoraViab!$C$87,calculadoraViab!$F$72)),-calculadoraViab!$E$45,0)</f>
        <v>0</v>
      </c>
      <c r="BK23" s="282">
        <f>IF(MONTH(BK19)&amp;YEAR(BK19)=MONTH(calculadoraViab!$C$83)&amp;YEAR(calculadoraViab!$C$83),-calculadoraViab!$C$45,0)+IF(AND(fluxoDeCaixa!BK19&gt;=EDATE(calculadoraViab!$C$83,1),fluxoDeCaixa!BK19&lt;=EDATE(calculadoraViab!$C$87,calculadoraViab!$F$72)),-calculadoraViab!$E$45,0)</f>
        <v>0</v>
      </c>
      <c r="BL23" s="282">
        <f>IF(MONTH(BL19)&amp;YEAR(BL19)=MONTH(calculadoraViab!$C$83)&amp;YEAR(calculadoraViab!$C$83),-calculadoraViab!$C$45,0)+IF(AND(fluxoDeCaixa!BL19&gt;=EDATE(calculadoraViab!$C$83,1),fluxoDeCaixa!BL19&lt;=EDATE(calculadoraViab!$C$87,calculadoraViab!$F$72)),-calculadoraViab!$E$45,0)</f>
        <v>0</v>
      </c>
      <c r="BM23" s="282">
        <f>IF(MONTH(BM19)&amp;YEAR(BM19)=MONTH(calculadoraViab!$C$83)&amp;YEAR(calculadoraViab!$C$83),-calculadoraViab!$C$45,0)+IF(AND(fluxoDeCaixa!BM19&gt;=EDATE(calculadoraViab!$C$83,1),fluxoDeCaixa!BM19&lt;=EDATE(calculadoraViab!$C$87,calculadoraViab!$F$72)),-calculadoraViab!$E$45,0)</f>
        <v>0</v>
      </c>
      <c r="BN23" s="282">
        <f>IF(MONTH(BN19)&amp;YEAR(BN19)=MONTH(calculadoraViab!$C$83)&amp;YEAR(calculadoraViab!$C$83),-calculadoraViab!$C$45,0)+IF(AND(fluxoDeCaixa!BN19&gt;=EDATE(calculadoraViab!$C$83,1),fluxoDeCaixa!BN19&lt;=EDATE(calculadoraViab!$C$87,calculadoraViab!$F$72)),-calculadoraViab!$E$45,0)</f>
        <v>0</v>
      </c>
      <c r="BO23" s="282">
        <f>IF(MONTH(BO19)&amp;YEAR(BO19)=MONTH(calculadoraViab!$C$83)&amp;YEAR(calculadoraViab!$C$83),-calculadoraViab!$C$45,0)+IF(AND(fluxoDeCaixa!BO19&gt;=EDATE(calculadoraViab!$C$83,1),fluxoDeCaixa!BO19&lt;=EDATE(calculadoraViab!$C$87,calculadoraViab!$F$72)),-calculadoraViab!$E$45,0)</f>
        <v>0</v>
      </c>
      <c r="BP23" s="282">
        <f>IF(MONTH(BP19)&amp;YEAR(BP19)=MONTH(calculadoraViab!$C$83)&amp;YEAR(calculadoraViab!$C$83),-calculadoraViab!$C$45,0)+IF(AND(fluxoDeCaixa!BP19&gt;=EDATE(calculadoraViab!$C$83,1),fluxoDeCaixa!BP19&lt;=EDATE(calculadoraViab!$C$87,calculadoraViab!$F$72)),-calculadoraViab!$E$45,0)</f>
        <v>0</v>
      </c>
      <c r="BQ23" s="282">
        <f>IF(MONTH(BQ19)&amp;YEAR(BQ19)=MONTH(calculadoraViab!$C$83)&amp;YEAR(calculadoraViab!$C$83),-calculadoraViab!$C$45,0)+IF(AND(fluxoDeCaixa!BQ19&gt;=EDATE(calculadoraViab!$C$83,1),fluxoDeCaixa!BQ19&lt;=EDATE(calculadoraViab!$C$87,calculadoraViab!$F$72)),-calculadoraViab!$E$45,0)</f>
        <v>0</v>
      </c>
      <c r="BR23" s="282">
        <f>IF(MONTH(BR19)&amp;YEAR(BR19)=MONTH(calculadoraViab!$C$83)&amp;YEAR(calculadoraViab!$C$83),-calculadoraViab!$C$45,0)+IF(AND(fluxoDeCaixa!BR19&gt;=EDATE(calculadoraViab!$C$83,1),fluxoDeCaixa!BR19&lt;=EDATE(calculadoraViab!$C$87,calculadoraViab!$F$72)),-calculadoraViab!$E$45,0)</f>
        <v>0</v>
      </c>
      <c r="BS23" s="282">
        <f>IF(MONTH(BS19)&amp;YEAR(BS19)=MONTH(calculadoraViab!$C$83)&amp;YEAR(calculadoraViab!$C$83),-calculadoraViab!$C$45,0)+IF(AND(fluxoDeCaixa!BS19&gt;=EDATE(calculadoraViab!$C$83,1),fluxoDeCaixa!BS19&lt;=EDATE(calculadoraViab!$C$87,calculadoraViab!$F$72)),-calculadoraViab!$E$45,0)</f>
        <v>0</v>
      </c>
      <c r="BT23" s="282">
        <f>IF(MONTH(BT19)&amp;YEAR(BT19)=MONTH(calculadoraViab!$C$83)&amp;YEAR(calculadoraViab!$C$83),-calculadoraViab!$C$45,0)+IF(AND(fluxoDeCaixa!BT19&gt;=EDATE(calculadoraViab!$C$83,1),fluxoDeCaixa!BT19&lt;=EDATE(calculadoraViab!$C$87,calculadoraViab!$F$72)),-calculadoraViab!$E$45,0)</f>
        <v>0</v>
      </c>
      <c r="BU23" s="282">
        <f>IF(MONTH(BU19)&amp;YEAR(BU19)=MONTH(calculadoraViab!$C$83)&amp;YEAR(calculadoraViab!$C$83),-calculadoraViab!$C$45,0)+IF(AND(fluxoDeCaixa!BU19&gt;=EDATE(calculadoraViab!$C$83,1),fluxoDeCaixa!BU19&lt;=EDATE(calculadoraViab!$C$87,calculadoraViab!$F$72)),-calculadoraViab!$E$45,0)</f>
        <v>0</v>
      </c>
      <c r="BV23" s="282">
        <f>IF(MONTH(BV19)&amp;YEAR(BV19)=MONTH(calculadoraViab!$C$83)&amp;YEAR(calculadoraViab!$C$83),-calculadoraViab!$C$45,0)+IF(AND(fluxoDeCaixa!BV19&gt;=EDATE(calculadoraViab!$C$83,1),fluxoDeCaixa!BV19&lt;=EDATE(calculadoraViab!$C$87,calculadoraViab!$F$72)),-calculadoraViab!$E$45,0)</f>
        <v>0</v>
      </c>
      <c r="BW23" s="282">
        <f>IF(MONTH(BW19)&amp;YEAR(BW19)=MONTH(calculadoraViab!$C$83)&amp;YEAR(calculadoraViab!$C$83),-calculadoraViab!$C$45,0)+IF(AND(fluxoDeCaixa!BW19&gt;=EDATE(calculadoraViab!$C$83,1),fluxoDeCaixa!BW19&lt;=EDATE(calculadoraViab!$C$87,calculadoraViab!$F$72)),-calculadoraViab!$E$45,0)</f>
        <v>0</v>
      </c>
      <c r="BX23" s="282">
        <f>IF(MONTH(BX19)&amp;YEAR(BX19)=MONTH(calculadoraViab!$C$83)&amp;YEAR(calculadoraViab!$C$83),-calculadoraViab!$C$45,0)+IF(AND(fluxoDeCaixa!BX19&gt;=EDATE(calculadoraViab!$C$83,1),fluxoDeCaixa!BX19&lt;=EDATE(calculadoraViab!$C$87,calculadoraViab!$F$72)),-calculadoraViab!$E$45,0)</f>
        <v>0</v>
      </c>
      <c r="BY23" s="282">
        <f>IF(MONTH(BY19)&amp;YEAR(BY19)=MONTH(calculadoraViab!$C$83)&amp;YEAR(calculadoraViab!$C$83),-calculadoraViab!$C$45,0)+IF(AND(fluxoDeCaixa!BY19&gt;=EDATE(calculadoraViab!$C$83,1),fluxoDeCaixa!BY19&lt;=EDATE(calculadoraViab!$C$87,calculadoraViab!$F$72)),-calculadoraViab!$E$45,0)</f>
        <v>0</v>
      </c>
      <c r="BZ23" s="282">
        <f>IF(MONTH(BZ19)&amp;YEAR(BZ19)=MONTH(calculadoraViab!$C$83)&amp;YEAR(calculadoraViab!$C$83),-calculadoraViab!$C$45,0)+IF(AND(fluxoDeCaixa!BZ19&gt;=EDATE(calculadoraViab!$C$83,1),fluxoDeCaixa!BZ19&lt;=EDATE(calculadoraViab!$C$87,calculadoraViab!$F$72)),-calculadoraViab!$E$45,0)</f>
        <v>0</v>
      </c>
      <c r="CA23" s="282">
        <f>IF(MONTH(CA19)&amp;YEAR(CA19)=MONTH(calculadoraViab!$C$83)&amp;YEAR(calculadoraViab!$C$83),-calculadoraViab!$C$45,0)+IF(AND(fluxoDeCaixa!CA19&gt;=EDATE(calculadoraViab!$C$83,1),fluxoDeCaixa!CA19&lt;=EDATE(calculadoraViab!$C$87,calculadoraViab!$F$72)),-calculadoraViab!$E$45,0)</f>
        <v>0</v>
      </c>
      <c r="CB23" s="282">
        <f>IF(MONTH(CB19)&amp;YEAR(CB19)=MONTH(calculadoraViab!$C$83)&amp;YEAR(calculadoraViab!$C$83),-calculadoraViab!$C$45,0)+IF(AND(fluxoDeCaixa!CB19&gt;=EDATE(calculadoraViab!$C$83,1),fluxoDeCaixa!CB19&lt;=EDATE(calculadoraViab!$C$87,calculadoraViab!$F$72)),-calculadoraViab!$E$45,0)</f>
        <v>0</v>
      </c>
      <c r="CC23" s="282">
        <f>IF(MONTH(CC19)&amp;YEAR(CC19)=MONTH(calculadoraViab!$C$83)&amp;YEAR(calculadoraViab!$C$83),-calculadoraViab!$C$45,0)+IF(AND(fluxoDeCaixa!CC19&gt;=EDATE(calculadoraViab!$C$83,1),fluxoDeCaixa!CC19&lt;=EDATE(calculadoraViab!$C$87,calculadoraViab!$F$72)),-calculadoraViab!$E$45,0)</f>
        <v>0</v>
      </c>
      <c r="CD23" s="282">
        <f>IF(MONTH(CD19)&amp;YEAR(CD19)=MONTH(calculadoraViab!$C$83)&amp;YEAR(calculadoraViab!$C$83),-calculadoraViab!$C$45,0)+IF(AND(fluxoDeCaixa!CD19&gt;=EDATE(calculadoraViab!$C$83,1),fluxoDeCaixa!CD19&lt;=EDATE(calculadoraViab!$C$87,calculadoraViab!$F$72)),-calculadoraViab!$E$45,0)</f>
        <v>0</v>
      </c>
      <c r="CE23" s="282">
        <f>IF(MONTH(CE19)&amp;YEAR(CE19)=MONTH(calculadoraViab!$C$83)&amp;YEAR(calculadoraViab!$C$83),-calculadoraViab!$C$45,0)+IF(AND(fluxoDeCaixa!CE19&gt;=EDATE(calculadoraViab!$C$83,1),fluxoDeCaixa!CE19&lt;=EDATE(calculadoraViab!$C$87,calculadoraViab!$F$72)),-calculadoraViab!$E$45,0)</f>
        <v>0</v>
      </c>
      <c r="CF23" s="282">
        <f>IF(MONTH(CF19)&amp;YEAR(CF19)=MONTH(calculadoraViab!$C$83)&amp;YEAR(calculadoraViab!$C$83),-calculadoraViab!$C$45,0)+IF(AND(fluxoDeCaixa!CF19&gt;=EDATE(calculadoraViab!$C$83,1),fluxoDeCaixa!CF19&lt;=EDATE(calculadoraViab!$C$87,calculadoraViab!$F$72)),-calculadoraViab!$E$45,0)</f>
        <v>0</v>
      </c>
      <c r="CG23" s="282">
        <f>IF(MONTH(CG19)&amp;YEAR(CG19)=MONTH(calculadoraViab!$C$83)&amp;YEAR(calculadoraViab!$C$83),-calculadoraViab!$C$45,0)+IF(AND(fluxoDeCaixa!CG19&gt;=EDATE(calculadoraViab!$C$83,1),fluxoDeCaixa!CG19&lt;=EDATE(calculadoraViab!$C$87,calculadoraViab!$F$72)),-calculadoraViab!$E$45,0)</f>
        <v>0</v>
      </c>
      <c r="CH23" s="282">
        <f>IF(MONTH(CH19)&amp;YEAR(CH19)=MONTH(calculadoraViab!$C$83)&amp;YEAR(calculadoraViab!$C$83),-calculadoraViab!$C$45,0)+IF(AND(fluxoDeCaixa!CH19&gt;=EDATE(calculadoraViab!$C$83,1),fluxoDeCaixa!CH19&lt;=EDATE(calculadoraViab!$C$87,calculadoraViab!$F$72)),-calculadoraViab!$E$45,0)</f>
        <v>0</v>
      </c>
      <c r="CI23" s="282">
        <f>IF(MONTH(CI19)&amp;YEAR(CI19)=MONTH(calculadoraViab!$C$83)&amp;YEAR(calculadoraViab!$C$83),-calculadoraViab!$C$45,0)+IF(AND(fluxoDeCaixa!CI19&gt;=EDATE(calculadoraViab!$C$83,1),fluxoDeCaixa!CI19&lt;=EDATE(calculadoraViab!$C$87,calculadoraViab!$F$72)),-calculadoraViab!$E$45,0)</f>
        <v>0</v>
      </c>
      <c r="CJ23" s="282">
        <f>IF(MONTH(CJ19)&amp;YEAR(CJ19)=MONTH(calculadoraViab!$C$83)&amp;YEAR(calculadoraViab!$C$83),-calculadoraViab!$C$45,0)+IF(AND(fluxoDeCaixa!CJ19&gt;=EDATE(calculadoraViab!$C$83,1),fluxoDeCaixa!CJ19&lt;=EDATE(calculadoraViab!$C$87,calculadoraViab!$F$72)),-calculadoraViab!$E$45,0)</f>
        <v>0</v>
      </c>
      <c r="CK23" s="282">
        <f>IF(MONTH(CK19)&amp;YEAR(CK19)=MONTH(calculadoraViab!$C$83)&amp;YEAR(calculadoraViab!$C$83),-calculadoraViab!$C$45,0)+IF(AND(fluxoDeCaixa!CK19&gt;=EDATE(calculadoraViab!$C$83,1),fluxoDeCaixa!CK19&lt;=EDATE(calculadoraViab!$C$87,calculadoraViab!$F$72)),-calculadoraViab!$E$45,0)</f>
        <v>0</v>
      </c>
      <c r="CL23" s="282">
        <f>IF(MONTH(CL19)&amp;YEAR(CL19)=MONTH(calculadoraViab!$C$83)&amp;YEAR(calculadoraViab!$C$83),-calculadoraViab!$C$45,0)+IF(AND(fluxoDeCaixa!CL19&gt;=EDATE(calculadoraViab!$C$83,1),fluxoDeCaixa!CL19&lt;=EDATE(calculadoraViab!$C$87,calculadoraViab!$F$72)),-calculadoraViab!$E$45,0)</f>
        <v>0</v>
      </c>
      <c r="CM23" s="282">
        <f>IF(MONTH(CM19)&amp;YEAR(CM19)=MONTH(calculadoraViab!$C$83)&amp;YEAR(calculadoraViab!$C$83),-calculadoraViab!$C$45,0)+IF(AND(fluxoDeCaixa!CM19&gt;=EDATE(calculadoraViab!$C$83,1),fluxoDeCaixa!CM19&lt;=EDATE(calculadoraViab!$C$87,calculadoraViab!$F$72)),-calculadoraViab!$E$45,0)</f>
        <v>0</v>
      </c>
      <c r="CN23" s="282">
        <f>IF(MONTH(CN19)&amp;YEAR(CN19)=MONTH(calculadoraViab!$C$83)&amp;YEAR(calculadoraViab!$C$83),-calculadoraViab!$C$45,0)+IF(AND(fluxoDeCaixa!CN19&gt;=EDATE(calculadoraViab!$C$83,1),fluxoDeCaixa!CN19&lt;=EDATE(calculadoraViab!$C$87,calculadoraViab!$F$72)),-calculadoraViab!$E$45,0)</f>
        <v>0</v>
      </c>
      <c r="CO23" s="282">
        <f>IF(MONTH(CO19)&amp;YEAR(CO19)=MONTH(calculadoraViab!$C$83)&amp;YEAR(calculadoraViab!$C$83),-calculadoraViab!$C$45,0)+IF(AND(fluxoDeCaixa!CO19&gt;=EDATE(calculadoraViab!$C$83,1),fluxoDeCaixa!CO19&lt;=EDATE(calculadoraViab!$C$87,calculadoraViab!$F$72)),-calculadoraViab!$E$45,0)</f>
        <v>0</v>
      </c>
      <c r="CP23" s="282">
        <f>IF(MONTH(CP19)&amp;YEAR(CP19)=MONTH(calculadoraViab!$C$83)&amp;YEAR(calculadoraViab!$C$83),-calculadoraViab!$C$45,0)+IF(AND(fluxoDeCaixa!CP19&gt;=EDATE(calculadoraViab!$C$83,1),fluxoDeCaixa!CP19&lt;=EDATE(calculadoraViab!$C$87,calculadoraViab!$F$72)),-calculadoraViab!$E$45,0)</f>
        <v>0</v>
      </c>
      <c r="CQ23" s="282">
        <f>IF(MONTH(CQ19)&amp;YEAR(CQ19)=MONTH(calculadoraViab!$C$83)&amp;YEAR(calculadoraViab!$C$83),-calculadoraViab!$C$45,0)+IF(AND(fluxoDeCaixa!CQ19&gt;=EDATE(calculadoraViab!$C$83,1),fluxoDeCaixa!CQ19&lt;=EDATE(calculadoraViab!$C$87,calculadoraViab!$F$72)),-calculadoraViab!$E$45,0)</f>
        <v>0</v>
      </c>
      <c r="CR23" s="282">
        <f>IF(MONTH(CR19)&amp;YEAR(CR19)=MONTH(calculadoraViab!$C$83)&amp;YEAR(calculadoraViab!$C$83),-calculadoraViab!$C$45,0)+IF(AND(fluxoDeCaixa!CR19&gt;=EDATE(calculadoraViab!$C$83,1),fluxoDeCaixa!CR19&lt;=EDATE(calculadoraViab!$C$87,calculadoraViab!$F$72)),-calculadoraViab!$E$45,0)</f>
        <v>0</v>
      </c>
      <c r="CS23" s="282">
        <f>IF(MONTH(CS19)&amp;YEAR(CS19)=MONTH(calculadoraViab!$C$83)&amp;YEAR(calculadoraViab!$C$83),-calculadoraViab!$C$45,0)+IF(AND(fluxoDeCaixa!CS19&gt;=EDATE(calculadoraViab!$C$83,1),fluxoDeCaixa!CS19&lt;=EDATE(calculadoraViab!$C$87,calculadoraViab!$F$72)),-calculadoraViab!$E$45,0)</f>
        <v>0</v>
      </c>
      <c r="CT23" s="282">
        <f>IF(MONTH(CT19)&amp;YEAR(CT19)=MONTH(calculadoraViab!$C$83)&amp;YEAR(calculadoraViab!$C$83),-calculadoraViab!$C$45,0)+IF(AND(fluxoDeCaixa!CT19&gt;=EDATE(calculadoraViab!$C$83,1),fluxoDeCaixa!CT19&lt;=EDATE(calculadoraViab!$C$87,calculadoraViab!$F$72)),-calculadoraViab!$E$45,0)</f>
        <v>0</v>
      </c>
      <c r="CU23" s="282">
        <f>IF(MONTH(CU19)&amp;YEAR(CU19)=MONTH(calculadoraViab!$C$83)&amp;YEAR(calculadoraViab!$C$83),-calculadoraViab!$C$45,0)+IF(AND(fluxoDeCaixa!CU19&gt;=EDATE(calculadoraViab!$C$83,1),fluxoDeCaixa!CU19&lt;=EDATE(calculadoraViab!$C$87,calculadoraViab!$F$72)),-calculadoraViab!$E$45,0)</f>
        <v>0</v>
      </c>
      <c r="CV23" s="282">
        <f>IF(MONTH(CV19)&amp;YEAR(CV19)=MONTH(calculadoraViab!$C$83)&amp;YEAR(calculadoraViab!$C$83),-calculadoraViab!$C$45,0)+IF(AND(fluxoDeCaixa!CV19&gt;=EDATE(calculadoraViab!$C$83,1),fluxoDeCaixa!CV19&lt;=EDATE(calculadoraViab!$C$87,calculadoraViab!$F$72)),-calculadoraViab!$E$45,0)</f>
        <v>0</v>
      </c>
      <c r="CW23" s="282">
        <f>IF(MONTH(CW19)&amp;YEAR(CW19)=MONTH(calculadoraViab!$C$83)&amp;YEAR(calculadoraViab!$C$83),-calculadoraViab!$C$45,0)+IF(AND(fluxoDeCaixa!CW19&gt;=EDATE(calculadoraViab!$C$83,1),fluxoDeCaixa!CW19&lt;=EDATE(calculadoraViab!$C$87,calculadoraViab!$F$72)),-calculadoraViab!$E$45,0)</f>
        <v>0</v>
      </c>
      <c r="CX23" s="282">
        <f>IF(MONTH(CX19)&amp;YEAR(CX19)=MONTH(calculadoraViab!$C$83)&amp;YEAR(calculadoraViab!$C$83),-calculadoraViab!$C$45,0)+IF(AND(fluxoDeCaixa!CX19&gt;=EDATE(calculadoraViab!$C$83,1),fluxoDeCaixa!CX19&lt;=EDATE(calculadoraViab!$C$87,calculadoraViab!$F$72)),-calculadoraViab!$E$45,0)</f>
        <v>0</v>
      </c>
      <c r="CY23" s="282">
        <f>IF(MONTH(CY19)&amp;YEAR(CY19)=MONTH(calculadoraViab!$C$83)&amp;YEAR(calculadoraViab!$C$83),-calculadoraViab!$C$45,0)+IF(AND(fluxoDeCaixa!CY19&gt;=EDATE(calculadoraViab!$C$83,1),fluxoDeCaixa!CY19&lt;=EDATE(calculadoraViab!$C$87,calculadoraViab!$F$72)),-calculadoraViab!$E$45,0)</f>
        <v>0</v>
      </c>
      <c r="CZ23" s="282">
        <f>IF(MONTH(CZ19)&amp;YEAR(CZ19)=MONTH(calculadoraViab!$C$83)&amp;YEAR(calculadoraViab!$C$83),-calculadoraViab!$C$45,0)+IF(AND(fluxoDeCaixa!CZ19&gt;=EDATE(calculadoraViab!$C$83,1),fluxoDeCaixa!CZ19&lt;=EDATE(calculadoraViab!$C$87,calculadoraViab!$F$72)),-calculadoraViab!$E$45,0)</f>
        <v>0</v>
      </c>
      <c r="DA23" s="282">
        <f>IF(MONTH(DA19)&amp;YEAR(DA19)=MONTH(calculadoraViab!$C$83)&amp;YEAR(calculadoraViab!$C$83),-calculadoraViab!$C$45,0)+IF(AND(fluxoDeCaixa!DA19&gt;=EDATE(calculadoraViab!$C$83,1),fluxoDeCaixa!DA19&lt;=EDATE(calculadoraViab!$C$87,calculadoraViab!$F$72)),-calculadoraViab!$E$45,0)</f>
        <v>0</v>
      </c>
      <c r="DB23" s="282">
        <f>IF(MONTH(DB19)&amp;YEAR(DB19)=MONTH(calculadoraViab!$C$83)&amp;YEAR(calculadoraViab!$C$83),-calculadoraViab!$C$45,0)+IF(AND(fluxoDeCaixa!DB19&gt;=EDATE(calculadoraViab!$C$83,1),fluxoDeCaixa!DB19&lt;=EDATE(calculadoraViab!$C$87,calculadoraViab!$F$72)),-calculadoraViab!$E$45,0)</f>
        <v>0</v>
      </c>
      <c r="DC23" s="282">
        <f>IF(MONTH(DC19)&amp;YEAR(DC19)=MONTH(calculadoraViab!$C$83)&amp;YEAR(calculadoraViab!$C$83),-calculadoraViab!$C$45,0)+IF(AND(fluxoDeCaixa!DC19&gt;=EDATE(calculadoraViab!$C$83,1),fluxoDeCaixa!DC19&lt;=EDATE(calculadoraViab!$C$87,calculadoraViab!$F$72)),-calculadoraViab!$E$45,0)</f>
        <v>0</v>
      </c>
      <c r="DD23" s="282">
        <f>IF(MONTH(DD19)&amp;YEAR(DD19)=MONTH(calculadoraViab!$C$83)&amp;YEAR(calculadoraViab!$C$83),-calculadoraViab!$C$45,0)+IF(AND(fluxoDeCaixa!DD19&gt;=EDATE(calculadoraViab!$C$83,1),fluxoDeCaixa!DD19&lt;=EDATE(calculadoraViab!$C$87,calculadoraViab!$F$72)),-calculadoraViab!$E$45,0)</f>
        <v>0</v>
      </c>
      <c r="DE23" s="282">
        <f>IF(MONTH(DE19)&amp;YEAR(DE19)=MONTH(calculadoraViab!$C$83)&amp;YEAR(calculadoraViab!$C$83),-calculadoraViab!$C$45,0)+IF(AND(fluxoDeCaixa!DE19&gt;=EDATE(calculadoraViab!$C$83,1),fluxoDeCaixa!DE19&lt;=EDATE(calculadoraViab!$C$87,calculadoraViab!$F$72)),-calculadoraViab!$E$45,0)</f>
        <v>0</v>
      </c>
      <c r="DF23" s="282">
        <f>IF(MONTH(DF19)&amp;YEAR(DF19)=MONTH(calculadoraViab!$C$83)&amp;YEAR(calculadoraViab!$C$83),-calculadoraViab!$C$45,0)+IF(AND(fluxoDeCaixa!DF19&gt;=EDATE(calculadoraViab!$C$83,1),fluxoDeCaixa!DF19&lt;=EDATE(calculadoraViab!$C$87,calculadoraViab!$F$72)),-calculadoraViab!$E$45,0)</f>
        <v>0</v>
      </c>
      <c r="DG23" s="282">
        <f>IF(MONTH(DG19)&amp;YEAR(DG19)=MONTH(calculadoraViab!$C$83)&amp;YEAR(calculadoraViab!$C$83),-calculadoraViab!$C$45,0)+IF(AND(fluxoDeCaixa!DG19&gt;=EDATE(calculadoraViab!$C$83,1),fluxoDeCaixa!DG19&lt;=EDATE(calculadoraViab!$C$87,calculadoraViab!$F$72)),-calculadoraViab!$E$45,0)</f>
        <v>0</v>
      </c>
      <c r="DH23" s="282">
        <f>IF(MONTH(DH19)&amp;YEAR(DH19)=MONTH(calculadoraViab!$C$83)&amp;YEAR(calculadoraViab!$C$83),-calculadoraViab!$C$45,0)+IF(AND(fluxoDeCaixa!DH19&gt;=EDATE(calculadoraViab!$C$83,1),fluxoDeCaixa!DH19&lt;=EDATE(calculadoraViab!$C$87,calculadoraViab!$F$72)),-calculadoraViab!$E$45,0)</f>
        <v>0</v>
      </c>
      <c r="DI23" s="282">
        <f>IF(MONTH(DI19)&amp;YEAR(DI19)=MONTH(calculadoraViab!$C$83)&amp;YEAR(calculadoraViab!$C$83),-calculadoraViab!$C$45,0)+IF(AND(fluxoDeCaixa!DI19&gt;=EDATE(calculadoraViab!$C$83,1),fluxoDeCaixa!DI19&lt;=EDATE(calculadoraViab!$C$87,calculadoraViab!$F$72)),-calculadoraViab!$E$45,0)</f>
        <v>0</v>
      </c>
      <c r="DJ23" s="282">
        <f>IF(MONTH(DJ19)&amp;YEAR(DJ19)=MONTH(calculadoraViab!$C$83)&amp;YEAR(calculadoraViab!$C$83),-calculadoraViab!$C$45,0)+IF(AND(fluxoDeCaixa!DJ19&gt;=EDATE(calculadoraViab!$C$83,1),fluxoDeCaixa!DJ19&lt;=EDATE(calculadoraViab!$C$87,calculadoraViab!$F$72)),-calculadoraViab!$E$45,0)</f>
        <v>0</v>
      </c>
      <c r="DK23" s="282">
        <f>IF(MONTH(DK19)&amp;YEAR(DK19)=MONTH(calculadoraViab!$C$83)&amp;YEAR(calculadoraViab!$C$83),-calculadoraViab!$C$45,0)+IF(AND(fluxoDeCaixa!DK19&gt;=EDATE(calculadoraViab!$C$83,1),fluxoDeCaixa!DK19&lt;=EDATE(calculadoraViab!$C$87,calculadoraViab!$F$72)),-calculadoraViab!$E$45,0)</f>
        <v>0</v>
      </c>
      <c r="DL23" s="282">
        <f>IF(MONTH(DL19)&amp;YEAR(DL19)=MONTH(calculadoraViab!$C$83)&amp;YEAR(calculadoraViab!$C$83),-calculadoraViab!$C$45,0)+IF(AND(fluxoDeCaixa!DL19&gt;=EDATE(calculadoraViab!$C$83,1),fluxoDeCaixa!DL19&lt;=EDATE(calculadoraViab!$C$87,calculadoraViab!$F$72)),-calculadoraViab!$E$45,0)</f>
        <v>0</v>
      </c>
      <c r="DM23" s="282">
        <f>IF(MONTH(DM19)&amp;YEAR(DM19)=MONTH(calculadoraViab!$C$83)&amp;YEAR(calculadoraViab!$C$83),-calculadoraViab!$C$45,0)+IF(AND(fluxoDeCaixa!DM19&gt;=EDATE(calculadoraViab!$C$83,1),fluxoDeCaixa!DM19&lt;=EDATE(calculadoraViab!$C$87,calculadoraViab!$F$72)),-calculadoraViab!$E$45,0)</f>
        <v>0</v>
      </c>
      <c r="DN23" s="282">
        <f>IF(MONTH(DN19)&amp;YEAR(DN19)=MONTH(calculadoraViab!$C$83)&amp;YEAR(calculadoraViab!$C$83),-calculadoraViab!$C$45,0)+IF(AND(fluxoDeCaixa!DN19&gt;=EDATE(calculadoraViab!$C$83,1),fluxoDeCaixa!DN19&lt;=EDATE(calculadoraViab!$C$87,calculadoraViab!$F$72)),-calculadoraViab!$E$45,0)</f>
        <v>0</v>
      </c>
      <c r="DO23" s="282">
        <f>IF(MONTH(DO19)&amp;YEAR(DO19)=MONTH(calculadoraViab!$C$83)&amp;YEAR(calculadoraViab!$C$83),-calculadoraViab!$C$45,0)+IF(AND(fluxoDeCaixa!DO19&gt;=EDATE(calculadoraViab!$C$83,1),fluxoDeCaixa!DO19&lt;=EDATE(calculadoraViab!$C$87,calculadoraViab!$F$72)),-calculadoraViab!$E$45,0)</f>
        <v>0</v>
      </c>
      <c r="DP23" s="282">
        <f>IF(MONTH(DP19)&amp;YEAR(DP19)=MONTH(calculadoraViab!$C$83)&amp;YEAR(calculadoraViab!$C$83),-calculadoraViab!$C$45,0)+IF(AND(fluxoDeCaixa!DP19&gt;=EDATE(calculadoraViab!$C$83,1),fluxoDeCaixa!DP19&lt;=EDATE(calculadoraViab!$C$87,calculadoraViab!$F$72)),-calculadoraViab!$E$45,0)</f>
        <v>0</v>
      </c>
      <c r="DQ23" s="282">
        <f>IF(MONTH(DQ19)&amp;YEAR(DQ19)=MONTH(calculadoraViab!$C$83)&amp;YEAR(calculadoraViab!$C$83),-calculadoraViab!$C$45,0)+IF(AND(fluxoDeCaixa!DQ19&gt;=EDATE(calculadoraViab!$C$83,1),fluxoDeCaixa!DQ19&lt;=EDATE(calculadoraViab!$C$87,calculadoraViab!$F$72)),-calculadoraViab!$E$45,0)</f>
        <v>0</v>
      </c>
      <c r="DR23" s="282">
        <f>IF(MONTH(DR19)&amp;YEAR(DR19)=MONTH(calculadoraViab!$C$83)&amp;YEAR(calculadoraViab!$C$83),-calculadoraViab!$C$45,0)+IF(AND(fluxoDeCaixa!DR19&gt;=EDATE(calculadoraViab!$C$83,1),fluxoDeCaixa!DR19&lt;=EDATE(calculadoraViab!$C$87,calculadoraViab!$F$72)),-calculadoraViab!$E$45,0)</f>
        <v>0</v>
      </c>
    </row>
    <row r="24" ht="14.25" customHeight="1">
      <c r="A24" s="281" t="s">
        <v>179</v>
      </c>
      <c r="B24" s="282">
        <f>IF(AND(fluxoDeCaixa!B19&gt;=calculadoraViab!$C$84,fluxoDeCaixa!B19&lt;calculadoraViab!$C$85),-calculadoraViab!$C$47/calculadoraViab!$B$85,0)</f>
        <v>0</v>
      </c>
      <c r="C24" s="282">
        <f>IF(AND(fluxoDeCaixa!C19&gt;=calculadoraViab!$C$84,fluxoDeCaixa!C19&lt;calculadoraViab!$C$85),-calculadoraViab!$C$47/calculadoraViab!$B$85,0)</f>
        <v>0</v>
      </c>
      <c r="D24" s="282">
        <f>IF(AND(fluxoDeCaixa!D19&gt;=calculadoraViab!$C$84,fluxoDeCaixa!D19&lt;calculadoraViab!$C$85),-calculadoraViab!$C$47/calculadoraViab!$B$85,0)</f>
        <v>0</v>
      </c>
      <c r="E24" s="282">
        <f>IF(AND(fluxoDeCaixa!E19&gt;=calculadoraViab!$C$84,fluxoDeCaixa!E19&lt;calculadoraViab!$C$85),-calculadoraViab!$C$47/calculadoraViab!$B$85,0)</f>
        <v>-49000</v>
      </c>
      <c r="F24" s="282">
        <f>IF(AND(fluxoDeCaixa!F19&gt;=calculadoraViab!$C$84,fluxoDeCaixa!F19&lt;calculadoraViab!$C$85),-calculadoraViab!$C$47/calculadoraViab!$B$85,0)</f>
        <v>-49000</v>
      </c>
      <c r="G24" s="282">
        <f>IF(AND(fluxoDeCaixa!G19&gt;=calculadoraViab!$C$84,fluxoDeCaixa!G19&lt;calculadoraViab!$C$85),-calculadoraViab!$C$47/calculadoraViab!$B$85,0)</f>
        <v>-49000</v>
      </c>
      <c r="H24" s="282">
        <f>IF(AND(fluxoDeCaixa!H19&gt;=calculadoraViab!$C$84,fluxoDeCaixa!H19&lt;calculadoraViab!$C$85),-calculadoraViab!$C$47/calculadoraViab!$B$85,0)</f>
        <v>-49000</v>
      </c>
      <c r="I24" s="282">
        <f>IF(AND(fluxoDeCaixa!I19&gt;=calculadoraViab!$C$84,fluxoDeCaixa!I19&lt;calculadoraViab!$C$85),-calculadoraViab!$C$47/calculadoraViab!$B$85,0)</f>
        <v>-49000</v>
      </c>
      <c r="J24" s="282">
        <f>IF(AND(fluxoDeCaixa!J19&gt;=calculadoraViab!$C$84,fluxoDeCaixa!J19&lt;calculadoraViab!$C$85),-calculadoraViab!$C$47/calculadoraViab!$B$85,0)</f>
        <v>-49000</v>
      </c>
      <c r="K24" s="282">
        <f>IF(AND(fluxoDeCaixa!K19&gt;=calculadoraViab!$C$84,fluxoDeCaixa!K19&lt;calculadoraViab!$C$85),-calculadoraViab!$C$47/calculadoraViab!$B$85,0)</f>
        <v>0</v>
      </c>
      <c r="L24" s="282">
        <f>IF(AND(fluxoDeCaixa!L19&gt;=calculadoraViab!$C$84,fluxoDeCaixa!L19&lt;calculadoraViab!$C$85),-calculadoraViab!$C$47/calculadoraViab!$B$85,0)</f>
        <v>0</v>
      </c>
      <c r="M24" s="282">
        <f>IF(AND(fluxoDeCaixa!M19&gt;=calculadoraViab!$C$84,fluxoDeCaixa!M19&lt;calculadoraViab!$C$85),-calculadoraViab!$C$47/calculadoraViab!$B$85,0)</f>
        <v>0</v>
      </c>
      <c r="N24" s="282">
        <f>IF(AND(fluxoDeCaixa!N19&gt;=calculadoraViab!$C$84,fluxoDeCaixa!N19&lt;calculadoraViab!$C$85),-calculadoraViab!$C$47/calculadoraViab!$B$85,0)</f>
        <v>0</v>
      </c>
      <c r="O24" s="282">
        <f>IF(AND(fluxoDeCaixa!O19&gt;=calculadoraViab!$C$84,fluxoDeCaixa!O19&lt;calculadoraViab!$C$85),-calculadoraViab!$C$47/calculadoraViab!$B$85,0)</f>
        <v>0</v>
      </c>
      <c r="P24" s="282">
        <f>IF(AND(fluxoDeCaixa!P19&gt;=calculadoraViab!$C$84,fluxoDeCaixa!P19&lt;calculadoraViab!$C$85),-calculadoraViab!$C$47/calculadoraViab!$B$85,0)</f>
        <v>0</v>
      </c>
      <c r="Q24" s="282">
        <f>IF(AND(fluxoDeCaixa!Q19&gt;=calculadoraViab!$C$84,fluxoDeCaixa!Q19&lt;calculadoraViab!$C$85),-calculadoraViab!$C$47/calculadoraViab!$B$85,0)</f>
        <v>0</v>
      </c>
      <c r="R24" s="282">
        <f>IF(AND(fluxoDeCaixa!R19&gt;=calculadoraViab!$C$84,fluxoDeCaixa!R19&lt;calculadoraViab!$C$85),-calculadoraViab!$C$47/calculadoraViab!$B$85,0)</f>
        <v>0</v>
      </c>
      <c r="S24" s="282">
        <f>IF(AND(fluxoDeCaixa!S19&gt;=calculadoraViab!$C$84,fluxoDeCaixa!S19&lt;calculadoraViab!$C$85),-calculadoraViab!$C$47/calculadoraViab!$B$85,0)</f>
        <v>0</v>
      </c>
      <c r="T24" s="282">
        <f>IF(AND(fluxoDeCaixa!T19&gt;=calculadoraViab!$C$84,fluxoDeCaixa!T19&lt;calculadoraViab!$C$85),-calculadoraViab!$C$47/calculadoraViab!$B$85,0)</f>
        <v>0</v>
      </c>
      <c r="U24" s="282">
        <f>IF(AND(fluxoDeCaixa!U19&gt;=calculadoraViab!$C$84,fluxoDeCaixa!U19&lt;calculadoraViab!$C$85),-calculadoraViab!$C$47/calculadoraViab!$B$85,0)</f>
        <v>0</v>
      </c>
      <c r="V24" s="282">
        <f>IF(AND(fluxoDeCaixa!V19&gt;=calculadoraViab!$C$84,fluxoDeCaixa!V19&lt;calculadoraViab!$C$85),-calculadoraViab!$C$47/calculadoraViab!$B$85,0)</f>
        <v>0</v>
      </c>
      <c r="W24" s="282">
        <f>IF(AND(fluxoDeCaixa!W19&gt;=calculadoraViab!$C$84,fluxoDeCaixa!W19&lt;calculadoraViab!$C$85),-calculadoraViab!$C$47/calculadoraViab!$B$85,0)</f>
        <v>0</v>
      </c>
      <c r="X24" s="282">
        <f>IF(AND(fluxoDeCaixa!X19&gt;=calculadoraViab!$C$84,fluxoDeCaixa!X19&lt;calculadoraViab!$C$85),-calculadoraViab!$C$47/calculadoraViab!$B$85,0)</f>
        <v>0</v>
      </c>
      <c r="Y24" s="282">
        <f>IF(AND(fluxoDeCaixa!Y19&gt;=calculadoraViab!$C$84,fluxoDeCaixa!Y19&lt;calculadoraViab!$C$85),-calculadoraViab!$C$47/calculadoraViab!$B$85,0)</f>
        <v>0</v>
      </c>
      <c r="Z24" s="282">
        <f>IF(AND(fluxoDeCaixa!Z19&gt;=calculadoraViab!$C$84,fluxoDeCaixa!Z19&lt;calculadoraViab!$C$85),-calculadoraViab!$C$47/calculadoraViab!$B$85,0)</f>
        <v>0</v>
      </c>
      <c r="AA24" s="282">
        <f>IF(AND(fluxoDeCaixa!AA19&gt;=calculadoraViab!$C$84,fluxoDeCaixa!AA19&lt;calculadoraViab!$C$85),-calculadoraViab!$C$47/calculadoraViab!$B$85,0)</f>
        <v>0</v>
      </c>
      <c r="AB24" s="282">
        <f>IF(AND(fluxoDeCaixa!AB19&gt;=calculadoraViab!$C$84,fluxoDeCaixa!AB19&lt;calculadoraViab!$C$85),-calculadoraViab!$C$47/calculadoraViab!$B$85,0)</f>
        <v>0</v>
      </c>
      <c r="AC24" s="282">
        <f>IF(AND(fluxoDeCaixa!AC19&gt;=calculadoraViab!$C$84,fluxoDeCaixa!AC19&lt;calculadoraViab!$C$85),-calculadoraViab!$C$47/calculadoraViab!$B$85,0)</f>
        <v>0</v>
      </c>
      <c r="AD24" s="282">
        <f>IF(AND(fluxoDeCaixa!AD19&gt;=calculadoraViab!$C$84,fluxoDeCaixa!AD19&lt;calculadoraViab!$C$85),-calculadoraViab!$C$47/calculadoraViab!$B$85,0)</f>
        <v>0</v>
      </c>
      <c r="AE24" s="282">
        <f>IF(AND(fluxoDeCaixa!AE19&gt;=calculadoraViab!$C$84,fluxoDeCaixa!AE19&lt;calculadoraViab!$C$85),-calculadoraViab!$C$47/calculadoraViab!$B$85,0)</f>
        <v>0</v>
      </c>
      <c r="AF24" s="282">
        <f>IF(AND(fluxoDeCaixa!AF19&gt;=calculadoraViab!$C$84,fluxoDeCaixa!AF19&lt;calculadoraViab!$C$85),-calculadoraViab!$C$47/calculadoraViab!$B$85,0)</f>
        <v>0</v>
      </c>
      <c r="AG24" s="282">
        <f>IF(AND(fluxoDeCaixa!AG19&gt;=calculadoraViab!$C$84,fluxoDeCaixa!AG19&lt;calculadoraViab!$C$85),-calculadoraViab!$C$47/calculadoraViab!$B$85,0)</f>
        <v>0</v>
      </c>
      <c r="AH24" s="282">
        <f>IF(AND(fluxoDeCaixa!AH19&gt;=calculadoraViab!$C$84,fluxoDeCaixa!AH19&lt;calculadoraViab!$C$85),-calculadoraViab!$C$47/calculadoraViab!$B$85,0)</f>
        <v>0</v>
      </c>
      <c r="AI24" s="282">
        <f>IF(AND(fluxoDeCaixa!AI19&gt;=calculadoraViab!$C$84,fluxoDeCaixa!AI19&lt;calculadoraViab!$C$85),-calculadoraViab!$C$47/calculadoraViab!$B$85,0)</f>
        <v>0</v>
      </c>
      <c r="AJ24" s="282">
        <f>IF(AND(fluxoDeCaixa!AJ19&gt;=calculadoraViab!$C$84,fluxoDeCaixa!AJ19&lt;calculadoraViab!$C$85),-calculadoraViab!$C$47/calculadoraViab!$B$85,0)</f>
        <v>0</v>
      </c>
      <c r="AK24" s="282">
        <f>IF(AND(fluxoDeCaixa!AK19&gt;=calculadoraViab!$C$84,fluxoDeCaixa!AK19&lt;calculadoraViab!$C$85),-calculadoraViab!$C$47/calculadoraViab!$B$85,0)</f>
        <v>0</v>
      </c>
      <c r="AL24" s="282">
        <f>IF(AND(fluxoDeCaixa!AL19&gt;=calculadoraViab!$C$84,fluxoDeCaixa!AL19&lt;calculadoraViab!$C$85),-calculadoraViab!$C$47/calculadoraViab!$B$85,0)</f>
        <v>0</v>
      </c>
      <c r="AM24" s="282">
        <f>IF(AND(fluxoDeCaixa!AM19&gt;=calculadoraViab!$C$84,fluxoDeCaixa!AM19&lt;calculadoraViab!$C$85),-calculadoraViab!$C$47/calculadoraViab!$B$85,0)</f>
        <v>0</v>
      </c>
      <c r="AN24" s="282">
        <f>IF(AND(fluxoDeCaixa!AN19&gt;=calculadoraViab!$C$84,fluxoDeCaixa!AN19&lt;calculadoraViab!$C$85),-calculadoraViab!$C$47/calculadoraViab!$B$85,0)</f>
        <v>0</v>
      </c>
      <c r="AO24" s="282">
        <f>IF(AND(fluxoDeCaixa!AO19&gt;=calculadoraViab!$C$84,fluxoDeCaixa!AO19&lt;calculadoraViab!$C$85),-calculadoraViab!$C$47/calculadoraViab!$B$85,0)</f>
        <v>0</v>
      </c>
      <c r="AP24" s="282">
        <f>IF(AND(fluxoDeCaixa!AP19&gt;=calculadoraViab!$C$84,fluxoDeCaixa!AP19&lt;calculadoraViab!$C$85),-calculadoraViab!$C$47/calculadoraViab!$B$85,0)</f>
        <v>0</v>
      </c>
      <c r="AQ24" s="282">
        <f>IF(AND(fluxoDeCaixa!AQ19&gt;=calculadoraViab!$C$84,fluxoDeCaixa!AQ19&lt;calculadoraViab!$C$85),-calculadoraViab!$C$47/calculadoraViab!$B$85,0)</f>
        <v>0</v>
      </c>
      <c r="AR24" s="282">
        <f>IF(AND(fluxoDeCaixa!AR19&gt;=calculadoraViab!$C$84,fluxoDeCaixa!AR19&lt;calculadoraViab!$C$85),-calculadoraViab!$C$47/calculadoraViab!$B$85,0)</f>
        <v>0</v>
      </c>
      <c r="AS24" s="282">
        <f>IF(AND(fluxoDeCaixa!AS19&gt;=calculadoraViab!$C$84,fluxoDeCaixa!AS19&lt;calculadoraViab!$C$85),-calculadoraViab!$C$47/calculadoraViab!$B$85,0)</f>
        <v>0</v>
      </c>
      <c r="AT24" s="282">
        <f>IF(AND(fluxoDeCaixa!AT19&gt;=calculadoraViab!$C$84,fluxoDeCaixa!AT19&lt;calculadoraViab!$C$85),-calculadoraViab!$C$47/calculadoraViab!$B$85,0)</f>
        <v>0</v>
      </c>
      <c r="AU24" s="282">
        <f>IF(AND(fluxoDeCaixa!AU19&gt;=calculadoraViab!$C$84,fluxoDeCaixa!AU19&lt;calculadoraViab!$C$85),-calculadoraViab!$C$47/calculadoraViab!$B$85,0)</f>
        <v>0</v>
      </c>
      <c r="AV24" s="282">
        <f>IF(AND(fluxoDeCaixa!AV19&gt;=calculadoraViab!$C$84,fluxoDeCaixa!AV19&lt;calculadoraViab!$C$85),-calculadoraViab!$C$47/calculadoraViab!$B$85,0)</f>
        <v>0</v>
      </c>
      <c r="AW24" s="282">
        <f>IF(AND(fluxoDeCaixa!AW19&gt;=calculadoraViab!$C$84,fluxoDeCaixa!AW19&lt;calculadoraViab!$C$85),-calculadoraViab!$C$47/calculadoraViab!$B$85,0)</f>
        <v>0</v>
      </c>
      <c r="AX24" s="282">
        <f>IF(AND(fluxoDeCaixa!AX19&gt;=calculadoraViab!$C$84,fluxoDeCaixa!AX19&lt;calculadoraViab!$C$85),-calculadoraViab!$C$47/calculadoraViab!$B$85,0)</f>
        <v>0</v>
      </c>
      <c r="AY24" s="282">
        <f>IF(AND(fluxoDeCaixa!AY19&gt;=calculadoraViab!$C$84,fluxoDeCaixa!AY19&lt;calculadoraViab!$C$85),-calculadoraViab!$C$47/calculadoraViab!$B$85,0)</f>
        <v>0</v>
      </c>
      <c r="AZ24" s="282">
        <f>IF(AND(fluxoDeCaixa!AZ19&gt;=calculadoraViab!$C$84,fluxoDeCaixa!AZ19&lt;calculadoraViab!$C$85),-calculadoraViab!$C$47/calculadoraViab!$B$85,0)</f>
        <v>0</v>
      </c>
      <c r="BA24" s="282">
        <f>IF(AND(fluxoDeCaixa!BA19&gt;=calculadoraViab!$C$84,fluxoDeCaixa!BA19&lt;calculadoraViab!$C$85),-calculadoraViab!$C$47/calculadoraViab!$B$85,0)</f>
        <v>0</v>
      </c>
      <c r="BB24" s="282">
        <f>IF(AND(fluxoDeCaixa!BB19&gt;=calculadoraViab!$C$84,fluxoDeCaixa!BB19&lt;calculadoraViab!$C$85),-calculadoraViab!$C$47/calculadoraViab!$B$85,0)</f>
        <v>0</v>
      </c>
      <c r="BC24" s="282">
        <f>IF(AND(fluxoDeCaixa!BC19&gt;=calculadoraViab!$C$84,fluxoDeCaixa!BC19&lt;calculadoraViab!$C$85),-calculadoraViab!$C$47/calculadoraViab!$B$85,0)</f>
        <v>0</v>
      </c>
      <c r="BD24" s="282">
        <f>IF(AND(fluxoDeCaixa!BD19&gt;=calculadoraViab!$C$84,fluxoDeCaixa!BD19&lt;calculadoraViab!$C$85),-calculadoraViab!$C$47/calculadoraViab!$B$85,0)</f>
        <v>0</v>
      </c>
      <c r="BE24" s="282">
        <f>IF(AND(fluxoDeCaixa!BE19&gt;=calculadoraViab!$C$84,fluxoDeCaixa!BE19&lt;calculadoraViab!$C$85),-calculadoraViab!$C$47/calculadoraViab!$B$85,0)</f>
        <v>0</v>
      </c>
      <c r="BF24" s="282">
        <f>IF(AND(fluxoDeCaixa!BF19&gt;=calculadoraViab!$C$84,fluxoDeCaixa!BF19&lt;calculadoraViab!$C$85),-calculadoraViab!$C$47/calculadoraViab!$B$85,0)</f>
        <v>0</v>
      </c>
      <c r="BG24" s="282">
        <f>IF(AND(fluxoDeCaixa!BG19&gt;=calculadoraViab!$C$84,fluxoDeCaixa!BG19&lt;calculadoraViab!$C$85),-calculadoraViab!$C$47/calculadoraViab!$B$85,0)</f>
        <v>0</v>
      </c>
      <c r="BH24" s="282">
        <f>IF(AND(fluxoDeCaixa!BH19&gt;=calculadoraViab!$C$84,fluxoDeCaixa!BH19&lt;calculadoraViab!$C$85),-calculadoraViab!$C$47/calculadoraViab!$B$85,0)</f>
        <v>0</v>
      </c>
      <c r="BI24" s="282">
        <f>IF(AND(fluxoDeCaixa!BI19&gt;=calculadoraViab!$C$84,fluxoDeCaixa!BI19&lt;calculadoraViab!$C$85),-calculadoraViab!$C$47/calculadoraViab!$B$85,0)</f>
        <v>0</v>
      </c>
      <c r="BJ24" s="282">
        <f>IF(AND(fluxoDeCaixa!BJ19&gt;=calculadoraViab!$C$84,fluxoDeCaixa!BJ19&lt;calculadoraViab!$C$85),-calculadoraViab!$C$47/calculadoraViab!$B$85,0)</f>
        <v>0</v>
      </c>
      <c r="BK24" s="282">
        <f>IF(AND(fluxoDeCaixa!BK19&gt;=calculadoraViab!$C$84,fluxoDeCaixa!BK19&lt;calculadoraViab!$C$85),-calculadoraViab!$C$47/calculadoraViab!$B$85,0)</f>
        <v>0</v>
      </c>
      <c r="BL24" s="282">
        <f>IF(AND(fluxoDeCaixa!BL19&gt;=calculadoraViab!$C$84,fluxoDeCaixa!BL19&lt;calculadoraViab!$C$85),-calculadoraViab!$C$47/calculadoraViab!$B$85,0)</f>
        <v>0</v>
      </c>
      <c r="BM24" s="282">
        <f>IF(AND(fluxoDeCaixa!BM19&gt;=calculadoraViab!$C$84,fluxoDeCaixa!BM19&lt;calculadoraViab!$C$85),-calculadoraViab!$C$47/calculadoraViab!$B$85,0)</f>
        <v>0</v>
      </c>
      <c r="BN24" s="282">
        <f>IF(AND(fluxoDeCaixa!BN19&gt;=calculadoraViab!$C$84,fluxoDeCaixa!BN19&lt;calculadoraViab!$C$85),-calculadoraViab!$C$47/calculadoraViab!$B$85,0)</f>
        <v>0</v>
      </c>
      <c r="BO24" s="282">
        <f>IF(AND(fluxoDeCaixa!BO19&gt;=calculadoraViab!$C$84,fluxoDeCaixa!BO19&lt;calculadoraViab!$C$85),-calculadoraViab!$C$47/calculadoraViab!$B$85,0)</f>
        <v>0</v>
      </c>
      <c r="BP24" s="282">
        <f>IF(AND(fluxoDeCaixa!BP19&gt;=calculadoraViab!$C$84,fluxoDeCaixa!BP19&lt;calculadoraViab!$C$85),-calculadoraViab!$C$47/calculadoraViab!$B$85,0)</f>
        <v>0</v>
      </c>
      <c r="BQ24" s="282">
        <f>IF(AND(fluxoDeCaixa!BQ19&gt;=calculadoraViab!$C$84,fluxoDeCaixa!BQ19&lt;calculadoraViab!$C$85),-calculadoraViab!$C$47/calculadoraViab!$B$85,0)</f>
        <v>0</v>
      </c>
      <c r="BR24" s="282">
        <f>IF(AND(fluxoDeCaixa!BR19&gt;=calculadoraViab!$C$84,fluxoDeCaixa!BR19&lt;calculadoraViab!$C$85),-calculadoraViab!$C$47/calculadoraViab!$B$85,0)</f>
        <v>0</v>
      </c>
      <c r="BS24" s="282">
        <f>IF(AND(fluxoDeCaixa!BS19&gt;=calculadoraViab!$C$84,fluxoDeCaixa!BS19&lt;calculadoraViab!$C$85),-calculadoraViab!$C$47/calculadoraViab!$B$85,0)</f>
        <v>0</v>
      </c>
      <c r="BT24" s="282">
        <f>IF(AND(fluxoDeCaixa!BT19&gt;=calculadoraViab!$C$84,fluxoDeCaixa!BT19&lt;calculadoraViab!$C$85),-calculadoraViab!$C$47/calculadoraViab!$B$85,0)</f>
        <v>0</v>
      </c>
      <c r="BU24" s="282">
        <f>IF(AND(fluxoDeCaixa!BU19&gt;=calculadoraViab!$C$84,fluxoDeCaixa!BU19&lt;calculadoraViab!$C$85),-calculadoraViab!$C$47/calculadoraViab!$B$85,0)</f>
        <v>0</v>
      </c>
      <c r="BV24" s="282">
        <f>IF(AND(fluxoDeCaixa!BV19&gt;=calculadoraViab!$C$84,fluxoDeCaixa!BV19&lt;calculadoraViab!$C$85),-calculadoraViab!$C$47/calculadoraViab!$B$85,0)</f>
        <v>0</v>
      </c>
      <c r="BW24" s="282">
        <f>IF(AND(fluxoDeCaixa!BW19&gt;=calculadoraViab!$C$84,fluxoDeCaixa!BW19&lt;calculadoraViab!$C$85),-calculadoraViab!$C$47/calculadoraViab!$B$85,0)</f>
        <v>0</v>
      </c>
      <c r="BX24" s="282">
        <f>IF(AND(fluxoDeCaixa!BX19&gt;=calculadoraViab!$C$84,fluxoDeCaixa!BX19&lt;calculadoraViab!$C$85),-calculadoraViab!$C$47/calculadoraViab!$B$85,0)</f>
        <v>0</v>
      </c>
      <c r="BY24" s="282">
        <f>IF(AND(fluxoDeCaixa!BY19&gt;=calculadoraViab!$C$84,fluxoDeCaixa!BY19&lt;calculadoraViab!$C$85),-calculadoraViab!$C$47/calculadoraViab!$B$85,0)</f>
        <v>0</v>
      </c>
      <c r="BZ24" s="282">
        <f>IF(AND(fluxoDeCaixa!BZ19&gt;=calculadoraViab!$C$84,fluxoDeCaixa!BZ19&lt;calculadoraViab!$C$85),-calculadoraViab!$C$47/calculadoraViab!$B$85,0)</f>
        <v>0</v>
      </c>
      <c r="CA24" s="282">
        <f>IF(AND(fluxoDeCaixa!CA19&gt;=calculadoraViab!$C$84,fluxoDeCaixa!CA19&lt;calculadoraViab!$C$85),-calculadoraViab!$C$47/calculadoraViab!$B$85,0)</f>
        <v>0</v>
      </c>
      <c r="CB24" s="282">
        <f>IF(AND(fluxoDeCaixa!CB19&gt;=calculadoraViab!$C$84,fluxoDeCaixa!CB19&lt;calculadoraViab!$C$85),-calculadoraViab!$C$47/calculadoraViab!$B$85,0)</f>
        <v>0</v>
      </c>
      <c r="CC24" s="282">
        <f>IF(AND(fluxoDeCaixa!CC19&gt;=calculadoraViab!$C$84,fluxoDeCaixa!CC19&lt;calculadoraViab!$C$85),-calculadoraViab!$C$47/calculadoraViab!$B$85,0)</f>
        <v>0</v>
      </c>
      <c r="CD24" s="282">
        <f>IF(AND(fluxoDeCaixa!CD19&gt;=calculadoraViab!$C$84,fluxoDeCaixa!CD19&lt;calculadoraViab!$C$85),-calculadoraViab!$C$47/calculadoraViab!$B$85,0)</f>
        <v>0</v>
      </c>
      <c r="CE24" s="282">
        <f>IF(AND(fluxoDeCaixa!CE19&gt;=calculadoraViab!$C$84,fluxoDeCaixa!CE19&lt;calculadoraViab!$C$85),-calculadoraViab!$C$47/calculadoraViab!$B$85,0)</f>
        <v>0</v>
      </c>
      <c r="CF24" s="282">
        <f>IF(AND(fluxoDeCaixa!CF19&gt;=calculadoraViab!$C$84,fluxoDeCaixa!CF19&lt;calculadoraViab!$C$85),-calculadoraViab!$C$47/calculadoraViab!$B$85,0)</f>
        <v>0</v>
      </c>
      <c r="CG24" s="282">
        <f>IF(AND(fluxoDeCaixa!CG19&gt;=calculadoraViab!$C$84,fluxoDeCaixa!CG19&lt;calculadoraViab!$C$85),-calculadoraViab!$C$47/calculadoraViab!$B$85,0)</f>
        <v>0</v>
      </c>
      <c r="CH24" s="282">
        <f>IF(AND(fluxoDeCaixa!CH19&gt;=calculadoraViab!$C$84,fluxoDeCaixa!CH19&lt;calculadoraViab!$C$85),-calculadoraViab!$C$47/calculadoraViab!$B$85,0)</f>
        <v>0</v>
      </c>
      <c r="CI24" s="282">
        <f>IF(AND(fluxoDeCaixa!CI19&gt;=calculadoraViab!$C$84,fluxoDeCaixa!CI19&lt;calculadoraViab!$C$85),-calculadoraViab!$C$47/calculadoraViab!$B$85,0)</f>
        <v>0</v>
      </c>
      <c r="CJ24" s="282">
        <f>IF(AND(fluxoDeCaixa!CJ19&gt;=calculadoraViab!$C$84,fluxoDeCaixa!CJ19&lt;calculadoraViab!$C$85),-calculadoraViab!$C$47/calculadoraViab!$B$85,0)</f>
        <v>0</v>
      </c>
      <c r="CK24" s="282">
        <f>IF(AND(fluxoDeCaixa!CK19&gt;=calculadoraViab!$C$84,fluxoDeCaixa!CK19&lt;calculadoraViab!$C$85),-calculadoraViab!$C$47/calculadoraViab!$B$85,0)</f>
        <v>0</v>
      </c>
      <c r="CL24" s="282">
        <f>IF(AND(fluxoDeCaixa!CL19&gt;=calculadoraViab!$C$84,fluxoDeCaixa!CL19&lt;calculadoraViab!$C$85),-calculadoraViab!$C$47/calculadoraViab!$B$85,0)</f>
        <v>0</v>
      </c>
      <c r="CM24" s="282">
        <f>IF(AND(fluxoDeCaixa!CM19&gt;=calculadoraViab!$C$84,fluxoDeCaixa!CM19&lt;calculadoraViab!$C$85),-calculadoraViab!$C$47/calculadoraViab!$B$85,0)</f>
        <v>0</v>
      </c>
      <c r="CN24" s="282">
        <f>IF(AND(fluxoDeCaixa!CN19&gt;=calculadoraViab!$C$84,fluxoDeCaixa!CN19&lt;calculadoraViab!$C$85),-calculadoraViab!$C$47/calculadoraViab!$B$85,0)</f>
        <v>0</v>
      </c>
      <c r="CO24" s="282">
        <f>IF(AND(fluxoDeCaixa!CO19&gt;=calculadoraViab!$C$84,fluxoDeCaixa!CO19&lt;calculadoraViab!$C$85),-calculadoraViab!$C$47/calculadoraViab!$B$85,0)</f>
        <v>0</v>
      </c>
      <c r="CP24" s="282">
        <f>IF(AND(fluxoDeCaixa!CP19&gt;=calculadoraViab!$C$84,fluxoDeCaixa!CP19&lt;calculadoraViab!$C$85),-calculadoraViab!$C$47/calculadoraViab!$B$85,0)</f>
        <v>0</v>
      </c>
      <c r="CQ24" s="282">
        <f>IF(AND(fluxoDeCaixa!CQ19&gt;=calculadoraViab!$C$84,fluxoDeCaixa!CQ19&lt;calculadoraViab!$C$85),-calculadoraViab!$C$47/calculadoraViab!$B$85,0)</f>
        <v>0</v>
      </c>
      <c r="CR24" s="282">
        <f>IF(AND(fluxoDeCaixa!CR19&gt;=calculadoraViab!$C$84,fluxoDeCaixa!CR19&lt;calculadoraViab!$C$85),-calculadoraViab!$C$47/calculadoraViab!$B$85,0)</f>
        <v>0</v>
      </c>
      <c r="CS24" s="282">
        <f>IF(AND(fluxoDeCaixa!CS19&gt;=calculadoraViab!$C$84,fluxoDeCaixa!CS19&lt;calculadoraViab!$C$85),-calculadoraViab!$C$47/calculadoraViab!$B$85,0)</f>
        <v>0</v>
      </c>
      <c r="CT24" s="282">
        <f>IF(AND(fluxoDeCaixa!CT19&gt;=calculadoraViab!$C$84,fluxoDeCaixa!CT19&lt;calculadoraViab!$C$85),-calculadoraViab!$C$47/calculadoraViab!$B$85,0)</f>
        <v>0</v>
      </c>
      <c r="CU24" s="282">
        <f>IF(AND(fluxoDeCaixa!CU19&gt;=calculadoraViab!$C$84,fluxoDeCaixa!CU19&lt;calculadoraViab!$C$85),-calculadoraViab!$C$47/calculadoraViab!$B$85,0)</f>
        <v>0</v>
      </c>
      <c r="CV24" s="282">
        <f>IF(AND(fluxoDeCaixa!CV19&gt;=calculadoraViab!$C$84,fluxoDeCaixa!CV19&lt;calculadoraViab!$C$85),-calculadoraViab!$C$47/calculadoraViab!$B$85,0)</f>
        <v>0</v>
      </c>
      <c r="CW24" s="282">
        <f>IF(AND(fluxoDeCaixa!CW19&gt;=calculadoraViab!$C$84,fluxoDeCaixa!CW19&lt;calculadoraViab!$C$85),-calculadoraViab!$C$47/calculadoraViab!$B$85,0)</f>
        <v>0</v>
      </c>
      <c r="CX24" s="282">
        <f>IF(AND(fluxoDeCaixa!CX19&gt;=calculadoraViab!$C$84,fluxoDeCaixa!CX19&lt;calculadoraViab!$C$85),-calculadoraViab!$C$47/calculadoraViab!$B$85,0)</f>
        <v>0</v>
      </c>
      <c r="CY24" s="282">
        <f>IF(AND(fluxoDeCaixa!CY19&gt;=calculadoraViab!$C$84,fluxoDeCaixa!CY19&lt;calculadoraViab!$C$85),-calculadoraViab!$C$47/calculadoraViab!$B$85,0)</f>
        <v>0</v>
      </c>
      <c r="CZ24" s="282">
        <f>IF(AND(fluxoDeCaixa!CZ19&gt;=calculadoraViab!$C$84,fluxoDeCaixa!CZ19&lt;calculadoraViab!$C$85),-calculadoraViab!$C$47/calculadoraViab!$B$85,0)</f>
        <v>0</v>
      </c>
      <c r="DA24" s="282">
        <f>IF(AND(fluxoDeCaixa!DA19&gt;=calculadoraViab!$C$84,fluxoDeCaixa!DA19&lt;calculadoraViab!$C$85),-calculadoraViab!$C$47/calculadoraViab!$B$85,0)</f>
        <v>0</v>
      </c>
      <c r="DB24" s="282">
        <f>IF(AND(fluxoDeCaixa!DB19&gt;=calculadoraViab!$C$84,fluxoDeCaixa!DB19&lt;calculadoraViab!$C$85),-calculadoraViab!$C$47/calculadoraViab!$B$85,0)</f>
        <v>0</v>
      </c>
      <c r="DC24" s="282">
        <f>IF(AND(fluxoDeCaixa!DC19&gt;=calculadoraViab!$C$84,fluxoDeCaixa!DC19&lt;calculadoraViab!$C$85),-calculadoraViab!$C$47/calculadoraViab!$B$85,0)</f>
        <v>0</v>
      </c>
      <c r="DD24" s="282">
        <f>IF(AND(fluxoDeCaixa!DD19&gt;=calculadoraViab!$C$84,fluxoDeCaixa!DD19&lt;calculadoraViab!$C$85),-calculadoraViab!$C$47/calculadoraViab!$B$85,0)</f>
        <v>0</v>
      </c>
      <c r="DE24" s="282">
        <f>IF(AND(fluxoDeCaixa!DE19&gt;=calculadoraViab!$C$84,fluxoDeCaixa!DE19&lt;calculadoraViab!$C$85),-calculadoraViab!$C$47/calculadoraViab!$B$85,0)</f>
        <v>0</v>
      </c>
      <c r="DF24" s="282">
        <f>IF(AND(fluxoDeCaixa!DF19&gt;=calculadoraViab!$C$84,fluxoDeCaixa!DF19&lt;calculadoraViab!$C$85),-calculadoraViab!$C$47/calculadoraViab!$B$85,0)</f>
        <v>0</v>
      </c>
      <c r="DG24" s="282">
        <f>IF(AND(fluxoDeCaixa!DG19&gt;=calculadoraViab!$C$84,fluxoDeCaixa!DG19&lt;calculadoraViab!$C$85),-calculadoraViab!$C$47/calculadoraViab!$B$85,0)</f>
        <v>0</v>
      </c>
      <c r="DH24" s="282">
        <f>IF(AND(fluxoDeCaixa!DH19&gt;=calculadoraViab!$C$84,fluxoDeCaixa!DH19&lt;calculadoraViab!$C$85),-calculadoraViab!$C$47/calculadoraViab!$B$85,0)</f>
        <v>0</v>
      </c>
      <c r="DI24" s="282">
        <f>IF(AND(fluxoDeCaixa!DI19&gt;=calculadoraViab!$C$84,fluxoDeCaixa!DI19&lt;calculadoraViab!$C$85),-calculadoraViab!$C$47/calculadoraViab!$B$85,0)</f>
        <v>0</v>
      </c>
      <c r="DJ24" s="282">
        <f>IF(AND(fluxoDeCaixa!DJ19&gt;=calculadoraViab!$C$84,fluxoDeCaixa!DJ19&lt;calculadoraViab!$C$85),-calculadoraViab!$C$47/calculadoraViab!$B$85,0)</f>
        <v>0</v>
      </c>
      <c r="DK24" s="282">
        <f>IF(AND(fluxoDeCaixa!DK19&gt;=calculadoraViab!$C$84,fluxoDeCaixa!DK19&lt;calculadoraViab!$C$85),-calculadoraViab!$C$47/calculadoraViab!$B$85,0)</f>
        <v>0</v>
      </c>
      <c r="DL24" s="282">
        <f>IF(AND(fluxoDeCaixa!DL19&gt;=calculadoraViab!$C$84,fluxoDeCaixa!DL19&lt;calculadoraViab!$C$85),-calculadoraViab!$C$47/calculadoraViab!$B$85,0)</f>
        <v>0</v>
      </c>
      <c r="DM24" s="282">
        <f>IF(AND(fluxoDeCaixa!DM19&gt;=calculadoraViab!$C$84,fluxoDeCaixa!DM19&lt;calculadoraViab!$C$85),-calculadoraViab!$C$47/calculadoraViab!$B$85,0)</f>
        <v>0</v>
      </c>
      <c r="DN24" s="282">
        <f>IF(AND(fluxoDeCaixa!DN19&gt;=calculadoraViab!$C$84,fluxoDeCaixa!DN19&lt;calculadoraViab!$C$85),-calculadoraViab!$C$47/calculadoraViab!$B$85,0)</f>
        <v>0</v>
      </c>
      <c r="DO24" s="282">
        <f>IF(AND(fluxoDeCaixa!DO19&gt;=calculadoraViab!$C$84,fluxoDeCaixa!DO19&lt;calculadoraViab!$C$85),-calculadoraViab!$C$47/calculadoraViab!$B$85,0)</f>
        <v>0</v>
      </c>
      <c r="DP24" s="282">
        <f>IF(AND(fluxoDeCaixa!DP19&gt;=calculadoraViab!$C$84,fluxoDeCaixa!DP19&lt;calculadoraViab!$C$85),-calculadoraViab!$C$47/calculadoraViab!$B$85,0)</f>
        <v>0</v>
      </c>
      <c r="DQ24" s="282">
        <f>IF(AND(fluxoDeCaixa!DQ19&gt;=calculadoraViab!$C$84,fluxoDeCaixa!DQ19&lt;calculadoraViab!$C$85),-calculadoraViab!$C$47/calculadoraViab!$B$85,0)</f>
        <v>0</v>
      </c>
      <c r="DR24" s="282">
        <f>IF(AND(fluxoDeCaixa!DR19&gt;=calculadoraViab!$C$84,fluxoDeCaixa!DR19&lt;calculadoraViab!$C$85),-calculadoraViab!$C$47/calculadoraViab!$B$85,0)</f>
        <v>0</v>
      </c>
    </row>
    <row r="25" ht="14.25" customHeight="1">
      <c r="A25" s="281" t="s">
        <v>180</v>
      </c>
      <c r="B25" s="282">
        <f>IF(AND(B19&gt;=calculadoraViab!$C$85,B19&lt;EDATE(calculadoraViab!$C$87,calculadoraViab!$F$72)),calculadoraViab!$C$29/calculadoraViab!$B$87,0)</f>
        <v>0</v>
      </c>
      <c r="C25" s="282">
        <f>IF(AND(C19&gt;=calculadoraViab!$C$85,C19&lt;EDATE(calculadoraViab!$C$87,calculadoraViab!$F$72)),calculadoraViab!$C$29/calculadoraViab!$B$87,0)</f>
        <v>0</v>
      </c>
      <c r="D25" s="282">
        <f>IF(AND(D19&gt;=calculadoraViab!$C$85,D19&lt;EDATE(calculadoraViab!$C$87,calculadoraViab!$F$72)),calculadoraViab!$C$29/calculadoraViab!$B$87,0)</f>
        <v>0</v>
      </c>
      <c r="E25" s="282">
        <f>IF(AND(E19&gt;=calculadoraViab!$C$85,E19&lt;EDATE(calculadoraViab!$C$87,calculadoraViab!$F$72)),calculadoraViab!$C$29/calculadoraViab!$B$87,0)</f>
        <v>0</v>
      </c>
      <c r="F25" s="282">
        <f>IF(AND(F19&gt;=calculadoraViab!$C$85,F19&lt;EDATE(calculadoraViab!$C$87,calculadoraViab!$F$72)),calculadoraViab!$C$29/calculadoraViab!$B$87,0)</f>
        <v>0</v>
      </c>
      <c r="G25" s="282">
        <f>IF(AND(G19&gt;=calculadoraViab!$C$85,G19&lt;EDATE(calculadoraViab!$C$87,calculadoraViab!$F$72)),calculadoraViab!$C$29/calculadoraViab!$B$87,0)</f>
        <v>0</v>
      </c>
      <c r="H25" s="282">
        <f>IF(AND(H19&gt;=calculadoraViab!$C$85,H19&lt;EDATE(calculadoraViab!$C$87,calculadoraViab!$F$72)),calculadoraViab!$C$29/calculadoraViab!$B$87,0)</f>
        <v>0</v>
      </c>
      <c r="I25" s="282">
        <f>IF(AND(I19&gt;=calculadoraViab!$C$85,I19&lt;EDATE(calculadoraViab!$C$87,calculadoraViab!$F$72)),calculadoraViab!$C$29/calculadoraViab!$B$87,0)</f>
        <v>0</v>
      </c>
      <c r="J25" s="282">
        <f>IF(AND(J19&gt;=calculadoraViab!$C$85,J19&lt;EDATE(calculadoraViab!$C$87,calculadoraViab!$F$72)),calculadoraViab!$C$29/calculadoraViab!$B$87,0)</f>
        <v>0</v>
      </c>
      <c r="K25" s="282">
        <f>IF(AND(K19&gt;=calculadoraViab!$C$85,K19&lt;EDATE(calculadoraViab!$C$87,calculadoraViab!$F$72)),calculadoraViab!$C$29/calculadoraViab!$B$87,0)</f>
        <v>0</v>
      </c>
      <c r="L25" s="282">
        <f>IF(AND(L19&gt;=calculadoraViab!$C$85,L19&lt;EDATE(calculadoraViab!$C$87,calculadoraViab!$F$72)),calculadoraViab!$C$29/calculadoraViab!$B$87,0)</f>
        <v>0</v>
      </c>
      <c r="M25" s="282">
        <f>IF(AND(M19&gt;=calculadoraViab!$C$85,M19&lt;EDATE(calculadoraViab!$C$87,calculadoraViab!$F$72)),calculadoraViab!$C$29/calculadoraViab!$B$87,0)</f>
        <v>0</v>
      </c>
      <c r="N25" s="282">
        <f>IF(AND(N19&gt;=calculadoraViab!$C$85,N19&lt;EDATE(calculadoraViab!$C$87,calculadoraViab!$F$72)),calculadoraViab!$C$29/calculadoraViab!$B$87,0)</f>
        <v>0</v>
      </c>
      <c r="O25" s="282">
        <f>IF(AND(O19&gt;=calculadoraViab!$C$85,O19&lt;EDATE(calculadoraViab!$C$87,calculadoraViab!$F$72)),calculadoraViab!$C$29/calculadoraViab!$B$87,0)</f>
        <v>0</v>
      </c>
      <c r="P25" s="282">
        <f>IF(AND(P19&gt;=calculadoraViab!$C$85,P19&lt;EDATE(calculadoraViab!$C$87,calculadoraViab!$F$72)),calculadoraViab!$C$29/calculadoraViab!$B$87,0)</f>
        <v>0</v>
      </c>
      <c r="Q25" s="282">
        <f>IF(AND(Q19&gt;=calculadoraViab!$C$85,Q19&lt;EDATE(calculadoraViab!$C$87,calculadoraViab!$F$72)),calculadoraViab!$C$29/calculadoraViab!$B$87,0)</f>
        <v>0</v>
      </c>
      <c r="R25" s="282">
        <f>IF(AND(R19&gt;=calculadoraViab!$C$85,R19&lt;EDATE(calculadoraViab!$C$87,calculadoraViab!$F$72)),calculadoraViab!$C$29/calculadoraViab!$B$87,0)</f>
        <v>0</v>
      </c>
      <c r="S25" s="282">
        <f>IF(AND(S19&gt;=calculadoraViab!$C$85,S19&lt;EDATE(calculadoraViab!$C$87,calculadoraViab!$F$72)),calculadoraViab!$C$29/calculadoraViab!$B$87,0)</f>
        <v>0</v>
      </c>
      <c r="T25" s="282">
        <f>IF(AND(T19&gt;=calculadoraViab!$C$85,T19&lt;EDATE(calculadoraViab!$C$87,calculadoraViab!$F$72)),calculadoraViab!$C$29/calculadoraViab!$B$87,0)</f>
        <v>0</v>
      </c>
      <c r="U25" s="282">
        <f>IF(AND(U19&gt;=calculadoraViab!$C$85,U19&lt;EDATE(calculadoraViab!$C$87,calculadoraViab!$F$72)),calculadoraViab!$C$29/calculadoraViab!$B$87,0)</f>
        <v>0</v>
      </c>
      <c r="V25" s="282">
        <f>IF(AND(V19&gt;=calculadoraViab!$C$85,V19&lt;EDATE(calculadoraViab!$C$87,calculadoraViab!$F$72)),calculadoraViab!$C$29/calculadoraViab!$B$87,0)</f>
        <v>0</v>
      </c>
      <c r="W25" s="282">
        <f>IF(AND(W19&gt;=calculadoraViab!$C$85,W19&lt;EDATE(calculadoraViab!$C$87,calculadoraViab!$F$72)),calculadoraViab!$C$29/calculadoraViab!$B$87,0)</f>
        <v>0</v>
      </c>
      <c r="X25" s="282">
        <f>IF(AND(X19&gt;=calculadoraViab!$C$85,X19&lt;EDATE(calculadoraViab!$C$87,calculadoraViab!$F$72)),calculadoraViab!$C$29/calculadoraViab!$B$87,0)</f>
        <v>0</v>
      </c>
      <c r="Y25" s="282">
        <f>IF(AND(Y19&gt;=calculadoraViab!$C$85,Y19&lt;EDATE(calculadoraViab!$C$87,calculadoraViab!$F$72)),calculadoraViab!$C$29/calculadoraViab!$B$87,0)</f>
        <v>0</v>
      </c>
      <c r="Z25" s="282">
        <f>IF(AND(Z19&gt;=calculadoraViab!$C$85,Z19&lt;EDATE(calculadoraViab!$C$87,calculadoraViab!$F$72)),calculadoraViab!$C$29/calculadoraViab!$B$87,0)</f>
        <v>0</v>
      </c>
      <c r="AA25" s="282">
        <f>IF(AND(AA19&gt;=calculadoraViab!$C$85,AA19&lt;EDATE(calculadoraViab!$C$87,calculadoraViab!$F$72)),calculadoraViab!$C$29/calculadoraViab!$B$87,0)</f>
        <v>0</v>
      </c>
      <c r="AB25" s="282">
        <f>IF(AND(AB19&gt;=calculadoraViab!$C$85,AB19&lt;EDATE(calculadoraViab!$C$87,calculadoraViab!$F$72)),calculadoraViab!$C$29/calculadoraViab!$B$87,0)</f>
        <v>0</v>
      </c>
      <c r="AC25" s="282">
        <f>IF(AND(AC19&gt;=calculadoraViab!$C$85,AC19&lt;EDATE(calculadoraViab!$C$87,calculadoraViab!$F$72)),calculadoraViab!$C$29/calculadoraViab!$B$87,0)</f>
        <v>0</v>
      </c>
      <c r="AD25" s="282">
        <f>IF(AND(AD19&gt;=calculadoraViab!$C$85,AD19&lt;EDATE(calculadoraViab!$C$87,calculadoraViab!$F$72)),calculadoraViab!$C$29/calculadoraViab!$B$87,0)</f>
        <v>0</v>
      </c>
      <c r="AE25" s="282">
        <f>IF(AND(AE19&gt;=calculadoraViab!$C$85,AE19&lt;EDATE(calculadoraViab!$C$87,calculadoraViab!$F$72)),calculadoraViab!$C$29/calculadoraViab!$B$87,0)</f>
        <v>0</v>
      </c>
      <c r="AF25" s="282">
        <f>IF(AND(AF19&gt;=calculadoraViab!$C$85,AF19&lt;EDATE(calculadoraViab!$C$87,calculadoraViab!$F$72)),calculadoraViab!$C$29/calculadoraViab!$B$87,0)</f>
        <v>0</v>
      </c>
      <c r="AG25" s="282">
        <f>IF(AND(AG19&gt;=calculadoraViab!$C$85,AG19&lt;EDATE(calculadoraViab!$C$87,calculadoraViab!$F$72)),calculadoraViab!$C$29/calculadoraViab!$B$87,0)</f>
        <v>0</v>
      </c>
      <c r="AH25" s="282">
        <f>IF(AND(AH19&gt;=calculadoraViab!$C$85,AH19&lt;EDATE(calculadoraViab!$C$87,calculadoraViab!$F$72)),calculadoraViab!$C$29/calculadoraViab!$B$87,0)</f>
        <v>0</v>
      </c>
      <c r="AI25" s="282">
        <f>IF(AND(AI19&gt;=calculadoraViab!$C$85,AI19&lt;EDATE(calculadoraViab!$C$87,calculadoraViab!$F$72)),calculadoraViab!$C$29/calculadoraViab!$B$87,0)</f>
        <v>0</v>
      </c>
      <c r="AJ25" s="282">
        <f>IF(AND(AJ19&gt;=calculadoraViab!$C$85,AJ19&lt;EDATE(calculadoraViab!$C$87,calculadoraViab!$F$72)),calculadoraViab!$C$29/calculadoraViab!$B$87,0)</f>
        <v>0</v>
      </c>
      <c r="AK25" s="282">
        <f>IF(AND(AK19&gt;=calculadoraViab!$C$85,AK19&lt;EDATE(calculadoraViab!$C$87,calculadoraViab!$F$72)),calculadoraViab!$C$29/calculadoraViab!$B$87,0)</f>
        <v>0</v>
      </c>
      <c r="AL25" s="282">
        <f>IF(AND(AL19&gt;=calculadoraViab!$C$85,AL19&lt;EDATE(calculadoraViab!$C$87,calculadoraViab!$F$72)),calculadoraViab!$C$29/calculadoraViab!$B$87,0)</f>
        <v>0</v>
      </c>
      <c r="AM25" s="282">
        <f>IF(AND(AM19&gt;=calculadoraViab!$C$85,AM19&lt;EDATE(calculadoraViab!$C$87,calculadoraViab!$F$72)),calculadoraViab!$C$29/calculadoraViab!$B$87,0)</f>
        <v>0</v>
      </c>
      <c r="AN25" s="282">
        <f>IF(AND(AN19&gt;=calculadoraViab!$C$85,AN19&lt;EDATE(calculadoraViab!$C$87,calculadoraViab!$F$72)),calculadoraViab!$C$29/calculadoraViab!$B$87,0)</f>
        <v>0</v>
      </c>
      <c r="AO25" s="282">
        <f>IF(AND(AO19&gt;=calculadoraViab!$C$85,AO19&lt;EDATE(calculadoraViab!$C$87,calculadoraViab!$F$72)),calculadoraViab!$C$29/calculadoraViab!$B$87,0)</f>
        <v>0</v>
      </c>
      <c r="AP25" s="282">
        <f>IF(AND(AP19&gt;=calculadoraViab!$C$85,AP19&lt;EDATE(calculadoraViab!$C$87,calculadoraViab!$F$72)),calculadoraViab!$C$29/calculadoraViab!$B$87,0)</f>
        <v>0</v>
      </c>
      <c r="AQ25" s="282">
        <f>IF(AND(AQ19&gt;=calculadoraViab!$C$85,AQ19&lt;EDATE(calculadoraViab!$C$87,calculadoraViab!$F$72)),calculadoraViab!$C$29/calculadoraViab!$B$87,0)</f>
        <v>0</v>
      </c>
      <c r="AR25" s="282">
        <f>IF(AND(AR19&gt;=calculadoraViab!$C$85,AR19&lt;EDATE(calculadoraViab!$C$87,calculadoraViab!$F$72)),calculadoraViab!$C$29/calculadoraViab!$B$87,0)</f>
        <v>0</v>
      </c>
      <c r="AS25" s="282">
        <f>IF(AND(AS19&gt;=calculadoraViab!$C$85,AS19&lt;EDATE(calculadoraViab!$C$87,calculadoraViab!$F$72)),calculadoraViab!$C$29/calculadoraViab!$B$87,0)</f>
        <v>0</v>
      </c>
      <c r="AT25" s="282">
        <f>IF(AND(AT19&gt;=calculadoraViab!$C$85,AT19&lt;EDATE(calculadoraViab!$C$87,calculadoraViab!$F$72)),calculadoraViab!$C$29/calculadoraViab!$B$87,0)</f>
        <v>0</v>
      </c>
      <c r="AU25" s="282">
        <f>IF(AND(AU19&gt;=calculadoraViab!$C$85,AU19&lt;EDATE(calculadoraViab!$C$87,calculadoraViab!$F$72)),calculadoraViab!$C$29/calculadoraViab!$B$87,0)</f>
        <v>0</v>
      </c>
      <c r="AV25" s="282">
        <f>IF(AND(AV19&gt;=calculadoraViab!$C$85,AV19&lt;EDATE(calculadoraViab!$C$87,calculadoraViab!$F$72)),calculadoraViab!$C$29/calculadoraViab!$B$87,0)</f>
        <v>0</v>
      </c>
      <c r="AW25" s="282">
        <f>IF(AND(AW19&gt;=calculadoraViab!$C$85,AW19&lt;EDATE(calculadoraViab!$C$87,calculadoraViab!$F$72)),calculadoraViab!$C$29/calculadoraViab!$B$87,0)</f>
        <v>0</v>
      </c>
      <c r="AX25" s="282">
        <f>IF(AND(AX19&gt;=calculadoraViab!$C$85,AX19&lt;EDATE(calculadoraViab!$C$87,calculadoraViab!$F$72)),calculadoraViab!$C$29/calculadoraViab!$B$87,0)</f>
        <v>0</v>
      </c>
      <c r="AY25" s="282">
        <f>IF(AND(AY19&gt;=calculadoraViab!$C$85,AY19&lt;EDATE(calculadoraViab!$C$87,calculadoraViab!$F$72)),calculadoraViab!$C$29/calculadoraViab!$B$87,0)</f>
        <v>0</v>
      </c>
      <c r="AZ25" s="282">
        <f>IF(AND(AZ19&gt;=calculadoraViab!$C$85,AZ19&lt;EDATE(calculadoraViab!$C$87,calculadoraViab!$F$72)),calculadoraViab!$C$29/calculadoraViab!$B$87,0)</f>
        <v>0</v>
      </c>
      <c r="BA25" s="282">
        <f>IF(AND(BA19&gt;=calculadoraViab!$C$85,BA19&lt;EDATE(calculadoraViab!$C$87,calculadoraViab!$F$72)),calculadoraViab!$C$29/calculadoraViab!$B$87,0)</f>
        <v>0</v>
      </c>
      <c r="BB25" s="282">
        <f>IF(AND(BB19&gt;=calculadoraViab!$C$85,BB19&lt;EDATE(calculadoraViab!$C$87,calculadoraViab!$F$72)),calculadoraViab!$C$29/calculadoraViab!$B$87,0)</f>
        <v>0</v>
      </c>
      <c r="BC25" s="282">
        <f>IF(AND(BC19&gt;=calculadoraViab!$C$85,BC19&lt;EDATE(calculadoraViab!$C$87,calculadoraViab!$F$72)),calculadoraViab!$C$29/calculadoraViab!$B$87,0)</f>
        <v>0</v>
      </c>
      <c r="BD25" s="282">
        <f>IF(AND(BD19&gt;=calculadoraViab!$C$85,BD19&lt;EDATE(calculadoraViab!$C$87,calculadoraViab!$F$72)),calculadoraViab!$C$29/calculadoraViab!$B$87,0)</f>
        <v>0</v>
      </c>
      <c r="BE25" s="282">
        <f>IF(AND(BE19&gt;=calculadoraViab!$C$85,BE19&lt;EDATE(calculadoraViab!$C$87,calculadoraViab!$F$72)),calculadoraViab!$C$29/calculadoraViab!$B$87,0)</f>
        <v>0</v>
      </c>
      <c r="BF25" s="282">
        <f>IF(AND(BF19&gt;=calculadoraViab!$C$85,BF19&lt;EDATE(calculadoraViab!$C$87,calculadoraViab!$F$72)),calculadoraViab!$C$29/calculadoraViab!$B$87,0)</f>
        <v>0</v>
      </c>
      <c r="BG25" s="282">
        <f>IF(AND(BG19&gt;=calculadoraViab!$C$85,BG19&lt;EDATE(calculadoraViab!$C$87,calculadoraViab!$F$72)),calculadoraViab!$C$29/calculadoraViab!$B$87,0)</f>
        <v>0</v>
      </c>
      <c r="BH25" s="282">
        <f>IF(AND(BH19&gt;=calculadoraViab!$C$85,BH19&lt;EDATE(calculadoraViab!$C$87,calculadoraViab!$F$72)),calculadoraViab!$C$29/calculadoraViab!$B$87,0)</f>
        <v>0</v>
      </c>
      <c r="BI25" s="282">
        <f>IF(AND(BI19&gt;=calculadoraViab!$C$85,BI19&lt;EDATE(calculadoraViab!$C$87,calculadoraViab!$F$72)),calculadoraViab!$C$29/calculadoraViab!$B$87,0)</f>
        <v>0</v>
      </c>
      <c r="BJ25" s="282">
        <f>IF(AND(BJ19&gt;=calculadoraViab!$C$85,BJ19&lt;EDATE(calculadoraViab!$C$87,calculadoraViab!$F$72)),calculadoraViab!$C$29/calculadoraViab!$B$87,0)</f>
        <v>0</v>
      </c>
      <c r="BK25" s="282">
        <f>IF(AND(BK19&gt;=calculadoraViab!$C$85,BK19&lt;EDATE(calculadoraViab!$C$87,calculadoraViab!$F$72)),calculadoraViab!$C$29/calculadoraViab!$B$87,0)</f>
        <v>0</v>
      </c>
      <c r="BL25" s="282">
        <f>IF(AND(BL19&gt;=calculadoraViab!$C$85,BL19&lt;EDATE(calculadoraViab!$C$87,calculadoraViab!$F$72)),calculadoraViab!$C$29/calculadoraViab!$B$87,0)</f>
        <v>0</v>
      </c>
      <c r="BM25" s="282">
        <f>IF(AND(BM19&gt;=calculadoraViab!$C$85,BM19&lt;EDATE(calculadoraViab!$C$87,calculadoraViab!$F$72)),calculadoraViab!$C$29/calculadoraViab!$B$87,0)</f>
        <v>0</v>
      </c>
      <c r="BN25" s="282">
        <f>IF(AND(BN19&gt;=calculadoraViab!$C$85,BN19&lt;EDATE(calculadoraViab!$C$87,calculadoraViab!$F$72)),calculadoraViab!$C$29/calculadoraViab!$B$87,0)</f>
        <v>0</v>
      </c>
      <c r="BO25" s="282">
        <f>IF(AND(BO19&gt;=calculadoraViab!$C$85,BO19&lt;EDATE(calculadoraViab!$C$87,calculadoraViab!$F$72)),calculadoraViab!$C$29/calculadoraViab!$B$87,0)</f>
        <v>0</v>
      </c>
      <c r="BP25" s="282">
        <f>IF(AND(BP19&gt;=calculadoraViab!$C$85,BP19&lt;EDATE(calculadoraViab!$C$87,calculadoraViab!$F$72)),calculadoraViab!$C$29/calculadoraViab!$B$87,0)</f>
        <v>0</v>
      </c>
      <c r="BQ25" s="282">
        <f>IF(AND(BQ19&gt;=calculadoraViab!$C$85,BQ19&lt;EDATE(calculadoraViab!$C$87,calculadoraViab!$F$72)),calculadoraViab!$C$29/calculadoraViab!$B$87,0)</f>
        <v>0</v>
      </c>
      <c r="BR25" s="282">
        <f>IF(AND(BR19&gt;=calculadoraViab!$C$85,BR19&lt;EDATE(calculadoraViab!$C$87,calculadoraViab!$F$72)),calculadoraViab!$C$29/calculadoraViab!$B$87,0)</f>
        <v>0</v>
      </c>
      <c r="BS25" s="282">
        <f>IF(AND(BS19&gt;=calculadoraViab!$C$85,BS19&lt;EDATE(calculadoraViab!$C$87,calculadoraViab!$F$72)),calculadoraViab!$C$29/calculadoraViab!$B$87,0)</f>
        <v>0</v>
      </c>
      <c r="BT25" s="282">
        <f>IF(AND(BT19&gt;=calculadoraViab!$C$85,BT19&lt;EDATE(calculadoraViab!$C$87,calculadoraViab!$F$72)),calculadoraViab!$C$29/calculadoraViab!$B$87,0)</f>
        <v>0</v>
      </c>
      <c r="BU25" s="282">
        <f>IF(AND(BU19&gt;=calculadoraViab!$C$85,BU19&lt;EDATE(calculadoraViab!$C$87,calculadoraViab!$F$72)),calculadoraViab!$C$29/calculadoraViab!$B$87,0)</f>
        <v>0</v>
      </c>
      <c r="BV25" s="282">
        <f>IF(AND(BV19&gt;=calculadoraViab!$C$85,BV19&lt;EDATE(calculadoraViab!$C$87,calculadoraViab!$F$72)),calculadoraViab!$C$29/calculadoraViab!$B$87,0)</f>
        <v>0</v>
      </c>
      <c r="BW25" s="282">
        <f>IF(AND(BW19&gt;=calculadoraViab!$C$85,BW19&lt;EDATE(calculadoraViab!$C$87,calculadoraViab!$F$72)),calculadoraViab!$C$29/calculadoraViab!$B$87,0)</f>
        <v>0</v>
      </c>
      <c r="BX25" s="282">
        <f>IF(AND(BX19&gt;=calculadoraViab!$C$85,BX19&lt;EDATE(calculadoraViab!$C$87,calculadoraViab!$F$72)),calculadoraViab!$C$29/calculadoraViab!$B$87,0)</f>
        <v>0</v>
      </c>
      <c r="BY25" s="282">
        <f>IF(AND(BY19&gt;=calculadoraViab!$C$85,BY19&lt;EDATE(calculadoraViab!$C$87,calculadoraViab!$F$72)),calculadoraViab!$C$29/calculadoraViab!$B$87,0)</f>
        <v>0</v>
      </c>
      <c r="BZ25" s="282">
        <f>IF(AND(BZ19&gt;=calculadoraViab!$C$85,BZ19&lt;EDATE(calculadoraViab!$C$87,calculadoraViab!$F$72)),calculadoraViab!$C$29/calculadoraViab!$B$87,0)</f>
        <v>0</v>
      </c>
      <c r="CA25" s="282">
        <f>IF(AND(CA19&gt;=calculadoraViab!$C$85,CA19&lt;EDATE(calculadoraViab!$C$87,calculadoraViab!$F$72)),calculadoraViab!$C$29/calculadoraViab!$B$87,0)</f>
        <v>0</v>
      </c>
      <c r="CB25" s="282">
        <f>IF(AND(CB19&gt;=calculadoraViab!$C$85,CB19&lt;EDATE(calculadoraViab!$C$87,calculadoraViab!$F$72)),calculadoraViab!$C$29/calculadoraViab!$B$87,0)</f>
        <v>0</v>
      </c>
      <c r="CC25" s="282">
        <f>IF(AND(CC19&gt;=calculadoraViab!$C$85,CC19&lt;EDATE(calculadoraViab!$C$87,calculadoraViab!$F$72)),calculadoraViab!$C$29/calculadoraViab!$B$87,0)</f>
        <v>0</v>
      </c>
      <c r="CD25" s="282">
        <f>IF(AND(CD19&gt;=calculadoraViab!$C$85,CD19&lt;EDATE(calculadoraViab!$C$87,calculadoraViab!$F$72)),calculadoraViab!$C$29/calculadoraViab!$B$87,0)</f>
        <v>0</v>
      </c>
      <c r="CE25" s="282">
        <f>IF(AND(CE19&gt;=calculadoraViab!$C$85,CE19&lt;EDATE(calculadoraViab!$C$87,calculadoraViab!$F$72)),calculadoraViab!$C$29/calculadoraViab!$B$87,0)</f>
        <v>0</v>
      </c>
      <c r="CF25" s="282">
        <f>IF(AND(CF19&gt;=calculadoraViab!$C$85,CF19&lt;EDATE(calculadoraViab!$C$87,calculadoraViab!$F$72)),calculadoraViab!$C$29/calculadoraViab!$B$87,0)</f>
        <v>0</v>
      </c>
      <c r="CG25" s="282">
        <f>IF(AND(CG19&gt;=calculadoraViab!$C$85,CG19&lt;EDATE(calculadoraViab!$C$87,calculadoraViab!$F$72)),calculadoraViab!$C$29/calculadoraViab!$B$87,0)</f>
        <v>0</v>
      </c>
      <c r="CH25" s="282">
        <f>IF(AND(CH19&gt;=calculadoraViab!$C$85,CH19&lt;EDATE(calculadoraViab!$C$87,calculadoraViab!$F$72)),calculadoraViab!$C$29/calculadoraViab!$B$87,0)</f>
        <v>0</v>
      </c>
      <c r="CI25" s="282">
        <f>IF(AND(CI19&gt;=calculadoraViab!$C$85,CI19&lt;EDATE(calculadoraViab!$C$87,calculadoraViab!$F$72)),calculadoraViab!$C$29/calculadoraViab!$B$87,0)</f>
        <v>0</v>
      </c>
      <c r="CJ25" s="282">
        <f>IF(AND(CJ19&gt;=calculadoraViab!$C$85,CJ19&lt;EDATE(calculadoraViab!$C$87,calculadoraViab!$F$72)),calculadoraViab!$C$29/calculadoraViab!$B$87,0)</f>
        <v>0</v>
      </c>
      <c r="CK25" s="282">
        <f>IF(AND(CK19&gt;=calculadoraViab!$C$85,CK19&lt;EDATE(calculadoraViab!$C$87,calculadoraViab!$F$72)),calculadoraViab!$C$29/calculadoraViab!$B$87,0)</f>
        <v>0</v>
      </c>
      <c r="CL25" s="282">
        <f>IF(AND(CL19&gt;=calculadoraViab!$C$85,CL19&lt;EDATE(calculadoraViab!$C$87,calculadoraViab!$F$72)),calculadoraViab!$C$29/calculadoraViab!$B$87,0)</f>
        <v>0</v>
      </c>
      <c r="CM25" s="282">
        <f>IF(AND(CM19&gt;=calculadoraViab!$C$85,CM19&lt;EDATE(calculadoraViab!$C$87,calculadoraViab!$F$72)),calculadoraViab!$C$29/calculadoraViab!$B$87,0)</f>
        <v>0</v>
      </c>
      <c r="CN25" s="282">
        <f>IF(AND(CN19&gt;=calculadoraViab!$C$85,CN19&lt;EDATE(calculadoraViab!$C$87,calculadoraViab!$F$72)),calculadoraViab!$C$29/calculadoraViab!$B$87,0)</f>
        <v>0</v>
      </c>
      <c r="CO25" s="282">
        <f>IF(AND(CO19&gt;=calculadoraViab!$C$85,CO19&lt;EDATE(calculadoraViab!$C$87,calculadoraViab!$F$72)),calculadoraViab!$C$29/calculadoraViab!$B$87,0)</f>
        <v>0</v>
      </c>
      <c r="CP25" s="282">
        <f>IF(AND(CP19&gt;=calculadoraViab!$C$85,CP19&lt;EDATE(calculadoraViab!$C$87,calculadoraViab!$F$72)),calculadoraViab!$C$29/calculadoraViab!$B$87,0)</f>
        <v>0</v>
      </c>
      <c r="CQ25" s="282">
        <f>IF(AND(CQ19&gt;=calculadoraViab!$C$85,CQ19&lt;EDATE(calculadoraViab!$C$87,calculadoraViab!$F$72)),calculadoraViab!$C$29/calculadoraViab!$B$87,0)</f>
        <v>0</v>
      </c>
      <c r="CR25" s="282">
        <f>IF(AND(CR19&gt;=calculadoraViab!$C$85,CR19&lt;EDATE(calculadoraViab!$C$87,calculadoraViab!$F$72)),calculadoraViab!$C$29/calculadoraViab!$B$87,0)</f>
        <v>0</v>
      </c>
      <c r="CS25" s="282">
        <f>IF(AND(CS19&gt;=calculadoraViab!$C$85,CS19&lt;EDATE(calculadoraViab!$C$87,calculadoraViab!$F$72)),calculadoraViab!$C$29/calculadoraViab!$B$87,0)</f>
        <v>0</v>
      </c>
      <c r="CT25" s="282">
        <f>IF(AND(CT19&gt;=calculadoraViab!$C$85,CT19&lt;EDATE(calculadoraViab!$C$87,calculadoraViab!$F$72)),calculadoraViab!$C$29/calculadoraViab!$B$87,0)</f>
        <v>0</v>
      </c>
      <c r="CU25" s="282">
        <f>IF(AND(CU19&gt;=calculadoraViab!$C$85,CU19&lt;EDATE(calculadoraViab!$C$87,calculadoraViab!$F$72)),calculadoraViab!$C$29/calculadoraViab!$B$87,0)</f>
        <v>0</v>
      </c>
      <c r="CV25" s="282">
        <f>IF(AND(CV19&gt;=calculadoraViab!$C$85,CV19&lt;EDATE(calculadoraViab!$C$87,calculadoraViab!$F$72)),calculadoraViab!$C$29/calculadoraViab!$B$87,0)</f>
        <v>0</v>
      </c>
      <c r="CW25" s="282">
        <f>IF(AND(CW19&gt;=calculadoraViab!$C$85,CW19&lt;EDATE(calculadoraViab!$C$87,calculadoraViab!$F$72)),calculadoraViab!$C$29/calculadoraViab!$B$87,0)</f>
        <v>0</v>
      </c>
      <c r="CX25" s="282">
        <f>IF(AND(CX19&gt;=calculadoraViab!$C$85,CX19&lt;EDATE(calculadoraViab!$C$87,calculadoraViab!$F$72)),calculadoraViab!$C$29/calculadoraViab!$B$87,0)</f>
        <v>0</v>
      </c>
      <c r="CY25" s="282">
        <f>IF(AND(CY19&gt;=calculadoraViab!$C$85,CY19&lt;EDATE(calculadoraViab!$C$87,calculadoraViab!$F$72)),calculadoraViab!$C$29/calculadoraViab!$B$87,0)</f>
        <v>0</v>
      </c>
      <c r="CZ25" s="282">
        <f>IF(AND(CZ19&gt;=calculadoraViab!$C$85,CZ19&lt;EDATE(calculadoraViab!$C$87,calculadoraViab!$F$72)),calculadoraViab!$C$29/calculadoraViab!$B$87,0)</f>
        <v>0</v>
      </c>
      <c r="DA25" s="282">
        <f>IF(AND(DA19&gt;=calculadoraViab!$C$85,DA19&lt;EDATE(calculadoraViab!$C$87,calculadoraViab!$F$72)),calculadoraViab!$C$29/calculadoraViab!$B$87,0)</f>
        <v>0</v>
      </c>
      <c r="DB25" s="282">
        <f>IF(AND(DB19&gt;=calculadoraViab!$C$85,DB19&lt;EDATE(calculadoraViab!$C$87,calculadoraViab!$F$72)),calculadoraViab!$C$29/calculadoraViab!$B$87,0)</f>
        <v>0</v>
      </c>
      <c r="DC25" s="282">
        <f>IF(AND(DC19&gt;=calculadoraViab!$C$85,DC19&lt;EDATE(calculadoraViab!$C$87,calculadoraViab!$F$72)),calculadoraViab!$C$29/calculadoraViab!$B$87,0)</f>
        <v>0</v>
      </c>
      <c r="DD25" s="282">
        <f>IF(AND(DD19&gt;=calculadoraViab!$C$85,DD19&lt;EDATE(calculadoraViab!$C$87,calculadoraViab!$F$72)),calculadoraViab!$C$29/calculadoraViab!$B$87,0)</f>
        <v>0</v>
      </c>
      <c r="DE25" s="282">
        <f>IF(AND(DE19&gt;=calculadoraViab!$C$85,DE19&lt;EDATE(calculadoraViab!$C$87,calculadoraViab!$F$72)),calculadoraViab!$C$29/calculadoraViab!$B$87,0)</f>
        <v>0</v>
      </c>
      <c r="DF25" s="282">
        <f>IF(AND(DF19&gt;=calculadoraViab!$C$85,DF19&lt;EDATE(calculadoraViab!$C$87,calculadoraViab!$F$72)),calculadoraViab!$C$29/calculadoraViab!$B$87,0)</f>
        <v>0</v>
      </c>
      <c r="DG25" s="282">
        <f>IF(AND(DG19&gt;=calculadoraViab!$C$85,DG19&lt;EDATE(calculadoraViab!$C$87,calculadoraViab!$F$72)),calculadoraViab!$C$29/calculadoraViab!$B$87,0)</f>
        <v>0</v>
      </c>
      <c r="DH25" s="282">
        <f>IF(AND(DH19&gt;=calculadoraViab!$C$85,DH19&lt;EDATE(calculadoraViab!$C$87,calculadoraViab!$F$72)),calculadoraViab!$C$29/calculadoraViab!$B$87,0)</f>
        <v>0</v>
      </c>
      <c r="DI25" s="282">
        <f>IF(AND(DI19&gt;=calculadoraViab!$C$85,DI19&lt;EDATE(calculadoraViab!$C$87,calculadoraViab!$F$72)),calculadoraViab!$C$29/calculadoraViab!$B$87,0)</f>
        <v>0</v>
      </c>
      <c r="DJ25" s="282">
        <f>IF(AND(DJ19&gt;=calculadoraViab!$C$85,DJ19&lt;EDATE(calculadoraViab!$C$87,calculadoraViab!$F$72)),calculadoraViab!$C$29/calculadoraViab!$B$87,0)</f>
        <v>0</v>
      </c>
      <c r="DK25" s="282">
        <f>IF(AND(DK19&gt;=calculadoraViab!$C$85,DK19&lt;EDATE(calculadoraViab!$C$87,calculadoraViab!$F$72)),calculadoraViab!$C$29/calculadoraViab!$B$87,0)</f>
        <v>0</v>
      </c>
      <c r="DL25" s="282">
        <f>IF(AND(DL19&gt;=calculadoraViab!$C$85,DL19&lt;EDATE(calculadoraViab!$C$87,calculadoraViab!$F$72)),calculadoraViab!$C$29/calculadoraViab!$B$87,0)</f>
        <v>0</v>
      </c>
      <c r="DM25" s="282">
        <f>IF(AND(DM19&gt;=calculadoraViab!$C$85,DM19&lt;EDATE(calculadoraViab!$C$87,calculadoraViab!$F$72)),calculadoraViab!$C$29/calculadoraViab!$B$87,0)</f>
        <v>0</v>
      </c>
      <c r="DN25" s="282">
        <f>IF(AND(DN19&gt;=calculadoraViab!$C$85,DN19&lt;EDATE(calculadoraViab!$C$87,calculadoraViab!$F$72)),calculadoraViab!$C$29/calculadoraViab!$B$87,0)</f>
        <v>0</v>
      </c>
      <c r="DO25" s="282">
        <f>IF(AND(DO19&gt;=calculadoraViab!$C$85,DO19&lt;EDATE(calculadoraViab!$C$87,calculadoraViab!$F$72)),calculadoraViab!$C$29/calculadoraViab!$B$87,0)</f>
        <v>0</v>
      </c>
      <c r="DP25" s="282">
        <f>IF(AND(DP19&gt;=calculadoraViab!$C$85,DP19&lt;EDATE(calculadoraViab!$C$87,calculadoraViab!$F$72)),calculadoraViab!$C$29/calculadoraViab!$B$87,0)</f>
        <v>0</v>
      </c>
      <c r="DQ25" s="282">
        <f>IF(AND(DQ19&gt;=calculadoraViab!$C$85,DQ19&lt;EDATE(calculadoraViab!$C$87,calculadoraViab!$F$72)),calculadoraViab!$C$29/calculadoraViab!$B$87,0)</f>
        <v>0</v>
      </c>
      <c r="DR25" s="282">
        <f>IF(AND(DR19&gt;=calculadoraViab!$C$85,DR19&lt;EDATE(calculadoraViab!$C$87,calculadoraViab!$F$72)),calculadoraViab!$C$29/calculadoraViab!$B$87,0)</f>
        <v>0</v>
      </c>
    </row>
    <row r="26" ht="14.25" customHeight="1">
      <c r="A26" s="281" t="s">
        <v>181</v>
      </c>
      <c r="B26" s="282">
        <f>IF(AND(fluxoDeCaixa!B19&gt;=calculadoraViab!$C$85,fluxoDeCaixa!B19&lt;calculadoraViab!$C$87),(-calculadoraViab!$B$58*SUM(fluxoDeCaixa!$B$27:$BE$27)/(calculadoraViab!$B$86+calculadoraViab!$B$87)),0)</f>
        <v>0</v>
      </c>
      <c r="C26" s="282">
        <f>IF(AND(fluxoDeCaixa!C19&gt;=calculadoraViab!$C$85,fluxoDeCaixa!C19&lt;calculadoraViab!$C$87),(-calculadoraViab!$B$58*SUM(fluxoDeCaixa!$B$27:$BE$27)/(calculadoraViab!$B$86+calculadoraViab!$B$87)),0)</f>
        <v>0</v>
      </c>
      <c r="D26" s="282">
        <f>IF(AND(fluxoDeCaixa!D19&gt;=calculadoraViab!$C$85,fluxoDeCaixa!D19&lt;calculadoraViab!$C$87),(-calculadoraViab!$B$58*SUM(fluxoDeCaixa!$B$27:$BE$27)/(calculadoraViab!$B$86+calculadoraViab!$B$87)),0)</f>
        <v>0</v>
      </c>
      <c r="E26" s="282">
        <f>IF(AND(fluxoDeCaixa!E19&gt;=calculadoraViab!$C$85,fluxoDeCaixa!E19&lt;calculadoraViab!$C$87),(-calculadoraViab!$B$58*SUM(fluxoDeCaixa!$B$27:$BE$27)/(calculadoraViab!$B$86+calculadoraViab!$B$87)),0)</f>
        <v>0</v>
      </c>
      <c r="F26" s="282">
        <f>IF(AND(fluxoDeCaixa!F19&gt;=calculadoraViab!$C$85,fluxoDeCaixa!F19&lt;calculadoraViab!$C$87),(-calculadoraViab!$B$58*SUM(fluxoDeCaixa!$B$27:$BE$27)/(calculadoraViab!$B$86+calculadoraViab!$B$87)),0)</f>
        <v>0</v>
      </c>
      <c r="G26" s="282">
        <f>IF(AND(fluxoDeCaixa!G19&gt;=calculadoraViab!$C$85,fluxoDeCaixa!G19&lt;calculadoraViab!$C$87),(-calculadoraViab!$B$58*SUM(fluxoDeCaixa!$B$27:$BE$27)/(calculadoraViab!$B$86+calculadoraViab!$B$87)),0)</f>
        <v>0</v>
      </c>
      <c r="H26" s="282">
        <f>IF(AND(fluxoDeCaixa!H19&gt;=calculadoraViab!$C$85,fluxoDeCaixa!H19&lt;calculadoraViab!$C$87),(-calculadoraViab!$B$58*SUM(fluxoDeCaixa!$B$27:$BE$27)/(calculadoraViab!$B$86+calculadoraViab!$B$87)),0)</f>
        <v>0</v>
      </c>
      <c r="I26" s="282">
        <f>IF(AND(fluxoDeCaixa!I19&gt;=calculadoraViab!$C$85,fluxoDeCaixa!I19&lt;calculadoraViab!$C$87),(-calculadoraViab!$B$58*SUM(fluxoDeCaixa!$B$27:$BE$27)/(calculadoraViab!$B$86+calculadoraViab!$B$87)),0)</f>
        <v>0</v>
      </c>
      <c r="J26" s="282">
        <f>IF(AND(fluxoDeCaixa!J19&gt;=calculadoraViab!$C$85,fluxoDeCaixa!J19&lt;calculadoraViab!$C$87),(-calculadoraViab!$B$58*SUM(fluxoDeCaixa!$B$27:$BE$27)/(calculadoraViab!$B$86+calculadoraViab!$B$87)),0)</f>
        <v>0</v>
      </c>
      <c r="K26" s="282">
        <f>IF(AND(fluxoDeCaixa!K19&gt;=calculadoraViab!$C$85,fluxoDeCaixa!K19&lt;calculadoraViab!$C$87),(-calculadoraViab!$B$58*SUM(fluxoDeCaixa!$B$27:$BE$27)/(calculadoraViab!$B$86+calculadoraViab!$B$87)),0)</f>
        <v>-4356.142241</v>
      </c>
      <c r="L26" s="282">
        <f>IF(AND(fluxoDeCaixa!L19&gt;=calculadoraViab!$C$85,fluxoDeCaixa!L19&lt;calculadoraViab!$C$87),(-calculadoraViab!$B$58*SUM(fluxoDeCaixa!$B$27:$BE$27)/(calculadoraViab!$B$86+calculadoraViab!$B$87)),0)</f>
        <v>-4356.142241</v>
      </c>
      <c r="M26" s="282">
        <f>IF(AND(fluxoDeCaixa!M19&gt;=calculadoraViab!$C$85,fluxoDeCaixa!M19&lt;calculadoraViab!$C$87),(-calculadoraViab!$B$58*SUM(fluxoDeCaixa!$B$27:$BE$27)/(calculadoraViab!$B$86+calculadoraViab!$B$87)),0)</f>
        <v>-4356.142241</v>
      </c>
      <c r="N26" s="282">
        <f>IF(AND(fluxoDeCaixa!N19&gt;=calculadoraViab!$C$85,fluxoDeCaixa!N19&lt;calculadoraViab!$C$87),(-calculadoraViab!$B$58*SUM(fluxoDeCaixa!$B$27:$BE$27)/(calculadoraViab!$B$86+calculadoraViab!$B$87)),0)</f>
        <v>-4356.142241</v>
      </c>
      <c r="O26" s="282">
        <f>IF(AND(fluxoDeCaixa!O19&gt;=calculadoraViab!$C$85,fluxoDeCaixa!O19&lt;calculadoraViab!$C$87),(-calculadoraViab!$B$58*SUM(fluxoDeCaixa!$B$27:$BE$27)/(calculadoraViab!$B$86+calculadoraViab!$B$87)),0)</f>
        <v>-4356.142241</v>
      </c>
      <c r="P26" s="282">
        <f>IF(AND(fluxoDeCaixa!P19&gt;=calculadoraViab!$C$85,fluxoDeCaixa!P19&lt;calculadoraViab!$C$87),(-calculadoraViab!$B$58*SUM(fluxoDeCaixa!$B$27:$BE$27)/(calculadoraViab!$B$86+calculadoraViab!$B$87)),0)</f>
        <v>-4356.142241</v>
      </c>
      <c r="Q26" s="282">
        <f>IF(AND(fluxoDeCaixa!Q19&gt;=calculadoraViab!$C$85,fluxoDeCaixa!Q19&lt;calculadoraViab!$C$87),(-calculadoraViab!$B$58*SUM(fluxoDeCaixa!$B$27:$BE$27)/(calculadoraViab!$B$86+calculadoraViab!$B$87)),0)</f>
        <v>-4356.142241</v>
      </c>
      <c r="R26" s="282">
        <f>IF(AND(fluxoDeCaixa!R19&gt;=calculadoraViab!$C$85,fluxoDeCaixa!R19&lt;calculadoraViab!$C$87),(-calculadoraViab!$B$58*SUM(fluxoDeCaixa!$B$27:$BE$27)/(calculadoraViab!$B$86+calculadoraViab!$B$87)),0)</f>
        <v>-4356.142241</v>
      </c>
      <c r="S26" s="282">
        <f>IF(AND(fluxoDeCaixa!S19&gt;=calculadoraViab!$C$85,fluxoDeCaixa!S19&lt;calculadoraViab!$C$87),(-calculadoraViab!$B$58*SUM(fluxoDeCaixa!$B$27:$BE$27)/(calculadoraViab!$B$86+calculadoraViab!$B$87)),0)</f>
        <v>-4356.142241</v>
      </c>
      <c r="T26" s="282">
        <f>IF(AND(fluxoDeCaixa!T19&gt;=calculadoraViab!$C$85,fluxoDeCaixa!T19&lt;calculadoraViab!$C$87),(-calculadoraViab!$B$58*SUM(fluxoDeCaixa!$B$27:$BE$27)/(calculadoraViab!$B$86+calculadoraViab!$B$87)),0)</f>
        <v>-4356.142241</v>
      </c>
      <c r="U26" s="282">
        <f>IF(AND(fluxoDeCaixa!U19&gt;=calculadoraViab!$C$85,fluxoDeCaixa!U19&lt;calculadoraViab!$C$87),(-calculadoraViab!$B$58*SUM(fluxoDeCaixa!$B$27:$BE$27)/(calculadoraViab!$B$86+calculadoraViab!$B$87)),0)</f>
        <v>-4356.142241</v>
      </c>
      <c r="V26" s="282">
        <f>IF(AND(fluxoDeCaixa!V19&gt;=calculadoraViab!$C$85,fluxoDeCaixa!V19&lt;calculadoraViab!$C$87),(-calculadoraViab!$B$58*SUM(fluxoDeCaixa!$B$27:$BE$27)/(calculadoraViab!$B$86+calculadoraViab!$B$87)),0)</f>
        <v>-4356.142241</v>
      </c>
      <c r="W26" s="282">
        <f>IF(AND(fluxoDeCaixa!W19&gt;=calculadoraViab!$C$85,fluxoDeCaixa!W19&lt;calculadoraViab!$C$87),(-calculadoraViab!$B$58*SUM(fluxoDeCaixa!$B$27:$BE$27)/(calculadoraViab!$B$86+calculadoraViab!$B$87)),0)</f>
        <v>-4356.142241</v>
      </c>
      <c r="X26" s="282">
        <f>IF(AND(fluxoDeCaixa!X19&gt;=calculadoraViab!$C$85,fluxoDeCaixa!X19&lt;calculadoraViab!$C$87),(-calculadoraViab!$B$58*SUM(fluxoDeCaixa!$B$27:$BE$27)/(calculadoraViab!$B$86+calculadoraViab!$B$87)),0)</f>
        <v>-4356.142241</v>
      </c>
      <c r="Y26" s="282">
        <f>IF(AND(fluxoDeCaixa!Y19&gt;=calculadoraViab!$C$85,fluxoDeCaixa!Y19&lt;calculadoraViab!$C$87),(-calculadoraViab!$B$58*SUM(fluxoDeCaixa!$B$27:$BE$27)/(calculadoraViab!$B$86+calculadoraViab!$B$87)),0)</f>
        <v>-4356.142241</v>
      </c>
      <c r="Z26" s="282">
        <f>IF(AND(fluxoDeCaixa!Z19&gt;=calculadoraViab!$C$85,fluxoDeCaixa!Z19&lt;calculadoraViab!$C$87),(-calculadoraViab!$B$58*SUM(fluxoDeCaixa!$B$27:$BE$27)/(calculadoraViab!$B$86+calculadoraViab!$B$87)),0)</f>
        <v>-4356.142241</v>
      </c>
      <c r="AA26" s="282">
        <f>IF(AND(fluxoDeCaixa!AA19&gt;=calculadoraViab!$C$85,fluxoDeCaixa!AA19&lt;calculadoraViab!$C$87),(-calculadoraViab!$B$58*SUM(fluxoDeCaixa!$B$27:$BE$27)/(calculadoraViab!$B$86+calculadoraViab!$B$87)),0)</f>
        <v>-4356.142241</v>
      </c>
      <c r="AB26" s="282">
        <f>IF(AND(fluxoDeCaixa!AB19&gt;=calculadoraViab!$C$85,fluxoDeCaixa!AB19&lt;calculadoraViab!$C$87),(-calculadoraViab!$B$58*SUM(fluxoDeCaixa!$B$27:$BE$27)/(calculadoraViab!$B$86+calculadoraViab!$B$87)),0)</f>
        <v>-4356.142241</v>
      </c>
      <c r="AC26" s="282">
        <f>IF(AND(fluxoDeCaixa!AC19&gt;=calculadoraViab!$C$85,fluxoDeCaixa!AC19&lt;calculadoraViab!$C$87),(-calculadoraViab!$B$58*SUM(fluxoDeCaixa!$B$27:$BE$27)/(calculadoraViab!$B$86+calculadoraViab!$B$87)),0)</f>
        <v>-4356.142241</v>
      </c>
      <c r="AD26" s="282">
        <f>IF(AND(fluxoDeCaixa!AD19&gt;=calculadoraViab!$C$85,fluxoDeCaixa!AD19&lt;calculadoraViab!$C$87),(-calculadoraViab!$B$58*SUM(fluxoDeCaixa!$B$27:$BE$27)/(calculadoraViab!$B$86+calculadoraViab!$B$87)),0)</f>
        <v>-4356.142241</v>
      </c>
      <c r="AE26" s="282">
        <f>IF(AND(fluxoDeCaixa!AE19&gt;=calculadoraViab!$C$85,fluxoDeCaixa!AE19&lt;calculadoraViab!$C$87),(-calculadoraViab!$B$58*SUM(fluxoDeCaixa!$B$27:$BE$27)/(calculadoraViab!$B$86+calculadoraViab!$B$87)),0)</f>
        <v>-4356.142241</v>
      </c>
      <c r="AF26" s="282">
        <f>IF(AND(fluxoDeCaixa!AF19&gt;=calculadoraViab!$C$85,fluxoDeCaixa!AF19&lt;calculadoraViab!$C$87),(-calculadoraViab!$B$58*SUM(fluxoDeCaixa!$B$27:$BE$27)/(calculadoraViab!$B$86+calculadoraViab!$B$87)),0)</f>
        <v>-4356.142241</v>
      </c>
      <c r="AG26" s="282">
        <f>IF(AND(fluxoDeCaixa!AG19&gt;=calculadoraViab!$C$85,fluxoDeCaixa!AG19&lt;calculadoraViab!$C$87),(-calculadoraViab!$B$58*SUM(fluxoDeCaixa!$B$27:$BE$27)/(calculadoraViab!$B$86+calculadoraViab!$B$87)),0)</f>
        <v>-4356.142241</v>
      </c>
      <c r="AH26" s="282">
        <f>IF(AND(fluxoDeCaixa!AH19&gt;=calculadoraViab!$C$85,fluxoDeCaixa!AH19&lt;calculadoraViab!$C$87),(-calculadoraViab!$B$58*SUM(fluxoDeCaixa!$B$27:$BE$27)/(calculadoraViab!$B$86+calculadoraViab!$B$87)),0)</f>
        <v>-4356.142241</v>
      </c>
      <c r="AI26" s="282">
        <f>IF(AND(fluxoDeCaixa!AI19&gt;=calculadoraViab!$C$85,fluxoDeCaixa!AI19&lt;calculadoraViab!$C$87),(-calculadoraViab!$B$58*SUM(fluxoDeCaixa!$B$27:$BE$27)/(calculadoraViab!$B$86+calculadoraViab!$B$87)),0)</f>
        <v>-4356.142241</v>
      </c>
      <c r="AJ26" s="282">
        <f>IF(AND(fluxoDeCaixa!AJ19&gt;=calculadoraViab!$C$85,fluxoDeCaixa!AJ19&lt;calculadoraViab!$C$87),(-calculadoraViab!$B$58*SUM(fluxoDeCaixa!$B$27:$BE$27)/(calculadoraViab!$B$86+calculadoraViab!$B$87)),0)</f>
        <v>-4356.142241</v>
      </c>
      <c r="AK26" s="282">
        <f>IF(AND(fluxoDeCaixa!AK19&gt;=calculadoraViab!$C$85,fluxoDeCaixa!AK19&lt;calculadoraViab!$C$87),(-calculadoraViab!$B$58*SUM(fluxoDeCaixa!$B$27:$BE$27)/(calculadoraViab!$B$86+calculadoraViab!$B$87)),0)</f>
        <v>-4356.142241</v>
      </c>
      <c r="AL26" s="282">
        <f>IF(AND(fluxoDeCaixa!AL19&gt;=calculadoraViab!$C$85,fluxoDeCaixa!AL19&lt;calculadoraViab!$C$87),(-calculadoraViab!$B$58*SUM(fluxoDeCaixa!$B$27:$BE$27)/(calculadoraViab!$B$86+calculadoraViab!$B$87)),0)</f>
        <v>-4356.142241</v>
      </c>
      <c r="AM26" s="282">
        <f>IF(AND(fluxoDeCaixa!AM19&gt;=calculadoraViab!$C$85,fluxoDeCaixa!AM19&lt;calculadoraViab!$C$87),(-calculadoraViab!$B$58*SUM(fluxoDeCaixa!$B$27:$BE$27)/(calculadoraViab!$B$86+calculadoraViab!$B$87)),0)</f>
        <v>-4356.142241</v>
      </c>
      <c r="AN26" s="282">
        <f>IF(AND(fluxoDeCaixa!AN19&gt;=calculadoraViab!$C$85,fluxoDeCaixa!AN19&lt;calculadoraViab!$C$87),(-calculadoraViab!$B$58*SUM(fluxoDeCaixa!$B$27:$BE$27)/(calculadoraViab!$B$86+calculadoraViab!$B$87)),0)</f>
        <v>0</v>
      </c>
      <c r="AO26" s="282">
        <f>IF(AND(fluxoDeCaixa!AO19&gt;=calculadoraViab!$C$85,fluxoDeCaixa!AO19&lt;calculadoraViab!$C$87),(-calculadoraViab!$B$58*SUM(fluxoDeCaixa!$B$27:$BE$27)/(calculadoraViab!$B$86+calculadoraViab!$B$87)),0)</f>
        <v>0</v>
      </c>
      <c r="AP26" s="282">
        <f>IF(AND(fluxoDeCaixa!AP19&gt;=calculadoraViab!$C$85,fluxoDeCaixa!AP19&lt;calculadoraViab!$C$87),(-calculadoraViab!$B$58*SUM(fluxoDeCaixa!$B$27:$BE$27)/(calculadoraViab!$B$86+calculadoraViab!$B$87)),0)</f>
        <v>0</v>
      </c>
      <c r="AQ26" s="282">
        <f>IF(AND(fluxoDeCaixa!AQ19&gt;=calculadoraViab!$C$85,fluxoDeCaixa!AQ19&lt;calculadoraViab!$C$87),(-calculadoraViab!$B$58*SUM(fluxoDeCaixa!$B$27:$BE$27)/(calculadoraViab!$B$86+calculadoraViab!$B$87)),0)</f>
        <v>0</v>
      </c>
      <c r="AR26" s="282">
        <f>IF(AND(fluxoDeCaixa!AR19&gt;=calculadoraViab!$C$85,fluxoDeCaixa!AR19&lt;calculadoraViab!$C$87),(-calculadoraViab!$B$58*SUM(fluxoDeCaixa!$B$27:$BE$27)/(calculadoraViab!$B$86+calculadoraViab!$B$87)),0)</f>
        <v>0</v>
      </c>
      <c r="AS26" s="282">
        <f>IF(AND(fluxoDeCaixa!AS19&gt;=calculadoraViab!$C$85,fluxoDeCaixa!AS19&lt;calculadoraViab!$C$87),(-calculadoraViab!$B$58*SUM(fluxoDeCaixa!$B$27:$BE$27)/(calculadoraViab!$B$86+calculadoraViab!$B$87)),0)</f>
        <v>0</v>
      </c>
      <c r="AT26" s="282">
        <f>IF(AND(fluxoDeCaixa!AT19&gt;=calculadoraViab!$C$85,fluxoDeCaixa!AT19&lt;calculadoraViab!$C$87),(-calculadoraViab!$B$58*SUM(fluxoDeCaixa!$B$27:$BE$27)/(calculadoraViab!$B$86+calculadoraViab!$B$87)),0)</f>
        <v>0</v>
      </c>
      <c r="AU26" s="282">
        <f>IF(AND(fluxoDeCaixa!AU19&gt;=calculadoraViab!$C$85,fluxoDeCaixa!AU19&lt;calculadoraViab!$C$87),(-calculadoraViab!$B$58*SUM(fluxoDeCaixa!$B$27:$BE$27)/(calculadoraViab!$B$86+calculadoraViab!$B$87)),0)</f>
        <v>0</v>
      </c>
      <c r="AV26" s="282">
        <f>IF(AND(fluxoDeCaixa!AV19&gt;=calculadoraViab!$C$85,fluxoDeCaixa!AV19&lt;calculadoraViab!$C$87),(-calculadoraViab!$B$58*SUM(fluxoDeCaixa!$B$27:$BE$27)/(calculadoraViab!$B$86+calculadoraViab!$B$87)),0)</f>
        <v>0</v>
      </c>
      <c r="AW26" s="282">
        <f>IF(AND(fluxoDeCaixa!AW19&gt;=calculadoraViab!$C$85,fluxoDeCaixa!AW19&lt;calculadoraViab!$C$87),(-calculadoraViab!$B$58*SUM(fluxoDeCaixa!$B$27:$BE$27)/(calculadoraViab!$B$86+calculadoraViab!$B$87)),0)</f>
        <v>0</v>
      </c>
      <c r="AX26" s="282">
        <f>IF(AND(fluxoDeCaixa!AX19&gt;=calculadoraViab!$C$85,fluxoDeCaixa!AX19&lt;calculadoraViab!$C$87),(-calculadoraViab!$B$58*SUM(fluxoDeCaixa!$B$27:$BE$27)/(calculadoraViab!$B$86+calculadoraViab!$B$87)),0)</f>
        <v>0</v>
      </c>
      <c r="AY26" s="282">
        <f>IF(AND(fluxoDeCaixa!AY19&gt;=calculadoraViab!$C$85,fluxoDeCaixa!AY19&lt;calculadoraViab!$C$87),(-calculadoraViab!$B$58*SUM(fluxoDeCaixa!$B$27:$BE$27)/(calculadoraViab!$B$86+calculadoraViab!$B$87)),0)</f>
        <v>0</v>
      </c>
      <c r="AZ26" s="282">
        <f>IF(AND(fluxoDeCaixa!AZ19&gt;=calculadoraViab!$C$85,fluxoDeCaixa!AZ19&lt;calculadoraViab!$C$87),(-calculadoraViab!$B$58*SUM(fluxoDeCaixa!$B$27:$BE$27)/(calculadoraViab!$B$86+calculadoraViab!$B$87)),0)</f>
        <v>0</v>
      </c>
      <c r="BA26" s="282">
        <f>IF(AND(fluxoDeCaixa!BA19&gt;=calculadoraViab!$C$85,fluxoDeCaixa!BA19&lt;calculadoraViab!$C$87),(-calculadoraViab!$B$58*SUM(fluxoDeCaixa!$B$27:$BE$27)/(calculadoraViab!$B$86+calculadoraViab!$B$87)),0)</f>
        <v>0</v>
      </c>
      <c r="BB26" s="282">
        <f>IF(AND(fluxoDeCaixa!BB19&gt;=calculadoraViab!$C$85,fluxoDeCaixa!BB19&lt;calculadoraViab!$C$87),(-calculadoraViab!$B$58*SUM(fluxoDeCaixa!$B$27:$BE$27)/(calculadoraViab!$B$86+calculadoraViab!$B$87)),0)</f>
        <v>0</v>
      </c>
      <c r="BC26" s="282">
        <f>IF(AND(fluxoDeCaixa!BC19&gt;=calculadoraViab!$C$85,fluxoDeCaixa!BC19&lt;calculadoraViab!$C$87),(-calculadoraViab!$B$58*SUM(fluxoDeCaixa!$B$27:$BE$27)/(calculadoraViab!$B$86+calculadoraViab!$B$87)),0)</f>
        <v>0</v>
      </c>
      <c r="BD26" s="282">
        <f>IF(AND(fluxoDeCaixa!BD19&gt;=calculadoraViab!$C$85,fluxoDeCaixa!BD19&lt;calculadoraViab!$C$87),(-calculadoraViab!$B$58*SUM(fluxoDeCaixa!$B$27:$BE$27)/(calculadoraViab!$B$86+calculadoraViab!$B$87)),0)</f>
        <v>0</v>
      </c>
      <c r="BE26" s="282">
        <f>IF(AND(fluxoDeCaixa!BE19&gt;=calculadoraViab!$C$85,fluxoDeCaixa!BE19&lt;calculadoraViab!$C$87),(-calculadoraViab!$B$58*SUM(fluxoDeCaixa!$B$27:$BE$27)/(calculadoraViab!$B$86+calculadoraViab!$B$87)),0)</f>
        <v>0</v>
      </c>
      <c r="BF26" s="282">
        <f>IF(AND(fluxoDeCaixa!BF19&gt;=calculadoraViab!$C$85,fluxoDeCaixa!BF19&lt;calculadoraViab!$C$87),(-calculadoraViab!$B$58*SUM(fluxoDeCaixa!$B$27:$BE$27)/(calculadoraViab!$B$86+calculadoraViab!$B$87)),0)</f>
        <v>0</v>
      </c>
      <c r="BG26" s="282">
        <f>IF(AND(fluxoDeCaixa!BG19&gt;=calculadoraViab!$C$85,fluxoDeCaixa!BG19&lt;calculadoraViab!$C$87),(-calculadoraViab!$B$58*SUM(fluxoDeCaixa!$B$27:$BE$27)/(calculadoraViab!$B$86+calculadoraViab!$B$87)),0)</f>
        <v>0</v>
      </c>
      <c r="BH26" s="282">
        <f>IF(AND(fluxoDeCaixa!BH19&gt;=calculadoraViab!$C$85,fluxoDeCaixa!BH19&lt;calculadoraViab!$C$87),(-calculadoraViab!$B$58*SUM(fluxoDeCaixa!$B$27:$BE$27)/(calculadoraViab!$B$86+calculadoraViab!$B$87)),0)</f>
        <v>0</v>
      </c>
      <c r="BI26" s="282">
        <f>IF(AND(fluxoDeCaixa!BI19&gt;=calculadoraViab!$C$85,fluxoDeCaixa!BI19&lt;calculadoraViab!$C$87),(-calculadoraViab!$B$58*SUM(fluxoDeCaixa!$B$27:$BE$27)/(calculadoraViab!$B$86+calculadoraViab!$B$87)),0)</f>
        <v>0</v>
      </c>
      <c r="BJ26" s="282">
        <f>IF(AND(fluxoDeCaixa!BJ19&gt;=calculadoraViab!$C$85,fluxoDeCaixa!BJ19&lt;calculadoraViab!$C$87),(-calculadoraViab!$B$58*SUM(fluxoDeCaixa!$B$27:$BE$27)/(calculadoraViab!$B$86+calculadoraViab!$B$87)),0)</f>
        <v>0</v>
      </c>
      <c r="BK26" s="282">
        <f>IF(AND(fluxoDeCaixa!BK19&gt;=calculadoraViab!$C$85,fluxoDeCaixa!BK19&lt;calculadoraViab!$C$87),(-calculadoraViab!$B$58*SUM(fluxoDeCaixa!$B$27:$BE$27)/(calculadoraViab!$B$86+calculadoraViab!$B$87)),0)</f>
        <v>0</v>
      </c>
      <c r="BL26" s="282">
        <f>IF(AND(fluxoDeCaixa!BL19&gt;=calculadoraViab!$C$85,fluxoDeCaixa!BL19&lt;calculadoraViab!$C$87),(-calculadoraViab!$B$58*SUM(fluxoDeCaixa!$B$27:$BE$27)/(calculadoraViab!$B$86+calculadoraViab!$B$87)),0)</f>
        <v>0</v>
      </c>
      <c r="BM26" s="282">
        <f>IF(AND(fluxoDeCaixa!BM19&gt;=calculadoraViab!$C$85,fluxoDeCaixa!BM19&lt;calculadoraViab!$C$87),(-calculadoraViab!$B$58*SUM(fluxoDeCaixa!$B$27:$BE$27)/(calculadoraViab!$B$86+calculadoraViab!$B$87)),0)</f>
        <v>0</v>
      </c>
      <c r="BN26" s="282">
        <f>IF(AND(fluxoDeCaixa!BN19&gt;=calculadoraViab!$C$85,fluxoDeCaixa!BN19&lt;calculadoraViab!$C$87),(-calculadoraViab!$B$58*SUM(fluxoDeCaixa!$B$27:$BE$27)/(calculadoraViab!$B$86+calculadoraViab!$B$87)),0)</f>
        <v>0</v>
      </c>
      <c r="BO26" s="282">
        <f>IF(AND(fluxoDeCaixa!BO19&gt;=calculadoraViab!$C$85,fluxoDeCaixa!BO19&lt;calculadoraViab!$C$87),(-calculadoraViab!$B$58*SUM(fluxoDeCaixa!$B$27:$BE$27)/(calculadoraViab!$B$86+calculadoraViab!$B$87)),0)</f>
        <v>0</v>
      </c>
      <c r="BP26" s="282">
        <f>IF(AND(fluxoDeCaixa!BP19&gt;=calculadoraViab!$C$85,fluxoDeCaixa!BP19&lt;calculadoraViab!$C$87),(-calculadoraViab!$B$58*SUM(fluxoDeCaixa!$B$27:$BE$27)/(calculadoraViab!$B$86+calculadoraViab!$B$87)),0)</f>
        <v>0</v>
      </c>
      <c r="BQ26" s="282">
        <f>IF(AND(fluxoDeCaixa!BQ19&gt;=calculadoraViab!$C$85,fluxoDeCaixa!BQ19&lt;calculadoraViab!$C$87),(-calculadoraViab!$B$58*SUM(fluxoDeCaixa!$B$27:$BE$27)/(calculadoraViab!$B$86+calculadoraViab!$B$87)),0)</f>
        <v>0</v>
      </c>
      <c r="BR26" s="282">
        <f>IF(AND(fluxoDeCaixa!BR19&gt;=calculadoraViab!$C$85,fluxoDeCaixa!BR19&lt;calculadoraViab!$C$87),(-calculadoraViab!$B$58*SUM(fluxoDeCaixa!$B$27:$BE$27)/(calculadoraViab!$B$86+calculadoraViab!$B$87)),0)</f>
        <v>0</v>
      </c>
      <c r="BS26" s="282">
        <f>IF(AND(fluxoDeCaixa!BS19&gt;=calculadoraViab!$C$85,fluxoDeCaixa!BS19&lt;calculadoraViab!$C$87),(-calculadoraViab!$B$58*SUM(fluxoDeCaixa!$B$27:$BE$27)/(calculadoraViab!$B$86+calculadoraViab!$B$87)),0)</f>
        <v>0</v>
      </c>
      <c r="BT26" s="282">
        <f>IF(AND(fluxoDeCaixa!BT19&gt;=calculadoraViab!$C$85,fluxoDeCaixa!BT19&lt;calculadoraViab!$C$87),(-calculadoraViab!$B$58*SUM(fluxoDeCaixa!$B$27:$BE$27)/(calculadoraViab!$B$86+calculadoraViab!$B$87)),0)</f>
        <v>0</v>
      </c>
      <c r="BU26" s="282">
        <f>IF(AND(fluxoDeCaixa!BU19&gt;=calculadoraViab!$C$85,fluxoDeCaixa!BU19&lt;calculadoraViab!$C$87),(-calculadoraViab!$B$58*SUM(fluxoDeCaixa!$B$27:$BE$27)/(calculadoraViab!$B$86+calculadoraViab!$B$87)),0)</f>
        <v>0</v>
      </c>
      <c r="BV26" s="282">
        <f>IF(AND(fluxoDeCaixa!BV19&gt;=calculadoraViab!$C$85,fluxoDeCaixa!BV19&lt;calculadoraViab!$C$87),(-calculadoraViab!$B$58*SUM(fluxoDeCaixa!$B$27:$BE$27)/(calculadoraViab!$B$86+calculadoraViab!$B$87)),0)</f>
        <v>0</v>
      </c>
      <c r="BW26" s="282">
        <f>IF(AND(fluxoDeCaixa!BW19&gt;=calculadoraViab!$C$85,fluxoDeCaixa!BW19&lt;calculadoraViab!$C$87),(-calculadoraViab!$B$58*SUM(fluxoDeCaixa!$B$27:$BE$27)/(calculadoraViab!$B$86+calculadoraViab!$B$87)),0)</f>
        <v>0</v>
      </c>
      <c r="BX26" s="282">
        <f>IF(AND(fluxoDeCaixa!BX19&gt;=calculadoraViab!$C$85,fluxoDeCaixa!BX19&lt;calculadoraViab!$C$87),(-calculadoraViab!$B$58*SUM(fluxoDeCaixa!$B$27:$BE$27)/(calculadoraViab!$B$86+calculadoraViab!$B$87)),0)</f>
        <v>0</v>
      </c>
      <c r="BY26" s="282">
        <f>IF(AND(fluxoDeCaixa!BY19&gt;=calculadoraViab!$C$85,fluxoDeCaixa!BY19&lt;calculadoraViab!$C$87),(-calculadoraViab!$B$58*SUM(fluxoDeCaixa!$B$27:$BE$27)/(calculadoraViab!$B$86+calculadoraViab!$B$87)),0)</f>
        <v>0</v>
      </c>
      <c r="BZ26" s="282">
        <f>IF(AND(fluxoDeCaixa!BZ19&gt;=calculadoraViab!$C$85,fluxoDeCaixa!BZ19&lt;calculadoraViab!$C$87),(-calculadoraViab!$B$58*SUM(fluxoDeCaixa!$B$27:$BE$27)/(calculadoraViab!$B$86+calculadoraViab!$B$87)),0)</f>
        <v>0</v>
      </c>
      <c r="CA26" s="282">
        <f>IF(AND(fluxoDeCaixa!CA19&gt;=calculadoraViab!$C$85,fluxoDeCaixa!CA19&lt;calculadoraViab!$C$87),(-calculadoraViab!$B$58*SUM(fluxoDeCaixa!$B$27:$BE$27)/(calculadoraViab!$B$86+calculadoraViab!$B$87)),0)</f>
        <v>0</v>
      </c>
      <c r="CB26" s="282">
        <f>IF(AND(fluxoDeCaixa!CB19&gt;=calculadoraViab!$C$85,fluxoDeCaixa!CB19&lt;calculadoraViab!$C$87),(-calculadoraViab!$B$58*SUM(fluxoDeCaixa!$B$27:$BE$27)/(calculadoraViab!$B$86+calculadoraViab!$B$87)),0)</f>
        <v>0</v>
      </c>
      <c r="CC26" s="282">
        <f>IF(AND(fluxoDeCaixa!CC19&gt;=calculadoraViab!$C$85,fluxoDeCaixa!CC19&lt;calculadoraViab!$C$87),(-calculadoraViab!$B$58*SUM(fluxoDeCaixa!$B$27:$BE$27)/(calculadoraViab!$B$86+calculadoraViab!$B$87)),0)</f>
        <v>0</v>
      </c>
      <c r="CD26" s="282">
        <f>IF(AND(fluxoDeCaixa!CD19&gt;=calculadoraViab!$C$85,fluxoDeCaixa!CD19&lt;calculadoraViab!$C$87),(-calculadoraViab!$B$58*SUM(fluxoDeCaixa!$B$27:$BE$27)/(calculadoraViab!$B$86+calculadoraViab!$B$87)),0)</f>
        <v>0</v>
      </c>
      <c r="CE26" s="282">
        <f>IF(AND(fluxoDeCaixa!CE19&gt;=calculadoraViab!$C$85,fluxoDeCaixa!CE19&lt;calculadoraViab!$C$87),(-calculadoraViab!$B$58*SUM(fluxoDeCaixa!$B$27:$BE$27)/(calculadoraViab!$B$86+calculadoraViab!$B$87)),0)</f>
        <v>0</v>
      </c>
      <c r="CF26" s="282">
        <f>IF(AND(fluxoDeCaixa!CF19&gt;=calculadoraViab!$C$85,fluxoDeCaixa!CF19&lt;calculadoraViab!$C$87),(-calculadoraViab!$B$58*SUM(fluxoDeCaixa!$B$27:$BE$27)/(calculadoraViab!$B$86+calculadoraViab!$B$87)),0)</f>
        <v>0</v>
      </c>
      <c r="CG26" s="282">
        <f>IF(AND(fluxoDeCaixa!CG19&gt;=calculadoraViab!$C$85,fluxoDeCaixa!CG19&lt;calculadoraViab!$C$87),(-calculadoraViab!$B$58*SUM(fluxoDeCaixa!$B$27:$BE$27)/(calculadoraViab!$B$86+calculadoraViab!$B$87)),0)</f>
        <v>0</v>
      </c>
      <c r="CH26" s="282">
        <f>IF(AND(fluxoDeCaixa!CH19&gt;=calculadoraViab!$C$85,fluxoDeCaixa!CH19&lt;calculadoraViab!$C$87),(-calculadoraViab!$B$58*SUM(fluxoDeCaixa!$B$27:$BE$27)/(calculadoraViab!$B$86+calculadoraViab!$B$87)),0)</f>
        <v>0</v>
      </c>
      <c r="CI26" s="282">
        <f>IF(AND(fluxoDeCaixa!CI19&gt;=calculadoraViab!$C$85,fluxoDeCaixa!CI19&lt;calculadoraViab!$C$87),(-calculadoraViab!$B$58*SUM(fluxoDeCaixa!$B$27:$BE$27)/(calculadoraViab!$B$86+calculadoraViab!$B$87)),0)</f>
        <v>0</v>
      </c>
      <c r="CJ26" s="282">
        <f>IF(AND(fluxoDeCaixa!CJ19&gt;=calculadoraViab!$C$85,fluxoDeCaixa!CJ19&lt;calculadoraViab!$C$87),(-calculadoraViab!$B$58*SUM(fluxoDeCaixa!$B$27:$BE$27)/(calculadoraViab!$B$86+calculadoraViab!$B$87)),0)</f>
        <v>0</v>
      </c>
      <c r="CK26" s="282">
        <f>IF(AND(fluxoDeCaixa!CK19&gt;=calculadoraViab!$C$85,fluxoDeCaixa!CK19&lt;calculadoraViab!$C$87),(-calculadoraViab!$B$58*SUM(fluxoDeCaixa!$B$27:$BE$27)/(calculadoraViab!$B$86+calculadoraViab!$B$87)),0)</f>
        <v>0</v>
      </c>
      <c r="CL26" s="282">
        <f>IF(AND(fluxoDeCaixa!CL19&gt;=calculadoraViab!$C$85,fluxoDeCaixa!CL19&lt;calculadoraViab!$C$87),(-calculadoraViab!$B$58*SUM(fluxoDeCaixa!$B$27:$BE$27)/(calculadoraViab!$B$86+calculadoraViab!$B$87)),0)</f>
        <v>0</v>
      </c>
      <c r="CM26" s="282">
        <f>IF(AND(fluxoDeCaixa!CM19&gt;=calculadoraViab!$C$85,fluxoDeCaixa!CM19&lt;calculadoraViab!$C$87),(-calculadoraViab!$B$58*SUM(fluxoDeCaixa!$B$27:$BE$27)/(calculadoraViab!$B$86+calculadoraViab!$B$87)),0)</f>
        <v>0</v>
      </c>
      <c r="CN26" s="282">
        <f>IF(AND(fluxoDeCaixa!CN19&gt;=calculadoraViab!$C$85,fluxoDeCaixa!CN19&lt;calculadoraViab!$C$87),(-calculadoraViab!$B$58*SUM(fluxoDeCaixa!$B$27:$BE$27)/(calculadoraViab!$B$86+calculadoraViab!$B$87)),0)</f>
        <v>0</v>
      </c>
      <c r="CO26" s="282">
        <f>IF(AND(fluxoDeCaixa!CO19&gt;=calculadoraViab!$C$85,fluxoDeCaixa!CO19&lt;calculadoraViab!$C$87),(-calculadoraViab!$B$58*SUM(fluxoDeCaixa!$B$27:$BE$27)/(calculadoraViab!$B$86+calculadoraViab!$B$87)),0)</f>
        <v>0</v>
      </c>
      <c r="CP26" s="282">
        <f>IF(AND(fluxoDeCaixa!CP19&gt;=calculadoraViab!$C$85,fluxoDeCaixa!CP19&lt;calculadoraViab!$C$87),(-calculadoraViab!$B$58*SUM(fluxoDeCaixa!$B$27:$BE$27)/(calculadoraViab!$B$86+calculadoraViab!$B$87)),0)</f>
        <v>0</v>
      </c>
      <c r="CQ26" s="282">
        <f>IF(AND(fluxoDeCaixa!CQ19&gt;=calculadoraViab!$C$85,fluxoDeCaixa!CQ19&lt;calculadoraViab!$C$87),(-calculadoraViab!$B$58*SUM(fluxoDeCaixa!$B$27:$BE$27)/(calculadoraViab!$B$86+calculadoraViab!$B$87)),0)</f>
        <v>0</v>
      </c>
      <c r="CR26" s="282">
        <f>IF(AND(fluxoDeCaixa!CR19&gt;=calculadoraViab!$C$85,fluxoDeCaixa!CR19&lt;calculadoraViab!$C$87),(-calculadoraViab!$B$58*SUM(fluxoDeCaixa!$B$27:$BE$27)/(calculadoraViab!$B$86+calculadoraViab!$B$87)),0)</f>
        <v>0</v>
      </c>
      <c r="CS26" s="282">
        <f>IF(AND(fluxoDeCaixa!CS19&gt;=calculadoraViab!$C$85,fluxoDeCaixa!CS19&lt;calculadoraViab!$C$87),(-calculadoraViab!$B$58*SUM(fluxoDeCaixa!$B$27:$BE$27)/(calculadoraViab!$B$86+calculadoraViab!$B$87)),0)</f>
        <v>0</v>
      </c>
      <c r="CT26" s="282">
        <f>IF(AND(fluxoDeCaixa!CT19&gt;=calculadoraViab!$C$85,fluxoDeCaixa!CT19&lt;calculadoraViab!$C$87),(-calculadoraViab!$B$58*SUM(fluxoDeCaixa!$B$27:$BE$27)/(calculadoraViab!$B$86+calculadoraViab!$B$87)),0)</f>
        <v>0</v>
      </c>
      <c r="CU26" s="282">
        <f>IF(AND(fluxoDeCaixa!CU19&gt;=calculadoraViab!$C$85,fluxoDeCaixa!CU19&lt;calculadoraViab!$C$87),(-calculadoraViab!$B$58*SUM(fluxoDeCaixa!$B$27:$BE$27)/(calculadoraViab!$B$86+calculadoraViab!$B$87)),0)</f>
        <v>0</v>
      </c>
      <c r="CV26" s="282">
        <f>IF(AND(fluxoDeCaixa!CV19&gt;=calculadoraViab!$C$85,fluxoDeCaixa!CV19&lt;calculadoraViab!$C$87),(-calculadoraViab!$B$58*SUM(fluxoDeCaixa!$B$27:$BE$27)/(calculadoraViab!$B$86+calculadoraViab!$B$87)),0)</f>
        <v>0</v>
      </c>
      <c r="CW26" s="282">
        <f>IF(AND(fluxoDeCaixa!CW19&gt;=calculadoraViab!$C$85,fluxoDeCaixa!CW19&lt;calculadoraViab!$C$87),(-calculadoraViab!$B$58*SUM(fluxoDeCaixa!$B$27:$BE$27)/(calculadoraViab!$B$86+calculadoraViab!$B$87)),0)</f>
        <v>0</v>
      </c>
      <c r="CX26" s="282">
        <f>IF(AND(fluxoDeCaixa!CX19&gt;=calculadoraViab!$C$85,fluxoDeCaixa!CX19&lt;calculadoraViab!$C$87),(-calculadoraViab!$B$58*SUM(fluxoDeCaixa!$B$27:$BE$27)/(calculadoraViab!$B$86+calculadoraViab!$B$87)),0)</f>
        <v>0</v>
      </c>
      <c r="CY26" s="282">
        <f>IF(AND(fluxoDeCaixa!CY19&gt;=calculadoraViab!$C$85,fluxoDeCaixa!CY19&lt;calculadoraViab!$C$87),(-calculadoraViab!$B$58*SUM(fluxoDeCaixa!$B$27:$BE$27)/(calculadoraViab!$B$86+calculadoraViab!$B$87)),0)</f>
        <v>0</v>
      </c>
      <c r="CZ26" s="282">
        <f>IF(AND(fluxoDeCaixa!CZ19&gt;=calculadoraViab!$C$85,fluxoDeCaixa!CZ19&lt;calculadoraViab!$C$87),(-calculadoraViab!$B$58*SUM(fluxoDeCaixa!$B$27:$BE$27)/(calculadoraViab!$B$86+calculadoraViab!$B$87)),0)</f>
        <v>0</v>
      </c>
      <c r="DA26" s="282">
        <f>IF(AND(fluxoDeCaixa!DA19&gt;=calculadoraViab!$C$85,fluxoDeCaixa!DA19&lt;calculadoraViab!$C$87),(-calculadoraViab!$B$58*SUM(fluxoDeCaixa!$B$27:$BE$27)/(calculadoraViab!$B$86+calculadoraViab!$B$87)),0)</f>
        <v>0</v>
      </c>
      <c r="DB26" s="282">
        <f>IF(AND(fluxoDeCaixa!DB19&gt;=calculadoraViab!$C$85,fluxoDeCaixa!DB19&lt;calculadoraViab!$C$87),(-calculadoraViab!$B$58*SUM(fluxoDeCaixa!$B$27:$BE$27)/(calculadoraViab!$B$86+calculadoraViab!$B$87)),0)</f>
        <v>0</v>
      </c>
      <c r="DC26" s="282">
        <f>IF(AND(fluxoDeCaixa!DC19&gt;=calculadoraViab!$C$85,fluxoDeCaixa!DC19&lt;calculadoraViab!$C$87),(-calculadoraViab!$B$58*SUM(fluxoDeCaixa!$B$27:$BE$27)/(calculadoraViab!$B$86+calculadoraViab!$B$87)),0)</f>
        <v>0</v>
      </c>
      <c r="DD26" s="282">
        <f>IF(AND(fluxoDeCaixa!DD19&gt;=calculadoraViab!$C$85,fluxoDeCaixa!DD19&lt;calculadoraViab!$C$87),(-calculadoraViab!$B$58*SUM(fluxoDeCaixa!$B$27:$BE$27)/(calculadoraViab!$B$86+calculadoraViab!$B$87)),0)</f>
        <v>0</v>
      </c>
      <c r="DE26" s="282">
        <f>IF(AND(fluxoDeCaixa!DE19&gt;=calculadoraViab!$C$85,fluxoDeCaixa!DE19&lt;calculadoraViab!$C$87),(-calculadoraViab!$B$58*SUM(fluxoDeCaixa!$B$27:$BE$27)/(calculadoraViab!$B$86+calculadoraViab!$B$87)),0)</f>
        <v>0</v>
      </c>
      <c r="DF26" s="282">
        <f>IF(AND(fluxoDeCaixa!DF19&gt;=calculadoraViab!$C$85,fluxoDeCaixa!DF19&lt;calculadoraViab!$C$87),(-calculadoraViab!$B$58*SUM(fluxoDeCaixa!$B$27:$BE$27)/(calculadoraViab!$B$86+calculadoraViab!$B$87)),0)</f>
        <v>0</v>
      </c>
      <c r="DG26" s="282">
        <f>IF(AND(fluxoDeCaixa!DG19&gt;=calculadoraViab!$C$85,fluxoDeCaixa!DG19&lt;calculadoraViab!$C$87),(-calculadoraViab!$B$58*SUM(fluxoDeCaixa!$B$27:$BE$27)/(calculadoraViab!$B$86+calculadoraViab!$B$87)),0)</f>
        <v>0</v>
      </c>
      <c r="DH26" s="282">
        <f>IF(AND(fluxoDeCaixa!DH19&gt;=calculadoraViab!$C$85,fluxoDeCaixa!DH19&lt;calculadoraViab!$C$87),(-calculadoraViab!$B$58*SUM(fluxoDeCaixa!$B$27:$BE$27)/(calculadoraViab!$B$86+calculadoraViab!$B$87)),0)</f>
        <v>0</v>
      </c>
      <c r="DI26" s="282">
        <f>IF(AND(fluxoDeCaixa!DI19&gt;=calculadoraViab!$C$85,fluxoDeCaixa!DI19&lt;calculadoraViab!$C$87),(-calculadoraViab!$B$58*SUM(fluxoDeCaixa!$B$27:$BE$27)/(calculadoraViab!$B$86+calculadoraViab!$B$87)),0)</f>
        <v>0</v>
      </c>
      <c r="DJ26" s="282">
        <f>IF(AND(fluxoDeCaixa!DJ19&gt;=calculadoraViab!$C$85,fluxoDeCaixa!DJ19&lt;calculadoraViab!$C$87),(-calculadoraViab!$B$58*SUM(fluxoDeCaixa!$B$27:$BE$27)/(calculadoraViab!$B$86+calculadoraViab!$B$87)),0)</f>
        <v>0</v>
      </c>
      <c r="DK26" s="282">
        <f>IF(AND(fluxoDeCaixa!DK19&gt;=calculadoraViab!$C$85,fluxoDeCaixa!DK19&lt;calculadoraViab!$C$87),(-calculadoraViab!$B$58*SUM(fluxoDeCaixa!$B$27:$BE$27)/(calculadoraViab!$B$86+calculadoraViab!$B$87)),0)</f>
        <v>0</v>
      </c>
      <c r="DL26" s="282">
        <f>IF(AND(fluxoDeCaixa!DL19&gt;=calculadoraViab!$C$85,fluxoDeCaixa!DL19&lt;calculadoraViab!$C$87),(-calculadoraViab!$B$58*SUM(fluxoDeCaixa!$B$27:$BE$27)/(calculadoraViab!$B$86+calculadoraViab!$B$87)),0)</f>
        <v>0</v>
      </c>
      <c r="DM26" s="282">
        <f>IF(AND(fluxoDeCaixa!DM19&gt;=calculadoraViab!$C$85,fluxoDeCaixa!DM19&lt;calculadoraViab!$C$87),(-calculadoraViab!$B$58*SUM(fluxoDeCaixa!$B$27:$BE$27)/(calculadoraViab!$B$86+calculadoraViab!$B$87)),0)</f>
        <v>0</v>
      </c>
      <c r="DN26" s="282">
        <f>IF(AND(fluxoDeCaixa!DN19&gt;=calculadoraViab!$C$85,fluxoDeCaixa!DN19&lt;calculadoraViab!$C$87),(-calculadoraViab!$B$58*SUM(fluxoDeCaixa!$B$27:$BE$27)/(calculadoraViab!$B$86+calculadoraViab!$B$87)),0)</f>
        <v>0</v>
      </c>
      <c r="DO26" s="282">
        <f>IF(AND(fluxoDeCaixa!DO19&gt;=calculadoraViab!$C$85,fluxoDeCaixa!DO19&lt;calculadoraViab!$C$87),(-calculadoraViab!$B$58*SUM(fluxoDeCaixa!$B$27:$BE$27)/(calculadoraViab!$B$86+calculadoraViab!$B$87)),0)</f>
        <v>0</v>
      </c>
      <c r="DP26" s="282">
        <f>IF(AND(fluxoDeCaixa!DP19&gt;=calculadoraViab!$C$85,fluxoDeCaixa!DP19&lt;calculadoraViab!$C$87),(-calculadoraViab!$B$58*SUM(fluxoDeCaixa!$B$27:$BE$27)/(calculadoraViab!$B$86+calculadoraViab!$B$87)),0)</f>
        <v>0</v>
      </c>
      <c r="DQ26" s="282">
        <f>IF(AND(fluxoDeCaixa!DQ19&gt;=calculadoraViab!$C$85,fluxoDeCaixa!DQ19&lt;calculadoraViab!$C$87),(-calculadoraViab!$B$58*SUM(fluxoDeCaixa!$B$27:$BE$27)/(calculadoraViab!$B$86+calculadoraViab!$B$87)),0)</f>
        <v>0</v>
      </c>
      <c r="DR26" s="282">
        <f>IF(AND(fluxoDeCaixa!DR19&gt;=calculadoraViab!$C$85,fluxoDeCaixa!DR19&lt;calculadoraViab!$C$87),(-calculadoraViab!$B$58*SUM(fluxoDeCaixa!$B$27:$BE$27)/(calculadoraViab!$B$86+calculadoraViab!$B$87)),0)</f>
        <v>0</v>
      </c>
    </row>
    <row r="27" ht="14.25" customHeight="1">
      <c r="A27" s="281" t="s">
        <v>186</v>
      </c>
      <c r="B27" s="282">
        <f>IF(AND(fluxoDeCaixa!B19&gt;=calculadoraViab!$C$85,fluxoDeCaixa!B19&lt;EDATE(calculadoraViab!$C$85,calculadoraViab!$B$86+calculadoraViab!$B$87)),calculadoraViab!$D$71*(calculadoraViab!$C$66*calculadoraViab!$C$71/(calculadoraViab!$B$86+calculadoraViab!$B$87)),0)
+
IF(AND(fluxoDeCaixa!B19&gt;=calculadoraViab!$C$86,fluxoDeCaixa!B19&lt;EDATE(calculadoraViab!$C$86,calculadoraViab!$B$87)),IF(AND(calculadoraViab!B29&lt;&gt;0,calculadoraViab!$B$71=0,calculadoraViab!$B$72=100%,calculadoraViab!$B$73=0,calculadoraViab!$B$86=0),calculadoraViab!$C$59/calculadoraViab!$B$87,calculadoraViab!$D$72*(calculadoraViab!$C$66*calculadoraViab!$C$72/calculadoraViab!$B$87)),0)
+
IF(MONTH(fluxoDeCaixa!B19)&amp;YEAR(fluxoDeCaixa!B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IF(MONTH(fluxoDeCaixa!B3)&amp;YEAR(fluxoDeCaixa!B3)=MONTH(EDATE(calculadoraViab!$C$87,3))&amp;YEAR(EDATE(calculadoraViab!$C$87,3)),(calculadoraViab!$C$74*calculadoraViab!$C$66/4),0)
+
IF(MONTH(fluxoDeCaixa!B3)&amp;YEAR(fluxoDeCaixa!B3)=MONTH(EDATE(calculadoraViab!$C$87,6))&amp;YEAR(EDATE(calculadoraViab!$C$87,6)),(calculadoraViab!$C$74*calculadoraViab!$C$66/4),0)
+
IF(MONTH(fluxoDeCaixa!B3)&amp;YEAR(fluxoDeCaixa!B3)=MONTH(EDATE(calculadoraViab!$C$87,9))&amp;YEAR(EDATE(calculadoraViab!$C$87,9)),(calculadoraViab!$C$74*calculadoraViab!$C$66/4),0)
+
IF(MONTH(fluxoDeCaixa!B3)&amp;YEAR(fluxoDeCaixa!B3)=MONTH(EDATE(calculadoraViab!$C$87,12))&amp;YEAR(EDATE(calculadoraViab!$C$87,12)),(calculadoraViab!$C$74*calculadoraViab!$C$66/4),0)
+
IF(MONTH(fluxoDeCaixa!B3)&amp;YEAR(fluxoDeCaixa!B3)=MONTH(EDATE(calculadoraViab!$C$87,15))&amp;YEAR(EDATE(calculadoraViab!$C$87,15)),(calculadoraViab!$C$75*calculadoraViab!$C$66/4),0)
+
IF(MONTH(fluxoDeCaixa!B3)&amp;YEAR(fluxoDeCaixa!B3)=MONTH(EDATE(calculadoraViab!$C$87,18))&amp;YEAR(EDATE(calculadoraViab!$C$87,18)),(calculadoraViab!$C$75*calculadoraViab!$C$66/4),0)
+
IF(MONTH(fluxoDeCaixa!B3)&amp;YEAR(fluxoDeCaixa!B3)=MONTH(EDATE(calculadoraViab!$C$87,21))&amp;YEAR(EDATE(calculadoraViab!$C$87,21)),(calculadoraViab!$C$75*calculadoraViab!$C$66/4),0)
+
IF(MONTH(fluxoDeCaixa!B3)&amp;YEAR(fluxoDeCaixa!B3)=MONTH(EDATE(calculadoraViab!$C$87,24))&amp;YEAR(EDATE(calculadoraViab!$C$87,24)),(calculadoraViab!$C$75*calculadoraViab!$C$66/4),0)</f>
        <v>0</v>
      </c>
      <c r="C27" s="282">
        <f>IF(AND(fluxoDeCaixa!C19&gt;=calculadoraViab!$C$85,fluxoDeCaixa!C19&lt;EDATE(calculadoraViab!$C$85,calculadoraViab!$B$86+calculadoraViab!$B$87)),calculadoraViab!$D$71*(calculadoraViab!$C$66*calculadoraViab!$C$71/(calculadoraViab!$B$86+calculadoraViab!$B$87)),0)
+
IF(AND(fluxoDeCaixa!C19&gt;=calculadoraViab!$C$86,fluxoDeCaixa!C19&lt;EDATE(calculadoraViab!$C$86,calculadoraViab!$B$87)),IF(AND(calculadoraViab!C29&lt;&gt;0,calculadoraViab!$B$71=0,calculadoraViab!$B$72=100%,calculadoraViab!$B$73=0,calculadoraViab!$B$86=0),calculadoraViab!$C$59/calculadoraViab!$B$87,calculadoraViab!$D$72*(calculadoraViab!$C$66*calculadoraViab!$C$72/calculadoraViab!$B$87)),0)
+
IF(MONTH(fluxoDeCaixa!C19)&amp;YEAR(fluxoDeCaixa!C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IF(MONTH(fluxoDeCaixa!C3)&amp;YEAR(fluxoDeCaixa!C3)=MONTH(EDATE(calculadoraViab!$C$87,3))&amp;YEAR(EDATE(calculadoraViab!$C$87,3)),(calculadoraViab!$C$74*calculadoraViab!$C$66/4),0)
+
IF(MONTH(fluxoDeCaixa!C3)&amp;YEAR(fluxoDeCaixa!C3)=MONTH(EDATE(calculadoraViab!$C$87,6))&amp;YEAR(EDATE(calculadoraViab!$C$87,6)),(calculadoraViab!$C$74*calculadoraViab!$C$66/4),0)
+
IF(MONTH(fluxoDeCaixa!C3)&amp;YEAR(fluxoDeCaixa!C3)=MONTH(EDATE(calculadoraViab!$C$87,9))&amp;YEAR(EDATE(calculadoraViab!$C$87,9)),(calculadoraViab!$C$74*calculadoraViab!$C$66/4),0)
+
IF(MONTH(fluxoDeCaixa!C3)&amp;YEAR(fluxoDeCaixa!C3)=MONTH(EDATE(calculadoraViab!$C$87,12))&amp;YEAR(EDATE(calculadoraViab!$C$87,12)),(calculadoraViab!$C$74*calculadoraViab!$C$66/4),0)
+
IF(MONTH(fluxoDeCaixa!C3)&amp;YEAR(fluxoDeCaixa!C3)=MONTH(EDATE(calculadoraViab!$C$87,15))&amp;YEAR(EDATE(calculadoraViab!$C$87,15)),(calculadoraViab!$C$75*calculadoraViab!$C$66/4),0)
+
IF(MONTH(fluxoDeCaixa!C3)&amp;YEAR(fluxoDeCaixa!C3)=MONTH(EDATE(calculadoraViab!$C$87,18))&amp;YEAR(EDATE(calculadoraViab!$C$87,18)),(calculadoraViab!$C$75*calculadoraViab!$C$66/4),0)
+
IF(MONTH(fluxoDeCaixa!C3)&amp;YEAR(fluxoDeCaixa!C3)=MONTH(EDATE(calculadoraViab!$C$87,21))&amp;YEAR(EDATE(calculadoraViab!$C$87,21)),(calculadoraViab!$C$75*calculadoraViab!$C$66/4),0)
+
IF(MONTH(fluxoDeCaixa!C3)&amp;YEAR(fluxoDeCaixa!C3)=MONTH(EDATE(calculadoraViab!$C$87,24))&amp;YEAR(EDATE(calculadoraViab!$C$87,24)),(calculadoraViab!$C$75*calculadoraViab!$C$66/4),0)</f>
        <v>0</v>
      </c>
      <c r="D27" s="282">
        <f>IF(AND(fluxoDeCaixa!D19&gt;=calculadoraViab!$C$85,fluxoDeCaixa!D19&lt;EDATE(calculadoraViab!$C$85,calculadoraViab!$B$86+calculadoraViab!$B$87)),calculadoraViab!$D$71*(calculadoraViab!$C$66*calculadoraViab!$C$71/(calculadoraViab!$B$86+calculadoraViab!$B$87)),0)
+
IF(AND(fluxoDeCaixa!D19&gt;=calculadoraViab!$C$86,fluxoDeCaixa!D19&lt;EDATE(calculadoraViab!$C$86,calculadoraViab!$B$87)),IF(AND(calculadoraViab!D29&lt;&gt;0,calculadoraViab!$B$71=0,calculadoraViab!$B$72=100%,calculadoraViab!$B$73=0,calculadoraViab!$B$86=0),calculadoraViab!$C$59/calculadoraViab!$B$87,calculadoraViab!$D$72*(calculadoraViab!$C$66*calculadoraViab!$C$72/calculadoraViab!$B$87)),0)
+
IF(MONTH(fluxoDeCaixa!D19)&amp;YEAR(fluxoDeCaixa!D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IF(MONTH(fluxoDeCaixa!D3)&amp;YEAR(fluxoDeCaixa!D3)=MONTH(EDATE(calculadoraViab!$C$87,3))&amp;YEAR(EDATE(calculadoraViab!$C$87,3)),(calculadoraViab!$C$74*calculadoraViab!$C$66/4),0)
+
IF(MONTH(fluxoDeCaixa!D3)&amp;YEAR(fluxoDeCaixa!D3)=MONTH(EDATE(calculadoraViab!$C$87,6))&amp;YEAR(EDATE(calculadoraViab!$C$87,6)),(calculadoraViab!$C$74*calculadoraViab!$C$66/4),0)
+
IF(MONTH(fluxoDeCaixa!D3)&amp;YEAR(fluxoDeCaixa!D3)=MONTH(EDATE(calculadoraViab!$C$87,9))&amp;YEAR(EDATE(calculadoraViab!$C$87,9)),(calculadoraViab!$C$74*calculadoraViab!$C$66/4),0)
+
IF(MONTH(fluxoDeCaixa!D3)&amp;YEAR(fluxoDeCaixa!D3)=MONTH(EDATE(calculadoraViab!$C$87,12))&amp;YEAR(EDATE(calculadoraViab!$C$87,12)),(calculadoraViab!$C$74*calculadoraViab!$C$66/4),0)
+
IF(MONTH(fluxoDeCaixa!D3)&amp;YEAR(fluxoDeCaixa!D3)=MONTH(EDATE(calculadoraViab!$C$87,15))&amp;YEAR(EDATE(calculadoraViab!$C$87,15)),(calculadoraViab!$C$75*calculadoraViab!$C$66/4),0)
+
IF(MONTH(fluxoDeCaixa!D3)&amp;YEAR(fluxoDeCaixa!D3)=MONTH(EDATE(calculadoraViab!$C$87,18))&amp;YEAR(EDATE(calculadoraViab!$C$87,18)),(calculadoraViab!$C$75*calculadoraViab!$C$66/4),0)
+
IF(MONTH(fluxoDeCaixa!D3)&amp;YEAR(fluxoDeCaixa!D3)=MONTH(EDATE(calculadoraViab!$C$87,21))&amp;YEAR(EDATE(calculadoraViab!$C$87,21)),(calculadoraViab!$C$75*calculadoraViab!$C$66/4),0)
+
IF(MONTH(fluxoDeCaixa!D3)&amp;YEAR(fluxoDeCaixa!D3)=MONTH(EDATE(calculadoraViab!$C$87,24))&amp;YEAR(EDATE(calculadoraViab!$C$87,24)),(calculadoraViab!$C$75*calculadoraViab!$C$66/4),0)</f>
        <v>0</v>
      </c>
      <c r="E27" s="282">
        <f>IF(AND(fluxoDeCaixa!E19&gt;=calculadoraViab!$C$85,fluxoDeCaixa!E19&lt;EDATE(calculadoraViab!$C$85,calculadoraViab!$B$86+calculadoraViab!$B$87)),calculadoraViab!$D$71*(calculadoraViab!$C$66*calculadoraViab!$C$71/(calculadoraViab!$B$86+calculadoraViab!$B$87)),0)
+
IF(AND(fluxoDeCaixa!E19&gt;=calculadoraViab!$C$86,fluxoDeCaixa!E19&lt;EDATE(calculadoraViab!$C$86,calculadoraViab!$B$87)),IF(AND(calculadoraViab!E29&lt;&gt;0,calculadoraViab!$B$71=0,calculadoraViab!$B$72=100%,calculadoraViab!$B$73=0,calculadoraViab!$B$86=0),calculadoraViab!$C$59/calculadoraViab!$B$87,calculadoraViab!$D$72*(calculadoraViab!$C$66*calculadoraViab!$C$72/calculadoraViab!$B$87)),0)
+
IF(MONTH(fluxoDeCaixa!E19)&amp;YEAR(fluxoDeCaixa!E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IF(MONTH(fluxoDeCaixa!E3)&amp;YEAR(fluxoDeCaixa!E3)=MONTH(EDATE(calculadoraViab!$C$87,3))&amp;YEAR(EDATE(calculadoraViab!$C$87,3)),(calculadoraViab!$C$74*calculadoraViab!$C$66/4),0)
+
IF(MONTH(fluxoDeCaixa!E3)&amp;YEAR(fluxoDeCaixa!E3)=MONTH(EDATE(calculadoraViab!$C$87,6))&amp;YEAR(EDATE(calculadoraViab!$C$87,6)),(calculadoraViab!$C$74*calculadoraViab!$C$66/4),0)
+
IF(MONTH(fluxoDeCaixa!E3)&amp;YEAR(fluxoDeCaixa!E3)=MONTH(EDATE(calculadoraViab!$C$87,9))&amp;YEAR(EDATE(calculadoraViab!$C$87,9)),(calculadoraViab!$C$74*calculadoraViab!$C$66/4),0)
+
IF(MONTH(fluxoDeCaixa!E3)&amp;YEAR(fluxoDeCaixa!E3)=MONTH(EDATE(calculadoraViab!$C$87,12))&amp;YEAR(EDATE(calculadoraViab!$C$87,12)),(calculadoraViab!$C$74*calculadoraViab!$C$66/4),0)
+
IF(MONTH(fluxoDeCaixa!E3)&amp;YEAR(fluxoDeCaixa!E3)=MONTH(EDATE(calculadoraViab!$C$87,15))&amp;YEAR(EDATE(calculadoraViab!$C$87,15)),(calculadoraViab!$C$75*calculadoraViab!$C$66/4),0)
+
IF(MONTH(fluxoDeCaixa!E3)&amp;YEAR(fluxoDeCaixa!E3)=MONTH(EDATE(calculadoraViab!$C$87,18))&amp;YEAR(EDATE(calculadoraViab!$C$87,18)),(calculadoraViab!$C$75*calculadoraViab!$C$66/4),0)
+
IF(MONTH(fluxoDeCaixa!E3)&amp;YEAR(fluxoDeCaixa!E3)=MONTH(EDATE(calculadoraViab!$C$87,21))&amp;YEAR(EDATE(calculadoraViab!$C$87,21)),(calculadoraViab!$C$75*calculadoraViab!$C$66/4),0)
+
IF(MONTH(fluxoDeCaixa!E3)&amp;YEAR(fluxoDeCaixa!E3)=MONTH(EDATE(calculadoraViab!$C$87,24))&amp;YEAR(EDATE(calculadoraViab!$C$87,24)),(calculadoraViab!$C$75*calculadoraViab!$C$66/4),0)</f>
        <v>0</v>
      </c>
      <c r="F27" s="282">
        <f>IF(AND(fluxoDeCaixa!F19&gt;=calculadoraViab!$C$85,fluxoDeCaixa!F19&lt;EDATE(calculadoraViab!$C$85,calculadoraViab!$B$86+calculadoraViab!$B$87)),calculadoraViab!$D$71*(calculadoraViab!$C$66*calculadoraViab!$C$71/(calculadoraViab!$B$86+calculadoraViab!$B$87)),0)
+
IF(AND(fluxoDeCaixa!F19&gt;=calculadoraViab!$C$86,fluxoDeCaixa!F19&lt;EDATE(calculadoraViab!$C$86,calculadoraViab!$B$87)),IF(AND(calculadoraViab!F29&lt;&gt;0,calculadoraViab!$B$71=0,calculadoraViab!$B$72=100%,calculadoraViab!$B$73=0,calculadoraViab!$B$86=0),calculadoraViab!$C$59/calculadoraViab!$B$87,calculadoraViab!$D$72*(calculadoraViab!$C$66*calculadoraViab!$C$72/calculadoraViab!$B$87)),0)
+
IF(MONTH(fluxoDeCaixa!F19)&amp;YEAR(fluxoDeCaixa!F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IF(MONTH(fluxoDeCaixa!F3)&amp;YEAR(fluxoDeCaixa!F3)=MONTH(EDATE(calculadoraViab!$C$87,3))&amp;YEAR(EDATE(calculadoraViab!$C$87,3)),(calculadoraViab!$C$74*calculadoraViab!$C$66/4),0)
+
IF(MONTH(fluxoDeCaixa!F3)&amp;YEAR(fluxoDeCaixa!F3)=MONTH(EDATE(calculadoraViab!$C$87,6))&amp;YEAR(EDATE(calculadoraViab!$C$87,6)),(calculadoraViab!$C$74*calculadoraViab!$C$66/4),0)
+
IF(MONTH(fluxoDeCaixa!F3)&amp;YEAR(fluxoDeCaixa!F3)=MONTH(EDATE(calculadoraViab!$C$87,9))&amp;YEAR(EDATE(calculadoraViab!$C$87,9)),(calculadoraViab!$C$74*calculadoraViab!$C$66/4),0)
+
IF(MONTH(fluxoDeCaixa!F3)&amp;YEAR(fluxoDeCaixa!F3)=MONTH(EDATE(calculadoraViab!$C$87,12))&amp;YEAR(EDATE(calculadoraViab!$C$87,12)),(calculadoraViab!$C$74*calculadoraViab!$C$66/4),0)
+
IF(MONTH(fluxoDeCaixa!F3)&amp;YEAR(fluxoDeCaixa!F3)=MONTH(EDATE(calculadoraViab!$C$87,15))&amp;YEAR(EDATE(calculadoraViab!$C$87,15)),(calculadoraViab!$C$75*calculadoraViab!$C$66/4),0)
+
IF(MONTH(fluxoDeCaixa!F3)&amp;YEAR(fluxoDeCaixa!F3)=MONTH(EDATE(calculadoraViab!$C$87,18))&amp;YEAR(EDATE(calculadoraViab!$C$87,18)),(calculadoraViab!$C$75*calculadoraViab!$C$66/4),0)
+
IF(MONTH(fluxoDeCaixa!F3)&amp;YEAR(fluxoDeCaixa!F3)=MONTH(EDATE(calculadoraViab!$C$87,21))&amp;YEAR(EDATE(calculadoraViab!$C$87,21)),(calculadoraViab!$C$75*calculadoraViab!$C$66/4),0)
+
IF(MONTH(fluxoDeCaixa!F3)&amp;YEAR(fluxoDeCaixa!F3)=MONTH(EDATE(calculadoraViab!$C$87,24))&amp;YEAR(EDATE(calculadoraViab!$C$87,24)),(calculadoraViab!$C$75*calculadoraViab!$C$66/4),0)</f>
        <v>0</v>
      </c>
      <c r="G27" s="282">
        <f>IF(AND(fluxoDeCaixa!G19&gt;=calculadoraViab!$C$85,fluxoDeCaixa!G19&lt;EDATE(calculadoraViab!$C$85,calculadoraViab!$B$86+calculadoraViab!$B$87)),calculadoraViab!$D$71*(calculadoraViab!$C$66*calculadoraViab!$C$71/(calculadoraViab!$B$86+calculadoraViab!$B$87)),0)
+
IF(AND(fluxoDeCaixa!G19&gt;=calculadoraViab!$C$86,fluxoDeCaixa!G19&lt;EDATE(calculadoraViab!$C$86,calculadoraViab!$B$87)),IF(AND(calculadoraViab!G29&lt;&gt;0,calculadoraViab!$B$71=0,calculadoraViab!$B$72=100%,calculadoraViab!$B$73=0,calculadoraViab!$B$86=0),calculadoraViab!$C$59/calculadoraViab!$B$87,calculadoraViab!$D$72*(calculadoraViab!$C$66*calculadoraViab!$C$72/calculadoraViab!$B$87)),0)
+
IF(MONTH(fluxoDeCaixa!G19)&amp;YEAR(fluxoDeCaixa!G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IF(MONTH(fluxoDeCaixa!G3)&amp;YEAR(fluxoDeCaixa!G3)=MONTH(EDATE(calculadoraViab!$C$87,3))&amp;YEAR(EDATE(calculadoraViab!$C$87,3)),(calculadoraViab!$C$74*calculadoraViab!$C$66/4),0)
+
IF(MONTH(fluxoDeCaixa!G3)&amp;YEAR(fluxoDeCaixa!G3)=MONTH(EDATE(calculadoraViab!$C$87,6))&amp;YEAR(EDATE(calculadoraViab!$C$87,6)),(calculadoraViab!$C$74*calculadoraViab!$C$66/4),0)
+
IF(MONTH(fluxoDeCaixa!G3)&amp;YEAR(fluxoDeCaixa!G3)=MONTH(EDATE(calculadoraViab!$C$87,9))&amp;YEAR(EDATE(calculadoraViab!$C$87,9)),(calculadoraViab!$C$74*calculadoraViab!$C$66/4),0)
+
IF(MONTH(fluxoDeCaixa!G3)&amp;YEAR(fluxoDeCaixa!G3)=MONTH(EDATE(calculadoraViab!$C$87,12))&amp;YEAR(EDATE(calculadoraViab!$C$87,12)),(calculadoraViab!$C$74*calculadoraViab!$C$66/4),0)
+
IF(MONTH(fluxoDeCaixa!G3)&amp;YEAR(fluxoDeCaixa!G3)=MONTH(EDATE(calculadoraViab!$C$87,15))&amp;YEAR(EDATE(calculadoraViab!$C$87,15)),(calculadoraViab!$C$75*calculadoraViab!$C$66/4),0)
+
IF(MONTH(fluxoDeCaixa!G3)&amp;YEAR(fluxoDeCaixa!G3)=MONTH(EDATE(calculadoraViab!$C$87,18))&amp;YEAR(EDATE(calculadoraViab!$C$87,18)),(calculadoraViab!$C$75*calculadoraViab!$C$66/4),0)
+
IF(MONTH(fluxoDeCaixa!G3)&amp;YEAR(fluxoDeCaixa!G3)=MONTH(EDATE(calculadoraViab!$C$87,21))&amp;YEAR(EDATE(calculadoraViab!$C$87,21)),(calculadoraViab!$C$75*calculadoraViab!$C$66/4),0)
+
IF(MONTH(fluxoDeCaixa!G3)&amp;YEAR(fluxoDeCaixa!G3)=MONTH(EDATE(calculadoraViab!$C$87,24))&amp;YEAR(EDATE(calculadoraViab!$C$87,24)),(calculadoraViab!$C$75*calculadoraViab!$C$66/4),0)</f>
        <v>0</v>
      </c>
      <c r="H27" s="282">
        <f>IF(AND(fluxoDeCaixa!H19&gt;=calculadoraViab!$C$85,fluxoDeCaixa!H19&lt;EDATE(calculadoraViab!$C$85,calculadoraViab!$B$86+calculadoraViab!$B$87)),calculadoraViab!$D$71*(calculadoraViab!$C$66*calculadoraViab!$C$71/(calculadoraViab!$B$86+calculadoraViab!$B$87)),0)
+
IF(AND(fluxoDeCaixa!H19&gt;=calculadoraViab!$C$86,fluxoDeCaixa!H19&lt;EDATE(calculadoraViab!$C$86,calculadoraViab!$B$87)),IF(AND(calculadoraViab!H29&lt;&gt;0,calculadoraViab!$B$71=0,calculadoraViab!$B$72=100%,calculadoraViab!$B$73=0,calculadoraViab!$B$86=0),calculadoraViab!$C$59/calculadoraViab!$B$87,calculadoraViab!$D$72*(calculadoraViab!$C$66*calculadoraViab!$C$72/calculadoraViab!$B$87)),0)
+
IF(MONTH(fluxoDeCaixa!H19)&amp;YEAR(fluxoDeCaixa!H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IF(MONTH(fluxoDeCaixa!H3)&amp;YEAR(fluxoDeCaixa!H3)=MONTH(EDATE(calculadoraViab!$C$87,3))&amp;YEAR(EDATE(calculadoraViab!$C$87,3)),(calculadoraViab!$C$74*calculadoraViab!$C$66/4),0)
+
IF(MONTH(fluxoDeCaixa!H3)&amp;YEAR(fluxoDeCaixa!H3)=MONTH(EDATE(calculadoraViab!$C$87,6))&amp;YEAR(EDATE(calculadoraViab!$C$87,6)),(calculadoraViab!$C$74*calculadoraViab!$C$66/4),0)
+
IF(MONTH(fluxoDeCaixa!H3)&amp;YEAR(fluxoDeCaixa!H3)=MONTH(EDATE(calculadoraViab!$C$87,9))&amp;YEAR(EDATE(calculadoraViab!$C$87,9)),(calculadoraViab!$C$74*calculadoraViab!$C$66/4),0)
+
IF(MONTH(fluxoDeCaixa!H3)&amp;YEAR(fluxoDeCaixa!H3)=MONTH(EDATE(calculadoraViab!$C$87,12))&amp;YEAR(EDATE(calculadoraViab!$C$87,12)),(calculadoraViab!$C$74*calculadoraViab!$C$66/4),0)
+
IF(MONTH(fluxoDeCaixa!H3)&amp;YEAR(fluxoDeCaixa!H3)=MONTH(EDATE(calculadoraViab!$C$87,15))&amp;YEAR(EDATE(calculadoraViab!$C$87,15)),(calculadoraViab!$C$75*calculadoraViab!$C$66/4),0)
+
IF(MONTH(fluxoDeCaixa!H3)&amp;YEAR(fluxoDeCaixa!H3)=MONTH(EDATE(calculadoraViab!$C$87,18))&amp;YEAR(EDATE(calculadoraViab!$C$87,18)),(calculadoraViab!$C$75*calculadoraViab!$C$66/4),0)
+
IF(MONTH(fluxoDeCaixa!H3)&amp;YEAR(fluxoDeCaixa!H3)=MONTH(EDATE(calculadoraViab!$C$87,21))&amp;YEAR(EDATE(calculadoraViab!$C$87,21)),(calculadoraViab!$C$75*calculadoraViab!$C$66/4),0)
+
IF(MONTH(fluxoDeCaixa!H3)&amp;YEAR(fluxoDeCaixa!H3)=MONTH(EDATE(calculadoraViab!$C$87,24))&amp;YEAR(EDATE(calculadoraViab!$C$87,24)),(calculadoraViab!$C$75*calculadoraViab!$C$66/4),0)</f>
        <v>0</v>
      </c>
      <c r="I27" s="282">
        <f>IF(AND(fluxoDeCaixa!I19&gt;=calculadoraViab!$C$85,fluxoDeCaixa!I19&lt;EDATE(calculadoraViab!$C$85,calculadoraViab!$B$86+calculadoraViab!$B$87)),calculadoraViab!$D$71*(calculadoraViab!$C$66*calculadoraViab!$C$71/(calculadoraViab!$B$86+calculadoraViab!$B$87)),0)
+
IF(AND(fluxoDeCaixa!I19&gt;=calculadoraViab!$C$86,fluxoDeCaixa!I19&lt;EDATE(calculadoraViab!$C$86,calculadoraViab!$B$87)),IF(AND(calculadoraViab!I29&lt;&gt;0,calculadoraViab!$B$71=0,calculadoraViab!$B$72=100%,calculadoraViab!$B$73=0,calculadoraViab!$B$86=0),calculadoraViab!$C$59/calculadoraViab!$B$87,calculadoraViab!$D$72*(calculadoraViab!$C$66*calculadoraViab!$C$72/calculadoraViab!$B$87)),0)
+
IF(MONTH(fluxoDeCaixa!I19)&amp;YEAR(fluxoDeCaixa!I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IF(MONTH(fluxoDeCaixa!I3)&amp;YEAR(fluxoDeCaixa!I3)=MONTH(EDATE(calculadoraViab!$C$87,3))&amp;YEAR(EDATE(calculadoraViab!$C$87,3)),(calculadoraViab!$C$74*calculadoraViab!$C$66/4),0)
+
IF(MONTH(fluxoDeCaixa!I3)&amp;YEAR(fluxoDeCaixa!I3)=MONTH(EDATE(calculadoraViab!$C$87,6))&amp;YEAR(EDATE(calculadoraViab!$C$87,6)),(calculadoraViab!$C$74*calculadoraViab!$C$66/4),0)
+
IF(MONTH(fluxoDeCaixa!I3)&amp;YEAR(fluxoDeCaixa!I3)=MONTH(EDATE(calculadoraViab!$C$87,9))&amp;YEAR(EDATE(calculadoraViab!$C$87,9)),(calculadoraViab!$C$74*calculadoraViab!$C$66/4),0)
+
IF(MONTH(fluxoDeCaixa!I3)&amp;YEAR(fluxoDeCaixa!I3)=MONTH(EDATE(calculadoraViab!$C$87,12))&amp;YEAR(EDATE(calculadoraViab!$C$87,12)),(calculadoraViab!$C$74*calculadoraViab!$C$66/4),0)
+
IF(MONTH(fluxoDeCaixa!I3)&amp;YEAR(fluxoDeCaixa!I3)=MONTH(EDATE(calculadoraViab!$C$87,15))&amp;YEAR(EDATE(calculadoraViab!$C$87,15)),(calculadoraViab!$C$75*calculadoraViab!$C$66/4),0)
+
IF(MONTH(fluxoDeCaixa!I3)&amp;YEAR(fluxoDeCaixa!I3)=MONTH(EDATE(calculadoraViab!$C$87,18))&amp;YEAR(EDATE(calculadoraViab!$C$87,18)),(calculadoraViab!$C$75*calculadoraViab!$C$66/4),0)
+
IF(MONTH(fluxoDeCaixa!I3)&amp;YEAR(fluxoDeCaixa!I3)=MONTH(EDATE(calculadoraViab!$C$87,21))&amp;YEAR(EDATE(calculadoraViab!$C$87,21)),(calculadoraViab!$C$75*calculadoraViab!$C$66/4),0)
+
IF(MONTH(fluxoDeCaixa!I3)&amp;YEAR(fluxoDeCaixa!I3)=MONTH(EDATE(calculadoraViab!$C$87,24))&amp;YEAR(EDATE(calculadoraViab!$C$87,24)),(calculadoraViab!$C$75*calculadoraViab!$C$66/4),0)</f>
        <v>0</v>
      </c>
      <c r="J27" s="282">
        <f>IF(AND(fluxoDeCaixa!J19&gt;=calculadoraViab!$C$85,fluxoDeCaixa!J19&lt;EDATE(calculadoraViab!$C$85,calculadoraViab!$B$86+calculadoraViab!$B$87)),calculadoraViab!$D$71*(calculadoraViab!$C$66*calculadoraViab!$C$71/(calculadoraViab!$B$86+calculadoraViab!$B$87)),0)
+
IF(AND(fluxoDeCaixa!J19&gt;=calculadoraViab!$C$86,fluxoDeCaixa!J19&lt;EDATE(calculadoraViab!$C$86,calculadoraViab!$B$87)),IF(AND(calculadoraViab!J29&lt;&gt;0,calculadoraViab!$B$71=0,calculadoraViab!$B$72=100%,calculadoraViab!$B$73=0,calculadoraViab!$B$86=0),calculadoraViab!$C$59/calculadoraViab!$B$87,calculadoraViab!$D$72*(calculadoraViab!$C$66*calculadoraViab!$C$72/calculadoraViab!$B$87)),0)
+
IF(MONTH(fluxoDeCaixa!J19)&amp;YEAR(fluxoDeCaixa!J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IF(MONTH(fluxoDeCaixa!J3)&amp;YEAR(fluxoDeCaixa!J3)=MONTH(EDATE(calculadoraViab!$C$87,3))&amp;YEAR(EDATE(calculadoraViab!$C$87,3)),(calculadoraViab!$C$74*calculadoraViab!$C$66/4),0)
+
IF(MONTH(fluxoDeCaixa!J3)&amp;YEAR(fluxoDeCaixa!J3)=MONTH(EDATE(calculadoraViab!$C$87,6))&amp;YEAR(EDATE(calculadoraViab!$C$87,6)),(calculadoraViab!$C$74*calculadoraViab!$C$66/4),0)
+
IF(MONTH(fluxoDeCaixa!J3)&amp;YEAR(fluxoDeCaixa!J3)=MONTH(EDATE(calculadoraViab!$C$87,9))&amp;YEAR(EDATE(calculadoraViab!$C$87,9)),(calculadoraViab!$C$74*calculadoraViab!$C$66/4),0)
+
IF(MONTH(fluxoDeCaixa!J3)&amp;YEAR(fluxoDeCaixa!J3)=MONTH(EDATE(calculadoraViab!$C$87,12))&amp;YEAR(EDATE(calculadoraViab!$C$87,12)),(calculadoraViab!$C$74*calculadoraViab!$C$66/4),0)
+
IF(MONTH(fluxoDeCaixa!J3)&amp;YEAR(fluxoDeCaixa!J3)=MONTH(EDATE(calculadoraViab!$C$87,15))&amp;YEAR(EDATE(calculadoraViab!$C$87,15)),(calculadoraViab!$C$75*calculadoraViab!$C$66/4),0)
+
IF(MONTH(fluxoDeCaixa!J3)&amp;YEAR(fluxoDeCaixa!J3)=MONTH(EDATE(calculadoraViab!$C$87,18))&amp;YEAR(EDATE(calculadoraViab!$C$87,18)),(calculadoraViab!$C$75*calculadoraViab!$C$66/4),0)
+
IF(MONTH(fluxoDeCaixa!J3)&amp;YEAR(fluxoDeCaixa!J3)=MONTH(EDATE(calculadoraViab!$C$87,21))&amp;YEAR(EDATE(calculadoraViab!$C$87,21)),(calculadoraViab!$C$75*calculadoraViab!$C$66/4),0)
+
IF(MONTH(fluxoDeCaixa!J3)&amp;YEAR(fluxoDeCaixa!J3)=MONTH(EDATE(calculadoraViab!$C$87,24))&amp;YEAR(EDATE(calculadoraViab!$C$87,24)),(calculadoraViab!$C$75*calculadoraViab!$C$66/4),0)</f>
        <v>0</v>
      </c>
      <c r="K27" s="282">
        <f>IF(AND(fluxoDeCaixa!K19&gt;=calculadoraViab!$C$85,fluxoDeCaixa!K19&lt;EDATE(calculadoraViab!$C$85,calculadoraViab!$B$86+calculadoraViab!$B$87)),calculadoraViab!$D$71*(calculadoraViab!$C$66*calculadoraViab!$C$71/(calculadoraViab!$B$86+calculadoraViab!$B$87)),0)
+
IF(AND(fluxoDeCaixa!K19&gt;=calculadoraViab!$C$86,fluxoDeCaixa!K19&lt;EDATE(calculadoraViab!$C$86,calculadoraViab!$B$87)),IF(AND(calculadoraViab!K29&lt;&gt;0,calculadoraViab!$B$71=0,calculadoraViab!$B$72=100%,calculadoraViab!$B$73=0,calculadoraViab!$B$86=0),calculadoraViab!$C$59/calculadoraViab!$B$87,calculadoraViab!$D$72*(calculadoraViab!$C$66*calculadoraViab!$C$72/calculadoraViab!$B$87)),0)
+
IF(MONTH(fluxoDeCaixa!K19)&amp;YEAR(fluxoDeCaixa!K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IF(MONTH(fluxoDeCaixa!K3)&amp;YEAR(fluxoDeCaixa!K3)=MONTH(EDATE(calculadoraViab!$C$87,3))&amp;YEAR(EDATE(calculadoraViab!$C$87,3)),(calculadoraViab!$C$74*calculadoraViab!$C$66/4),0)
+
IF(MONTH(fluxoDeCaixa!K3)&amp;YEAR(fluxoDeCaixa!K3)=MONTH(EDATE(calculadoraViab!$C$87,6))&amp;YEAR(EDATE(calculadoraViab!$C$87,6)),(calculadoraViab!$C$74*calculadoraViab!$C$66/4),0)
+
IF(MONTH(fluxoDeCaixa!K3)&amp;YEAR(fluxoDeCaixa!K3)=MONTH(EDATE(calculadoraViab!$C$87,9))&amp;YEAR(EDATE(calculadoraViab!$C$87,9)),(calculadoraViab!$C$74*calculadoraViab!$C$66/4),0)
+
IF(MONTH(fluxoDeCaixa!K3)&amp;YEAR(fluxoDeCaixa!K3)=MONTH(EDATE(calculadoraViab!$C$87,12))&amp;YEAR(EDATE(calculadoraViab!$C$87,12)),(calculadoraViab!$C$74*calculadoraViab!$C$66/4),0)
+
IF(MONTH(fluxoDeCaixa!K3)&amp;YEAR(fluxoDeCaixa!K3)=MONTH(EDATE(calculadoraViab!$C$87,15))&amp;YEAR(EDATE(calculadoraViab!$C$87,15)),(calculadoraViab!$C$75*calculadoraViab!$C$66/4),0)
+
IF(MONTH(fluxoDeCaixa!K3)&amp;YEAR(fluxoDeCaixa!K3)=MONTH(EDATE(calculadoraViab!$C$87,18))&amp;YEAR(EDATE(calculadoraViab!$C$87,18)),(calculadoraViab!$C$75*calculadoraViab!$C$66/4),0)
+
IF(MONTH(fluxoDeCaixa!K3)&amp;YEAR(fluxoDeCaixa!K3)=MONTH(EDATE(calculadoraViab!$C$87,21))&amp;YEAR(EDATE(calculadoraViab!$C$87,21)),(calculadoraViab!$C$75*calculadoraViab!$C$66/4),0)
+
IF(MONTH(fluxoDeCaixa!K3)&amp;YEAR(fluxoDeCaixa!K3)=MONTH(EDATE(calculadoraViab!$C$87,24))&amp;YEAR(EDATE(calculadoraViab!$C$87,24)),(calculadoraViab!$C$75*calculadoraViab!$C$66/4),0)</f>
        <v>226293.1034</v>
      </c>
      <c r="L27" s="282">
        <f>IF(AND(fluxoDeCaixa!L19&gt;=calculadoraViab!$C$85,fluxoDeCaixa!L19&lt;EDATE(calculadoraViab!$C$85,calculadoraViab!$B$86+calculadoraViab!$B$87)),calculadoraViab!$D$71*(calculadoraViab!$C$66*calculadoraViab!$C$71/(calculadoraViab!$B$86+calculadoraViab!$B$87)),0)
+
IF(AND(fluxoDeCaixa!L19&gt;=calculadoraViab!$C$86,fluxoDeCaixa!L19&lt;EDATE(calculadoraViab!$C$86,calculadoraViab!$B$87)),IF(AND(calculadoraViab!L29&lt;&gt;0,calculadoraViab!$B$71=0,calculadoraViab!$B$72=100%,calculadoraViab!$B$73=0,calculadoraViab!$B$86=0),calculadoraViab!$C$59/calculadoraViab!$B$87,calculadoraViab!$D$72*(calculadoraViab!$C$66*calculadoraViab!$C$72/calculadoraViab!$B$87)),0)
+
IF(MONTH(fluxoDeCaixa!L19)&amp;YEAR(fluxoDeCaixa!L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IF(MONTH(fluxoDeCaixa!L3)&amp;YEAR(fluxoDeCaixa!L3)=MONTH(EDATE(calculadoraViab!$C$87,3))&amp;YEAR(EDATE(calculadoraViab!$C$87,3)),(calculadoraViab!$C$74*calculadoraViab!$C$66/4),0)
+
IF(MONTH(fluxoDeCaixa!L3)&amp;YEAR(fluxoDeCaixa!L3)=MONTH(EDATE(calculadoraViab!$C$87,6))&amp;YEAR(EDATE(calculadoraViab!$C$87,6)),(calculadoraViab!$C$74*calculadoraViab!$C$66/4),0)
+
IF(MONTH(fluxoDeCaixa!L3)&amp;YEAR(fluxoDeCaixa!L3)=MONTH(EDATE(calculadoraViab!$C$87,9))&amp;YEAR(EDATE(calculadoraViab!$C$87,9)),(calculadoraViab!$C$74*calculadoraViab!$C$66/4),0)
+
IF(MONTH(fluxoDeCaixa!L3)&amp;YEAR(fluxoDeCaixa!L3)=MONTH(EDATE(calculadoraViab!$C$87,12))&amp;YEAR(EDATE(calculadoraViab!$C$87,12)),(calculadoraViab!$C$74*calculadoraViab!$C$66/4),0)
+
IF(MONTH(fluxoDeCaixa!L3)&amp;YEAR(fluxoDeCaixa!L3)=MONTH(EDATE(calculadoraViab!$C$87,15))&amp;YEAR(EDATE(calculadoraViab!$C$87,15)),(calculadoraViab!$C$75*calculadoraViab!$C$66/4),0)
+
IF(MONTH(fluxoDeCaixa!L3)&amp;YEAR(fluxoDeCaixa!L3)=MONTH(EDATE(calculadoraViab!$C$87,18))&amp;YEAR(EDATE(calculadoraViab!$C$87,18)),(calculadoraViab!$C$75*calculadoraViab!$C$66/4),0)
+
IF(MONTH(fluxoDeCaixa!L3)&amp;YEAR(fluxoDeCaixa!L3)=MONTH(EDATE(calculadoraViab!$C$87,21))&amp;YEAR(EDATE(calculadoraViab!$C$87,21)),(calculadoraViab!$C$75*calculadoraViab!$C$66/4),0)
+
IF(MONTH(fluxoDeCaixa!L3)&amp;YEAR(fluxoDeCaixa!L3)=MONTH(EDATE(calculadoraViab!$C$87,24))&amp;YEAR(EDATE(calculadoraViab!$C$87,24)),(calculadoraViab!$C$75*calculadoraViab!$C$66/4),0)</f>
        <v>226293.1034</v>
      </c>
      <c r="M27" s="282">
        <f>IF(AND(fluxoDeCaixa!M19&gt;=calculadoraViab!$C$85,fluxoDeCaixa!M19&lt;EDATE(calculadoraViab!$C$85,calculadoraViab!$B$86+calculadoraViab!$B$87)),calculadoraViab!$D$71*(calculadoraViab!$C$66*calculadoraViab!$C$71/(calculadoraViab!$B$86+calculadoraViab!$B$87)),0)
+
IF(AND(fluxoDeCaixa!M19&gt;=calculadoraViab!$C$86,fluxoDeCaixa!M19&lt;EDATE(calculadoraViab!$C$86,calculadoraViab!$B$87)),IF(AND(calculadoraViab!M29&lt;&gt;0,calculadoraViab!$B$71=0,calculadoraViab!$B$72=100%,calculadoraViab!$B$73=0,calculadoraViab!$B$86=0),calculadoraViab!$C$59/calculadoraViab!$B$87,calculadoraViab!$D$72*(calculadoraViab!$C$66*calculadoraViab!$C$72/calculadoraViab!$B$87)),0)
+
IF(MONTH(fluxoDeCaixa!M19)&amp;YEAR(fluxoDeCaixa!M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IF(MONTH(fluxoDeCaixa!M3)&amp;YEAR(fluxoDeCaixa!M3)=MONTH(EDATE(calculadoraViab!$C$87,3))&amp;YEAR(EDATE(calculadoraViab!$C$87,3)),(calculadoraViab!$C$74*calculadoraViab!$C$66/4),0)
+
IF(MONTH(fluxoDeCaixa!M3)&amp;YEAR(fluxoDeCaixa!M3)=MONTH(EDATE(calculadoraViab!$C$87,6))&amp;YEAR(EDATE(calculadoraViab!$C$87,6)),(calculadoraViab!$C$74*calculadoraViab!$C$66/4),0)
+
IF(MONTH(fluxoDeCaixa!M3)&amp;YEAR(fluxoDeCaixa!M3)=MONTH(EDATE(calculadoraViab!$C$87,9))&amp;YEAR(EDATE(calculadoraViab!$C$87,9)),(calculadoraViab!$C$74*calculadoraViab!$C$66/4),0)
+
IF(MONTH(fluxoDeCaixa!M3)&amp;YEAR(fluxoDeCaixa!M3)=MONTH(EDATE(calculadoraViab!$C$87,12))&amp;YEAR(EDATE(calculadoraViab!$C$87,12)),(calculadoraViab!$C$74*calculadoraViab!$C$66/4),0)
+
IF(MONTH(fluxoDeCaixa!M3)&amp;YEAR(fluxoDeCaixa!M3)=MONTH(EDATE(calculadoraViab!$C$87,15))&amp;YEAR(EDATE(calculadoraViab!$C$87,15)),(calculadoraViab!$C$75*calculadoraViab!$C$66/4),0)
+
IF(MONTH(fluxoDeCaixa!M3)&amp;YEAR(fluxoDeCaixa!M3)=MONTH(EDATE(calculadoraViab!$C$87,18))&amp;YEAR(EDATE(calculadoraViab!$C$87,18)),(calculadoraViab!$C$75*calculadoraViab!$C$66/4),0)
+
IF(MONTH(fluxoDeCaixa!M3)&amp;YEAR(fluxoDeCaixa!M3)=MONTH(EDATE(calculadoraViab!$C$87,21))&amp;YEAR(EDATE(calculadoraViab!$C$87,21)),(calculadoraViab!$C$75*calculadoraViab!$C$66/4),0)
+
IF(MONTH(fluxoDeCaixa!M3)&amp;YEAR(fluxoDeCaixa!M3)=MONTH(EDATE(calculadoraViab!$C$87,24))&amp;YEAR(EDATE(calculadoraViab!$C$87,24)),(calculadoraViab!$C$75*calculadoraViab!$C$66/4),0)</f>
        <v>226293.1034</v>
      </c>
      <c r="N27" s="282">
        <f>IF(AND(fluxoDeCaixa!N19&gt;=calculadoraViab!$C$85,fluxoDeCaixa!N19&lt;EDATE(calculadoraViab!$C$85,calculadoraViab!$B$86+calculadoraViab!$B$87)),calculadoraViab!$D$71*(calculadoraViab!$C$66*calculadoraViab!$C$71/(calculadoraViab!$B$86+calculadoraViab!$B$87)),0)
+
IF(AND(fluxoDeCaixa!N19&gt;=calculadoraViab!$C$86,fluxoDeCaixa!N19&lt;EDATE(calculadoraViab!$C$86,calculadoraViab!$B$87)),IF(AND(calculadoraViab!N29&lt;&gt;0,calculadoraViab!$B$71=0,calculadoraViab!$B$72=100%,calculadoraViab!$B$73=0,calculadoraViab!$B$86=0),calculadoraViab!$C$59/calculadoraViab!$B$87,calculadoraViab!$D$72*(calculadoraViab!$C$66*calculadoraViab!$C$72/calculadoraViab!$B$87)),0)
+
IF(MONTH(fluxoDeCaixa!N19)&amp;YEAR(fluxoDeCaixa!N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IF(MONTH(fluxoDeCaixa!N3)&amp;YEAR(fluxoDeCaixa!N3)=MONTH(EDATE(calculadoraViab!$C$87,3))&amp;YEAR(EDATE(calculadoraViab!$C$87,3)),(calculadoraViab!$C$74*calculadoraViab!$C$66/4),0)
+
IF(MONTH(fluxoDeCaixa!N3)&amp;YEAR(fluxoDeCaixa!N3)=MONTH(EDATE(calculadoraViab!$C$87,6))&amp;YEAR(EDATE(calculadoraViab!$C$87,6)),(calculadoraViab!$C$74*calculadoraViab!$C$66/4),0)
+
IF(MONTH(fluxoDeCaixa!N3)&amp;YEAR(fluxoDeCaixa!N3)=MONTH(EDATE(calculadoraViab!$C$87,9))&amp;YEAR(EDATE(calculadoraViab!$C$87,9)),(calculadoraViab!$C$74*calculadoraViab!$C$66/4),0)
+
IF(MONTH(fluxoDeCaixa!N3)&amp;YEAR(fluxoDeCaixa!N3)=MONTH(EDATE(calculadoraViab!$C$87,12))&amp;YEAR(EDATE(calculadoraViab!$C$87,12)),(calculadoraViab!$C$74*calculadoraViab!$C$66/4),0)
+
IF(MONTH(fluxoDeCaixa!N3)&amp;YEAR(fluxoDeCaixa!N3)=MONTH(EDATE(calculadoraViab!$C$87,15))&amp;YEAR(EDATE(calculadoraViab!$C$87,15)),(calculadoraViab!$C$75*calculadoraViab!$C$66/4),0)
+
IF(MONTH(fluxoDeCaixa!N3)&amp;YEAR(fluxoDeCaixa!N3)=MONTH(EDATE(calculadoraViab!$C$87,18))&amp;YEAR(EDATE(calculadoraViab!$C$87,18)),(calculadoraViab!$C$75*calculadoraViab!$C$66/4),0)
+
IF(MONTH(fluxoDeCaixa!N3)&amp;YEAR(fluxoDeCaixa!N3)=MONTH(EDATE(calculadoraViab!$C$87,21))&amp;YEAR(EDATE(calculadoraViab!$C$87,21)),(calculadoraViab!$C$75*calculadoraViab!$C$66/4),0)
+
IF(MONTH(fluxoDeCaixa!N3)&amp;YEAR(fluxoDeCaixa!N3)=MONTH(EDATE(calculadoraViab!$C$87,24))&amp;YEAR(EDATE(calculadoraViab!$C$87,24)),(calculadoraViab!$C$75*calculadoraViab!$C$66/4),0)</f>
        <v>226293.1034</v>
      </c>
      <c r="O27" s="282">
        <f>IF(AND(fluxoDeCaixa!O19&gt;=calculadoraViab!$C$85,fluxoDeCaixa!O19&lt;EDATE(calculadoraViab!$C$85,calculadoraViab!$B$86+calculadoraViab!$B$87)),calculadoraViab!$D$71*(calculadoraViab!$C$66*calculadoraViab!$C$71/(calculadoraViab!$B$86+calculadoraViab!$B$87)),0)
+
IF(AND(fluxoDeCaixa!O19&gt;=calculadoraViab!$C$86,fluxoDeCaixa!O19&lt;EDATE(calculadoraViab!$C$86,calculadoraViab!$B$87)),IF(AND(calculadoraViab!O29&lt;&gt;0,calculadoraViab!$B$71=0,calculadoraViab!$B$72=100%,calculadoraViab!$B$73=0,calculadoraViab!$B$86=0),calculadoraViab!$C$59/calculadoraViab!$B$87,calculadoraViab!$D$72*(calculadoraViab!$C$66*calculadoraViab!$C$72/calculadoraViab!$B$87)),0)
+
IF(MONTH(fluxoDeCaixa!O19)&amp;YEAR(fluxoDeCaixa!O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IF(MONTH(fluxoDeCaixa!O3)&amp;YEAR(fluxoDeCaixa!O3)=MONTH(EDATE(calculadoraViab!$C$87,3))&amp;YEAR(EDATE(calculadoraViab!$C$87,3)),(calculadoraViab!$C$74*calculadoraViab!$C$66/4),0)
+
IF(MONTH(fluxoDeCaixa!O3)&amp;YEAR(fluxoDeCaixa!O3)=MONTH(EDATE(calculadoraViab!$C$87,6))&amp;YEAR(EDATE(calculadoraViab!$C$87,6)),(calculadoraViab!$C$74*calculadoraViab!$C$66/4),0)
+
IF(MONTH(fluxoDeCaixa!O3)&amp;YEAR(fluxoDeCaixa!O3)=MONTH(EDATE(calculadoraViab!$C$87,9))&amp;YEAR(EDATE(calculadoraViab!$C$87,9)),(calculadoraViab!$C$74*calculadoraViab!$C$66/4),0)
+
IF(MONTH(fluxoDeCaixa!O3)&amp;YEAR(fluxoDeCaixa!O3)=MONTH(EDATE(calculadoraViab!$C$87,12))&amp;YEAR(EDATE(calculadoraViab!$C$87,12)),(calculadoraViab!$C$74*calculadoraViab!$C$66/4),0)
+
IF(MONTH(fluxoDeCaixa!O3)&amp;YEAR(fluxoDeCaixa!O3)=MONTH(EDATE(calculadoraViab!$C$87,15))&amp;YEAR(EDATE(calculadoraViab!$C$87,15)),(calculadoraViab!$C$75*calculadoraViab!$C$66/4),0)
+
IF(MONTH(fluxoDeCaixa!O3)&amp;YEAR(fluxoDeCaixa!O3)=MONTH(EDATE(calculadoraViab!$C$87,18))&amp;YEAR(EDATE(calculadoraViab!$C$87,18)),(calculadoraViab!$C$75*calculadoraViab!$C$66/4),0)
+
IF(MONTH(fluxoDeCaixa!O3)&amp;YEAR(fluxoDeCaixa!O3)=MONTH(EDATE(calculadoraViab!$C$87,21))&amp;YEAR(EDATE(calculadoraViab!$C$87,21)),(calculadoraViab!$C$75*calculadoraViab!$C$66/4),0)
+
IF(MONTH(fluxoDeCaixa!O3)&amp;YEAR(fluxoDeCaixa!O3)=MONTH(EDATE(calculadoraViab!$C$87,24))&amp;YEAR(EDATE(calculadoraViab!$C$87,24)),(calculadoraViab!$C$75*calculadoraViab!$C$66/4),0)</f>
        <v>226293.1034</v>
      </c>
      <c r="P27" s="282">
        <f>IF(AND(fluxoDeCaixa!P19&gt;=calculadoraViab!$C$85,fluxoDeCaixa!P19&lt;EDATE(calculadoraViab!$C$85,calculadoraViab!$B$86+calculadoraViab!$B$87)),calculadoraViab!$D$71*(calculadoraViab!$C$66*calculadoraViab!$C$71/(calculadoraViab!$B$86+calculadoraViab!$B$87)),0)
+
IF(AND(fluxoDeCaixa!P19&gt;=calculadoraViab!$C$86,fluxoDeCaixa!P19&lt;EDATE(calculadoraViab!$C$86,calculadoraViab!$B$87)),IF(AND(calculadoraViab!P29&lt;&gt;0,calculadoraViab!$B$71=0,calculadoraViab!$B$72=100%,calculadoraViab!$B$73=0,calculadoraViab!$B$86=0),calculadoraViab!$C$59/calculadoraViab!$B$87,calculadoraViab!$D$72*(calculadoraViab!$C$66*calculadoraViab!$C$72/calculadoraViab!$B$87)),0)
+
IF(MONTH(fluxoDeCaixa!P19)&amp;YEAR(fluxoDeCaixa!P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IF(MONTH(fluxoDeCaixa!P3)&amp;YEAR(fluxoDeCaixa!P3)=MONTH(EDATE(calculadoraViab!$C$87,3))&amp;YEAR(EDATE(calculadoraViab!$C$87,3)),(calculadoraViab!$C$74*calculadoraViab!$C$66/4),0)
+
IF(MONTH(fluxoDeCaixa!P3)&amp;YEAR(fluxoDeCaixa!P3)=MONTH(EDATE(calculadoraViab!$C$87,6))&amp;YEAR(EDATE(calculadoraViab!$C$87,6)),(calculadoraViab!$C$74*calculadoraViab!$C$66/4),0)
+
IF(MONTH(fluxoDeCaixa!P3)&amp;YEAR(fluxoDeCaixa!P3)=MONTH(EDATE(calculadoraViab!$C$87,9))&amp;YEAR(EDATE(calculadoraViab!$C$87,9)),(calculadoraViab!$C$74*calculadoraViab!$C$66/4),0)
+
IF(MONTH(fluxoDeCaixa!P3)&amp;YEAR(fluxoDeCaixa!P3)=MONTH(EDATE(calculadoraViab!$C$87,12))&amp;YEAR(EDATE(calculadoraViab!$C$87,12)),(calculadoraViab!$C$74*calculadoraViab!$C$66/4),0)
+
IF(MONTH(fluxoDeCaixa!P3)&amp;YEAR(fluxoDeCaixa!P3)=MONTH(EDATE(calculadoraViab!$C$87,15))&amp;YEAR(EDATE(calculadoraViab!$C$87,15)),(calculadoraViab!$C$75*calculadoraViab!$C$66/4),0)
+
IF(MONTH(fluxoDeCaixa!P3)&amp;YEAR(fluxoDeCaixa!P3)=MONTH(EDATE(calculadoraViab!$C$87,18))&amp;YEAR(EDATE(calculadoraViab!$C$87,18)),(calculadoraViab!$C$75*calculadoraViab!$C$66/4),0)
+
IF(MONTH(fluxoDeCaixa!P3)&amp;YEAR(fluxoDeCaixa!P3)=MONTH(EDATE(calculadoraViab!$C$87,21))&amp;YEAR(EDATE(calculadoraViab!$C$87,21)),(calculadoraViab!$C$75*calculadoraViab!$C$66/4),0)
+
IF(MONTH(fluxoDeCaixa!P3)&amp;YEAR(fluxoDeCaixa!P3)=MONTH(EDATE(calculadoraViab!$C$87,24))&amp;YEAR(EDATE(calculadoraViab!$C$87,24)),(calculadoraViab!$C$75*calculadoraViab!$C$66/4),0)</f>
        <v>390355.6034</v>
      </c>
      <c r="Q27" s="282">
        <f>IF(AND(fluxoDeCaixa!Q19&gt;=calculadoraViab!$C$85,fluxoDeCaixa!Q19&lt;EDATE(calculadoraViab!$C$85,calculadoraViab!$B$86+calculadoraViab!$B$87)),calculadoraViab!$D$71*(calculadoraViab!$C$66*calculadoraViab!$C$71/(calculadoraViab!$B$86+calculadoraViab!$B$87)),0)
+
IF(AND(fluxoDeCaixa!Q19&gt;=calculadoraViab!$C$86,fluxoDeCaixa!Q19&lt;EDATE(calculadoraViab!$C$86,calculadoraViab!$B$87)),IF(AND(calculadoraViab!Q29&lt;&gt;0,calculadoraViab!$B$71=0,calculadoraViab!$B$72=100%,calculadoraViab!$B$73=0,calculadoraViab!$B$86=0),calculadoraViab!$C$59/calculadoraViab!$B$87,calculadoraViab!$D$72*(calculadoraViab!$C$66*calculadoraViab!$C$72/calculadoraViab!$B$87)),0)
+
IF(MONTH(fluxoDeCaixa!Q19)&amp;YEAR(fluxoDeCaixa!Q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IF(MONTH(fluxoDeCaixa!Q3)&amp;YEAR(fluxoDeCaixa!Q3)=MONTH(EDATE(calculadoraViab!$C$87,3))&amp;YEAR(EDATE(calculadoraViab!$C$87,3)),(calculadoraViab!$C$74*calculadoraViab!$C$66/4),0)
+
IF(MONTH(fluxoDeCaixa!Q3)&amp;YEAR(fluxoDeCaixa!Q3)=MONTH(EDATE(calculadoraViab!$C$87,6))&amp;YEAR(EDATE(calculadoraViab!$C$87,6)),(calculadoraViab!$C$74*calculadoraViab!$C$66/4),0)
+
IF(MONTH(fluxoDeCaixa!Q3)&amp;YEAR(fluxoDeCaixa!Q3)=MONTH(EDATE(calculadoraViab!$C$87,9))&amp;YEAR(EDATE(calculadoraViab!$C$87,9)),(calculadoraViab!$C$74*calculadoraViab!$C$66/4),0)
+
IF(MONTH(fluxoDeCaixa!Q3)&amp;YEAR(fluxoDeCaixa!Q3)=MONTH(EDATE(calculadoraViab!$C$87,12))&amp;YEAR(EDATE(calculadoraViab!$C$87,12)),(calculadoraViab!$C$74*calculadoraViab!$C$66/4),0)
+
IF(MONTH(fluxoDeCaixa!Q3)&amp;YEAR(fluxoDeCaixa!Q3)=MONTH(EDATE(calculadoraViab!$C$87,15))&amp;YEAR(EDATE(calculadoraViab!$C$87,15)),(calculadoraViab!$C$75*calculadoraViab!$C$66/4),0)
+
IF(MONTH(fluxoDeCaixa!Q3)&amp;YEAR(fluxoDeCaixa!Q3)=MONTH(EDATE(calculadoraViab!$C$87,18))&amp;YEAR(EDATE(calculadoraViab!$C$87,18)),(calculadoraViab!$C$75*calculadoraViab!$C$66/4),0)
+
IF(MONTH(fluxoDeCaixa!Q3)&amp;YEAR(fluxoDeCaixa!Q3)=MONTH(EDATE(calculadoraViab!$C$87,21))&amp;YEAR(EDATE(calculadoraViab!$C$87,21)),(calculadoraViab!$C$75*calculadoraViab!$C$66/4),0)
+
IF(MONTH(fluxoDeCaixa!Q3)&amp;YEAR(fluxoDeCaixa!Q3)=MONTH(EDATE(calculadoraViab!$C$87,24))&amp;YEAR(EDATE(calculadoraViab!$C$87,24)),(calculadoraViab!$C$75*calculadoraViab!$C$66/4),0)</f>
        <v>390355.6034</v>
      </c>
      <c r="R27" s="282">
        <f>IF(AND(fluxoDeCaixa!R19&gt;=calculadoraViab!$C$85,fluxoDeCaixa!R19&lt;EDATE(calculadoraViab!$C$85,calculadoraViab!$B$86+calculadoraViab!$B$87)),calculadoraViab!$D$71*(calculadoraViab!$C$66*calculadoraViab!$C$71/(calculadoraViab!$B$86+calculadoraViab!$B$87)),0)
+
IF(AND(fluxoDeCaixa!R19&gt;=calculadoraViab!$C$86,fluxoDeCaixa!R19&lt;EDATE(calculadoraViab!$C$86,calculadoraViab!$B$87)),IF(AND(calculadoraViab!R29&lt;&gt;0,calculadoraViab!$B$71=0,calculadoraViab!$B$72=100%,calculadoraViab!$B$73=0,calculadoraViab!$B$86=0),calculadoraViab!$C$59/calculadoraViab!$B$87,calculadoraViab!$D$72*(calculadoraViab!$C$66*calculadoraViab!$C$72/calculadoraViab!$B$87)),0)
+
IF(MONTH(fluxoDeCaixa!R19)&amp;YEAR(fluxoDeCaixa!R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IF(MONTH(fluxoDeCaixa!R3)&amp;YEAR(fluxoDeCaixa!R3)=MONTH(EDATE(calculadoraViab!$C$87,3))&amp;YEAR(EDATE(calculadoraViab!$C$87,3)),(calculadoraViab!$C$74*calculadoraViab!$C$66/4),0)
+
IF(MONTH(fluxoDeCaixa!R3)&amp;YEAR(fluxoDeCaixa!R3)=MONTH(EDATE(calculadoraViab!$C$87,6))&amp;YEAR(EDATE(calculadoraViab!$C$87,6)),(calculadoraViab!$C$74*calculadoraViab!$C$66/4),0)
+
IF(MONTH(fluxoDeCaixa!R3)&amp;YEAR(fluxoDeCaixa!R3)=MONTH(EDATE(calculadoraViab!$C$87,9))&amp;YEAR(EDATE(calculadoraViab!$C$87,9)),(calculadoraViab!$C$74*calculadoraViab!$C$66/4),0)
+
IF(MONTH(fluxoDeCaixa!R3)&amp;YEAR(fluxoDeCaixa!R3)=MONTH(EDATE(calculadoraViab!$C$87,12))&amp;YEAR(EDATE(calculadoraViab!$C$87,12)),(calculadoraViab!$C$74*calculadoraViab!$C$66/4),0)
+
IF(MONTH(fluxoDeCaixa!R3)&amp;YEAR(fluxoDeCaixa!R3)=MONTH(EDATE(calculadoraViab!$C$87,15))&amp;YEAR(EDATE(calculadoraViab!$C$87,15)),(calculadoraViab!$C$75*calculadoraViab!$C$66/4),0)
+
IF(MONTH(fluxoDeCaixa!R3)&amp;YEAR(fluxoDeCaixa!R3)=MONTH(EDATE(calculadoraViab!$C$87,18))&amp;YEAR(EDATE(calculadoraViab!$C$87,18)),(calculadoraViab!$C$75*calculadoraViab!$C$66/4),0)
+
IF(MONTH(fluxoDeCaixa!R3)&amp;YEAR(fluxoDeCaixa!R3)=MONTH(EDATE(calculadoraViab!$C$87,21))&amp;YEAR(EDATE(calculadoraViab!$C$87,21)),(calculadoraViab!$C$75*calculadoraViab!$C$66/4),0)
+
IF(MONTH(fluxoDeCaixa!R3)&amp;YEAR(fluxoDeCaixa!R3)=MONTH(EDATE(calculadoraViab!$C$87,24))&amp;YEAR(EDATE(calculadoraViab!$C$87,24)),(calculadoraViab!$C$75*calculadoraViab!$C$66/4),0)</f>
        <v>390355.6034</v>
      </c>
      <c r="S27" s="282">
        <f>IF(AND(fluxoDeCaixa!S19&gt;=calculadoraViab!$C$85,fluxoDeCaixa!S19&lt;EDATE(calculadoraViab!$C$85,calculadoraViab!$B$86+calculadoraViab!$B$87)),calculadoraViab!$D$71*(calculadoraViab!$C$66*calculadoraViab!$C$71/(calculadoraViab!$B$86+calculadoraViab!$B$87)),0)
+
IF(AND(fluxoDeCaixa!S19&gt;=calculadoraViab!$C$86,fluxoDeCaixa!S19&lt;EDATE(calculadoraViab!$C$86,calculadoraViab!$B$87)),IF(AND(calculadoraViab!S29&lt;&gt;0,calculadoraViab!$B$71=0,calculadoraViab!$B$72=100%,calculadoraViab!$B$73=0,calculadoraViab!$B$86=0),calculadoraViab!$C$59/calculadoraViab!$B$87,calculadoraViab!$D$72*(calculadoraViab!$C$66*calculadoraViab!$C$72/calculadoraViab!$B$87)),0)
+
IF(MONTH(fluxoDeCaixa!S19)&amp;YEAR(fluxoDeCaixa!S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IF(MONTH(fluxoDeCaixa!S3)&amp;YEAR(fluxoDeCaixa!S3)=MONTH(EDATE(calculadoraViab!$C$87,3))&amp;YEAR(EDATE(calculadoraViab!$C$87,3)),(calculadoraViab!$C$74*calculadoraViab!$C$66/4),0)
+
IF(MONTH(fluxoDeCaixa!S3)&amp;YEAR(fluxoDeCaixa!S3)=MONTH(EDATE(calculadoraViab!$C$87,6))&amp;YEAR(EDATE(calculadoraViab!$C$87,6)),(calculadoraViab!$C$74*calculadoraViab!$C$66/4),0)
+
IF(MONTH(fluxoDeCaixa!S3)&amp;YEAR(fluxoDeCaixa!S3)=MONTH(EDATE(calculadoraViab!$C$87,9))&amp;YEAR(EDATE(calculadoraViab!$C$87,9)),(calculadoraViab!$C$74*calculadoraViab!$C$66/4),0)
+
IF(MONTH(fluxoDeCaixa!S3)&amp;YEAR(fluxoDeCaixa!S3)=MONTH(EDATE(calculadoraViab!$C$87,12))&amp;YEAR(EDATE(calculadoraViab!$C$87,12)),(calculadoraViab!$C$74*calculadoraViab!$C$66/4),0)
+
IF(MONTH(fluxoDeCaixa!S3)&amp;YEAR(fluxoDeCaixa!S3)=MONTH(EDATE(calculadoraViab!$C$87,15))&amp;YEAR(EDATE(calculadoraViab!$C$87,15)),(calculadoraViab!$C$75*calculadoraViab!$C$66/4),0)
+
IF(MONTH(fluxoDeCaixa!S3)&amp;YEAR(fluxoDeCaixa!S3)=MONTH(EDATE(calculadoraViab!$C$87,18))&amp;YEAR(EDATE(calculadoraViab!$C$87,18)),(calculadoraViab!$C$75*calculadoraViab!$C$66/4),0)
+
IF(MONTH(fluxoDeCaixa!S3)&amp;YEAR(fluxoDeCaixa!S3)=MONTH(EDATE(calculadoraViab!$C$87,21))&amp;YEAR(EDATE(calculadoraViab!$C$87,21)),(calculadoraViab!$C$75*calculadoraViab!$C$66/4),0)
+
IF(MONTH(fluxoDeCaixa!S3)&amp;YEAR(fluxoDeCaixa!S3)=MONTH(EDATE(calculadoraViab!$C$87,24))&amp;YEAR(EDATE(calculadoraViab!$C$87,24)),(calculadoraViab!$C$75*calculadoraViab!$C$66/4),0)</f>
        <v>390355.6034</v>
      </c>
      <c r="T27" s="282">
        <f>IF(AND(fluxoDeCaixa!T19&gt;=calculadoraViab!$C$85,fluxoDeCaixa!T19&lt;EDATE(calculadoraViab!$C$85,calculadoraViab!$B$86+calculadoraViab!$B$87)),calculadoraViab!$D$71*(calculadoraViab!$C$66*calculadoraViab!$C$71/(calculadoraViab!$B$86+calculadoraViab!$B$87)),0)
+
IF(AND(fluxoDeCaixa!T19&gt;=calculadoraViab!$C$86,fluxoDeCaixa!T19&lt;EDATE(calculadoraViab!$C$86,calculadoraViab!$B$87)),IF(AND(calculadoraViab!T29&lt;&gt;0,calculadoraViab!$B$71=0,calculadoraViab!$B$72=100%,calculadoraViab!$B$73=0,calculadoraViab!$B$86=0),calculadoraViab!$C$59/calculadoraViab!$B$87,calculadoraViab!$D$72*(calculadoraViab!$C$66*calculadoraViab!$C$72/calculadoraViab!$B$87)),0)
+
IF(MONTH(fluxoDeCaixa!T19)&amp;YEAR(fluxoDeCaixa!T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IF(MONTH(fluxoDeCaixa!T3)&amp;YEAR(fluxoDeCaixa!T3)=MONTH(EDATE(calculadoraViab!$C$87,3))&amp;YEAR(EDATE(calculadoraViab!$C$87,3)),(calculadoraViab!$C$74*calculadoraViab!$C$66/4),0)
+
IF(MONTH(fluxoDeCaixa!T3)&amp;YEAR(fluxoDeCaixa!T3)=MONTH(EDATE(calculadoraViab!$C$87,6))&amp;YEAR(EDATE(calculadoraViab!$C$87,6)),(calculadoraViab!$C$74*calculadoraViab!$C$66/4),0)
+
IF(MONTH(fluxoDeCaixa!T3)&amp;YEAR(fluxoDeCaixa!T3)=MONTH(EDATE(calculadoraViab!$C$87,9))&amp;YEAR(EDATE(calculadoraViab!$C$87,9)),(calculadoraViab!$C$74*calculadoraViab!$C$66/4),0)
+
IF(MONTH(fluxoDeCaixa!T3)&amp;YEAR(fluxoDeCaixa!T3)=MONTH(EDATE(calculadoraViab!$C$87,12))&amp;YEAR(EDATE(calculadoraViab!$C$87,12)),(calculadoraViab!$C$74*calculadoraViab!$C$66/4),0)
+
IF(MONTH(fluxoDeCaixa!T3)&amp;YEAR(fluxoDeCaixa!T3)=MONTH(EDATE(calculadoraViab!$C$87,15))&amp;YEAR(EDATE(calculadoraViab!$C$87,15)),(calculadoraViab!$C$75*calculadoraViab!$C$66/4),0)
+
IF(MONTH(fluxoDeCaixa!T3)&amp;YEAR(fluxoDeCaixa!T3)=MONTH(EDATE(calculadoraViab!$C$87,18))&amp;YEAR(EDATE(calculadoraViab!$C$87,18)),(calculadoraViab!$C$75*calculadoraViab!$C$66/4),0)
+
IF(MONTH(fluxoDeCaixa!T3)&amp;YEAR(fluxoDeCaixa!T3)=MONTH(EDATE(calculadoraViab!$C$87,21))&amp;YEAR(EDATE(calculadoraViab!$C$87,21)),(calculadoraViab!$C$75*calculadoraViab!$C$66/4),0)
+
IF(MONTH(fluxoDeCaixa!T3)&amp;YEAR(fluxoDeCaixa!T3)=MONTH(EDATE(calculadoraViab!$C$87,24))&amp;YEAR(EDATE(calculadoraViab!$C$87,24)),(calculadoraViab!$C$75*calculadoraViab!$C$66/4),0)</f>
        <v>390355.6034</v>
      </c>
      <c r="U27" s="282">
        <f>IF(AND(fluxoDeCaixa!U19&gt;=calculadoraViab!$C$85,fluxoDeCaixa!U19&lt;EDATE(calculadoraViab!$C$85,calculadoraViab!$B$86+calculadoraViab!$B$87)),calculadoraViab!$D$71*(calculadoraViab!$C$66*calculadoraViab!$C$71/(calculadoraViab!$B$86+calculadoraViab!$B$87)),0)
+
IF(AND(fluxoDeCaixa!U19&gt;=calculadoraViab!$C$86,fluxoDeCaixa!U19&lt;EDATE(calculadoraViab!$C$86,calculadoraViab!$B$87)),IF(AND(calculadoraViab!U29&lt;&gt;0,calculadoraViab!$B$71=0,calculadoraViab!$B$72=100%,calculadoraViab!$B$73=0,calculadoraViab!$B$86=0),calculadoraViab!$C$59/calculadoraViab!$B$87,calculadoraViab!$D$72*(calculadoraViab!$C$66*calculadoraViab!$C$72/calculadoraViab!$B$87)),0)
+
IF(MONTH(fluxoDeCaixa!U19)&amp;YEAR(fluxoDeCaixa!U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IF(MONTH(fluxoDeCaixa!U3)&amp;YEAR(fluxoDeCaixa!U3)=MONTH(EDATE(calculadoraViab!$C$87,3))&amp;YEAR(EDATE(calculadoraViab!$C$87,3)),(calculadoraViab!$C$74*calculadoraViab!$C$66/4),0)
+
IF(MONTH(fluxoDeCaixa!U3)&amp;YEAR(fluxoDeCaixa!U3)=MONTH(EDATE(calculadoraViab!$C$87,6))&amp;YEAR(EDATE(calculadoraViab!$C$87,6)),(calculadoraViab!$C$74*calculadoraViab!$C$66/4),0)
+
IF(MONTH(fluxoDeCaixa!U3)&amp;YEAR(fluxoDeCaixa!U3)=MONTH(EDATE(calculadoraViab!$C$87,9))&amp;YEAR(EDATE(calculadoraViab!$C$87,9)),(calculadoraViab!$C$74*calculadoraViab!$C$66/4),0)
+
IF(MONTH(fluxoDeCaixa!U3)&amp;YEAR(fluxoDeCaixa!U3)=MONTH(EDATE(calculadoraViab!$C$87,12))&amp;YEAR(EDATE(calculadoraViab!$C$87,12)),(calculadoraViab!$C$74*calculadoraViab!$C$66/4),0)
+
IF(MONTH(fluxoDeCaixa!U3)&amp;YEAR(fluxoDeCaixa!U3)=MONTH(EDATE(calculadoraViab!$C$87,15))&amp;YEAR(EDATE(calculadoraViab!$C$87,15)),(calculadoraViab!$C$75*calculadoraViab!$C$66/4),0)
+
IF(MONTH(fluxoDeCaixa!U3)&amp;YEAR(fluxoDeCaixa!U3)=MONTH(EDATE(calculadoraViab!$C$87,18))&amp;YEAR(EDATE(calculadoraViab!$C$87,18)),(calculadoraViab!$C$75*calculadoraViab!$C$66/4),0)
+
IF(MONTH(fluxoDeCaixa!U3)&amp;YEAR(fluxoDeCaixa!U3)=MONTH(EDATE(calculadoraViab!$C$87,21))&amp;YEAR(EDATE(calculadoraViab!$C$87,21)),(calculadoraViab!$C$75*calculadoraViab!$C$66/4),0)
+
IF(MONTH(fluxoDeCaixa!U3)&amp;YEAR(fluxoDeCaixa!U3)=MONTH(EDATE(calculadoraViab!$C$87,24))&amp;YEAR(EDATE(calculadoraViab!$C$87,24)),(calculadoraViab!$C$75*calculadoraViab!$C$66/4),0)</f>
        <v>390355.6034</v>
      </c>
      <c r="V27" s="282">
        <f>IF(AND(fluxoDeCaixa!V19&gt;=calculadoraViab!$C$85,fluxoDeCaixa!V19&lt;EDATE(calculadoraViab!$C$85,calculadoraViab!$B$86+calculadoraViab!$B$87)),calculadoraViab!$D$71*(calculadoraViab!$C$66*calculadoraViab!$C$71/(calculadoraViab!$B$86+calculadoraViab!$B$87)),0)
+
IF(AND(fluxoDeCaixa!V19&gt;=calculadoraViab!$C$86,fluxoDeCaixa!V19&lt;EDATE(calculadoraViab!$C$86,calculadoraViab!$B$87)),IF(AND(calculadoraViab!V29&lt;&gt;0,calculadoraViab!$B$71=0,calculadoraViab!$B$72=100%,calculadoraViab!$B$73=0,calculadoraViab!$B$86=0),calculadoraViab!$C$59/calculadoraViab!$B$87,calculadoraViab!$D$72*(calculadoraViab!$C$66*calculadoraViab!$C$72/calculadoraViab!$B$87)),0)
+
IF(MONTH(fluxoDeCaixa!V19)&amp;YEAR(fluxoDeCaixa!V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IF(MONTH(fluxoDeCaixa!V3)&amp;YEAR(fluxoDeCaixa!V3)=MONTH(EDATE(calculadoraViab!$C$87,3))&amp;YEAR(EDATE(calculadoraViab!$C$87,3)),(calculadoraViab!$C$74*calculadoraViab!$C$66/4),0)
+
IF(MONTH(fluxoDeCaixa!V3)&amp;YEAR(fluxoDeCaixa!V3)=MONTH(EDATE(calculadoraViab!$C$87,6))&amp;YEAR(EDATE(calculadoraViab!$C$87,6)),(calculadoraViab!$C$74*calculadoraViab!$C$66/4),0)
+
IF(MONTH(fluxoDeCaixa!V3)&amp;YEAR(fluxoDeCaixa!V3)=MONTH(EDATE(calculadoraViab!$C$87,9))&amp;YEAR(EDATE(calculadoraViab!$C$87,9)),(calculadoraViab!$C$74*calculadoraViab!$C$66/4),0)
+
IF(MONTH(fluxoDeCaixa!V3)&amp;YEAR(fluxoDeCaixa!V3)=MONTH(EDATE(calculadoraViab!$C$87,12))&amp;YEAR(EDATE(calculadoraViab!$C$87,12)),(calculadoraViab!$C$74*calculadoraViab!$C$66/4),0)
+
IF(MONTH(fluxoDeCaixa!V3)&amp;YEAR(fluxoDeCaixa!V3)=MONTH(EDATE(calculadoraViab!$C$87,15))&amp;YEAR(EDATE(calculadoraViab!$C$87,15)),(calculadoraViab!$C$75*calculadoraViab!$C$66/4),0)
+
IF(MONTH(fluxoDeCaixa!V3)&amp;YEAR(fluxoDeCaixa!V3)=MONTH(EDATE(calculadoraViab!$C$87,18))&amp;YEAR(EDATE(calculadoraViab!$C$87,18)),(calculadoraViab!$C$75*calculadoraViab!$C$66/4),0)
+
IF(MONTH(fluxoDeCaixa!V3)&amp;YEAR(fluxoDeCaixa!V3)=MONTH(EDATE(calculadoraViab!$C$87,21))&amp;YEAR(EDATE(calculadoraViab!$C$87,21)),(calculadoraViab!$C$75*calculadoraViab!$C$66/4),0)
+
IF(MONTH(fluxoDeCaixa!V3)&amp;YEAR(fluxoDeCaixa!V3)=MONTH(EDATE(calculadoraViab!$C$87,24))&amp;YEAR(EDATE(calculadoraViab!$C$87,24)),(calculadoraViab!$C$75*calculadoraViab!$C$66/4),0)</f>
        <v>390355.6034</v>
      </c>
      <c r="W27" s="282">
        <f>IF(AND(fluxoDeCaixa!W19&gt;=calculadoraViab!$C$85,fluxoDeCaixa!W19&lt;EDATE(calculadoraViab!$C$85,calculadoraViab!$B$86+calculadoraViab!$B$87)),calculadoraViab!$D$71*(calculadoraViab!$C$66*calculadoraViab!$C$71/(calculadoraViab!$B$86+calculadoraViab!$B$87)),0)
+
IF(AND(fluxoDeCaixa!W19&gt;=calculadoraViab!$C$86,fluxoDeCaixa!W19&lt;EDATE(calculadoraViab!$C$86,calculadoraViab!$B$87)),IF(AND(calculadoraViab!W29&lt;&gt;0,calculadoraViab!$B$71=0,calculadoraViab!$B$72=100%,calculadoraViab!$B$73=0,calculadoraViab!$B$86=0),calculadoraViab!$C$59/calculadoraViab!$B$87,calculadoraViab!$D$72*(calculadoraViab!$C$66*calculadoraViab!$C$72/calculadoraViab!$B$87)),0)
+
IF(MONTH(fluxoDeCaixa!W19)&amp;YEAR(fluxoDeCaixa!W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IF(MONTH(fluxoDeCaixa!W3)&amp;YEAR(fluxoDeCaixa!W3)=MONTH(EDATE(calculadoraViab!$C$87,3))&amp;YEAR(EDATE(calculadoraViab!$C$87,3)),(calculadoraViab!$C$74*calculadoraViab!$C$66/4),0)
+
IF(MONTH(fluxoDeCaixa!W3)&amp;YEAR(fluxoDeCaixa!W3)=MONTH(EDATE(calculadoraViab!$C$87,6))&amp;YEAR(EDATE(calculadoraViab!$C$87,6)),(calculadoraViab!$C$74*calculadoraViab!$C$66/4),0)
+
IF(MONTH(fluxoDeCaixa!W3)&amp;YEAR(fluxoDeCaixa!W3)=MONTH(EDATE(calculadoraViab!$C$87,9))&amp;YEAR(EDATE(calculadoraViab!$C$87,9)),(calculadoraViab!$C$74*calculadoraViab!$C$66/4),0)
+
IF(MONTH(fluxoDeCaixa!W3)&amp;YEAR(fluxoDeCaixa!W3)=MONTH(EDATE(calculadoraViab!$C$87,12))&amp;YEAR(EDATE(calculadoraViab!$C$87,12)),(calculadoraViab!$C$74*calculadoraViab!$C$66/4),0)
+
IF(MONTH(fluxoDeCaixa!W3)&amp;YEAR(fluxoDeCaixa!W3)=MONTH(EDATE(calculadoraViab!$C$87,15))&amp;YEAR(EDATE(calculadoraViab!$C$87,15)),(calculadoraViab!$C$75*calculadoraViab!$C$66/4),0)
+
IF(MONTH(fluxoDeCaixa!W3)&amp;YEAR(fluxoDeCaixa!W3)=MONTH(EDATE(calculadoraViab!$C$87,18))&amp;YEAR(EDATE(calculadoraViab!$C$87,18)),(calculadoraViab!$C$75*calculadoraViab!$C$66/4),0)
+
IF(MONTH(fluxoDeCaixa!W3)&amp;YEAR(fluxoDeCaixa!W3)=MONTH(EDATE(calculadoraViab!$C$87,21))&amp;YEAR(EDATE(calculadoraViab!$C$87,21)),(calculadoraViab!$C$75*calculadoraViab!$C$66/4),0)
+
IF(MONTH(fluxoDeCaixa!W3)&amp;YEAR(fluxoDeCaixa!W3)=MONTH(EDATE(calculadoraViab!$C$87,24))&amp;YEAR(EDATE(calculadoraViab!$C$87,24)),(calculadoraViab!$C$75*calculadoraViab!$C$66/4),0)</f>
        <v>390355.6034</v>
      </c>
      <c r="X27" s="282">
        <f>IF(AND(fluxoDeCaixa!X19&gt;=calculadoraViab!$C$85,fluxoDeCaixa!X19&lt;EDATE(calculadoraViab!$C$85,calculadoraViab!$B$86+calculadoraViab!$B$87)),calculadoraViab!$D$71*(calculadoraViab!$C$66*calculadoraViab!$C$71/(calculadoraViab!$B$86+calculadoraViab!$B$87)),0)
+
IF(AND(fluxoDeCaixa!X19&gt;=calculadoraViab!$C$86,fluxoDeCaixa!X19&lt;EDATE(calculadoraViab!$C$86,calculadoraViab!$B$87)),IF(AND(calculadoraViab!X29&lt;&gt;0,calculadoraViab!$B$71=0,calculadoraViab!$B$72=100%,calculadoraViab!$B$73=0,calculadoraViab!$B$86=0),calculadoraViab!$C$59/calculadoraViab!$B$87,calculadoraViab!$D$72*(calculadoraViab!$C$66*calculadoraViab!$C$72/calculadoraViab!$B$87)),0)
+
IF(MONTH(fluxoDeCaixa!X19)&amp;YEAR(fluxoDeCaixa!X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IF(MONTH(fluxoDeCaixa!X3)&amp;YEAR(fluxoDeCaixa!X3)=MONTH(EDATE(calculadoraViab!$C$87,3))&amp;YEAR(EDATE(calculadoraViab!$C$87,3)),(calculadoraViab!$C$74*calculadoraViab!$C$66/4),0)
+
IF(MONTH(fluxoDeCaixa!X3)&amp;YEAR(fluxoDeCaixa!X3)=MONTH(EDATE(calculadoraViab!$C$87,6))&amp;YEAR(EDATE(calculadoraViab!$C$87,6)),(calculadoraViab!$C$74*calculadoraViab!$C$66/4),0)
+
IF(MONTH(fluxoDeCaixa!X3)&amp;YEAR(fluxoDeCaixa!X3)=MONTH(EDATE(calculadoraViab!$C$87,9))&amp;YEAR(EDATE(calculadoraViab!$C$87,9)),(calculadoraViab!$C$74*calculadoraViab!$C$66/4),0)
+
IF(MONTH(fluxoDeCaixa!X3)&amp;YEAR(fluxoDeCaixa!X3)=MONTH(EDATE(calculadoraViab!$C$87,12))&amp;YEAR(EDATE(calculadoraViab!$C$87,12)),(calculadoraViab!$C$74*calculadoraViab!$C$66/4),0)
+
IF(MONTH(fluxoDeCaixa!X3)&amp;YEAR(fluxoDeCaixa!X3)=MONTH(EDATE(calculadoraViab!$C$87,15))&amp;YEAR(EDATE(calculadoraViab!$C$87,15)),(calculadoraViab!$C$75*calculadoraViab!$C$66/4),0)
+
IF(MONTH(fluxoDeCaixa!X3)&amp;YEAR(fluxoDeCaixa!X3)=MONTH(EDATE(calculadoraViab!$C$87,18))&amp;YEAR(EDATE(calculadoraViab!$C$87,18)),(calculadoraViab!$C$75*calculadoraViab!$C$66/4),0)
+
IF(MONTH(fluxoDeCaixa!X3)&amp;YEAR(fluxoDeCaixa!X3)=MONTH(EDATE(calculadoraViab!$C$87,21))&amp;YEAR(EDATE(calculadoraViab!$C$87,21)),(calculadoraViab!$C$75*calculadoraViab!$C$66/4),0)
+
IF(MONTH(fluxoDeCaixa!X3)&amp;YEAR(fluxoDeCaixa!X3)=MONTH(EDATE(calculadoraViab!$C$87,24))&amp;YEAR(EDATE(calculadoraViab!$C$87,24)),(calculadoraViab!$C$75*calculadoraViab!$C$66/4),0)</f>
        <v>390355.6034</v>
      </c>
      <c r="Y27" s="282">
        <f>IF(AND(fluxoDeCaixa!Y19&gt;=calculadoraViab!$C$85,fluxoDeCaixa!Y19&lt;EDATE(calculadoraViab!$C$85,calculadoraViab!$B$86+calculadoraViab!$B$87)),calculadoraViab!$D$71*(calculadoraViab!$C$66*calculadoraViab!$C$71/(calculadoraViab!$B$86+calculadoraViab!$B$87)),0)
+
IF(AND(fluxoDeCaixa!Y19&gt;=calculadoraViab!$C$86,fluxoDeCaixa!Y19&lt;EDATE(calculadoraViab!$C$86,calculadoraViab!$B$87)),IF(AND(calculadoraViab!Y29&lt;&gt;0,calculadoraViab!$B$71=0,calculadoraViab!$B$72=100%,calculadoraViab!$B$73=0,calculadoraViab!$B$86=0),calculadoraViab!$C$59/calculadoraViab!$B$87,calculadoraViab!$D$72*(calculadoraViab!$C$66*calculadoraViab!$C$72/calculadoraViab!$B$87)),0)
+
IF(MONTH(fluxoDeCaixa!Y19)&amp;YEAR(fluxoDeCaixa!Y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IF(MONTH(fluxoDeCaixa!Y3)&amp;YEAR(fluxoDeCaixa!Y3)=MONTH(EDATE(calculadoraViab!$C$87,3))&amp;YEAR(EDATE(calculadoraViab!$C$87,3)),(calculadoraViab!$C$74*calculadoraViab!$C$66/4),0)
+
IF(MONTH(fluxoDeCaixa!Y3)&amp;YEAR(fluxoDeCaixa!Y3)=MONTH(EDATE(calculadoraViab!$C$87,6))&amp;YEAR(EDATE(calculadoraViab!$C$87,6)),(calculadoraViab!$C$74*calculadoraViab!$C$66/4),0)
+
IF(MONTH(fluxoDeCaixa!Y3)&amp;YEAR(fluxoDeCaixa!Y3)=MONTH(EDATE(calculadoraViab!$C$87,9))&amp;YEAR(EDATE(calculadoraViab!$C$87,9)),(calculadoraViab!$C$74*calculadoraViab!$C$66/4),0)
+
IF(MONTH(fluxoDeCaixa!Y3)&amp;YEAR(fluxoDeCaixa!Y3)=MONTH(EDATE(calculadoraViab!$C$87,12))&amp;YEAR(EDATE(calculadoraViab!$C$87,12)),(calculadoraViab!$C$74*calculadoraViab!$C$66/4),0)
+
IF(MONTH(fluxoDeCaixa!Y3)&amp;YEAR(fluxoDeCaixa!Y3)=MONTH(EDATE(calculadoraViab!$C$87,15))&amp;YEAR(EDATE(calculadoraViab!$C$87,15)),(calculadoraViab!$C$75*calculadoraViab!$C$66/4),0)
+
IF(MONTH(fluxoDeCaixa!Y3)&amp;YEAR(fluxoDeCaixa!Y3)=MONTH(EDATE(calculadoraViab!$C$87,18))&amp;YEAR(EDATE(calculadoraViab!$C$87,18)),(calculadoraViab!$C$75*calculadoraViab!$C$66/4),0)
+
IF(MONTH(fluxoDeCaixa!Y3)&amp;YEAR(fluxoDeCaixa!Y3)=MONTH(EDATE(calculadoraViab!$C$87,21))&amp;YEAR(EDATE(calculadoraViab!$C$87,21)),(calculadoraViab!$C$75*calculadoraViab!$C$66/4),0)
+
IF(MONTH(fluxoDeCaixa!Y3)&amp;YEAR(fluxoDeCaixa!Y3)=MONTH(EDATE(calculadoraViab!$C$87,24))&amp;YEAR(EDATE(calculadoraViab!$C$87,24)),(calculadoraViab!$C$75*calculadoraViab!$C$66/4),0)</f>
        <v>390355.6034</v>
      </c>
      <c r="Z27" s="282">
        <f>IF(AND(fluxoDeCaixa!Z19&gt;=calculadoraViab!$C$85,fluxoDeCaixa!Z19&lt;EDATE(calculadoraViab!$C$85,calculadoraViab!$B$86+calculadoraViab!$B$87)),calculadoraViab!$D$71*(calculadoraViab!$C$66*calculadoraViab!$C$71/(calculadoraViab!$B$86+calculadoraViab!$B$87)),0)
+
IF(AND(fluxoDeCaixa!Z19&gt;=calculadoraViab!$C$86,fluxoDeCaixa!Z19&lt;EDATE(calculadoraViab!$C$86,calculadoraViab!$B$87)),IF(AND(calculadoraViab!Z29&lt;&gt;0,calculadoraViab!$B$71=0,calculadoraViab!$B$72=100%,calculadoraViab!$B$73=0,calculadoraViab!$B$86=0),calculadoraViab!$C$59/calculadoraViab!$B$87,calculadoraViab!$D$72*(calculadoraViab!$C$66*calculadoraViab!$C$72/calculadoraViab!$B$87)),0)
+
IF(MONTH(fluxoDeCaixa!Z19)&amp;YEAR(fluxoDeCaixa!Z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IF(MONTH(fluxoDeCaixa!Z3)&amp;YEAR(fluxoDeCaixa!Z3)=MONTH(EDATE(calculadoraViab!$C$87,3))&amp;YEAR(EDATE(calculadoraViab!$C$87,3)),(calculadoraViab!$C$74*calculadoraViab!$C$66/4),0)
+
IF(MONTH(fluxoDeCaixa!Z3)&amp;YEAR(fluxoDeCaixa!Z3)=MONTH(EDATE(calculadoraViab!$C$87,6))&amp;YEAR(EDATE(calculadoraViab!$C$87,6)),(calculadoraViab!$C$74*calculadoraViab!$C$66/4),0)
+
IF(MONTH(fluxoDeCaixa!Z3)&amp;YEAR(fluxoDeCaixa!Z3)=MONTH(EDATE(calculadoraViab!$C$87,9))&amp;YEAR(EDATE(calculadoraViab!$C$87,9)),(calculadoraViab!$C$74*calculadoraViab!$C$66/4),0)
+
IF(MONTH(fluxoDeCaixa!Z3)&amp;YEAR(fluxoDeCaixa!Z3)=MONTH(EDATE(calculadoraViab!$C$87,12))&amp;YEAR(EDATE(calculadoraViab!$C$87,12)),(calculadoraViab!$C$74*calculadoraViab!$C$66/4),0)
+
IF(MONTH(fluxoDeCaixa!Z3)&amp;YEAR(fluxoDeCaixa!Z3)=MONTH(EDATE(calculadoraViab!$C$87,15))&amp;YEAR(EDATE(calculadoraViab!$C$87,15)),(calculadoraViab!$C$75*calculadoraViab!$C$66/4),0)
+
IF(MONTH(fluxoDeCaixa!Z3)&amp;YEAR(fluxoDeCaixa!Z3)=MONTH(EDATE(calculadoraViab!$C$87,18))&amp;YEAR(EDATE(calculadoraViab!$C$87,18)),(calculadoraViab!$C$75*calculadoraViab!$C$66/4),0)
+
IF(MONTH(fluxoDeCaixa!Z3)&amp;YEAR(fluxoDeCaixa!Z3)=MONTH(EDATE(calculadoraViab!$C$87,21))&amp;YEAR(EDATE(calculadoraViab!$C$87,21)),(calculadoraViab!$C$75*calculadoraViab!$C$66/4),0)
+
IF(MONTH(fluxoDeCaixa!Z3)&amp;YEAR(fluxoDeCaixa!Z3)=MONTH(EDATE(calculadoraViab!$C$87,24))&amp;YEAR(EDATE(calculadoraViab!$C$87,24)),(calculadoraViab!$C$75*calculadoraViab!$C$66/4),0)</f>
        <v>390355.6034</v>
      </c>
      <c r="AA27" s="282">
        <f>IF(AND(fluxoDeCaixa!AA19&gt;=calculadoraViab!$C$85,fluxoDeCaixa!AA19&lt;EDATE(calculadoraViab!$C$85,calculadoraViab!$B$86+calculadoraViab!$B$87)),calculadoraViab!$D$71*(calculadoraViab!$C$66*calculadoraViab!$C$71/(calculadoraViab!$B$86+calculadoraViab!$B$87)),0)
+
IF(AND(fluxoDeCaixa!AA19&gt;=calculadoraViab!$C$86,fluxoDeCaixa!AA19&lt;EDATE(calculadoraViab!$C$86,calculadoraViab!$B$87)),IF(AND(calculadoraViab!AA29&lt;&gt;0,calculadoraViab!$B$71=0,calculadoraViab!$B$72=100%,calculadoraViab!$B$73=0,calculadoraViab!$B$86=0),calculadoraViab!$C$59/calculadoraViab!$B$87,calculadoraViab!$D$72*(calculadoraViab!$C$66*calculadoraViab!$C$72/calculadoraViab!$B$87)),0)
+
IF(MONTH(fluxoDeCaixa!AA19)&amp;YEAR(fluxoDeCaixa!AA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IF(MONTH(fluxoDeCaixa!AA3)&amp;YEAR(fluxoDeCaixa!AA3)=MONTH(EDATE(calculadoraViab!$C$87,3))&amp;YEAR(EDATE(calculadoraViab!$C$87,3)),(calculadoraViab!$C$74*calculadoraViab!$C$66/4),0)
+
IF(MONTH(fluxoDeCaixa!AA3)&amp;YEAR(fluxoDeCaixa!AA3)=MONTH(EDATE(calculadoraViab!$C$87,6))&amp;YEAR(EDATE(calculadoraViab!$C$87,6)),(calculadoraViab!$C$74*calculadoraViab!$C$66/4),0)
+
IF(MONTH(fluxoDeCaixa!AA3)&amp;YEAR(fluxoDeCaixa!AA3)=MONTH(EDATE(calculadoraViab!$C$87,9))&amp;YEAR(EDATE(calculadoraViab!$C$87,9)),(calculadoraViab!$C$74*calculadoraViab!$C$66/4),0)
+
IF(MONTH(fluxoDeCaixa!AA3)&amp;YEAR(fluxoDeCaixa!AA3)=MONTH(EDATE(calculadoraViab!$C$87,12))&amp;YEAR(EDATE(calculadoraViab!$C$87,12)),(calculadoraViab!$C$74*calculadoraViab!$C$66/4),0)
+
IF(MONTH(fluxoDeCaixa!AA3)&amp;YEAR(fluxoDeCaixa!AA3)=MONTH(EDATE(calculadoraViab!$C$87,15))&amp;YEAR(EDATE(calculadoraViab!$C$87,15)),(calculadoraViab!$C$75*calculadoraViab!$C$66/4),0)
+
IF(MONTH(fluxoDeCaixa!AA3)&amp;YEAR(fluxoDeCaixa!AA3)=MONTH(EDATE(calculadoraViab!$C$87,18))&amp;YEAR(EDATE(calculadoraViab!$C$87,18)),(calculadoraViab!$C$75*calculadoraViab!$C$66/4),0)
+
IF(MONTH(fluxoDeCaixa!AA3)&amp;YEAR(fluxoDeCaixa!AA3)=MONTH(EDATE(calculadoraViab!$C$87,21))&amp;YEAR(EDATE(calculadoraViab!$C$87,21)),(calculadoraViab!$C$75*calculadoraViab!$C$66/4),0)
+
IF(MONTH(fluxoDeCaixa!AA3)&amp;YEAR(fluxoDeCaixa!AA3)=MONTH(EDATE(calculadoraViab!$C$87,24))&amp;YEAR(EDATE(calculadoraViab!$C$87,24)),(calculadoraViab!$C$75*calculadoraViab!$C$66/4),0)</f>
        <v>390355.6034</v>
      </c>
      <c r="AB27" s="282">
        <f>IF(AND(fluxoDeCaixa!AB19&gt;=calculadoraViab!$C$85,fluxoDeCaixa!AB19&lt;EDATE(calculadoraViab!$C$85,calculadoraViab!$B$86+calculadoraViab!$B$87)),calculadoraViab!$D$71*(calculadoraViab!$C$66*calculadoraViab!$C$71/(calculadoraViab!$B$86+calculadoraViab!$B$87)),0)
+
IF(AND(fluxoDeCaixa!AB19&gt;=calculadoraViab!$C$86,fluxoDeCaixa!AB19&lt;EDATE(calculadoraViab!$C$86,calculadoraViab!$B$87)),IF(AND(calculadoraViab!AB29&lt;&gt;0,calculadoraViab!$B$71=0,calculadoraViab!$B$72=100%,calculadoraViab!$B$73=0,calculadoraViab!$B$86=0),calculadoraViab!$C$59/calculadoraViab!$B$87,calculadoraViab!$D$72*(calculadoraViab!$C$66*calculadoraViab!$C$72/calculadoraViab!$B$87)),0)
+
IF(MONTH(fluxoDeCaixa!AB19)&amp;YEAR(fluxoDeCaixa!AB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IF(MONTH(fluxoDeCaixa!AB3)&amp;YEAR(fluxoDeCaixa!AB3)=MONTH(EDATE(calculadoraViab!$C$87,3))&amp;YEAR(EDATE(calculadoraViab!$C$87,3)),(calculadoraViab!$C$74*calculadoraViab!$C$66/4),0)
+
IF(MONTH(fluxoDeCaixa!AB3)&amp;YEAR(fluxoDeCaixa!AB3)=MONTH(EDATE(calculadoraViab!$C$87,6))&amp;YEAR(EDATE(calculadoraViab!$C$87,6)),(calculadoraViab!$C$74*calculadoraViab!$C$66/4),0)
+
IF(MONTH(fluxoDeCaixa!AB3)&amp;YEAR(fluxoDeCaixa!AB3)=MONTH(EDATE(calculadoraViab!$C$87,9))&amp;YEAR(EDATE(calculadoraViab!$C$87,9)),(calculadoraViab!$C$74*calculadoraViab!$C$66/4),0)
+
IF(MONTH(fluxoDeCaixa!AB3)&amp;YEAR(fluxoDeCaixa!AB3)=MONTH(EDATE(calculadoraViab!$C$87,12))&amp;YEAR(EDATE(calculadoraViab!$C$87,12)),(calculadoraViab!$C$74*calculadoraViab!$C$66/4),0)
+
IF(MONTH(fluxoDeCaixa!AB3)&amp;YEAR(fluxoDeCaixa!AB3)=MONTH(EDATE(calculadoraViab!$C$87,15))&amp;YEAR(EDATE(calculadoraViab!$C$87,15)),(calculadoraViab!$C$75*calculadoraViab!$C$66/4),0)
+
IF(MONTH(fluxoDeCaixa!AB3)&amp;YEAR(fluxoDeCaixa!AB3)=MONTH(EDATE(calculadoraViab!$C$87,18))&amp;YEAR(EDATE(calculadoraViab!$C$87,18)),(calculadoraViab!$C$75*calculadoraViab!$C$66/4),0)
+
IF(MONTH(fluxoDeCaixa!AB3)&amp;YEAR(fluxoDeCaixa!AB3)=MONTH(EDATE(calculadoraViab!$C$87,21))&amp;YEAR(EDATE(calculadoraViab!$C$87,21)),(calculadoraViab!$C$75*calculadoraViab!$C$66/4),0)
+
IF(MONTH(fluxoDeCaixa!AB3)&amp;YEAR(fluxoDeCaixa!AB3)=MONTH(EDATE(calculadoraViab!$C$87,24))&amp;YEAR(EDATE(calculadoraViab!$C$87,24)),(calculadoraViab!$C$75*calculadoraViab!$C$66/4),0)</f>
        <v>390355.6034</v>
      </c>
      <c r="AC27" s="282">
        <f>IF(AND(fluxoDeCaixa!AC19&gt;=calculadoraViab!$C$85,fluxoDeCaixa!AC19&lt;EDATE(calculadoraViab!$C$85,calculadoraViab!$B$86+calculadoraViab!$B$87)),calculadoraViab!$D$71*(calculadoraViab!$C$66*calculadoraViab!$C$71/(calculadoraViab!$B$86+calculadoraViab!$B$87)),0)
+
IF(AND(fluxoDeCaixa!AC19&gt;=calculadoraViab!$C$86,fluxoDeCaixa!AC19&lt;EDATE(calculadoraViab!$C$86,calculadoraViab!$B$87)),IF(AND(calculadoraViab!AC29&lt;&gt;0,calculadoraViab!$B$71=0,calculadoraViab!$B$72=100%,calculadoraViab!$B$73=0,calculadoraViab!$B$86=0),calculadoraViab!$C$59/calculadoraViab!$B$87,calculadoraViab!$D$72*(calculadoraViab!$C$66*calculadoraViab!$C$72/calculadoraViab!$B$87)),0)
+
IF(MONTH(fluxoDeCaixa!AC19)&amp;YEAR(fluxoDeCaixa!AC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IF(MONTH(fluxoDeCaixa!AC3)&amp;YEAR(fluxoDeCaixa!AC3)=MONTH(EDATE(calculadoraViab!$C$87,3))&amp;YEAR(EDATE(calculadoraViab!$C$87,3)),(calculadoraViab!$C$74*calculadoraViab!$C$66/4),0)
+
IF(MONTH(fluxoDeCaixa!AC3)&amp;YEAR(fluxoDeCaixa!AC3)=MONTH(EDATE(calculadoraViab!$C$87,6))&amp;YEAR(EDATE(calculadoraViab!$C$87,6)),(calculadoraViab!$C$74*calculadoraViab!$C$66/4),0)
+
IF(MONTH(fluxoDeCaixa!AC3)&amp;YEAR(fluxoDeCaixa!AC3)=MONTH(EDATE(calculadoraViab!$C$87,9))&amp;YEAR(EDATE(calculadoraViab!$C$87,9)),(calculadoraViab!$C$74*calculadoraViab!$C$66/4),0)
+
IF(MONTH(fluxoDeCaixa!AC3)&amp;YEAR(fluxoDeCaixa!AC3)=MONTH(EDATE(calculadoraViab!$C$87,12))&amp;YEAR(EDATE(calculadoraViab!$C$87,12)),(calculadoraViab!$C$74*calculadoraViab!$C$66/4),0)
+
IF(MONTH(fluxoDeCaixa!AC3)&amp;YEAR(fluxoDeCaixa!AC3)=MONTH(EDATE(calculadoraViab!$C$87,15))&amp;YEAR(EDATE(calculadoraViab!$C$87,15)),(calculadoraViab!$C$75*calculadoraViab!$C$66/4),0)
+
IF(MONTH(fluxoDeCaixa!AC3)&amp;YEAR(fluxoDeCaixa!AC3)=MONTH(EDATE(calculadoraViab!$C$87,18))&amp;YEAR(EDATE(calculadoraViab!$C$87,18)),(calculadoraViab!$C$75*calculadoraViab!$C$66/4),0)
+
IF(MONTH(fluxoDeCaixa!AC3)&amp;YEAR(fluxoDeCaixa!AC3)=MONTH(EDATE(calculadoraViab!$C$87,21))&amp;YEAR(EDATE(calculadoraViab!$C$87,21)),(calculadoraViab!$C$75*calculadoraViab!$C$66/4),0)
+
IF(MONTH(fluxoDeCaixa!AC3)&amp;YEAR(fluxoDeCaixa!AC3)=MONTH(EDATE(calculadoraViab!$C$87,24))&amp;YEAR(EDATE(calculadoraViab!$C$87,24)),(calculadoraViab!$C$75*calculadoraViab!$C$66/4),0)</f>
        <v>390355.6034</v>
      </c>
      <c r="AD27" s="282">
        <f>IF(AND(fluxoDeCaixa!AD19&gt;=calculadoraViab!$C$85,fluxoDeCaixa!AD19&lt;EDATE(calculadoraViab!$C$85,calculadoraViab!$B$86+calculadoraViab!$B$87)),calculadoraViab!$D$71*(calculadoraViab!$C$66*calculadoraViab!$C$71/(calculadoraViab!$B$86+calculadoraViab!$B$87)),0)
+
IF(AND(fluxoDeCaixa!AD19&gt;=calculadoraViab!$C$86,fluxoDeCaixa!AD19&lt;EDATE(calculadoraViab!$C$86,calculadoraViab!$B$87)),IF(AND(calculadoraViab!AD29&lt;&gt;0,calculadoraViab!$B$71=0,calculadoraViab!$B$72=100%,calculadoraViab!$B$73=0,calculadoraViab!$B$86=0),calculadoraViab!$C$59/calculadoraViab!$B$87,calculadoraViab!$D$72*(calculadoraViab!$C$66*calculadoraViab!$C$72/calculadoraViab!$B$87)),0)
+
IF(MONTH(fluxoDeCaixa!AD19)&amp;YEAR(fluxoDeCaixa!AD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IF(MONTH(fluxoDeCaixa!AD3)&amp;YEAR(fluxoDeCaixa!AD3)=MONTH(EDATE(calculadoraViab!$C$87,3))&amp;YEAR(EDATE(calculadoraViab!$C$87,3)),(calculadoraViab!$C$74*calculadoraViab!$C$66/4),0)
+
IF(MONTH(fluxoDeCaixa!AD3)&amp;YEAR(fluxoDeCaixa!AD3)=MONTH(EDATE(calculadoraViab!$C$87,6))&amp;YEAR(EDATE(calculadoraViab!$C$87,6)),(calculadoraViab!$C$74*calculadoraViab!$C$66/4),0)
+
IF(MONTH(fluxoDeCaixa!AD3)&amp;YEAR(fluxoDeCaixa!AD3)=MONTH(EDATE(calculadoraViab!$C$87,9))&amp;YEAR(EDATE(calculadoraViab!$C$87,9)),(calculadoraViab!$C$74*calculadoraViab!$C$66/4),0)
+
IF(MONTH(fluxoDeCaixa!AD3)&amp;YEAR(fluxoDeCaixa!AD3)=MONTH(EDATE(calculadoraViab!$C$87,12))&amp;YEAR(EDATE(calculadoraViab!$C$87,12)),(calculadoraViab!$C$74*calculadoraViab!$C$66/4),0)
+
IF(MONTH(fluxoDeCaixa!AD3)&amp;YEAR(fluxoDeCaixa!AD3)=MONTH(EDATE(calculadoraViab!$C$87,15))&amp;YEAR(EDATE(calculadoraViab!$C$87,15)),(calculadoraViab!$C$75*calculadoraViab!$C$66/4),0)
+
IF(MONTH(fluxoDeCaixa!AD3)&amp;YEAR(fluxoDeCaixa!AD3)=MONTH(EDATE(calculadoraViab!$C$87,18))&amp;YEAR(EDATE(calculadoraViab!$C$87,18)),(calculadoraViab!$C$75*calculadoraViab!$C$66/4),0)
+
IF(MONTH(fluxoDeCaixa!AD3)&amp;YEAR(fluxoDeCaixa!AD3)=MONTH(EDATE(calculadoraViab!$C$87,21))&amp;YEAR(EDATE(calculadoraViab!$C$87,21)),(calculadoraViab!$C$75*calculadoraViab!$C$66/4),0)
+
IF(MONTH(fluxoDeCaixa!AD3)&amp;YEAR(fluxoDeCaixa!AD3)=MONTH(EDATE(calculadoraViab!$C$87,24))&amp;YEAR(EDATE(calculadoraViab!$C$87,24)),(calculadoraViab!$C$75*calculadoraViab!$C$66/4),0)</f>
        <v>390355.6034</v>
      </c>
      <c r="AE27" s="282">
        <f>IF(AND(fluxoDeCaixa!AE19&gt;=calculadoraViab!$C$85,fluxoDeCaixa!AE19&lt;EDATE(calculadoraViab!$C$85,calculadoraViab!$B$86+calculadoraViab!$B$87)),calculadoraViab!$D$71*(calculadoraViab!$C$66*calculadoraViab!$C$71/(calculadoraViab!$B$86+calculadoraViab!$B$87)),0)
+
IF(AND(fluxoDeCaixa!AE19&gt;=calculadoraViab!$C$86,fluxoDeCaixa!AE19&lt;EDATE(calculadoraViab!$C$86,calculadoraViab!$B$87)),IF(AND(calculadoraViab!AE29&lt;&gt;0,calculadoraViab!$B$71=0,calculadoraViab!$B$72=100%,calculadoraViab!$B$73=0,calculadoraViab!$B$86=0),calculadoraViab!$C$59/calculadoraViab!$B$87,calculadoraViab!$D$72*(calculadoraViab!$C$66*calculadoraViab!$C$72/calculadoraViab!$B$87)),0)
+
IF(MONTH(fluxoDeCaixa!AE19)&amp;YEAR(fluxoDeCaixa!AE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IF(MONTH(fluxoDeCaixa!AE3)&amp;YEAR(fluxoDeCaixa!AE3)=MONTH(EDATE(calculadoraViab!$C$87,3))&amp;YEAR(EDATE(calculadoraViab!$C$87,3)),(calculadoraViab!$C$74*calculadoraViab!$C$66/4),0)
+
IF(MONTH(fluxoDeCaixa!AE3)&amp;YEAR(fluxoDeCaixa!AE3)=MONTH(EDATE(calculadoraViab!$C$87,6))&amp;YEAR(EDATE(calculadoraViab!$C$87,6)),(calculadoraViab!$C$74*calculadoraViab!$C$66/4),0)
+
IF(MONTH(fluxoDeCaixa!AE3)&amp;YEAR(fluxoDeCaixa!AE3)=MONTH(EDATE(calculadoraViab!$C$87,9))&amp;YEAR(EDATE(calculadoraViab!$C$87,9)),(calculadoraViab!$C$74*calculadoraViab!$C$66/4),0)
+
IF(MONTH(fluxoDeCaixa!AE3)&amp;YEAR(fluxoDeCaixa!AE3)=MONTH(EDATE(calculadoraViab!$C$87,12))&amp;YEAR(EDATE(calculadoraViab!$C$87,12)),(calculadoraViab!$C$74*calculadoraViab!$C$66/4),0)
+
IF(MONTH(fluxoDeCaixa!AE3)&amp;YEAR(fluxoDeCaixa!AE3)=MONTH(EDATE(calculadoraViab!$C$87,15))&amp;YEAR(EDATE(calculadoraViab!$C$87,15)),(calculadoraViab!$C$75*calculadoraViab!$C$66/4),0)
+
IF(MONTH(fluxoDeCaixa!AE3)&amp;YEAR(fluxoDeCaixa!AE3)=MONTH(EDATE(calculadoraViab!$C$87,18))&amp;YEAR(EDATE(calculadoraViab!$C$87,18)),(calculadoraViab!$C$75*calculadoraViab!$C$66/4),0)
+
IF(MONTH(fluxoDeCaixa!AE3)&amp;YEAR(fluxoDeCaixa!AE3)=MONTH(EDATE(calculadoraViab!$C$87,21))&amp;YEAR(EDATE(calculadoraViab!$C$87,21)),(calculadoraViab!$C$75*calculadoraViab!$C$66/4),0)
+
IF(MONTH(fluxoDeCaixa!AE3)&amp;YEAR(fluxoDeCaixa!AE3)=MONTH(EDATE(calculadoraViab!$C$87,24))&amp;YEAR(EDATE(calculadoraViab!$C$87,24)),(calculadoraViab!$C$75*calculadoraViab!$C$66/4),0)</f>
        <v>390355.6034</v>
      </c>
      <c r="AF27" s="282">
        <f>IF(AND(fluxoDeCaixa!AF19&gt;=calculadoraViab!$C$85,fluxoDeCaixa!AF19&lt;EDATE(calculadoraViab!$C$85,calculadoraViab!$B$86+calculadoraViab!$B$87)),calculadoraViab!$D$71*(calculadoraViab!$C$66*calculadoraViab!$C$71/(calculadoraViab!$B$86+calculadoraViab!$B$87)),0)
+
IF(AND(fluxoDeCaixa!AF19&gt;=calculadoraViab!$C$86,fluxoDeCaixa!AF19&lt;EDATE(calculadoraViab!$C$86,calculadoraViab!$B$87)),IF(AND(calculadoraViab!AF29&lt;&gt;0,calculadoraViab!$B$71=0,calculadoraViab!$B$72=100%,calculadoraViab!$B$73=0,calculadoraViab!$B$86=0),calculadoraViab!$C$59/calculadoraViab!$B$87,calculadoraViab!$D$72*(calculadoraViab!$C$66*calculadoraViab!$C$72/calculadoraViab!$B$87)),0)
+
IF(MONTH(fluxoDeCaixa!AF19)&amp;YEAR(fluxoDeCaixa!AF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IF(MONTH(fluxoDeCaixa!AF3)&amp;YEAR(fluxoDeCaixa!AF3)=MONTH(EDATE(calculadoraViab!$C$87,3))&amp;YEAR(EDATE(calculadoraViab!$C$87,3)),(calculadoraViab!$C$74*calculadoraViab!$C$66/4),0)
+
IF(MONTH(fluxoDeCaixa!AF3)&amp;YEAR(fluxoDeCaixa!AF3)=MONTH(EDATE(calculadoraViab!$C$87,6))&amp;YEAR(EDATE(calculadoraViab!$C$87,6)),(calculadoraViab!$C$74*calculadoraViab!$C$66/4),0)
+
IF(MONTH(fluxoDeCaixa!AF3)&amp;YEAR(fluxoDeCaixa!AF3)=MONTH(EDATE(calculadoraViab!$C$87,9))&amp;YEAR(EDATE(calculadoraViab!$C$87,9)),(calculadoraViab!$C$74*calculadoraViab!$C$66/4),0)
+
IF(MONTH(fluxoDeCaixa!AF3)&amp;YEAR(fluxoDeCaixa!AF3)=MONTH(EDATE(calculadoraViab!$C$87,12))&amp;YEAR(EDATE(calculadoraViab!$C$87,12)),(calculadoraViab!$C$74*calculadoraViab!$C$66/4),0)
+
IF(MONTH(fluxoDeCaixa!AF3)&amp;YEAR(fluxoDeCaixa!AF3)=MONTH(EDATE(calculadoraViab!$C$87,15))&amp;YEAR(EDATE(calculadoraViab!$C$87,15)),(calculadoraViab!$C$75*calculadoraViab!$C$66/4),0)
+
IF(MONTH(fluxoDeCaixa!AF3)&amp;YEAR(fluxoDeCaixa!AF3)=MONTH(EDATE(calculadoraViab!$C$87,18))&amp;YEAR(EDATE(calculadoraViab!$C$87,18)),(calculadoraViab!$C$75*calculadoraViab!$C$66/4),0)
+
IF(MONTH(fluxoDeCaixa!AF3)&amp;YEAR(fluxoDeCaixa!AF3)=MONTH(EDATE(calculadoraViab!$C$87,21))&amp;YEAR(EDATE(calculadoraViab!$C$87,21)),(calculadoraViab!$C$75*calculadoraViab!$C$66/4),0)
+
IF(MONTH(fluxoDeCaixa!AF3)&amp;YEAR(fluxoDeCaixa!AF3)=MONTH(EDATE(calculadoraViab!$C$87,24))&amp;YEAR(EDATE(calculadoraViab!$C$87,24)),(calculadoraViab!$C$75*calculadoraViab!$C$66/4),0)</f>
        <v>390355.6034</v>
      </c>
      <c r="AG27" s="282">
        <f>IF(AND(fluxoDeCaixa!AG19&gt;=calculadoraViab!$C$85,fluxoDeCaixa!AG19&lt;EDATE(calculadoraViab!$C$85,calculadoraViab!$B$86+calculadoraViab!$B$87)),calculadoraViab!$D$71*(calculadoraViab!$C$66*calculadoraViab!$C$71/(calculadoraViab!$B$86+calculadoraViab!$B$87)),0)
+
IF(AND(fluxoDeCaixa!AG19&gt;=calculadoraViab!$C$86,fluxoDeCaixa!AG19&lt;EDATE(calculadoraViab!$C$86,calculadoraViab!$B$87)),IF(AND(calculadoraViab!AG29&lt;&gt;0,calculadoraViab!$B$71=0,calculadoraViab!$B$72=100%,calculadoraViab!$B$73=0,calculadoraViab!$B$86=0),calculadoraViab!$C$59/calculadoraViab!$B$87,calculadoraViab!$D$72*(calculadoraViab!$C$66*calculadoraViab!$C$72/calculadoraViab!$B$87)),0)
+
IF(MONTH(fluxoDeCaixa!AG19)&amp;YEAR(fluxoDeCaixa!AG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IF(MONTH(fluxoDeCaixa!AG3)&amp;YEAR(fluxoDeCaixa!AG3)=MONTH(EDATE(calculadoraViab!$C$87,3))&amp;YEAR(EDATE(calculadoraViab!$C$87,3)),(calculadoraViab!$C$74*calculadoraViab!$C$66/4),0)
+
IF(MONTH(fluxoDeCaixa!AG3)&amp;YEAR(fluxoDeCaixa!AG3)=MONTH(EDATE(calculadoraViab!$C$87,6))&amp;YEAR(EDATE(calculadoraViab!$C$87,6)),(calculadoraViab!$C$74*calculadoraViab!$C$66/4),0)
+
IF(MONTH(fluxoDeCaixa!AG3)&amp;YEAR(fluxoDeCaixa!AG3)=MONTH(EDATE(calculadoraViab!$C$87,9))&amp;YEAR(EDATE(calculadoraViab!$C$87,9)),(calculadoraViab!$C$74*calculadoraViab!$C$66/4),0)
+
IF(MONTH(fluxoDeCaixa!AG3)&amp;YEAR(fluxoDeCaixa!AG3)=MONTH(EDATE(calculadoraViab!$C$87,12))&amp;YEAR(EDATE(calculadoraViab!$C$87,12)),(calculadoraViab!$C$74*calculadoraViab!$C$66/4),0)
+
IF(MONTH(fluxoDeCaixa!AG3)&amp;YEAR(fluxoDeCaixa!AG3)=MONTH(EDATE(calculadoraViab!$C$87,15))&amp;YEAR(EDATE(calculadoraViab!$C$87,15)),(calculadoraViab!$C$75*calculadoraViab!$C$66/4),0)
+
IF(MONTH(fluxoDeCaixa!AG3)&amp;YEAR(fluxoDeCaixa!AG3)=MONTH(EDATE(calculadoraViab!$C$87,18))&amp;YEAR(EDATE(calculadoraViab!$C$87,18)),(calculadoraViab!$C$75*calculadoraViab!$C$66/4),0)
+
IF(MONTH(fluxoDeCaixa!AG3)&amp;YEAR(fluxoDeCaixa!AG3)=MONTH(EDATE(calculadoraViab!$C$87,21))&amp;YEAR(EDATE(calculadoraViab!$C$87,21)),(calculadoraViab!$C$75*calculadoraViab!$C$66/4),0)
+
IF(MONTH(fluxoDeCaixa!AG3)&amp;YEAR(fluxoDeCaixa!AG3)=MONTH(EDATE(calculadoraViab!$C$87,24))&amp;YEAR(EDATE(calculadoraViab!$C$87,24)),(calculadoraViab!$C$75*calculadoraViab!$C$66/4),0)</f>
        <v>390355.6034</v>
      </c>
      <c r="AH27" s="282">
        <f>IF(AND(fluxoDeCaixa!AH19&gt;=calculadoraViab!$C$85,fluxoDeCaixa!AH19&lt;EDATE(calculadoraViab!$C$85,calculadoraViab!$B$86+calculadoraViab!$B$87)),calculadoraViab!$D$71*(calculadoraViab!$C$66*calculadoraViab!$C$71/(calculadoraViab!$B$86+calculadoraViab!$B$87)),0)
+
IF(AND(fluxoDeCaixa!AH19&gt;=calculadoraViab!$C$86,fluxoDeCaixa!AH19&lt;EDATE(calculadoraViab!$C$86,calculadoraViab!$B$87)),IF(AND(calculadoraViab!AH29&lt;&gt;0,calculadoraViab!$B$71=0,calculadoraViab!$B$72=100%,calculadoraViab!$B$73=0,calculadoraViab!$B$86=0),calculadoraViab!$C$59/calculadoraViab!$B$87,calculadoraViab!$D$72*(calculadoraViab!$C$66*calculadoraViab!$C$72/calculadoraViab!$B$87)),0)
+
IF(MONTH(fluxoDeCaixa!AH19)&amp;YEAR(fluxoDeCaixa!AH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IF(MONTH(fluxoDeCaixa!AH3)&amp;YEAR(fluxoDeCaixa!AH3)=MONTH(EDATE(calculadoraViab!$C$87,3))&amp;YEAR(EDATE(calculadoraViab!$C$87,3)),(calculadoraViab!$C$74*calculadoraViab!$C$66/4),0)
+
IF(MONTH(fluxoDeCaixa!AH3)&amp;YEAR(fluxoDeCaixa!AH3)=MONTH(EDATE(calculadoraViab!$C$87,6))&amp;YEAR(EDATE(calculadoraViab!$C$87,6)),(calculadoraViab!$C$74*calculadoraViab!$C$66/4),0)
+
IF(MONTH(fluxoDeCaixa!AH3)&amp;YEAR(fluxoDeCaixa!AH3)=MONTH(EDATE(calculadoraViab!$C$87,9))&amp;YEAR(EDATE(calculadoraViab!$C$87,9)),(calculadoraViab!$C$74*calculadoraViab!$C$66/4),0)
+
IF(MONTH(fluxoDeCaixa!AH3)&amp;YEAR(fluxoDeCaixa!AH3)=MONTH(EDATE(calculadoraViab!$C$87,12))&amp;YEAR(EDATE(calculadoraViab!$C$87,12)),(calculadoraViab!$C$74*calculadoraViab!$C$66/4),0)
+
IF(MONTH(fluxoDeCaixa!AH3)&amp;YEAR(fluxoDeCaixa!AH3)=MONTH(EDATE(calculadoraViab!$C$87,15))&amp;YEAR(EDATE(calculadoraViab!$C$87,15)),(calculadoraViab!$C$75*calculadoraViab!$C$66/4),0)
+
IF(MONTH(fluxoDeCaixa!AH3)&amp;YEAR(fluxoDeCaixa!AH3)=MONTH(EDATE(calculadoraViab!$C$87,18))&amp;YEAR(EDATE(calculadoraViab!$C$87,18)),(calculadoraViab!$C$75*calculadoraViab!$C$66/4),0)
+
IF(MONTH(fluxoDeCaixa!AH3)&amp;YEAR(fluxoDeCaixa!AH3)=MONTH(EDATE(calculadoraViab!$C$87,21))&amp;YEAR(EDATE(calculadoraViab!$C$87,21)),(calculadoraViab!$C$75*calculadoraViab!$C$66/4),0)
+
IF(MONTH(fluxoDeCaixa!AH3)&amp;YEAR(fluxoDeCaixa!AH3)=MONTH(EDATE(calculadoraViab!$C$87,24))&amp;YEAR(EDATE(calculadoraViab!$C$87,24)),(calculadoraViab!$C$75*calculadoraViab!$C$66/4),0)</f>
        <v>390355.6034</v>
      </c>
      <c r="AI27" s="282">
        <f>IF(AND(fluxoDeCaixa!AI19&gt;=calculadoraViab!$C$85,fluxoDeCaixa!AI19&lt;EDATE(calculadoraViab!$C$85,calculadoraViab!$B$86+calculadoraViab!$B$87)),calculadoraViab!$D$71*(calculadoraViab!$C$66*calculadoraViab!$C$71/(calculadoraViab!$B$86+calculadoraViab!$B$87)),0)
+
IF(AND(fluxoDeCaixa!AI19&gt;=calculadoraViab!$C$86,fluxoDeCaixa!AI19&lt;EDATE(calculadoraViab!$C$86,calculadoraViab!$B$87)),IF(AND(calculadoraViab!AI29&lt;&gt;0,calculadoraViab!$B$71=0,calculadoraViab!$B$72=100%,calculadoraViab!$B$73=0,calculadoraViab!$B$86=0),calculadoraViab!$C$59/calculadoraViab!$B$87,calculadoraViab!$D$72*(calculadoraViab!$C$66*calculadoraViab!$C$72/calculadoraViab!$B$87)),0)
+
IF(MONTH(fluxoDeCaixa!AI19)&amp;YEAR(fluxoDeCaixa!AI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IF(MONTH(fluxoDeCaixa!AI3)&amp;YEAR(fluxoDeCaixa!AI3)=MONTH(EDATE(calculadoraViab!$C$87,3))&amp;YEAR(EDATE(calculadoraViab!$C$87,3)),(calculadoraViab!$C$74*calculadoraViab!$C$66/4),0)
+
IF(MONTH(fluxoDeCaixa!AI3)&amp;YEAR(fluxoDeCaixa!AI3)=MONTH(EDATE(calculadoraViab!$C$87,6))&amp;YEAR(EDATE(calculadoraViab!$C$87,6)),(calculadoraViab!$C$74*calculadoraViab!$C$66/4),0)
+
IF(MONTH(fluxoDeCaixa!AI3)&amp;YEAR(fluxoDeCaixa!AI3)=MONTH(EDATE(calculadoraViab!$C$87,9))&amp;YEAR(EDATE(calculadoraViab!$C$87,9)),(calculadoraViab!$C$74*calculadoraViab!$C$66/4),0)
+
IF(MONTH(fluxoDeCaixa!AI3)&amp;YEAR(fluxoDeCaixa!AI3)=MONTH(EDATE(calculadoraViab!$C$87,12))&amp;YEAR(EDATE(calculadoraViab!$C$87,12)),(calculadoraViab!$C$74*calculadoraViab!$C$66/4),0)
+
IF(MONTH(fluxoDeCaixa!AI3)&amp;YEAR(fluxoDeCaixa!AI3)=MONTH(EDATE(calculadoraViab!$C$87,15))&amp;YEAR(EDATE(calculadoraViab!$C$87,15)),(calculadoraViab!$C$75*calculadoraViab!$C$66/4),0)
+
IF(MONTH(fluxoDeCaixa!AI3)&amp;YEAR(fluxoDeCaixa!AI3)=MONTH(EDATE(calculadoraViab!$C$87,18))&amp;YEAR(EDATE(calculadoraViab!$C$87,18)),(calculadoraViab!$C$75*calculadoraViab!$C$66/4),0)
+
IF(MONTH(fluxoDeCaixa!AI3)&amp;YEAR(fluxoDeCaixa!AI3)=MONTH(EDATE(calculadoraViab!$C$87,21))&amp;YEAR(EDATE(calculadoraViab!$C$87,21)),(calculadoraViab!$C$75*calculadoraViab!$C$66/4),0)
+
IF(MONTH(fluxoDeCaixa!AI3)&amp;YEAR(fluxoDeCaixa!AI3)=MONTH(EDATE(calculadoraViab!$C$87,24))&amp;YEAR(EDATE(calculadoraViab!$C$87,24)),(calculadoraViab!$C$75*calculadoraViab!$C$66/4),0)</f>
        <v>390355.6034</v>
      </c>
      <c r="AJ27" s="282">
        <f>IF(AND(fluxoDeCaixa!AJ19&gt;=calculadoraViab!$C$85,fluxoDeCaixa!AJ19&lt;EDATE(calculadoraViab!$C$85,calculadoraViab!$B$86+calculadoraViab!$B$87)),calculadoraViab!$D$71*(calculadoraViab!$C$66*calculadoraViab!$C$71/(calculadoraViab!$B$86+calculadoraViab!$B$87)),0)
+
IF(AND(fluxoDeCaixa!AJ19&gt;=calculadoraViab!$C$86,fluxoDeCaixa!AJ19&lt;EDATE(calculadoraViab!$C$86,calculadoraViab!$B$87)),IF(AND(calculadoraViab!AJ29&lt;&gt;0,calculadoraViab!$B$71=0,calculadoraViab!$B$72=100%,calculadoraViab!$B$73=0,calculadoraViab!$B$86=0),calculadoraViab!$C$59/calculadoraViab!$B$87,calculadoraViab!$D$72*(calculadoraViab!$C$66*calculadoraViab!$C$72/calculadoraViab!$B$87)),0)
+
IF(MONTH(fluxoDeCaixa!AJ19)&amp;YEAR(fluxoDeCaixa!AJ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IF(MONTH(fluxoDeCaixa!AJ3)&amp;YEAR(fluxoDeCaixa!AJ3)=MONTH(EDATE(calculadoraViab!$C$87,3))&amp;YEAR(EDATE(calculadoraViab!$C$87,3)),(calculadoraViab!$C$74*calculadoraViab!$C$66/4),0)
+
IF(MONTH(fluxoDeCaixa!AJ3)&amp;YEAR(fluxoDeCaixa!AJ3)=MONTH(EDATE(calculadoraViab!$C$87,6))&amp;YEAR(EDATE(calculadoraViab!$C$87,6)),(calculadoraViab!$C$74*calculadoraViab!$C$66/4),0)
+
IF(MONTH(fluxoDeCaixa!AJ3)&amp;YEAR(fluxoDeCaixa!AJ3)=MONTH(EDATE(calculadoraViab!$C$87,9))&amp;YEAR(EDATE(calculadoraViab!$C$87,9)),(calculadoraViab!$C$74*calculadoraViab!$C$66/4),0)
+
IF(MONTH(fluxoDeCaixa!AJ3)&amp;YEAR(fluxoDeCaixa!AJ3)=MONTH(EDATE(calculadoraViab!$C$87,12))&amp;YEAR(EDATE(calculadoraViab!$C$87,12)),(calculadoraViab!$C$74*calculadoraViab!$C$66/4),0)
+
IF(MONTH(fluxoDeCaixa!AJ3)&amp;YEAR(fluxoDeCaixa!AJ3)=MONTH(EDATE(calculadoraViab!$C$87,15))&amp;YEAR(EDATE(calculadoraViab!$C$87,15)),(calculadoraViab!$C$75*calculadoraViab!$C$66/4),0)
+
IF(MONTH(fluxoDeCaixa!AJ3)&amp;YEAR(fluxoDeCaixa!AJ3)=MONTH(EDATE(calculadoraViab!$C$87,18))&amp;YEAR(EDATE(calculadoraViab!$C$87,18)),(calculadoraViab!$C$75*calculadoraViab!$C$66/4),0)
+
IF(MONTH(fluxoDeCaixa!AJ3)&amp;YEAR(fluxoDeCaixa!AJ3)=MONTH(EDATE(calculadoraViab!$C$87,21))&amp;YEAR(EDATE(calculadoraViab!$C$87,21)),(calculadoraViab!$C$75*calculadoraViab!$C$66/4),0)
+
IF(MONTH(fluxoDeCaixa!AJ3)&amp;YEAR(fluxoDeCaixa!AJ3)=MONTH(EDATE(calculadoraViab!$C$87,24))&amp;YEAR(EDATE(calculadoraViab!$C$87,24)),(calculadoraViab!$C$75*calculadoraViab!$C$66/4),0)</f>
        <v>390355.6034</v>
      </c>
      <c r="AK27" s="282">
        <f>IF(AND(fluxoDeCaixa!AK19&gt;=calculadoraViab!$C$85,fluxoDeCaixa!AK19&lt;EDATE(calculadoraViab!$C$85,calculadoraViab!$B$86+calculadoraViab!$B$87)),calculadoraViab!$D$71*(calculadoraViab!$C$66*calculadoraViab!$C$71/(calculadoraViab!$B$86+calculadoraViab!$B$87)),0)
+
IF(AND(fluxoDeCaixa!AK19&gt;=calculadoraViab!$C$86,fluxoDeCaixa!AK19&lt;EDATE(calculadoraViab!$C$86,calculadoraViab!$B$87)),IF(AND(calculadoraViab!AK29&lt;&gt;0,calculadoraViab!$B$71=0,calculadoraViab!$B$72=100%,calculadoraViab!$B$73=0,calculadoraViab!$B$86=0),calculadoraViab!$C$59/calculadoraViab!$B$87,calculadoraViab!$D$72*(calculadoraViab!$C$66*calculadoraViab!$C$72/calculadoraViab!$B$87)),0)
+
IF(MONTH(fluxoDeCaixa!AK19)&amp;YEAR(fluxoDeCaixa!AK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IF(MONTH(fluxoDeCaixa!AK3)&amp;YEAR(fluxoDeCaixa!AK3)=MONTH(EDATE(calculadoraViab!$C$87,3))&amp;YEAR(EDATE(calculadoraViab!$C$87,3)),(calculadoraViab!$C$74*calculadoraViab!$C$66/4),0)
+
IF(MONTH(fluxoDeCaixa!AK3)&amp;YEAR(fluxoDeCaixa!AK3)=MONTH(EDATE(calculadoraViab!$C$87,6))&amp;YEAR(EDATE(calculadoraViab!$C$87,6)),(calculadoraViab!$C$74*calculadoraViab!$C$66/4),0)
+
IF(MONTH(fluxoDeCaixa!AK3)&amp;YEAR(fluxoDeCaixa!AK3)=MONTH(EDATE(calculadoraViab!$C$87,9))&amp;YEAR(EDATE(calculadoraViab!$C$87,9)),(calculadoraViab!$C$74*calculadoraViab!$C$66/4),0)
+
IF(MONTH(fluxoDeCaixa!AK3)&amp;YEAR(fluxoDeCaixa!AK3)=MONTH(EDATE(calculadoraViab!$C$87,12))&amp;YEAR(EDATE(calculadoraViab!$C$87,12)),(calculadoraViab!$C$74*calculadoraViab!$C$66/4),0)
+
IF(MONTH(fluxoDeCaixa!AK3)&amp;YEAR(fluxoDeCaixa!AK3)=MONTH(EDATE(calculadoraViab!$C$87,15))&amp;YEAR(EDATE(calculadoraViab!$C$87,15)),(calculadoraViab!$C$75*calculadoraViab!$C$66/4),0)
+
IF(MONTH(fluxoDeCaixa!AK3)&amp;YEAR(fluxoDeCaixa!AK3)=MONTH(EDATE(calculadoraViab!$C$87,18))&amp;YEAR(EDATE(calculadoraViab!$C$87,18)),(calculadoraViab!$C$75*calculadoraViab!$C$66/4),0)
+
IF(MONTH(fluxoDeCaixa!AK3)&amp;YEAR(fluxoDeCaixa!AK3)=MONTH(EDATE(calculadoraViab!$C$87,21))&amp;YEAR(EDATE(calculadoraViab!$C$87,21)),(calculadoraViab!$C$75*calculadoraViab!$C$66/4),0)
+
IF(MONTH(fluxoDeCaixa!AK3)&amp;YEAR(fluxoDeCaixa!AK3)=MONTH(EDATE(calculadoraViab!$C$87,24))&amp;YEAR(EDATE(calculadoraViab!$C$87,24)),(calculadoraViab!$C$75*calculadoraViab!$C$66/4),0)</f>
        <v>390355.6034</v>
      </c>
      <c r="AL27" s="282">
        <f>IF(AND(fluxoDeCaixa!AL19&gt;=calculadoraViab!$C$85,fluxoDeCaixa!AL19&lt;EDATE(calculadoraViab!$C$85,calculadoraViab!$B$86+calculadoraViab!$B$87)),calculadoraViab!$D$71*(calculadoraViab!$C$66*calculadoraViab!$C$71/(calculadoraViab!$B$86+calculadoraViab!$B$87)),0)
+
IF(AND(fluxoDeCaixa!AL19&gt;=calculadoraViab!$C$86,fluxoDeCaixa!AL19&lt;EDATE(calculadoraViab!$C$86,calculadoraViab!$B$87)),IF(AND(calculadoraViab!AL29&lt;&gt;0,calculadoraViab!$B$71=0,calculadoraViab!$B$72=100%,calculadoraViab!$B$73=0,calculadoraViab!$B$86=0),calculadoraViab!$C$59/calculadoraViab!$B$87,calculadoraViab!$D$72*(calculadoraViab!$C$66*calculadoraViab!$C$72/calculadoraViab!$B$87)),0)
+
IF(MONTH(fluxoDeCaixa!AL19)&amp;YEAR(fluxoDeCaixa!AL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IF(MONTH(fluxoDeCaixa!AL3)&amp;YEAR(fluxoDeCaixa!AL3)=MONTH(EDATE(calculadoraViab!$C$87,3))&amp;YEAR(EDATE(calculadoraViab!$C$87,3)),(calculadoraViab!$C$74*calculadoraViab!$C$66/4),0)
+
IF(MONTH(fluxoDeCaixa!AL3)&amp;YEAR(fluxoDeCaixa!AL3)=MONTH(EDATE(calculadoraViab!$C$87,6))&amp;YEAR(EDATE(calculadoraViab!$C$87,6)),(calculadoraViab!$C$74*calculadoraViab!$C$66/4),0)
+
IF(MONTH(fluxoDeCaixa!AL3)&amp;YEAR(fluxoDeCaixa!AL3)=MONTH(EDATE(calculadoraViab!$C$87,9))&amp;YEAR(EDATE(calculadoraViab!$C$87,9)),(calculadoraViab!$C$74*calculadoraViab!$C$66/4),0)
+
IF(MONTH(fluxoDeCaixa!AL3)&amp;YEAR(fluxoDeCaixa!AL3)=MONTH(EDATE(calculadoraViab!$C$87,12))&amp;YEAR(EDATE(calculadoraViab!$C$87,12)),(calculadoraViab!$C$74*calculadoraViab!$C$66/4),0)
+
IF(MONTH(fluxoDeCaixa!AL3)&amp;YEAR(fluxoDeCaixa!AL3)=MONTH(EDATE(calculadoraViab!$C$87,15))&amp;YEAR(EDATE(calculadoraViab!$C$87,15)),(calculadoraViab!$C$75*calculadoraViab!$C$66/4),0)
+
IF(MONTH(fluxoDeCaixa!AL3)&amp;YEAR(fluxoDeCaixa!AL3)=MONTH(EDATE(calculadoraViab!$C$87,18))&amp;YEAR(EDATE(calculadoraViab!$C$87,18)),(calculadoraViab!$C$75*calculadoraViab!$C$66/4),0)
+
IF(MONTH(fluxoDeCaixa!AL3)&amp;YEAR(fluxoDeCaixa!AL3)=MONTH(EDATE(calculadoraViab!$C$87,21))&amp;YEAR(EDATE(calculadoraViab!$C$87,21)),(calculadoraViab!$C$75*calculadoraViab!$C$66/4),0)
+
IF(MONTH(fluxoDeCaixa!AL3)&amp;YEAR(fluxoDeCaixa!AL3)=MONTH(EDATE(calculadoraViab!$C$87,24))&amp;YEAR(EDATE(calculadoraViab!$C$87,24)),(calculadoraViab!$C$75*calculadoraViab!$C$66/4),0)</f>
        <v>390355.6034</v>
      </c>
      <c r="AM27" s="282">
        <f>IF(AND(fluxoDeCaixa!AM19&gt;=calculadoraViab!$C$85,fluxoDeCaixa!AM19&lt;EDATE(calculadoraViab!$C$85,calculadoraViab!$B$86+calculadoraViab!$B$87)),calculadoraViab!$D$71*(calculadoraViab!$C$66*calculadoraViab!$C$71/(calculadoraViab!$B$86+calculadoraViab!$B$87)),0)
+
IF(AND(fluxoDeCaixa!AM19&gt;=calculadoraViab!$C$86,fluxoDeCaixa!AM19&lt;EDATE(calculadoraViab!$C$86,calculadoraViab!$B$87)),IF(AND(calculadoraViab!AM29&lt;&gt;0,calculadoraViab!$B$71=0,calculadoraViab!$B$72=100%,calculadoraViab!$B$73=0,calculadoraViab!$B$86=0),calculadoraViab!$C$59/calculadoraViab!$B$87,calculadoraViab!$D$72*(calculadoraViab!$C$66*calculadoraViab!$C$72/calculadoraViab!$B$87)),0)
+
IF(MONTH(fluxoDeCaixa!AM19)&amp;YEAR(fluxoDeCaixa!AM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IF(MONTH(fluxoDeCaixa!AM3)&amp;YEAR(fluxoDeCaixa!AM3)=MONTH(EDATE(calculadoraViab!$C$87,3))&amp;YEAR(EDATE(calculadoraViab!$C$87,3)),(calculadoraViab!$C$74*calculadoraViab!$C$66/4),0)
+
IF(MONTH(fluxoDeCaixa!AM3)&amp;YEAR(fluxoDeCaixa!AM3)=MONTH(EDATE(calculadoraViab!$C$87,6))&amp;YEAR(EDATE(calculadoraViab!$C$87,6)),(calculadoraViab!$C$74*calculadoraViab!$C$66/4),0)
+
IF(MONTH(fluxoDeCaixa!AM3)&amp;YEAR(fluxoDeCaixa!AM3)=MONTH(EDATE(calculadoraViab!$C$87,9))&amp;YEAR(EDATE(calculadoraViab!$C$87,9)),(calculadoraViab!$C$74*calculadoraViab!$C$66/4),0)
+
IF(MONTH(fluxoDeCaixa!AM3)&amp;YEAR(fluxoDeCaixa!AM3)=MONTH(EDATE(calculadoraViab!$C$87,12))&amp;YEAR(EDATE(calculadoraViab!$C$87,12)),(calculadoraViab!$C$74*calculadoraViab!$C$66/4),0)
+
IF(MONTH(fluxoDeCaixa!AM3)&amp;YEAR(fluxoDeCaixa!AM3)=MONTH(EDATE(calculadoraViab!$C$87,15))&amp;YEAR(EDATE(calculadoraViab!$C$87,15)),(calculadoraViab!$C$75*calculadoraViab!$C$66/4),0)
+
IF(MONTH(fluxoDeCaixa!AM3)&amp;YEAR(fluxoDeCaixa!AM3)=MONTH(EDATE(calculadoraViab!$C$87,18))&amp;YEAR(EDATE(calculadoraViab!$C$87,18)),(calculadoraViab!$C$75*calculadoraViab!$C$66/4),0)
+
IF(MONTH(fluxoDeCaixa!AM3)&amp;YEAR(fluxoDeCaixa!AM3)=MONTH(EDATE(calculadoraViab!$C$87,21))&amp;YEAR(EDATE(calculadoraViab!$C$87,21)),(calculadoraViab!$C$75*calculadoraViab!$C$66/4),0)
+
IF(MONTH(fluxoDeCaixa!AM3)&amp;YEAR(fluxoDeCaixa!AM3)=MONTH(EDATE(calculadoraViab!$C$87,24))&amp;YEAR(EDATE(calculadoraViab!$C$87,24)),(calculadoraViab!$C$75*calculadoraViab!$C$66/4),0)</f>
        <v>390355.6034</v>
      </c>
      <c r="AN27" s="282">
        <f>IF(AND(fluxoDeCaixa!AN19&gt;=calculadoraViab!$C$85,fluxoDeCaixa!AN19&lt;EDATE(calculadoraViab!$C$85,calculadoraViab!$B$86+calculadoraViab!$B$87)),calculadoraViab!$D$71*(calculadoraViab!$C$66*calculadoraViab!$C$71/(calculadoraViab!$B$86+calculadoraViab!$B$87)),0)
+
IF(AND(fluxoDeCaixa!AN19&gt;=calculadoraViab!$C$86,fluxoDeCaixa!AN19&lt;EDATE(calculadoraViab!$C$86,calculadoraViab!$B$87)),IF(AND(calculadoraViab!AN29&lt;&gt;0,calculadoraViab!$B$71=0,calculadoraViab!$B$72=100%,calculadoraViab!$B$73=0,calculadoraViab!$B$86=0),calculadoraViab!$C$59/calculadoraViab!$B$87,calculadoraViab!$D$72*(calculadoraViab!$C$66*calculadoraViab!$C$72/calculadoraViab!$B$87)),0)
+
IF(MONTH(fluxoDeCaixa!AN19)&amp;YEAR(fluxoDeCaixa!AN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IF(MONTH(fluxoDeCaixa!AN3)&amp;YEAR(fluxoDeCaixa!AN3)=MONTH(EDATE(calculadoraViab!$C$87,3))&amp;YEAR(EDATE(calculadoraViab!$C$87,3)),(calculadoraViab!$C$74*calculadoraViab!$C$66/4),0)
+
IF(MONTH(fluxoDeCaixa!AN3)&amp;YEAR(fluxoDeCaixa!AN3)=MONTH(EDATE(calculadoraViab!$C$87,6))&amp;YEAR(EDATE(calculadoraViab!$C$87,6)),(calculadoraViab!$C$74*calculadoraViab!$C$66/4),0)
+
IF(MONTH(fluxoDeCaixa!AN3)&amp;YEAR(fluxoDeCaixa!AN3)=MONTH(EDATE(calculadoraViab!$C$87,9))&amp;YEAR(EDATE(calculadoraViab!$C$87,9)),(calculadoraViab!$C$74*calculadoraViab!$C$66/4),0)
+
IF(MONTH(fluxoDeCaixa!AN3)&amp;YEAR(fluxoDeCaixa!AN3)=MONTH(EDATE(calculadoraViab!$C$87,12))&amp;YEAR(EDATE(calculadoraViab!$C$87,12)),(calculadoraViab!$C$74*calculadoraViab!$C$66/4),0)
+
IF(MONTH(fluxoDeCaixa!AN3)&amp;YEAR(fluxoDeCaixa!AN3)=MONTH(EDATE(calculadoraViab!$C$87,15))&amp;YEAR(EDATE(calculadoraViab!$C$87,15)),(calculadoraViab!$C$75*calculadoraViab!$C$66/4),0)
+
IF(MONTH(fluxoDeCaixa!AN3)&amp;YEAR(fluxoDeCaixa!AN3)=MONTH(EDATE(calculadoraViab!$C$87,18))&amp;YEAR(EDATE(calculadoraViab!$C$87,18)),(calculadoraViab!$C$75*calculadoraViab!$C$66/4),0)
+
IF(MONTH(fluxoDeCaixa!AN3)&amp;YEAR(fluxoDeCaixa!AN3)=MONTH(EDATE(calculadoraViab!$C$87,21))&amp;YEAR(EDATE(calculadoraViab!$C$87,21)),(calculadoraViab!$C$75*calculadoraViab!$C$66/4),0)
+
IF(MONTH(fluxoDeCaixa!AN3)&amp;YEAR(fluxoDeCaixa!AN3)=MONTH(EDATE(calculadoraViab!$C$87,24))&amp;YEAR(EDATE(calculadoraViab!$C$87,24)),(calculadoraViab!$C$75*calculadoraViab!$C$66/4),0)</f>
        <v>656250</v>
      </c>
      <c r="AO27" s="282">
        <f>IF(AND(fluxoDeCaixa!AO19&gt;=calculadoraViab!$C$85,fluxoDeCaixa!AO19&lt;EDATE(calculadoraViab!$C$85,calculadoraViab!$B$86+calculadoraViab!$B$87)),calculadoraViab!$D$71*(calculadoraViab!$C$66*calculadoraViab!$C$71/(calculadoraViab!$B$86+calculadoraViab!$B$87)),0)
+
IF(AND(fluxoDeCaixa!AO19&gt;=calculadoraViab!$C$86,fluxoDeCaixa!AO19&lt;EDATE(calculadoraViab!$C$86,calculadoraViab!$B$87)),IF(AND(calculadoraViab!AO29&lt;&gt;0,calculadoraViab!$B$71=0,calculadoraViab!$B$72=100%,calculadoraViab!$B$73=0,calculadoraViab!$B$86=0),calculadoraViab!$C$59/calculadoraViab!$B$87,calculadoraViab!$D$72*(calculadoraViab!$C$66*calculadoraViab!$C$72/calculadoraViab!$B$87)),0)
+
IF(MONTH(fluxoDeCaixa!AO19)&amp;YEAR(fluxoDeCaixa!AO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IF(MONTH(fluxoDeCaixa!AO3)&amp;YEAR(fluxoDeCaixa!AO3)=MONTH(EDATE(calculadoraViab!$C$87,3))&amp;YEAR(EDATE(calculadoraViab!$C$87,3)),(calculadoraViab!$C$74*calculadoraViab!$C$66/4),0)
+
IF(MONTH(fluxoDeCaixa!AO3)&amp;YEAR(fluxoDeCaixa!AO3)=MONTH(EDATE(calculadoraViab!$C$87,6))&amp;YEAR(EDATE(calculadoraViab!$C$87,6)),(calculadoraViab!$C$74*calculadoraViab!$C$66/4),0)
+
IF(MONTH(fluxoDeCaixa!AO3)&amp;YEAR(fluxoDeCaixa!AO3)=MONTH(EDATE(calculadoraViab!$C$87,9))&amp;YEAR(EDATE(calculadoraViab!$C$87,9)),(calculadoraViab!$C$74*calculadoraViab!$C$66/4),0)
+
IF(MONTH(fluxoDeCaixa!AO3)&amp;YEAR(fluxoDeCaixa!AO3)=MONTH(EDATE(calculadoraViab!$C$87,12))&amp;YEAR(EDATE(calculadoraViab!$C$87,12)),(calculadoraViab!$C$74*calculadoraViab!$C$66/4),0)
+
IF(MONTH(fluxoDeCaixa!AO3)&amp;YEAR(fluxoDeCaixa!AO3)=MONTH(EDATE(calculadoraViab!$C$87,15))&amp;YEAR(EDATE(calculadoraViab!$C$87,15)),(calculadoraViab!$C$75*calculadoraViab!$C$66/4),0)
+
IF(MONTH(fluxoDeCaixa!AO3)&amp;YEAR(fluxoDeCaixa!AO3)=MONTH(EDATE(calculadoraViab!$C$87,18))&amp;YEAR(EDATE(calculadoraViab!$C$87,18)),(calculadoraViab!$C$75*calculadoraViab!$C$66/4),0)
+
IF(MONTH(fluxoDeCaixa!AO3)&amp;YEAR(fluxoDeCaixa!AO3)=MONTH(EDATE(calculadoraViab!$C$87,21))&amp;YEAR(EDATE(calculadoraViab!$C$87,21)),(calculadoraViab!$C$75*calculadoraViab!$C$66/4),0)
+
IF(MONTH(fluxoDeCaixa!AO3)&amp;YEAR(fluxoDeCaixa!AO3)=MONTH(EDATE(calculadoraViab!$C$87,24))&amp;YEAR(EDATE(calculadoraViab!$C$87,24)),(calculadoraViab!$C$75*calculadoraViab!$C$66/4),0)</f>
        <v>0</v>
      </c>
      <c r="AP27" s="282">
        <f>IF(AND(fluxoDeCaixa!AP19&gt;=calculadoraViab!$C$85,fluxoDeCaixa!AP19&lt;EDATE(calculadoraViab!$C$85,calculadoraViab!$B$86+calculadoraViab!$B$87)),calculadoraViab!$D$71*(calculadoraViab!$C$66*calculadoraViab!$C$71/(calculadoraViab!$B$86+calculadoraViab!$B$87)),0)
+
IF(AND(fluxoDeCaixa!AP19&gt;=calculadoraViab!$C$86,fluxoDeCaixa!AP19&lt;EDATE(calculadoraViab!$C$86,calculadoraViab!$B$87)),IF(AND(calculadoraViab!AP29&lt;&gt;0,calculadoraViab!$B$71=0,calculadoraViab!$B$72=100%,calculadoraViab!$B$73=0,calculadoraViab!$B$86=0),calculadoraViab!$C$59/calculadoraViab!$B$87,calculadoraViab!$D$72*(calculadoraViab!$C$66*calculadoraViab!$C$72/calculadoraViab!$B$87)),0)
+
IF(MONTH(fluxoDeCaixa!AP19)&amp;YEAR(fluxoDeCaixa!AP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IF(MONTH(fluxoDeCaixa!AP3)&amp;YEAR(fluxoDeCaixa!AP3)=MONTH(EDATE(calculadoraViab!$C$87,3))&amp;YEAR(EDATE(calculadoraViab!$C$87,3)),(calculadoraViab!$C$74*calculadoraViab!$C$66/4),0)
+
IF(MONTH(fluxoDeCaixa!AP3)&amp;YEAR(fluxoDeCaixa!AP3)=MONTH(EDATE(calculadoraViab!$C$87,6))&amp;YEAR(EDATE(calculadoraViab!$C$87,6)),(calculadoraViab!$C$74*calculadoraViab!$C$66/4),0)
+
IF(MONTH(fluxoDeCaixa!AP3)&amp;YEAR(fluxoDeCaixa!AP3)=MONTH(EDATE(calculadoraViab!$C$87,9))&amp;YEAR(EDATE(calculadoraViab!$C$87,9)),(calculadoraViab!$C$74*calculadoraViab!$C$66/4),0)
+
IF(MONTH(fluxoDeCaixa!AP3)&amp;YEAR(fluxoDeCaixa!AP3)=MONTH(EDATE(calculadoraViab!$C$87,12))&amp;YEAR(EDATE(calculadoraViab!$C$87,12)),(calculadoraViab!$C$74*calculadoraViab!$C$66/4),0)
+
IF(MONTH(fluxoDeCaixa!AP3)&amp;YEAR(fluxoDeCaixa!AP3)=MONTH(EDATE(calculadoraViab!$C$87,15))&amp;YEAR(EDATE(calculadoraViab!$C$87,15)),(calculadoraViab!$C$75*calculadoraViab!$C$66/4),0)
+
IF(MONTH(fluxoDeCaixa!AP3)&amp;YEAR(fluxoDeCaixa!AP3)=MONTH(EDATE(calculadoraViab!$C$87,18))&amp;YEAR(EDATE(calculadoraViab!$C$87,18)),(calculadoraViab!$C$75*calculadoraViab!$C$66/4),0)
+
IF(MONTH(fluxoDeCaixa!AP3)&amp;YEAR(fluxoDeCaixa!AP3)=MONTH(EDATE(calculadoraViab!$C$87,21))&amp;YEAR(EDATE(calculadoraViab!$C$87,21)),(calculadoraViab!$C$75*calculadoraViab!$C$66/4),0)
+
IF(MONTH(fluxoDeCaixa!AP3)&amp;YEAR(fluxoDeCaixa!AP3)=MONTH(EDATE(calculadoraViab!$C$87,24))&amp;YEAR(EDATE(calculadoraViab!$C$87,24)),(calculadoraViab!$C$75*calculadoraViab!$C$66/4),0)</f>
        <v>0</v>
      </c>
      <c r="AQ27" s="282">
        <f>IF(AND(fluxoDeCaixa!AQ19&gt;=calculadoraViab!$C$85,fluxoDeCaixa!AQ19&lt;EDATE(calculadoraViab!$C$85,calculadoraViab!$B$86+calculadoraViab!$B$87)),calculadoraViab!$D$71*(calculadoraViab!$C$66*calculadoraViab!$C$71/(calculadoraViab!$B$86+calculadoraViab!$B$87)),0)
+
IF(AND(fluxoDeCaixa!AQ19&gt;=calculadoraViab!$C$86,fluxoDeCaixa!AQ19&lt;EDATE(calculadoraViab!$C$86,calculadoraViab!$B$87)),IF(AND(calculadoraViab!AQ29&lt;&gt;0,calculadoraViab!$B$71=0,calculadoraViab!$B$72=100%,calculadoraViab!$B$73=0,calculadoraViab!$B$86=0),calculadoraViab!$C$59/calculadoraViab!$B$87,calculadoraViab!$D$72*(calculadoraViab!$C$66*calculadoraViab!$C$72/calculadoraViab!$B$87)),0)
+
IF(MONTH(fluxoDeCaixa!AQ19)&amp;YEAR(fluxoDeCaixa!AQ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IF(MONTH(fluxoDeCaixa!AQ3)&amp;YEAR(fluxoDeCaixa!AQ3)=MONTH(EDATE(calculadoraViab!$C$87,3))&amp;YEAR(EDATE(calculadoraViab!$C$87,3)),(calculadoraViab!$C$74*calculadoraViab!$C$66/4),0)
+
IF(MONTH(fluxoDeCaixa!AQ3)&amp;YEAR(fluxoDeCaixa!AQ3)=MONTH(EDATE(calculadoraViab!$C$87,6))&amp;YEAR(EDATE(calculadoraViab!$C$87,6)),(calculadoraViab!$C$74*calculadoraViab!$C$66/4),0)
+
IF(MONTH(fluxoDeCaixa!AQ3)&amp;YEAR(fluxoDeCaixa!AQ3)=MONTH(EDATE(calculadoraViab!$C$87,9))&amp;YEAR(EDATE(calculadoraViab!$C$87,9)),(calculadoraViab!$C$74*calculadoraViab!$C$66/4),0)
+
IF(MONTH(fluxoDeCaixa!AQ3)&amp;YEAR(fluxoDeCaixa!AQ3)=MONTH(EDATE(calculadoraViab!$C$87,12))&amp;YEAR(EDATE(calculadoraViab!$C$87,12)),(calculadoraViab!$C$74*calculadoraViab!$C$66/4),0)
+
IF(MONTH(fluxoDeCaixa!AQ3)&amp;YEAR(fluxoDeCaixa!AQ3)=MONTH(EDATE(calculadoraViab!$C$87,15))&amp;YEAR(EDATE(calculadoraViab!$C$87,15)),(calculadoraViab!$C$75*calculadoraViab!$C$66/4),0)
+
IF(MONTH(fluxoDeCaixa!AQ3)&amp;YEAR(fluxoDeCaixa!AQ3)=MONTH(EDATE(calculadoraViab!$C$87,18))&amp;YEAR(EDATE(calculadoraViab!$C$87,18)),(calculadoraViab!$C$75*calculadoraViab!$C$66/4),0)
+
IF(MONTH(fluxoDeCaixa!AQ3)&amp;YEAR(fluxoDeCaixa!AQ3)=MONTH(EDATE(calculadoraViab!$C$87,21))&amp;YEAR(EDATE(calculadoraViab!$C$87,21)),(calculadoraViab!$C$75*calculadoraViab!$C$66/4),0)
+
IF(MONTH(fluxoDeCaixa!AQ3)&amp;YEAR(fluxoDeCaixa!AQ3)=MONTH(EDATE(calculadoraViab!$C$87,24))&amp;YEAR(EDATE(calculadoraViab!$C$87,24)),(calculadoraViab!$C$75*calculadoraViab!$C$66/4),0)</f>
        <v>328125</v>
      </c>
      <c r="AR27" s="282">
        <f>IF(AND(fluxoDeCaixa!AR19&gt;=calculadoraViab!$C$85,fluxoDeCaixa!AR19&lt;EDATE(calculadoraViab!$C$85,calculadoraViab!$B$86+calculadoraViab!$B$87)),calculadoraViab!$D$71*(calculadoraViab!$C$66*calculadoraViab!$C$71/(calculadoraViab!$B$86+calculadoraViab!$B$87)),0)
+
IF(AND(fluxoDeCaixa!AR19&gt;=calculadoraViab!$C$86,fluxoDeCaixa!AR19&lt;EDATE(calculadoraViab!$C$86,calculadoraViab!$B$87)),IF(AND(calculadoraViab!AR29&lt;&gt;0,calculadoraViab!$B$71=0,calculadoraViab!$B$72=100%,calculadoraViab!$B$73=0,calculadoraViab!$B$86=0),calculadoraViab!$C$59/calculadoraViab!$B$87,calculadoraViab!$D$72*(calculadoraViab!$C$66*calculadoraViab!$C$72/calculadoraViab!$B$87)),0)
+
IF(MONTH(fluxoDeCaixa!AR19)&amp;YEAR(fluxoDeCaixa!AR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IF(MONTH(fluxoDeCaixa!AR3)&amp;YEAR(fluxoDeCaixa!AR3)=MONTH(EDATE(calculadoraViab!$C$87,3))&amp;YEAR(EDATE(calculadoraViab!$C$87,3)),(calculadoraViab!$C$74*calculadoraViab!$C$66/4),0)
+
IF(MONTH(fluxoDeCaixa!AR3)&amp;YEAR(fluxoDeCaixa!AR3)=MONTH(EDATE(calculadoraViab!$C$87,6))&amp;YEAR(EDATE(calculadoraViab!$C$87,6)),(calculadoraViab!$C$74*calculadoraViab!$C$66/4),0)
+
IF(MONTH(fluxoDeCaixa!AR3)&amp;YEAR(fluxoDeCaixa!AR3)=MONTH(EDATE(calculadoraViab!$C$87,9))&amp;YEAR(EDATE(calculadoraViab!$C$87,9)),(calculadoraViab!$C$74*calculadoraViab!$C$66/4),0)
+
IF(MONTH(fluxoDeCaixa!AR3)&amp;YEAR(fluxoDeCaixa!AR3)=MONTH(EDATE(calculadoraViab!$C$87,12))&amp;YEAR(EDATE(calculadoraViab!$C$87,12)),(calculadoraViab!$C$74*calculadoraViab!$C$66/4),0)
+
IF(MONTH(fluxoDeCaixa!AR3)&amp;YEAR(fluxoDeCaixa!AR3)=MONTH(EDATE(calculadoraViab!$C$87,15))&amp;YEAR(EDATE(calculadoraViab!$C$87,15)),(calculadoraViab!$C$75*calculadoraViab!$C$66/4),0)
+
IF(MONTH(fluxoDeCaixa!AR3)&amp;YEAR(fluxoDeCaixa!AR3)=MONTH(EDATE(calculadoraViab!$C$87,18))&amp;YEAR(EDATE(calculadoraViab!$C$87,18)),(calculadoraViab!$C$75*calculadoraViab!$C$66/4),0)
+
IF(MONTH(fluxoDeCaixa!AR3)&amp;YEAR(fluxoDeCaixa!AR3)=MONTH(EDATE(calculadoraViab!$C$87,21))&amp;YEAR(EDATE(calculadoraViab!$C$87,21)),(calculadoraViab!$C$75*calculadoraViab!$C$66/4),0)
+
IF(MONTH(fluxoDeCaixa!AR3)&amp;YEAR(fluxoDeCaixa!AR3)=MONTH(EDATE(calculadoraViab!$C$87,24))&amp;YEAR(EDATE(calculadoraViab!$C$87,24)),(calculadoraViab!$C$75*calculadoraViab!$C$66/4),0)</f>
        <v>0</v>
      </c>
      <c r="AS27" s="282">
        <f>IF(AND(fluxoDeCaixa!AS19&gt;=calculadoraViab!$C$85,fluxoDeCaixa!AS19&lt;EDATE(calculadoraViab!$C$85,calculadoraViab!$B$86+calculadoraViab!$B$87)),calculadoraViab!$D$71*(calculadoraViab!$C$66*calculadoraViab!$C$71/(calculadoraViab!$B$86+calculadoraViab!$B$87)),0)
+
IF(AND(fluxoDeCaixa!AS19&gt;=calculadoraViab!$C$86,fluxoDeCaixa!AS19&lt;EDATE(calculadoraViab!$C$86,calculadoraViab!$B$87)),IF(AND(calculadoraViab!AS29&lt;&gt;0,calculadoraViab!$B$71=0,calculadoraViab!$B$72=100%,calculadoraViab!$B$73=0,calculadoraViab!$B$86=0),calculadoraViab!$C$59/calculadoraViab!$B$87,calculadoraViab!$D$72*(calculadoraViab!$C$66*calculadoraViab!$C$72/calculadoraViab!$B$87)),0)
+
IF(MONTH(fluxoDeCaixa!AS19)&amp;YEAR(fluxoDeCaixa!AS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IF(MONTH(fluxoDeCaixa!AS3)&amp;YEAR(fluxoDeCaixa!AS3)=MONTH(EDATE(calculadoraViab!$C$87,3))&amp;YEAR(EDATE(calculadoraViab!$C$87,3)),(calculadoraViab!$C$74*calculadoraViab!$C$66/4),0)
+
IF(MONTH(fluxoDeCaixa!AS3)&amp;YEAR(fluxoDeCaixa!AS3)=MONTH(EDATE(calculadoraViab!$C$87,6))&amp;YEAR(EDATE(calculadoraViab!$C$87,6)),(calculadoraViab!$C$74*calculadoraViab!$C$66/4),0)
+
IF(MONTH(fluxoDeCaixa!AS3)&amp;YEAR(fluxoDeCaixa!AS3)=MONTH(EDATE(calculadoraViab!$C$87,9))&amp;YEAR(EDATE(calculadoraViab!$C$87,9)),(calculadoraViab!$C$74*calculadoraViab!$C$66/4),0)
+
IF(MONTH(fluxoDeCaixa!AS3)&amp;YEAR(fluxoDeCaixa!AS3)=MONTH(EDATE(calculadoraViab!$C$87,12))&amp;YEAR(EDATE(calculadoraViab!$C$87,12)),(calculadoraViab!$C$74*calculadoraViab!$C$66/4),0)
+
IF(MONTH(fluxoDeCaixa!AS3)&amp;YEAR(fluxoDeCaixa!AS3)=MONTH(EDATE(calculadoraViab!$C$87,15))&amp;YEAR(EDATE(calculadoraViab!$C$87,15)),(calculadoraViab!$C$75*calculadoraViab!$C$66/4),0)
+
IF(MONTH(fluxoDeCaixa!AS3)&amp;YEAR(fluxoDeCaixa!AS3)=MONTH(EDATE(calculadoraViab!$C$87,18))&amp;YEAR(EDATE(calculadoraViab!$C$87,18)),(calculadoraViab!$C$75*calculadoraViab!$C$66/4),0)
+
IF(MONTH(fluxoDeCaixa!AS3)&amp;YEAR(fluxoDeCaixa!AS3)=MONTH(EDATE(calculadoraViab!$C$87,21))&amp;YEAR(EDATE(calculadoraViab!$C$87,21)),(calculadoraViab!$C$75*calculadoraViab!$C$66/4),0)
+
IF(MONTH(fluxoDeCaixa!AS3)&amp;YEAR(fluxoDeCaixa!AS3)=MONTH(EDATE(calculadoraViab!$C$87,24))&amp;YEAR(EDATE(calculadoraViab!$C$87,24)),(calculadoraViab!$C$75*calculadoraViab!$C$66/4),0)</f>
        <v>0</v>
      </c>
      <c r="AT27" s="282">
        <f>IF(AND(fluxoDeCaixa!AT19&gt;=calculadoraViab!$C$85,fluxoDeCaixa!AT19&lt;EDATE(calculadoraViab!$C$85,calculadoraViab!$B$86+calculadoraViab!$B$87)),calculadoraViab!$D$71*(calculadoraViab!$C$66*calculadoraViab!$C$71/(calculadoraViab!$B$86+calculadoraViab!$B$87)),0)
+
IF(AND(fluxoDeCaixa!AT19&gt;=calculadoraViab!$C$86,fluxoDeCaixa!AT19&lt;EDATE(calculadoraViab!$C$86,calculadoraViab!$B$87)),IF(AND(calculadoraViab!AT29&lt;&gt;0,calculadoraViab!$B$71=0,calculadoraViab!$B$72=100%,calculadoraViab!$B$73=0,calculadoraViab!$B$86=0),calculadoraViab!$C$59/calculadoraViab!$B$87,calculadoraViab!$D$72*(calculadoraViab!$C$66*calculadoraViab!$C$72/calculadoraViab!$B$87)),0)
+
IF(MONTH(fluxoDeCaixa!AT19)&amp;YEAR(fluxoDeCaixa!AT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IF(MONTH(fluxoDeCaixa!AT3)&amp;YEAR(fluxoDeCaixa!AT3)=MONTH(EDATE(calculadoraViab!$C$87,3))&amp;YEAR(EDATE(calculadoraViab!$C$87,3)),(calculadoraViab!$C$74*calculadoraViab!$C$66/4),0)
+
IF(MONTH(fluxoDeCaixa!AT3)&amp;YEAR(fluxoDeCaixa!AT3)=MONTH(EDATE(calculadoraViab!$C$87,6))&amp;YEAR(EDATE(calculadoraViab!$C$87,6)),(calculadoraViab!$C$74*calculadoraViab!$C$66/4),0)
+
IF(MONTH(fluxoDeCaixa!AT3)&amp;YEAR(fluxoDeCaixa!AT3)=MONTH(EDATE(calculadoraViab!$C$87,9))&amp;YEAR(EDATE(calculadoraViab!$C$87,9)),(calculadoraViab!$C$74*calculadoraViab!$C$66/4),0)
+
IF(MONTH(fluxoDeCaixa!AT3)&amp;YEAR(fluxoDeCaixa!AT3)=MONTH(EDATE(calculadoraViab!$C$87,12))&amp;YEAR(EDATE(calculadoraViab!$C$87,12)),(calculadoraViab!$C$74*calculadoraViab!$C$66/4),0)
+
IF(MONTH(fluxoDeCaixa!AT3)&amp;YEAR(fluxoDeCaixa!AT3)=MONTH(EDATE(calculadoraViab!$C$87,15))&amp;YEAR(EDATE(calculadoraViab!$C$87,15)),(calculadoraViab!$C$75*calculadoraViab!$C$66/4),0)
+
IF(MONTH(fluxoDeCaixa!AT3)&amp;YEAR(fluxoDeCaixa!AT3)=MONTH(EDATE(calculadoraViab!$C$87,18))&amp;YEAR(EDATE(calculadoraViab!$C$87,18)),(calculadoraViab!$C$75*calculadoraViab!$C$66/4),0)
+
IF(MONTH(fluxoDeCaixa!AT3)&amp;YEAR(fluxoDeCaixa!AT3)=MONTH(EDATE(calculadoraViab!$C$87,21))&amp;YEAR(EDATE(calculadoraViab!$C$87,21)),(calculadoraViab!$C$75*calculadoraViab!$C$66/4),0)
+
IF(MONTH(fluxoDeCaixa!AT3)&amp;YEAR(fluxoDeCaixa!AT3)=MONTH(EDATE(calculadoraViab!$C$87,24))&amp;YEAR(EDATE(calculadoraViab!$C$87,24)),(calculadoraViab!$C$75*calculadoraViab!$C$66/4),0)</f>
        <v>328125</v>
      </c>
      <c r="AU27" s="282">
        <f>IF(AND(fluxoDeCaixa!AU19&gt;=calculadoraViab!$C$85,fluxoDeCaixa!AU19&lt;EDATE(calculadoraViab!$C$85,calculadoraViab!$B$86+calculadoraViab!$B$87)),calculadoraViab!$D$71*(calculadoraViab!$C$66*calculadoraViab!$C$71/(calculadoraViab!$B$86+calculadoraViab!$B$87)),0)
+
IF(AND(fluxoDeCaixa!AU19&gt;=calculadoraViab!$C$86,fluxoDeCaixa!AU19&lt;EDATE(calculadoraViab!$C$86,calculadoraViab!$B$87)),IF(AND(calculadoraViab!AU29&lt;&gt;0,calculadoraViab!$B$71=0,calculadoraViab!$B$72=100%,calculadoraViab!$B$73=0,calculadoraViab!$B$86=0),calculadoraViab!$C$59/calculadoraViab!$B$87,calculadoraViab!$D$72*(calculadoraViab!$C$66*calculadoraViab!$C$72/calculadoraViab!$B$87)),0)
+
IF(MONTH(fluxoDeCaixa!AU19)&amp;YEAR(fluxoDeCaixa!AU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IF(MONTH(fluxoDeCaixa!AU3)&amp;YEAR(fluxoDeCaixa!AU3)=MONTH(EDATE(calculadoraViab!$C$87,3))&amp;YEAR(EDATE(calculadoraViab!$C$87,3)),(calculadoraViab!$C$74*calculadoraViab!$C$66/4),0)
+
IF(MONTH(fluxoDeCaixa!AU3)&amp;YEAR(fluxoDeCaixa!AU3)=MONTH(EDATE(calculadoraViab!$C$87,6))&amp;YEAR(EDATE(calculadoraViab!$C$87,6)),(calculadoraViab!$C$74*calculadoraViab!$C$66/4),0)
+
IF(MONTH(fluxoDeCaixa!AU3)&amp;YEAR(fluxoDeCaixa!AU3)=MONTH(EDATE(calculadoraViab!$C$87,9))&amp;YEAR(EDATE(calculadoraViab!$C$87,9)),(calculadoraViab!$C$74*calculadoraViab!$C$66/4),0)
+
IF(MONTH(fluxoDeCaixa!AU3)&amp;YEAR(fluxoDeCaixa!AU3)=MONTH(EDATE(calculadoraViab!$C$87,12))&amp;YEAR(EDATE(calculadoraViab!$C$87,12)),(calculadoraViab!$C$74*calculadoraViab!$C$66/4),0)
+
IF(MONTH(fluxoDeCaixa!AU3)&amp;YEAR(fluxoDeCaixa!AU3)=MONTH(EDATE(calculadoraViab!$C$87,15))&amp;YEAR(EDATE(calculadoraViab!$C$87,15)),(calculadoraViab!$C$75*calculadoraViab!$C$66/4),0)
+
IF(MONTH(fluxoDeCaixa!AU3)&amp;YEAR(fluxoDeCaixa!AU3)=MONTH(EDATE(calculadoraViab!$C$87,18))&amp;YEAR(EDATE(calculadoraViab!$C$87,18)),(calculadoraViab!$C$75*calculadoraViab!$C$66/4),0)
+
IF(MONTH(fluxoDeCaixa!AU3)&amp;YEAR(fluxoDeCaixa!AU3)=MONTH(EDATE(calculadoraViab!$C$87,21))&amp;YEAR(EDATE(calculadoraViab!$C$87,21)),(calculadoraViab!$C$75*calculadoraViab!$C$66/4),0)
+
IF(MONTH(fluxoDeCaixa!AU3)&amp;YEAR(fluxoDeCaixa!AU3)=MONTH(EDATE(calculadoraViab!$C$87,24))&amp;YEAR(EDATE(calculadoraViab!$C$87,24)),(calculadoraViab!$C$75*calculadoraViab!$C$66/4),0)</f>
        <v>0</v>
      </c>
      <c r="AV27" s="282">
        <f>IF(AND(fluxoDeCaixa!AV19&gt;=calculadoraViab!$C$85,fluxoDeCaixa!AV19&lt;EDATE(calculadoraViab!$C$85,calculadoraViab!$B$86+calculadoraViab!$B$87)),calculadoraViab!$D$71*(calculadoraViab!$C$66*calculadoraViab!$C$71/(calculadoraViab!$B$86+calculadoraViab!$B$87)),0)
+
IF(AND(fluxoDeCaixa!AV19&gt;=calculadoraViab!$C$86,fluxoDeCaixa!AV19&lt;EDATE(calculadoraViab!$C$86,calculadoraViab!$B$87)),IF(AND(calculadoraViab!AV29&lt;&gt;0,calculadoraViab!$B$71=0,calculadoraViab!$B$72=100%,calculadoraViab!$B$73=0,calculadoraViab!$B$86=0),calculadoraViab!$C$59/calculadoraViab!$B$87,calculadoraViab!$D$72*(calculadoraViab!$C$66*calculadoraViab!$C$72/calculadoraViab!$B$87)),0)
+
IF(MONTH(fluxoDeCaixa!AV19)&amp;YEAR(fluxoDeCaixa!AV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IF(MONTH(fluxoDeCaixa!AV3)&amp;YEAR(fluxoDeCaixa!AV3)=MONTH(EDATE(calculadoraViab!$C$87,3))&amp;YEAR(EDATE(calculadoraViab!$C$87,3)),(calculadoraViab!$C$74*calculadoraViab!$C$66/4),0)
+
IF(MONTH(fluxoDeCaixa!AV3)&amp;YEAR(fluxoDeCaixa!AV3)=MONTH(EDATE(calculadoraViab!$C$87,6))&amp;YEAR(EDATE(calculadoraViab!$C$87,6)),(calculadoraViab!$C$74*calculadoraViab!$C$66/4),0)
+
IF(MONTH(fluxoDeCaixa!AV3)&amp;YEAR(fluxoDeCaixa!AV3)=MONTH(EDATE(calculadoraViab!$C$87,9))&amp;YEAR(EDATE(calculadoraViab!$C$87,9)),(calculadoraViab!$C$74*calculadoraViab!$C$66/4),0)
+
IF(MONTH(fluxoDeCaixa!AV3)&amp;YEAR(fluxoDeCaixa!AV3)=MONTH(EDATE(calculadoraViab!$C$87,12))&amp;YEAR(EDATE(calculadoraViab!$C$87,12)),(calculadoraViab!$C$74*calculadoraViab!$C$66/4),0)
+
IF(MONTH(fluxoDeCaixa!AV3)&amp;YEAR(fluxoDeCaixa!AV3)=MONTH(EDATE(calculadoraViab!$C$87,15))&amp;YEAR(EDATE(calculadoraViab!$C$87,15)),(calculadoraViab!$C$75*calculadoraViab!$C$66/4),0)
+
IF(MONTH(fluxoDeCaixa!AV3)&amp;YEAR(fluxoDeCaixa!AV3)=MONTH(EDATE(calculadoraViab!$C$87,18))&amp;YEAR(EDATE(calculadoraViab!$C$87,18)),(calculadoraViab!$C$75*calculadoraViab!$C$66/4),0)
+
IF(MONTH(fluxoDeCaixa!AV3)&amp;YEAR(fluxoDeCaixa!AV3)=MONTH(EDATE(calculadoraViab!$C$87,21))&amp;YEAR(EDATE(calculadoraViab!$C$87,21)),(calculadoraViab!$C$75*calculadoraViab!$C$66/4),0)
+
IF(MONTH(fluxoDeCaixa!AV3)&amp;YEAR(fluxoDeCaixa!AV3)=MONTH(EDATE(calculadoraViab!$C$87,24))&amp;YEAR(EDATE(calculadoraViab!$C$87,24)),(calculadoraViab!$C$75*calculadoraViab!$C$66/4),0)</f>
        <v>0</v>
      </c>
      <c r="AW27" s="282">
        <f>IF(AND(fluxoDeCaixa!AW19&gt;=calculadoraViab!$C$85,fluxoDeCaixa!AW19&lt;EDATE(calculadoraViab!$C$85,calculadoraViab!$B$86+calculadoraViab!$B$87)),calculadoraViab!$D$71*(calculadoraViab!$C$66*calculadoraViab!$C$71/(calculadoraViab!$B$86+calculadoraViab!$B$87)),0)
+
IF(AND(fluxoDeCaixa!AW19&gt;=calculadoraViab!$C$86,fluxoDeCaixa!AW19&lt;EDATE(calculadoraViab!$C$86,calculadoraViab!$B$87)),IF(AND(calculadoraViab!AW29&lt;&gt;0,calculadoraViab!$B$71=0,calculadoraViab!$B$72=100%,calculadoraViab!$B$73=0,calculadoraViab!$B$86=0),calculadoraViab!$C$59/calculadoraViab!$B$87,calculadoraViab!$D$72*(calculadoraViab!$C$66*calculadoraViab!$C$72/calculadoraViab!$B$87)),0)
+
IF(MONTH(fluxoDeCaixa!AW19)&amp;YEAR(fluxoDeCaixa!AW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IF(MONTH(fluxoDeCaixa!AW3)&amp;YEAR(fluxoDeCaixa!AW3)=MONTH(EDATE(calculadoraViab!$C$87,3))&amp;YEAR(EDATE(calculadoraViab!$C$87,3)),(calculadoraViab!$C$74*calculadoraViab!$C$66/4),0)
+
IF(MONTH(fluxoDeCaixa!AW3)&amp;YEAR(fluxoDeCaixa!AW3)=MONTH(EDATE(calculadoraViab!$C$87,6))&amp;YEAR(EDATE(calculadoraViab!$C$87,6)),(calculadoraViab!$C$74*calculadoraViab!$C$66/4),0)
+
IF(MONTH(fluxoDeCaixa!AW3)&amp;YEAR(fluxoDeCaixa!AW3)=MONTH(EDATE(calculadoraViab!$C$87,9))&amp;YEAR(EDATE(calculadoraViab!$C$87,9)),(calculadoraViab!$C$74*calculadoraViab!$C$66/4),0)
+
IF(MONTH(fluxoDeCaixa!AW3)&amp;YEAR(fluxoDeCaixa!AW3)=MONTH(EDATE(calculadoraViab!$C$87,12))&amp;YEAR(EDATE(calculadoraViab!$C$87,12)),(calculadoraViab!$C$74*calculadoraViab!$C$66/4),0)
+
IF(MONTH(fluxoDeCaixa!AW3)&amp;YEAR(fluxoDeCaixa!AW3)=MONTH(EDATE(calculadoraViab!$C$87,15))&amp;YEAR(EDATE(calculadoraViab!$C$87,15)),(calculadoraViab!$C$75*calculadoraViab!$C$66/4),0)
+
IF(MONTH(fluxoDeCaixa!AW3)&amp;YEAR(fluxoDeCaixa!AW3)=MONTH(EDATE(calculadoraViab!$C$87,18))&amp;YEAR(EDATE(calculadoraViab!$C$87,18)),(calculadoraViab!$C$75*calculadoraViab!$C$66/4),0)
+
IF(MONTH(fluxoDeCaixa!AW3)&amp;YEAR(fluxoDeCaixa!AW3)=MONTH(EDATE(calculadoraViab!$C$87,21))&amp;YEAR(EDATE(calculadoraViab!$C$87,21)),(calculadoraViab!$C$75*calculadoraViab!$C$66/4),0)
+
IF(MONTH(fluxoDeCaixa!AW3)&amp;YEAR(fluxoDeCaixa!AW3)=MONTH(EDATE(calculadoraViab!$C$87,24))&amp;YEAR(EDATE(calculadoraViab!$C$87,24)),(calculadoraViab!$C$75*calculadoraViab!$C$66/4),0)</f>
        <v>328125</v>
      </c>
      <c r="AX27" s="282">
        <f>IF(AND(fluxoDeCaixa!AX19&gt;=calculadoraViab!$C$85,fluxoDeCaixa!AX19&lt;EDATE(calculadoraViab!$C$85,calculadoraViab!$B$86+calculadoraViab!$B$87)),calculadoraViab!$D$71*(calculadoraViab!$C$66*calculadoraViab!$C$71/(calculadoraViab!$B$86+calculadoraViab!$B$87)),0)
+
IF(AND(fluxoDeCaixa!AX19&gt;=calculadoraViab!$C$86,fluxoDeCaixa!AX19&lt;EDATE(calculadoraViab!$C$86,calculadoraViab!$B$87)),IF(AND(calculadoraViab!AX29&lt;&gt;0,calculadoraViab!$B$71=0,calculadoraViab!$B$72=100%,calculadoraViab!$B$73=0,calculadoraViab!$B$86=0),calculadoraViab!$C$59/calculadoraViab!$B$87,calculadoraViab!$D$72*(calculadoraViab!$C$66*calculadoraViab!$C$72/calculadoraViab!$B$87)),0)
+
IF(MONTH(fluxoDeCaixa!AX19)&amp;YEAR(fluxoDeCaixa!AX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IF(MONTH(fluxoDeCaixa!AX3)&amp;YEAR(fluxoDeCaixa!AX3)=MONTH(EDATE(calculadoraViab!$C$87,3))&amp;YEAR(EDATE(calculadoraViab!$C$87,3)),(calculadoraViab!$C$74*calculadoraViab!$C$66/4),0)
+
IF(MONTH(fluxoDeCaixa!AX3)&amp;YEAR(fluxoDeCaixa!AX3)=MONTH(EDATE(calculadoraViab!$C$87,6))&amp;YEAR(EDATE(calculadoraViab!$C$87,6)),(calculadoraViab!$C$74*calculadoraViab!$C$66/4),0)
+
IF(MONTH(fluxoDeCaixa!AX3)&amp;YEAR(fluxoDeCaixa!AX3)=MONTH(EDATE(calculadoraViab!$C$87,9))&amp;YEAR(EDATE(calculadoraViab!$C$87,9)),(calculadoraViab!$C$74*calculadoraViab!$C$66/4),0)
+
IF(MONTH(fluxoDeCaixa!AX3)&amp;YEAR(fluxoDeCaixa!AX3)=MONTH(EDATE(calculadoraViab!$C$87,12))&amp;YEAR(EDATE(calculadoraViab!$C$87,12)),(calculadoraViab!$C$74*calculadoraViab!$C$66/4),0)
+
IF(MONTH(fluxoDeCaixa!AX3)&amp;YEAR(fluxoDeCaixa!AX3)=MONTH(EDATE(calculadoraViab!$C$87,15))&amp;YEAR(EDATE(calculadoraViab!$C$87,15)),(calculadoraViab!$C$75*calculadoraViab!$C$66/4),0)
+
IF(MONTH(fluxoDeCaixa!AX3)&amp;YEAR(fluxoDeCaixa!AX3)=MONTH(EDATE(calculadoraViab!$C$87,18))&amp;YEAR(EDATE(calculadoraViab!$C$87,18)),(calculadoraViab!$C$75*calculadoraViab!$C$66/4),0)
+
IF(MONTH(fluxoDeCaixa!AX3)&amp;YEAR(fluxoDeCaixa!AX3)=MONTH(EDATE(calculadoraViab!$C$87,21))&amp;YEAR(EDATE(calculadoraViab!$C$87,21)),(calculadoraViab!$C$75*calculadoraViab!$C$66/4),0)
+
IF(MONTH(fluxoDeCaixa!AX3)&amp;YEAR(fluxoDeCaixa!AX3)=MONTH(EDATE(calculadoraViab!$C$87,24))&amp;YEAR(EDATE(calculadoraViab!$C$87,24)),(calculadoraViab!$C$75*calculadoraViab!$C$66/4),0)</f>
        <v>0</v>
      </c>
      <c r="AY27" s="282">
        <f>IF(AND(fluxoDeCaixa!AY19&gt;=calculadoraViab!$C$85,fluxoDeCaixa!AY19&lt;EDATE(calculadoraViab!$C$85,calculadoraViab!$B$86+calculadoraViab!$B$87)),calculadoraViab!$D$71*(calculadoraViab!$C$66*calculadoraViab!$C$71/(calculadoraViab!$B$86+calculadoraViab!$B$87)),0)
+
IF(AND(fluxoDeCaixa!AY19&gt;=calculadoraViab!$C$86,fluxoDeCaixa!AY19&lt;EDATE(calculadoraViab!$C$86,calculadoraViab!$B$87)),IF(AND(calculadoraViab!AY29&lt;&gt;0,calculadoraViab!$B$71=0,calculadoraViab!$B$72=100%,calculadoraViab!$B$73=0,calculadoraViab!$B$86=0),calculadoraViab!$C$59/calculadoraViab!$B$87,calculadoraViab!$D$72*(calculadoraViab!$C$66*calculadoraViab!$C$72/calculadoraViab!$B$87)),0)
+
IF(MONTH(fluxoDeCaixa!AY19)&amp;YEAR(fluxoDeCaixa!AY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IF(MONTH(fluxoDeCaixa!AY3)&amp;YEAR(fluxoDeCaixa!AY3)=MONTH(EDATE(calculadoraViab!$C$87,3))&amp;YEAR(EDATE(calculadoraViab!$C$87,3)),(calculadoraViab!$C$74*calculadoraViab!$C$66/4),0)
+
IF(MONTH(fluxoDeCaixa!AY3)&amp;YEAR(fluxoDeCaixa!AY3)=MONTH(EDATE(calculadoraViab!$C$87,6))&amp;YEAR(EDATE(calculadoraViab!$C$87,6)),(calculadoraViab!$C$74*calculadoraViab!$C$66/4),0)
+
IF(MONTH(fluxoDeCaixa!AY3)&amp;YEAR(fluxoDeCaixa!AY3)=MONTH(EDATE(calculadoraViab!$C$87,9))&amp;YEAR(EDATE(calculadoraViab!$C$87,9)),(calculadoraViab!$C$74*calculadoraViab!$C$66/4),0)
+
IF(MONTH(fluxoDeCaixa!AY3)&amp;YEAR(fluxoDeCaixa!AY3)=MONTH(EDATE(calculadoraViab!$C$87,12))&amp;YEAR(EDATE(calculadoraViab!$C$87,12)),(calculadoraViab!$C$74*calculadoraViab!$C$66/4),0)
+
IF(MONTH(fluxoDeCaixa!AY3)&amp;YEAR(fluxoDeCaixa!AY3)=MONTH(EDATE(calculadoraViab!$C$87,15))&amp;YEAR(EDATE(calculadoraViab!$C$87,15)),(calculadoraViab!$C$75*calculadoraViab!$C$66/4),0)
+
IF(MONTH(fluxoDeCaixa!AY3)&amp;YEAR(fluxoDeCaixa!AY3)=MONTH(EDATE(calculadoraViab!$C$87,18))&amp;YEAR(EDATE(calculadoraViab!$C$87,18)),(calculadoraViab!$C$75*calculadoraViab!$C$66/4),0)
+
IF(MONTH(fluxoDeCaixa!AY3)&amp;YEAR(fluxoDeCaixa!AY3)=MONTH(EDATE(calculadoraViab!$C$87,21))&amp;YEAR(EDATE(calculadoraViab!$C$87,21)),(calculadoraViab!$C$75*calculadoraViab!$C$66/4),0)
+
IF(MONTH(fluxoDeCaixa!AY3)&amp;YEAR(fluxoDeCaixa!AY3)=MONTH(EDATE(calculadoraViab!$C$87,24))&amp;YEAR(EDATE(calculadoraViab!$C$87,24)),(calculadoraViab!$C$75*calculadoraViab!$C$66/4),0)</f>
        <v>0</v>
      </c>
      <c r="AZ27" s="282">
        <f>IF(AND(fluxoDeCaixa!AZ19&gt;=calculadoraViab!$C$85,fluxoDeCaixa!AZ19&lt;EDATE(calculadoraViab!$C$85,calculadoraViab!$B$86+calculadoraViab!$B$87)),calculadoraViab!$D$71*(calculadoraViab!$C$66*calculadoraViab!$C$71/(calculadoraViab!$B$86+calculadoraViab!$B$87)),0)
+
IF(AND(fluxoDeCaixa!AZ19&gt;=calculadoraViab!$C$86,fluxoDeCaixa!AZ19&lt;EDATE(calculadoraViab!$C$86,calculadoraViab!$B$87)),IF(AND(calculadoraViab!AZ29&lt;&gt;0,calculadoraViab!$B$71=0,calculadoraViab!$B$72=100%,calculadoraViab!$B$73=0,calculadoraViab!$B$86=0),calculadoraViab!$C$59/calculadoraViab!$B$87,calculadoraViab!$D$72*(calculadoraViab!$C$66*calculadoraViab!$C$72/calculadoraViab!$B$87)),0)
+
IF(MONTH(fluxoDeCaixa!AZ19)&amp;YEAR(fluxoDeCaixa!AZ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IF(MONTH(fluxoDeCaixa!AZ3)&amp;YEAR(fluxoDeCaixa!AZ3)=MONTH(EDATE(calculadoraViab!$C$87,3))&amp;YEAR(EDATE(calculadoraViab!$C$87,3)),(calculadoraViab!$C$74*calculadoraViab!$C$66/4),0)
+
IF(MONTH(fluxoDeCaixa!AZ3)&amp;YEAR(fluxoDeCaixa!AZ3)=MONTH(EDATE(calculadoraViab!$C$87,6))&amp;YEAR(EDATE(calculadoraViab!$C$87,6)),(calculadoraViab!$C$74*calculadoraViab!$C$66/4),0)
+
IF(MONTH(fluxoDeCaixa!AZ3)&amp;YEAR(fluxoDeCaixa!AZ3)=MONTH(EDATE(calculadoraViab!$C$87,9))&amp;YEAR(EDATE(calculadoraViab!$C$87,9)),(calculadoraViab!$C$74*calculadoraViab!$C$66/4),0)
+
IF(MONTH(fluxoDeCaixa!AZ3)&amp;YEAR(fluxoDeCaixa!AZ3)=MONTH(EDATE(calculadoraViab!$C$87,12))&amp;YEAR(EDATE(calculadoraViab!$C$87,12)),(calculadoraViab!$C$74*calculadoraViab!$C$66/4),0)
+
IF(MONTH(fluxoDeCaixa!AZ3)&amp;YEAR(fluxoDeCaixa!AZ3)=MONTH(EDATE(calculadoraViab!$C$87,15))&amp;YEAR(EDATE(calculadoraViab!$C$87,15)),(calculadoraViab!$C$75*calculadoraViab!$C$66/4),0)
+
IF(MONTH(fluxoDeCaixa!AZ3)&amp;YEAR(fluxoDeCaixa!AZ3)=MONTH(EDATE(calculadoraViab!$C$87,18))&amp;YEAR(EDATE(calculadoraViab!$C$87,18)),(calculadoraViab!$C$75*calculadoraViab!$C$66/4),0)
+
IF(MONTH(fluxoDeCaixa!AZ3)&amp;YEAR(fluxoDeCaixa!AZ3)=MONTH(EDATE(calculadoraViab!$C$87,21))&amp;YEAR(EDATE(calculadoraViab!$C$87,21)),(calculadoraViab!$C$75*calculadoraViab!$C$66/4),0)
+
IF(MONTH(fluxoDeCaixa!AZ3)&amp;YEAR(fluxoDeCaixa!AZ3)=MONTH(EDATE(calculadoraViab!$C$87,24))&amp;YEAR(EDATE(calculadoraViab!$C$87,24)),(calculadoraViab!$C$75*calculadoraViab!$C$66/4),0)</f>
        <v>328125</v>
      </c>
      <c r="BA27" s="282">
        <f>IF(AND(fluxoDeCaixa!BA19&gt;=calculadoraViab!$C$85,fluxoDeCaixa!BA19&lt;EDATE(calculadoraViab!$C$85,calculadoraViab!$B$86+calculadoraViab!$B$87)),calculadoraViab!$D$71*(calculadoraViab!$C$66*calculadoraViab!$C$71/(calculadoraViab!$B$86+calculadoraViab!$B$87)),0)
+
IF(AND(fluxoDeCaixa!BA19&gt;=calculadoraViab!$C$86,fluxoDeCaixa!BA19&lt;EDATE(calculadoraViab!$C$86,calculadoraViab!$B$87)),IF(AND(calculadoraViab!BA29&lt;&gt;0,calculadoraViab!$B$71=0,calculadoraViab!$B$72=100%,calculadoraViab!$B$73=0,calculadoraViab!$B$86=0),calculadoraViab!$C$59/calculadoraViab!$B$87,calculadoraViab!$D$72*(calculadoraViab!$C$66*calculadoraViab!$C$72/calculadoraViab!$B$87)),0)
+
IF(MONTH(fluxoDeCaixa!BA19)&amp;YEAR(fluxoDeCaixa!BA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IF(MONTH(fluxoDeCaixa!BA3)&amp;YEAR(fluxoDeCaixa!BA3)=MONTH(EDATE(calculadoraViab!$C$87,3))&amp;YEAR(EDATE(calculadoraViab!$C$87,3)),(calculadoraViab!$C$74*calculadoraViab!$C$66/4),0)
+
IF(MONTH(fluxoDeCaixa!BA3)&amp;YEAR(fluxoDeCaixa!BA3)=MONTH(EDATE(calculadoraViab!$C$87,6))&amp;YEAR(EDATE(calculadoraViab!$C$87,6)),(calculadoraViab!$C$74*calculadoraViab!$C$66/4),0)
+
IF(MONTH(fluxoDeCaixa!BA3)&amp;YEAR(fluxoDeCaixa!BA3)=MONTH(EDATE(calculadoraViab!$C$87,9))&amp;YEAR(EDATE(calculadoraViab!$C$87,9)),(calculadoraViab!$C$74*calculadoraViab!$C$66/4),0)
+
IF(MONTH(fluxoDeCaixa!BA3)&amp;YEAR(fluxoDeCaixa!BA3)=MONTH(EDATE(calculadoraViab!$C$87,12))&amp;YEAR(EDATE(calculadoraViab!$C$87,12)),(calculadoraViab!$C$74*calculadoraViab!$C$66/4),0)
+
IF(MONTH(fluxoDeCaixa!BA3)&amp;YEAR(fluxoDeCaixa!BA3)=MONTH(EDATE(calculadoraViab!$C$87,15))&amp;YEAR(EDATE(calculadoraViab!$C$87,15)),(calculadoraViab!$C$75*calculadoraViab!$C$66/4),0)
+
IF(MONTH(fluxoDeCaixa!BA3)&amp;YEAR(fluxoDeCaixa!BA3)=MONTH(EDATE(calculadoraViab!$C$87,18))&amp;YEAR(EDATE(calculadoraViab!$C$87,18)),(calculadoraViab!$C$75*calculadoraViab!$C$66/4),0)
+
IF(MONTH(fluxoDeCaixa!BA3)&amp;YEAR(fluxoDeCaixa!BA3)=MONTH(EDATE(calculadoraViab!$C$87,21))&amp;YEAR(EDATE(calculadoraViab!$C$87,21)),(calculadoraViab!$C$75*calculadoraViab!$C$66/4),0)
+
IF(MONTH(fluxoDeCaixa!BA3)&amp;YEAR(fluxoDeCaixa!BA3)=MONTH(EDATE(calculadoraViab!$C$87,24))&amp;YEAR(EDATE(calculadoraViab!$C$87,24)),(calculadoraViab!$C$75*calculadoraViab!$C$66/4),0)</f>
        <v>0</v>
      </c>
      <c r="BB27" s="282">
        <f>IF(AND(fluxoDeCaixa!BB19&gt;=calculadoraViab!$C$85,fluxoDeCaixa!BB19&lt;EDATE(calculadoraViab!$C$85,calculadoraViab!$B$86+calculadoraViab!$B$87)),calculadoraViab!$D$71*(calculadoraViab!$C$66*calculadoraViab!$C$71/(calculadoraViab!$B$86+calculadoraViab!$B$87)),0)
+
IF(AND(fluxoDeCaixa!BB19&gt;=calculadoraViab!$C$86,fluxoDeCaixa!BB19&lt;EDATE(calculadoraViab!$C$86,calculadoraViab!$B$87)),IF(AND(calculadoraViab!BB29&lt;&gt;0,calculadoraViab!$B$71=0,calculadoraViab!$B$72=100%,calculadoraViab!$B$73=0,calculadoraViab!$B$86=0),calculadoraViab!$C$59/calculadoraViab!$B$87,calculadoraViab!$D$72*(calculadoraViab!$C$66*calculadoraViab!$C$72/calculadoraViab!$B$87)),0)
+
IF(MONTH(fluxoDeCaixa!BB19)&amp;YEAR(fluxoDeCaixa!BB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IF(MONTH(fluxoDeCaixa!BB3)&amp;YEAR(fluxoDeCaixa!BB3)=MONTH(EDATE(calculadoraViab!$C$87,3))&amp;YEAR(EDATE(calculadoraViab!$C$87,3)),(calculadoraViab!$C$74*calculadoraViab!$C$66/4),0)
+
IF(MONTH(fluxoDeCaixa!BB3)&amp;YEAR(fluxoDeCaixa!BB3)=MONTH(EDATE(calculadoraViab!$C$87,6))&amp;YEAR(EDATE(calculadoraViab!$C$87,6)),(calculadoraViab!$C$74*calculadoraViab!$C$66/4),0)
+
IF(MONTH(fluxoDeCaixa!BB3)&amp;YEAR(fluxoDeCaixa!BB3)=MONTH(EDATE(calculadoraViab!$C$87,9))&amp;YEAR(EDATE(calculadoraViab!$C$87,9)),(calculadoraViab!$C$74*calculadoraViab!$C$66/4),0)
+
IF(MONTH(fluxoDeCaixa!BB3)&amp;YEAR(fluxoDeCaixa!BB3)=MONTH(EDATE(calculadoraViab!$C$87,12))&amp;YEAR(EDATE(calculadoraViab!$C$87,12)),(calculadoraViab!$C$74*calculadoraViab!$C$66/4),0)
+
IF(MONTH(fluxoDeCaixa!BB3)&amp;YEAR(fluxoDeCaixa!BB3)=MONTH(EDATE(calculadoraViab!$C$87,15))&amp;YEAR(EDATE(calculadoraViab!$C$87,15)),(calculadoraViab!$C$75*calculadoraViab!$C$66/4),0)
+
IF(MONTH(fluxoDeCaixa!BB3)&amp;YEAR(fluxoDeCaixa!BB3)=MONTH(EDATE(calculadoraViab!$C$87,18))&amp;YEAR(EDATE(calculadoraViab!$C$87,18)),(calculadoraViab!$C$75*calculadoraViab!$C$66/4),0)
+
IF(MONTH(fluxoDeCaixa!BB3)&amp;YEAR(fluxoDeCaixa!BB3)=MONTH(EDATE(calculadoraViab!$C$87,21))&amp;YEAR(EDATE(calculadoraViab!$C$87,21)),(calculadoraViab!$C$75*calculadoraViab!$C$66/4),0)
+
IF(MONTH(fluxoDeCaixa!BB3)&amp;YEAR(fluxoDeCaixa!BB3)=MONTH(EDATE(calculadoraViab!$C$87,24))&amp;YEAR(EDATE(calculadoraViab!$C$87,24)),(calculadoraViab!$C$75*calculadoraViab!$C$66/4),0)</f>
        <v>0</v>
      </c>
      <c r="BC27" s="282">
        <f>IF(AND(fluxoDeCaixa!BC19&gt;=calculadoraViab!$C$85,fluxoDeCaixa!BC19&lt;EDATE(calculadoraViab!$C$85,calculadoraViab!$B$86+calculadoraViab!$B$87)),calculadoraViab!$D$71*(calculadoraViab!$C$66*calculadoraViab!$C$71/(calculadoraViab!$B$86+calculadoraViab!$B$87)),0)
+
IF(AND(fluxoDeCaixa!BC19&gt;=calculadoraViab!$C$86,fluxoDeCaixa!BC19&lt;EDATE(calculadoraViab!$C$86,calculadoraViab!$B$87)),IF(AND(calculadoraViab!BC29&lt;&gt;0,calculadoraViab!$B$71=0,calculadoraViab!$B$72=100%,calculadoraViab!$B$73=0,calculadoraViab!$B$86=0),calculadoraViab!$C$59/calculadoraViab!$B$87,calculadoraViab!$D$72*(calculadoraViab!$C$66*calculadoraViab!$C$72/calculadoraViab!$B$87)),0)
+
IF(MONTH(fluxoDeCaixa!BC19)&amp;YEAR(fluxoDeCaixa!BC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IF(MONTH(fluxoDeCaixa!BC3)&amp;YEAR(fluxoDeCaixa!BC3)=MONTH(EDATE(calculadoraViab!$C$87,3))&amp;YEAR(EDATE(calculadoraViab!$C$87,3)),(calculadoraViab!$C$74*calculadoraViab!$C$66/4),0)
+
IF(MONTH(fluxoDeCaixa!BC3)&amp;YEAR(fluxoDeCaixa!BC3)=MONTH(EDATE(calculadoraViab!$C$87,6))&amp;YEAR(EDATE(calculadoraViab!$C$87,6)),(calculadoraViab!$C$74*calculadoraViab!$C$66/4),0)
+
IF(MONTH(fluxoDeCaixa!BC3)&amp;YEAR(fluxoDeCaixa!BC3)=MONTH(EDATE(calculadoraViab!$C$87,9))&amp;YEAR(EDATE(calculadoraViab!$C$87,9)),(calculadoraViab!$C$74*calculadoraViab!$C$66/4),0)
+
IF(MONTH(fluxoDeCaixa!BC3)&amp;YEAR(fluxoDeCaixa!BC3)=MONTH(EDATE(calculadoraViab!$C$87,12))&amp;YEAR(EDATE(calculadoraViab!$C$87,12)),(calculadoraViab!$C$74*calculadoraViab!$C$66/4),0)
+
IF(MONTH(fluxoDeCaixa!BC3)&amp;YEAR(fluxoDeCaixa!BC3)=MONTH(EDATE(calculadoraViab!$C$87,15))&amp;YEAR(EDATE(calculadoraViab!$C$87,15)),(calculadoraViab!$C$75*calculadoraViab!$C$66/4),0)
+
IF(MONTH(fluxoDeCaixa!BC3)&amp;YEAR(fluxoDeCaixa!BC3)=MONTH(EDATE(calculadoraViab!$C$87,18))&amp;YEAR(EDATE(calculadoraViab!$C$87,18)),(calculadoraViab!$C$75*calculadoraViab!$C$66/4),0)
+
IF(MONTH(fluxoDeCaixa!BC3)&amp;YEAR(fluxoDeCaixa!BC3)=MONTH(EDATE(calculadoraViab!$C$87,21))&amp;YEAR(EDATE(calculadoraViab!$C$87,21)),(calculadoraViab!$C$75*calculadoraViab!$C$66/4),0)
+
IF(MONTH(fluxoDeCaixa!BC3)&amp;YEAR(fluxoDeCaixa!BC3)=MONTH(EDATE(calculadoraViab!$C$87,24))&amp;YEAR(EDATE(calculadoraViab!$C$87,24)),(calculadoraViab!$C$75*calculadoraViab!$C$66/4),0)</f>
        <v>164062.5</v>
      </c>
      <c r="BD27" s="282">
        <f>IF(AND(fluxoDeCaixa!BD19&gt;=calculadoraViab!$C$85,fluxoDeCaixa!BD19&lt;EDATE(calculadoraViab!$C$85,calculadoraViab!$B$86+calculadoraViab!$B$87)),calculadoraViab!$D$71*(calculadoraViab!$C$66*calculadoraViab!$C$71/(calculadoraViab!$B$86+calculadoraViab!$B$87)),0)
+
IF(AND(fluxoDeCaixa!BD19&gt;=calculadoraViab!$C$86,fluxoDeCaixa!BD19&lt;EDATE(calculadoraViab!$C$86,calculadoraViab!$B$87)),IF(AND(calculadoraViab!BD29&lt;&gt;0,calculadoraViab!$B$71=0,calculadoraViab!$B$72=100%,calculadoraViab!$B$73=0,calculadoraViab!$B$86=0),calculadoraViab!$C$59/calculadoraViab!$B$87,calculadoraViab!$D$72*(calculadoraViab!$C$66*calculadoraViab!$C$72/calculadoraViab!$B$87)),0)
+
IF(MONTH(fluxoDeCaixa!BD19)&amp;YEAR(fluxoDeCaixa!BD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IF(MONTH(fluxoDeCaixa!BD3)&amp;YEAR(fluxoDeCaixa!BD3)=MONTH(EDATE(calculadoraViab!$C$87,3))&amp;YEAR(EDATE(calculadoraViab!$C$87,3)),(calculadoraViab!$C$74*calculadoraViab!$C$66/4),0)
+
IF(MONTH(fluxoDeCaixa!BD3)&amp;YEAR(fluxoDeCaixa!BD3)=MONTH(EDATE(calculadoraViab!$C$87,6))&amp;YEAR(EDATE(calculadoraViab!$C$87,6)),(calculadoraViab!$C$74*calculadoraViab!$C$66/4),0)
+
IF(MONTH(fluxoDeCaixa!BD3)&amp;YEAR(fluxoDeCaixa!BD3)=MONTH(EDATE(calculadoraViab!$C$87,9))&amp;YEAR(EDATE(calculadoraViab!$C$87,9)),(calculadoraViab!$C$74*calculadoraViab!$C$66/4),0)
+
IF(MONTH(fluxoDeCaixa!BD3)&amp;YEAR(fluxoDeCaixa!BD3)=MONTH(EDATE(calculadoraViab!$C$87,12))&amp;YEAR(EDATE(calculadoraViab!$C$87,12)),(calculadoraViab!$C$74*calculadoraViab!$C$66/4),0)
+
IF(MONTH(fluxoDeCaixa!BD3)&amp;YEAR(fluxoDeCaixa!BD3)=MONTH(EDATE(calculadoraViab!$C$87,15))&amp;YEAR(EDATE(calculadoraViab!$C$87,15)),(calculadoraViab!$C$75*calculadoraViab!$C$66/4),0)
+
IF(MONTH(fluxoDeCaixa!BD3)&amp;YEAR(fluxoDeCaixa!BD3)=MONTH(EDATE(calculadoraViab!$C$87,18))&amp;YEAR(EDATE(calculadoraViab!$C$87,18)),(calculadoraViab!$C$75*calculadoraViab!$C$66/4),0)
+
IF(MONTH(fluxoDeCaixa!BD3)&amp;YEAR(fluxoDeCaixa!BD3)=MONTH(EDATE(calculadoraViab!$C$87,21))&amp;YEAR(EDATE(calculadoraViab!$C$87,21)),(calculadoraViab!$C$75*calculadoraViab!$C$66/4),0)
+
IF(MONTH(fluxoDeCaixa!BD3)&amp;YEAR(fluxoDeCaixa!BD3)=MONTH(EDATE(calculadoraViab!$C$87,24))&amp;YEAR(EDATE(calculadoraViab!$C$87,24)),(calculadoraViab!$C$75*calculadoraViab!$C$66/4),0)</f>
        <v>0</v>
      </c>
      <c r="BE27" s="282">
        <f>IF(AND(fluxoDeCaixa!BE19&gt;=calculadoraViab!$C$85,fluxoDeCaixa!BE19&lt;EDATE(calculadoraViab!$C$85,calculadoraViab!$B$86+calculadoraViab!$B$87)),calculadoraViab!$D$71*(calculadoraViab!$C$66*calculadoraViab!$C$71/(calculadoraViab!$B$86+calculadoraViab!$B$87)),0)
+
IF(AND(fluxoDeCaixa!BE19&gt;=calculadoraViab!$C$86,fluxoDeCaixa!BE19&lt;EDATE(calculadoraViab!$C$86,calculadoraViab!$B$87)),IF(AND(calculadoraViab!BE29&lt;&gt;0,calculadoraViab!$B$71=0,calculadoraViab!$B$72=100%,calculadoraViab!$B$73=0,calculadoraViab!$B$86=0),calculadoraViab!$C$59/calculadoraViab!$B$87,calculadoraViab!$D$72*(calculadoraViab!$C$66*calculadoraViab!$C$72/calculadoraViab!$B$87)),0)
+
IF(MONTH(fluxoDeCaixa!BE19)&amp;YEAR(fluxoDeCaixa!BE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IF(MONTH(fluxoDeCaixa!BE3)&amp;YEAR(fluxoDeCaixa!BE3)=MONTH(EDATE(calculadoraViab!$C$87,3))&amp;YEAR(EDATE(calculadoraViab!$C$87,3)),(calculadoraViab!$C$74*calculadoraViab!$C$66/4),0)
+
IF(MONTH(fluxoDeCaixa!BE3)&amp;YEAR(fluxoDeCaixa!BE3)=MONTH(EDATE(calculadoraViab!$C$87,6))&amp;YEAR(EDATE(calculadoraViab!$C$87,6)),(calculadoraViab!$C$74*calculadoraViab!$C$66/4),0)
+
IF(MONTH(fluxoDeCaixa!BE3)&amp;YEAR(fluxoDeCaixa!BE3)=MONTH(EDATE(calculadoraViab!$C$87,9))&amp;YEAR(EDATE(calculadoraViab!$C$87,9)),(calculadoraViab!$C$74*calculadoraViab!$C$66/4),0)
+
IF(MONTH(fluxoDeCaixa!BE3)&amp;YEAR(fluxoDeCaixa!BE3)=MONTH(EDATE(calculadoraViab!$C$87,12))&amp;YEAR(EDATE(calculadoraViab!$C$87,12)),(calculadoraViab!$C$74*calculadoraViab!$C$66/4),0)
+
IF(MONTH(fluxoDeCaixa!BE3)&amp;YEAR(fluxoDeCaixa!BE3)=MONTH(EDATE(calculadoraViab!$C$87,15))&amp;YEAR(EDATE(calculadoraViab!$C$87,15)),(calculadoraViab!$C$75*calculadoraViab!$C$66/4),0)
+
IF(MONTH(fluxoDeCaixa!BE3)&amp;YEAR(fluxoDeCaixa!BE3)=MONTH(EDATE(calculadoraViab!$C$87,18))&amp;YEAR(EDATE(calculadoraViab!$C$87,18)),(calculadoraViab!$C$75*calculadoraViab!$C$66/4),0)
+
IF(MONTH(fluxoDeCaixa!BE3)&amp;YEAR(fluxoDeCaixa!BE3)=MONTH(EDATE(calculadoraViab!$C$87,21))&amp;YEAR(EDATE(calculadoraViab!$C$87,21)),(calculadoraViab!$C$75*calculadoraViab!$C$66/4),0)
+
IF(MONTH(fluxoDeCaixa!BE3)&amp;YEAR(fluxoDeCaixa!BE3)=MONTH(EDATE(calculadoraViab!$C$87,24))&amp;YEAR(EDATE(calculadoraViab!$C$87,24)),(calculadoraViab!$C$75*calculadoraViab!$C$66/4),0)</f>
        <v>0</v>
      </c>
      <c r="BF27" s="282">
        <f>IF(AND(fluxoDeCaixa!BF19&gt;=calculadoraViab!$C$85,fluxoDeCaixa!BF19&lt;EDATE(calculadoraViab!$C$85,calculadoraViab!$B$86+calculadoraViab!$B$87)),calculadoraViab!$D$71*(calculadoraViab!$C$66*calculadoraViab!$C$71/(calculadoraViab!$B$86+calculadoraViab!$B$87)),0)
+
IF(AND(fluxoDeCaixa!BF19&gt;=calculadoraViab!$C$86,fluxoDeCaixa!BF19&lt;EDATE(calculadoraViab!$C$86,calculadoraViab!$B$87)),IF(AND(calculadoraViab!BF29&lt;&gt;0,calculadoraViab!$B$71=0,calculadoraViab!$B$72=100%,calculadoraViab!$B$73=0,calculadoraViab!$B$86=0),calculadoraViab!$C$59/calculadoraViab!$B$87,calculadoraViab!$D$72*(calculadoraViab!$C$66*calculadoraViab!$C$72/calculadoraViab!$B$87)),0)
+
IF(MONTH(fluxoDeCaixa!BF19)&amp;YEAR(fluxoDeCaixa!BF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IF(MONTH(fluxoDeCaixa!BF3)&amp;YEAR(fluxoDeCaixa!BF3)=MONTH(EDATE(calculadoraViab!$C$87,3))&amp;YEAR(EDATE(calculadoraViab!$C$87,3)),(calculadoraViab!$C$74*calculadoraViab!$C$66/4),0)
+
IF(MONTH(fluxoDeCaixa!BF3)&amp;YEAR(fluxoDeCaixa!BF3)=MONTH(EDATE(calculadoraViab!$C$87,6))&amp;YEAR(EDATE(calculadoraViab!$C$87,6)),(calculadoraViab!$C$74*calculadoraViab!$C$66/4),0)
+
IF(MONTH(fluxoDeCaixa!BF3)&amp;YEAR(fluxoDeCaixa!BF3)=MONTH(EDATE(calculadoraViab!$C$87,9))&amp;YEAR(EDATE(calculadoraViab!$C$87,9)),(calculadoraViab!$C$74*calculadoraViab!$C$66/4),0)
+
IF(MONTH(fluxoDeCaixa!BF3)&amp;YEAR(fluxoDeCaixa!BF3)=MONTH(EDATE(calculadoraViab!$C$87,12))&amp;YEAR(EDATE(calculadoraViab!$C$87,12)),(calculadoraViab!$C$74*calculadoraViab!$C$66/4),0)
+
IF(MONTH(fluxoDeCaixa!BF3)&amp;YEAR(fluxoDeCaixa!BF3)=MONTH(EDATE(calculadoraViab!$C$87,15))&amp;YEAR(EDATE(calculadoraViab!$C$87,15)),(calculadoraViab!$C$75*calculadoraViab!$C$66/4),0)
+
IF(MONTH(fluxoDeCaixa!BF3)&amp;YEAR(fluxoDeCaixa!BF3)=MONTH(EDATE(calculadoraViab!$C$87,18))&amp;YEAR(EDATE(calculadoraViab!$C$87,18)),(calculadoraViab!$C$75*calculadoraViab!$C$66/4),0)
+
IF(MONTH(fluxoDeCaixa!BF3)&amp;YEAR(fluxoDeCaixa!BF3)=MONTH(EDATE(calculadoraViab!$C$87,21))&amp;YEAR(EDATE(calculadoraViab!$C$87,21)),(calculadoraViab!$C$75*calculadoraViab!$C$66/4),0)
+
IF(MONTH(fluxoDeCaixa!BF3)&amp;YEAR(fluxoDeCaixa!BF3)=MONTH(EDATE(calculadoraViab!$C$87,24))&amp;YEAR(EDATE(calculadoraViab!$C$87,24)),(calculadoraViab!$C$75*calculadoraViab!$C$66/4),0)</f>
        <v>164062.5</v>
      </c>
      <c r="BG27" s="282">
        <f>IF(AND(fluxoDeCaixa!BG19&gt;=calculadoraViab!$C$85,fluxoDeCaixa!BG19&lt;EDATE(calculadoraViab!$C$85,calculadoraViab!$B$86+calculadoraViab!$B$87)),calculadoraViab!$D$71*(calculadoraViab!$C$66*calculadoraViab!$C$71/(calculadoraViab!$B$86+calculadoraViab!$B$87)),0)
+
IF(AND(fluxoDeCaixa!BG19&gt;=calculadoraViab!$C$86,fluxoDeCaixa!BG19&lt;EDATE(calculadoraViab!$C$86,calculadoraViab!$B$87)),IF(AND(calculadoraViab!BG29&lt;&gt;0,calculadoraViab!$B$71=0,calculadoraViab!$B$72=100%,calculadoraViab!$B$73=0,calculadoraViab!$B$86=0),calculadoraViab!$C$59/calculadoraViab!$B$87,calculadoraViab!$D$72*(calculadoraViab!$C$66*calculadoraViab!$C$72/calculadoraViab!$B$87)),0)
+
IF(MONTH(fluxoDeCaixa!BG19)&amp;YEAR(fluxoDeCaixa!BG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IF(MONTH(fluxoDeCaixa!BG3)&amp;YEAR(fluxoDeCaixa!BG3)=MONTH(EDATE(calculadoraViab!$C$87,3))&amp;YEAR(EDATE(calculadoraViab!$C$87,3)),(calculadoraViab!$C$74*calculadoraViab!$C$66/4),0)
+
IF(MONTH(fluxoDeCaixa!BG3)&amp;YEAR(fluxoDeCaixa!BG3)=MONTH(EDATE(calculadoraViab!$C$87,6))&amp;YEAR(EDATE(calculadoraViab!$C$87,6)),(calculadoraViab!$C$74*calculadoraViab!$C$66/4),0)
+
IF(MONTH(fluxoDeCaixa!BG3)&amp;YEAR(fluxoDeCaixa!BG3)=MONTH(EDATE(calculadoraViab!$C$87,9))&amp;YEAR(EDATE(calculadoraViab!$C$87,9)),(calculadoraViab!$C$74*calculadoraViab!$C$66/4),0)
+
IF(MONTH(fluxoDeCaixa!BG3)&amp;YEAR(fluxoDeCaixa!BG3)=MONTH(EDATE(calculadoraViab!$C$87,12))&amp;YEAR(EDATE(calculadoraViab!$C$87,12)),(calculadoraViab!$C$74*calculadoraViab!$C$66/4),0)
+
IF(MONTH(fluxoDeCaixa!BG3)&amp;YEAR(fluxoDeCaixa!BG3)=MONTH(EDATE(calculadoraViab!$C$87,15))&amp;YEAR(EDATE(calculadoraViab!$C$87,15)),(calculadoraViab!$C$75*calculadoraViab!$C$66/4),0)
+
IF(MONTH(fluxoDeCaixa!BG3)&amp;YEAR(fluxoDeCaixa!BG3)=MONTH(EDATE(calculadoraViab!$C$87,18))&amp;YEAR(EDATE(calculadoraViab!$C$87,18)),(calculadoraViab!$C$75*calculadoraViab!$C$66/4),0)
+
IF(MONTH(fluxoDeCaixa!BG3)&amp;YEAR(fluxoDeCaixa!BG3)=MONTH(EDATE(calculadoraViab!$C$87,21))&amp;YEAR(EDATE(calculadoraViab!$C$87,21)),(calculadoraViab!$C$75*calculadoraViab!$C$66/4),0)
+
IF(MONTH(fluxoDeCaixa!BG3)&amp;YEAR(fluxoDeCaixa!BG3)=MONTH(EDATE(calculadoraViab!$C$87,24))&amp;YEAR(EDATE(calculadoraViab!$C$87,24)),(calculadoraViab!$C$75*calculadoraViab!$C$66/4),0)</f>
        <v>0</v>
      </c>
      <c r="BH27" s="282">
        <f>IF(AND(fluxoDeCaixa!BH19&gt;=calculadoraViab!$C$85,fluxoDeCaixa!BH19&lt;EDATE(calculadoraViab!$C$85,calculadoraViab!$B$86+calculadoraViab!$B$87)),calculadoraViab!$D$71*(calculadoraViab!$C$66*calculadoraViab!$C$71/(calculadoraViab!$B$86+calculadoraViab!$B$87)),0)
+
IF(AND(fluxoDeCaixa!BH19&gt;=calculadoraViab!$C$86,fluxoDeCaixa!BH19&lt;EDATE(calculadoraViab!$C$86,calculadoraViab!$B$87)),IF(AND(calculadoraViab!BH29&lt;&gt;0,calculadoraViab!$B$71=0,calculadoraViab!$B$72=100%,calculadoraViab!$B$73=0,calculadoraViab!$B$86=0),calculadoraViab!$C$59/calculadoraViab!$B$87,calculadoraViab!$D$72*(calculadoraViab!$C$66*calculadoraViab!$C$72/calculadoraViab!$B$87)),0)
+
IF(MONTH(fluxoDeCaixa!BH19)&amp;YEAR(fluxoDeCaixa!BH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IF(MONTH(fluxoDeCaixa!BH3)&amp;YEAR(fluxoDeCaixa!BH3)=MONTH(EDATE(calculadoraViab!$C$87,3))&amp;YEAR(EDATE(calculadoraViab!$C$87,3)),(calculadoraViab!$C$74*calculadoraViab!$C$66/4),0)
+
IF(MONTH(fluxoDeCaixa!BH3)&amp;YEAR(fluxoDeCaixa!BH3)=MONTH(EDATE(calculadoraViab!$C$87,6))&amp;YEAR(EDATE(calculadoraViab!$C$87,6)),(calculadoraViab!$C$74*calculadoraViab!$C$66/4),0)
+
IF(MONTH(fluxoDeCaixa!BH3)&amp;YEAR(fluxoDeCaixa!BH3)=MONTH(EDATE(calculadoraViab!$C$87,9))&amp;YEAR(EDATE(calculadoraViab!$C$87,9)),(calculadoraViab!$C$74*calculadoraViab!$C$66/4),0)
+
IF(MONTH(fluxoDeCaixa!BH3)&amp;YEAR(fluxoDeCaixa!BH3)=MONTH(EDATE(calculadoraViab!$C$87,12))&amp;YEAR(EDATE(calculadoraViab!$C$87,12)),(calculadoraViab!$C$74*calculadoraViab!$C$66/4),0)
+
IF(MONTH(fluxoDeCaixa!BH3)&amp;YEAR(fluxoDeCaixa!BH3)=MONTH(EDATE(calculadoraViab!$C$87,15))&amp;YEAR(EDATE(calculadoraViab!$C$87,15)),(calculadoraViab!$C$75*calculadoraViab!$C$66/4),0)
+
IF(MONTH(fluxoDeCaixa!BH3)&amp;YEAR(fluxoDeCaixa!BH3)=MONTH(EDATE(calculadoraViab!$C$87,18))&amp;YEAR(EDATE(calculadoraViab!$C$87,18)),(calculadoraViab!$C$75*calculadoraViab!$C$66/4),0)
+
IF(MONTH(fluxoDeCaixa!BH3)&amp;YEAR(fluxoDeCaixa!BH3)=MONTH(EDATE(calculadoraViab!$C$87,21))&amp;YEAR(EDATE(calculadoraViab!$C$87,21)),(calculadoraViab!$C$75*calculadoraViab!$C$66/4),0)
+
IF(MONTH(fluxoDeCaixa!BH3)&amp;YEAR(fluxoDeCaixa!BH3)=MONTH(EDATE(calculadoraViab!$C$87,24))&amp;YEAR(EDATE(calculadoraViab!$C$87,24)),(calculadoraViab!$C$75*calculadoraViab!$C$66/4),0)</f>
        <v>0</v>
      </c>
      <c r="BI27" s="282">
        <f>IF(AND(fluxoDeCaixa!BI19&gt;=calculadoraViab!$C$85,fluxoDeCaixa!BI19&lt;EDATE(calculadoraViab!$C$85,calculadoraViab!$B$86+calculadoraViab!$B$87)),calculadoraViab!$D$71*(calculadoraViab!$C$66*calculadoraViab!$C$71/(calculadoraViab!$B$86+calculadoraViab!$B$87)),0)
+
IF(AND(fluxoDeCaixa!BI19&gt;=calculadoraViab!$C$86,fluxoDeCaixa!BI19&lt;EDATE(calculadoraViab!$C$86,calculadoraViab!$B$87)),IF(AND(calculadoraViab!BI29&lt;&gt;0,calculadoraViab!$B$71=0,calculadoraViab!$B$72=100%,calculadoraViab!$B$73=0,calculadoraViab!$B$86=0),calculadoraViab!$C$59/calculadoraViab!$B$87,calculadoraViab!$D$72*(calculadoraViab!$C$66*calculadoraViab!$C$72/calculadoraViab!$B$87)),0)
+
IF(MONTH(fluxoDeCaixa!BI19)&amp;YEAR(fluxoDeCaixa!BI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IF(MONTH(fluxoDeCaixa!BI3)&amp;YEAR(fluxoDeCaixa!BI3)=MONTH(EDATE(calculadoraViab!$C$87,3))&amp;YEAR(EDATE(calculadoraViab!$C$87,3)),(calculadoraViab!$C$74*calculadoraViab!$C$66/4),0)
+
IF(MONTH(fluxoDeCaixa!BI3)&amp;YEAR(fluxoDeCaixa!BI3)=MONTH(EDATE(calculadoraViab!$C$87,6))&amp;YEAR(EDATE(calculadoraViab!$C$87,6)),(calculadoraViab!$C$74*calculadoraViab!$C$66/4),0)
+
IF(MONTH(fluxoDeCaixa!BI3)&amp;YEAR(fluxoDeCaixa!BI3)=MONTH(EDATE(calculadoraViab!$C$87,9))&amp;YEAR(EDATE(calculadoraViab!$C$87,9)),(calculadoraViab!$C$74*calculadoraViab!$C$66/4),0)
+
IF(MONTH(fluxoDeCaixa!BI3)&amp;YEAR(fluxoDeCaixa!BI3)=MONTH(EDATE(calculadoraViab!$C$87,12))&amp;YEAR(EDATE(calculadoraViab!$C$87,12)),(calculadoraViab!$C$74*calculadoraViab!$C$66/4),0)
+
IF(MONTH(fluxoDeCaixa!BI3)&amp;YEAR(fluxoDeCaixa!BI3)=MONTH(EDATE(calculadoraViab!$C$87,15))&amp;YEAR(EDATE(calculadoraViab!$C$87,15)),(calculadoraViab!$C$75*calculadoraViab!$C$66/4),0)
+
IF(MONTH(fluxoDeCaixa!BI3)&amp;YEAR(fluxoDeCaixa!BI3)=MONTH(EDATE(calculadoraViab!$C$87,18))&amp;YEAR(EDATE(calculadoraViab!$C$87,18)),(calculadoraViab!$C$75*calculadoraViab!$C$66/4),0)
+
IF(MONTH(fluxoDeCaixa!BI3)&amp;YEAR(fluxoDeCaixa!BI3)=MONTH(EDATE(calculadoraViab!$C$87,21))&amp;YEAR(EDATE(calculadoraViab!$C$87,21)),(calculadoraViab!$C$75*calculadoraViab!$C$66/4),0)
+
IF(MONTH(fluxoDeCaixa!BI3)&amp;YEAR(fluxoDeCaixa!BI3)=MONTH(EDATE(calculadoraViab!$C$87,24))&amp;YEAR(EDATE(calculadoraViab!$C$87,24)),(calculadoraViab!$C$75*calculadoraViab!$C$66/4),0)</f>
        <v>164062.5</v>
      </c>
      <c r="BJ27" s="282">
        <f>IF(AND(fluxoDeCaixa!BJ19&gt;=calculadoraViab!$C$85,fluxoDeCaixa!BJ19&lt;EDATE(calculadoraViab!$C$85,calculadoraViab!$B$86+calculadoraViab!$B$87)),calculadoraViab!$D$71*(calculadoraViab!$C$66*calculadoraViab!$C$71/(calculadoraViab!$B$86+calculadoraViab!$B$87)),0)
+
IF(AND(fluxoDeCaixa!BJ19&gt;=calculadoraViab!$C$86,fluxoDeCaixa!BJ19&lt;EDATE(calculadoraViab!$C$86,calculadoraViab!$B$87)),IF(AND(calculadoraViab!BJ29&lt;&gt;0,calculadoraViab!$B$71=0,calculadoraViab!$B$72=100%,calculadoraViab!$B$73=0,calculadoraViab!$B$86=0),calculadoraViab!$C$59/calculadoraViab!$B$87,calculadoraViab!$D$72*(calculadoraViab!$C$66*calculadoraViab!$C$72/calculadoraViab!$B$87)),0)
+
IF(MONTH(fluxoDeCaixa!BJ19)&amp;YEAR(fluxoDeCaixa!BJ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IF(MONTH(fluxoDeCaixa!BJ3)&amp;YEAR(fluxoDeCaixa!BJ3)=MONTH(EDATE(calculadoraViab!$C$87,3))&amp;YEAR(EDATE(calculadoraViab!$C$87,3)),(calculadoraViab!$C$74*calculadoraViab!$C$66/4),0)
+
IF(MONTH(fluxoDeCaixa!BJ3)&amp;YEAR(fluxoDeCaixa!BJ3)=MONTH(EDATE(calculadoraViab!$C$87,6))&amp;YEAR(EDATE(calculadoraViab!$C$87,6)),(calculadoraViab!$C$74*calculadoraViab!$C$66/4),0)
+
IF(MONTH(fluxoDeCaixa!BJ3)&amp;YEAR(fluxoDeCaixa!BJ3)=MONTH(EDATE(calculadoraViab!$C$87,9))&amp;YEAR(EDATE(calculadoraViab!$C$87,9)),(calculadoraViab!$C$74*calculadoraViab!$C$66/4),0)
+
IF(MONTH(fluxoDeCaixa!BJ3)&amp;YEAR(fluxoDeCaixa!BJ3)=MONTH(EDATE(calculadoraViab!$C$87,12))&amp;YEAR(EDATE(calculadoraViab!$C$87,12)),(calculadoraViab!$C$74*calculadoraViab!$C$66/4),0)
+
IF(MONTH(fluxoDeCaixa!BJ3)&amp;YEAR(fluxoDeCaixa!BJ3)=MONTH(EDATE(calculadoraViab!$C$87,15))&amp;YEAR(EDATE(calculadoraViab!$C$87,15)),(calculadoraViab!$C$75*calculadoraViab!$C$66/4),0)
+
IF(MONTH(fluxoDeCaixa!BJ3)&amp;YEAR(fluxoDeCaixa!BJ3)=MONTH(EDATE(calculadoraViab!$C$87,18))&amp;YEAR(EDATE(calculadoraViab!$C$87,18)),(calculadoraViab!$C$75*calculadoraViab!$C$66/4),0)
+
IF(MONTH(fluxoDeCaixa!BJ3)&amp;YEAR(fluxoDeCaixa!BJ3)=MONTH(EDATE(calculadoraViab!$C$87,21))&amp;YEAR(EDATE(calculadoraViab!$C$87,21)),(calculadoraViab!$C$75*calculadoraViab!$C$66/4),0)
+
IF(MONTH(fluxoDeCaixa!BJ3)&amp;YEAR(fluxoDeCaixa!BJ3)=MONTH(EDATE(calculadoraViab!$C$87,24))&amp;YEAR(EDATE(calculadoraViab!$C$87,24)),(calculadoraViab!$C$75*calculadoraViab!$C$66/4),0)</f>
        <v>0</v>
      </c>
      <c r="BK27" s="282">
        <f>IF(AND(fluxoDeCaixa!BK19&gt;=calculadoraViab!$C$85,fluxoDeCaixa!BK19&lt;EDATE(calculadoraViab!$C$85,calculadoraViab!$B$86+calculadoraViab!$B$87)),calculadoraViab!$D$71*(calculadoraViab!$C$66*calculadoraViab!$C$71/(calculadoraViab!$B$86+calculadoraViab!$B$87)),0)
+
IF(AND(fluxoDeCaixa!BK19&gt;=calculadoraViab!$C$86,fluxoDeCaixa!BK19&lt;EDATE(calculadoraViab!$C$86,calculadoraViab!$B$87)),IF(AND(calculadoraViab!BK29&lt;&gt;0,calculadoraViab!$B$71=0,calculadoraViab!$B$72=100%,calculadoraViab!$B$73=0,calculadoraViab!$B$86=0),calculadoraViab!$C$59/calculadoraViab!$B$87,calculadoraViab!$D$72*(calculadoraViab!$C$66*calculadoraViab!$C$72/calculadoraViab!$B$87)),0)
+
IF(MONTH(fluxoDeCaixa!BK19)&amp;YEAR(fluxoDeCaixa!BK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IF(MONTH(fluxoDeCaixa!BK3)&amp;YEAR(fluxoDeCaixa!BK3)=MONTH(EDATE(calculadoraViab!$C$87,3))&amp;YEAR(EDATE(calculadoraViab!$C$87,3)),(calculadoraViab!$C$74*calculadoraViab!$C$66/4),0)
+
IF(MONTH(fluxoDeCaixa!BK3)&amp;YEAR(fluxoDeCaixa!BK3)=MONTH(EDATE(calculadoraViab!$C$87,6))&amp;YEAR(EDATE(calculadoraViab!$C$87,6)),(calculadoraViab!$C$74*calculadoraViab!$C$66/4),0)
+
IF(MONTH(fluxoDeCaixa!BK3)&amp;YEAR(fluxoDeCaixa!BK3)=MONTH(EDATE(calculadoraViab!$C$87,9))&amp;YEAR(EDATE(calculadoraViab!$C$87,9)),(calculadoraViab!$C$74*calculadoraViab!$C$66/4),0)
+
IF(MONTH(fluxoDeCaixa!BK3)&amp;YEAR(fluxoDeCaixa!BK3)=MONTH(EDATE(calculadoraViab!$C$87,12))&amp;YEAR(EDATE(calculadoraViab!$C$87,12)),(calculadoraViab!$C$74*calculadoraViab!$C$66/4),0)
+
IF(MONTH(fluxoDeCaixa!BK3)&amp;YEAR(fluxoDeCaixa!BK3)=MONTH(EDATE(calculadoraViab!$C$87,15))&amp;YEAR(EDATE(calculadoraViab!$C$87,15)),(calculadoraViab!$C$75*calculadoraViab!$C$66/4),0)
+
IF(MONTH(fluxoDeCaixa!BK3)&amp;YEAR(fluxoDeCaixa!BK3)=MONTH(EDATE(calculadoraViab!$C$87,18))&amp;YEAR(EDATE(calculadoraViab!$C$87,18)),(calculadoraViab!$C$75*calculadoraViab!$C$66/4),0)
+
IF(MONTH(fluxoDeCaixa!BK3)&amp;YEAR(fluxoDeCaixa!BK3)=MONTH(EDATE(calculadoraViab!$C$87,21))&amp;YEAR(EDATE(calculadoraViab!$C$87,21)),(calculadoraViab!$C$75*calculadoraViab!$C$66/4),0)
+
IF(MONTH(fluxoDeCaixa!BK3)&amp;YEAR(fluxoDeCaixa!BK3)=MONTH(EDATE(calculadoraViab!$C$87,24))&amp;YEAR(EDATE(calculadoraViab!$C$87,24)),(calculadoraViab!$C$75*calculadoraViab!$C$66/4),0)</f>
        <v>0</v>
      </c>
      <c r="BL27" s="282">
        <f>IF(AND(fluxoDeCaixa!BL19&gt;=calculadoraViab!$C$85,fluxoDeCaixa!BL19&lt;EDATE(calculadoraViab!$C$85,calculadoraViab!$B$86+calculadoraViab!$B$87)),calculadoraViab!$D$71*(calculadoraViab!$C$66*calculadoraViab!$C$71/(calculadoraViab!$B$86+calculadoraViab!$B$87)),0)
+
IF(AND(fluxoDeCaixa!BL19&gt;=calculadoraViab!$C$86,fluxoDeCaixa!BL19&lt;EDATE(calculadoraViab!$C$86,calculadoraViab!$B$87)),IF(AND(calculadoraViab!BL29&lt;&gt;0,calculadoraViab!$B$71=0,calculadoraViab!$B$72=100%,calculadoraViab!$B$73=0,calculadoraViab!$B$86=0),calculadoraViab!$C$59/calculadoraViab!$B$87,calculadoraViab!$D$72*(calculadoraViab!$C$66*calculadoraViab!$C$72/calculadoraViab!$B$87)),0)
+
IF(MONTH(fluxoDeCaixa!BL19)&amp;YEAR(fluxoDeCaixa!BL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IF(MONTH(fluxoDeCaixa!BL3)&amp;YEAR(fluxoDeCaixa!BL3)=MONTH(EDATE(calculadoraViab!$C$87,3))&amp;YEAR(EDATE(calculadoraViab!$C$87,3)),(calculadoraViab!$C$74*calculadoraViab!$C$66/4),0)
+
IF(MONTH(fluxoDeCaixa!BL3)&amp;YEAR(fluxoDeCaixa!BL3)=MONTH(EDATE(calculadoraViab!$C$87,6))&amp;YEAR(EDATE(calculadoraViab!$C$87,6)),(calculadoraViab!$C$74*calculadoraViab!$C$66/4),0)
+
IF(MONTH(fluxoDeCaixa!BL3)&amp;YEAR(fluxoDeCaixa!BL3)=MONTH(EDATE(calculadoraViab!$C$87,9))&amp;YEAR(EDATE(calculadoraViab!$C$87,9)),(calculadoraViab!$C$74*calculadoraViab!$C$66/4),0)
+
IF(MONTH(fluxoDeCaixa!BL3)&amp;YEAR(fluxoDeCaixa!BL3)=MONTH(EDATE(calculadoraViab!$C$87,12))&amp;YEAR(EDATE(calculadoraViab!$C$87,12)),(calculadoraViab!$C$74*calculadoraViab!$C$66/4),0)
+
IF(MONTH(fluxoDeCaixa!BL3)&amp;YEAR(fluxoDeCaixa!BL3)=MONTH(EDATE(calculadoraViab!$C$87,15))&amp;YEAR(EDATE(calculadoraViab!$C$87,15)),(calculadoraViab!$C$75*calculadoraViab!$C$66/4),0)
+
IF(MONTH(fluxoDeCaixa!BL3)&amp;YEAR(fluxoDeCaixa!BL3)=MONTH(EDATE(calculadoraViab!$C$87,18))&amp;YEAR(EDATE(calculadoraViab!$C$87,18)),(calculadoraViab!$C$75*calculadoraViab!$C$66/4),0)
+
IF(MONTH(fluxoDeCaixa!BL3)&amp;YEAR(fluxoDeCaixa!BL3)=MONTH(EDATE(calculadoraViab!$C$87,21))&amp;YEAR(EDATE(calculadoraViab!$C$87,21)),(calculadoraViab!$C$75*calculadoraViab!$C$66/4),0)
+
IF(MONTH(fluxoDeCaixa!BL3)&amp;YEAR(fluxoDeCaixa!BL3)=MONTH(EDATE(calculadoraViab!$C$87,24))&amp;YEAR(EDATE(calculadoraViab!$C$87,24)),(calculadoraViab!$C$75*calculadoraViab!$C$66/4),0)</f>
        <v>164062.5</v>
      </c>
      <c r="BM27" s="282">
        <f>IF(AND(fluxoDeCaixa!BM19&gt;=calculadoraViab!$C$85,fluxoDeCaixa!BM19&lt;EDATE(calculadoraViab!$C$85,calculadoraViab!$B$86+calculadoraViab!$B$87)),calculadoraViab!$D$71*(calculadoraViab!$C$66*calculadoraViab!$C$71/(calculadoraViab!$B$86+calculadoraViab!$B$87)),0)
+
IF(AND(fluxoDeCaixa!BM19&gt;=calculadoraViab!$C$86,fluxoDeCaixa!BM19&lt;EDATE(calculadoraViab!$C$86,calculadoraViab!$B$87)),IF(AND(calculadoraViab!BM29&lt;&gt;0,calculadoraViab!$B$71=0,calculadoraViab!$B$72=100%,calculadoraViab!$B$73=0,calculadoraViab!$B$86=0),calculadoraViab!$C$59/calculadoraViab!$B$87,calculadoraViab!$D$72*(calculadoraViab!$C$66*calculadoraViab!$C$72/calculadoraViab!$B$87)),0)
+
IF(MONTH(fluxoDeCaixa!BM19)&amp;YEAR(fluxoDeCaixa!BM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IF(MONTH(fluxoDeCaixa!BM3)&amp;YEAR(fluxoDeCaixa!BM3)=MONTH(EDATE(calculadoraViab!$C$87,3))&amp;YEAR(EDATE(calculadoraViab!$C$87,3)),(calculadoraViab!$C$74*calculadoraViab!$C$66/4),0)
+
IF(MONTH(fluxoDeCaixa!BM3)&amp;YEAR(fluxoDeCaixa!BM3)=MONTH(EDATE(calculadoraViab!$C$87,6))&amp;YEAR(EDATE(calculadoraViab!$C$87,6)),(calculadoraViab!$C$74*calculadoraViab!$C$66/4),0)
+
IF(MONTH(fluxoDeCaixa!BM3)&amp;YEAR(fluxoDeCaixa!BM3)=MONTH(EDATE(calculadoraViab!$C$87,9))&amp;YEAR(EDATE(calculadoraViab!$C$87,9)),(calculadoraViab!$C$74*calculadoraViab!$C$66/4),0)
+
IF(MONTH(fluxoDeCaixa!BM3)&amp;YEAR(fluxoDeCaixa!BM3)=MONTH(EDATE(calculadoraViab!$C$87,12))&amp;YEAR(EDATE(calculadoraViab!$C$87,12)),(calculadoraViab!$C$74*calculadoraViab!$C$66/4),0)
+
IF(MONTH(fluxoDeCaixa!BM3)&amp;YEAR(fluxoDeCaixa!BM3)=MONTH(EDATE(calculadoraViab!$C$87,15))&amp;YEAR(EDATE(calculadoraViab!$C$87,15)),(calculadoraViab!$C$75*calculadoraViab!$C$66/4),0)
+
IF(MONTH(fluxoDeCaixa!BM3)&amp;YEAR(fluxoDeCaixa!BM3)=MONTH(EDATE(calculadoraViab!$C$87,18))&amp;YEAR(EDATE(calculadoraViab!$C$87,18)),(calculadoraViab!$C$75*calculadoraViab!$C$66/4),0)
+
IF(MONTH(fluxoDeCaixa!BM3)&amp;YEAR(fluxoDeCaixa!BM3)=MONTH(EDATE(calculadoraViab!$C$87,21))&amp;YEAR(EDATE(calculadoraViab!$C$87,21)),(calculadoraViab!$C$75*calculadoraViab!$C$66/4),0)
+
IF(MONTH(fluxoDeCaixa!BM3)&amp;YEAR(fluxoDeCaixa!BM3)=MONTH(EDATE(calculadoraViab!$C$87,24))&amp;YEAR(EDATE(calculadoraViab!$C$87,24)),(calculadoraViab!$C$75*calculadoraViab!$C$66/4),0)</f>
        <v>0</v>
      </c>
      <c r="BN27" s="282">
        <f>IF(AND(fluxoDeCaixa!BN19&gt;=calculadoraViab!$C$85,fluxoDeCaixa!BN19&lt;EDATE(calculadoraViab!$C$85,calculadoraViab!$B$86+calculadoraViab!$B$87)),calculadoraViab!$D$71*(calculadoraViab!$C$66*calculadoraViab!$C$71/(calculadoraViab!$B$86+calculadoraViab!$B$87)),0)
+
IF(AND(fluxoDeCaixa!BN19&gt;=calculadoraViab!$C$86,fluxoDeCaixa!BN19&lt;EDATE(calculadoraViab!$C$86,calculadoraViab!$B$87)),IF(AND(calculadoraViab!BN29&lt;&gt;0,calculadoraViab!$B$71=0,calculadoraViab!$B$72=100%,calculadoraViab!$B$73=0,calculadoraViab!$B$86=0),calculadoraViab!$C$59/calculadoraViab!$B$87,calculadoraViab!$D$72*(calculadoraViab!$C$66*calculadoraViab!$C$72/calculadoraViab!$B$87)),0)
+
IF(MONTH(fluxoDeCaixa!BN19)&amp;YEAR(fluxoDeCaixa!BN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IF(MONTH(fluxoDeCaixa!BN3)&amp;YEAR(fluxoDeCaixa!BN3)=MONTH(EDATE(calculadoraViab!$C$87,3))&amp;YEAR(EDATE(calculadoraViab!$C$87,3)),(calculadoraViab!$C$74*calculadoraViab!$C$66/4),0)
+
IF(MONTH(fluxoDeCaixa!BN3)&amp;YEAR(fluxoDeCaixa!BN3)=MONTH(EDATE(calculadoraViab!$C$87,6))&amp;YEAR(EDATE(calculadoraViab!$C$87,6)),(calculadoraViab!$C$74*calculadoraViab!$C$66/4),0)
+
IF(MONTH(fluxoDeCaixa!BN3)&amp;YEAR(fluxoDeCaixa!BN3)=MONTH(EDATE(calculadoraViab!$C$87,9))&amp;YEAR(EDATE(calculadoraViab!$C$87,9)),(calculadoraViab!$C$74*calculadoraViab!$C$66/4),0)
+
IF(MONTH(fluxoDeCaixa!BN3)&amp;YEAR(fluxoDeCaixa!BN3)=MONTH(EDATE(calculadoraViab!$C$87,12))&amp;YEAR(EDATE(calculadoraViab!$C$87,12)),(calculadoraViab!$C$74*calculadoraViab!$C$66/4),0)
+
IF(MONTH(fluxoDeCaixa!BN3)&amp;YEAR(fluxoDeCaixa!BN3)=MONTH(EDATE(calculadoraViab!$C$87,15))&amp;YEAR(EDATE(calculadoraViab!$C$87,15)),(calculadoraViab!$C$75*calculadoraViab!$C$66/4),0)
+
IF(MONTH(fluxoDeCaixa!BN3)&amp;YEAR(fluxoDeCaixa!BN3)=MONTH(EDATE(calculadoraViab!$C$87,18))&amp;YEAR(EDATE(calculadoraViab!$C$87,18)),(calculadoraViab!$C$75*calculadoraViab!$C$66/4),0)
+
IF(MONTH(fluxoDeCaixa!BN3)&amp;YEAR(fluxoDeCaixa!BN3)=MONTH(EDATE(calculadoraViab!$C$87,21))&amp;YEAR(EDATE(calculadoraViab!$C$87,21)),(calculadoraViab!$C$75*calculadoraViab!$C$66/4),0)
+
IF(MONTH(fluxoDeCaixa!BN3)&amp;YEAR(fluxoDeCaixa!BN3)=MONTH(EDATE(calculadoraViab!$C$87,24))&amp;YEAR(EDATE(calculadoraViab!$C$87,24)),(calculadoraViab!$C$75*calculadoraViab!$C$66/4),0)</f>
        <v>0</v>
      </c>
      <c r="BO27" s="282">
        <f>IF(AND(fluxoDeCaixa!BO19&gt;=calculadoraViab!$C$85,fluxoDeCaixa!BO19&lt;EDATE(calculadoraViab!$C$85,calculadoraViab!$B$86+calculadoraViab!$B$87)),calculadoraViab!$D$71*(calculadoraViab!$C$66*calculadoraViab!$C$71/(calculadoraViab!$B$86+calculadoraViab!$B$87)),0)
+
IF(AND(fluxoDeCaixa!BO19&gt;=calculadoraViab!$C$86,fluxoDeCaixa!BO19&lt;EDATE(calculadoraViab!$C$86,calculadoraViab!$B$87)),IF(AND(calculadoraViab!BO29&lt;&gt;0,calculadoraViab!$B$71=0,calculadoraViab!$B$72=100%,calculadoraViab!$B$73=0,calculadoraViab!$B$86=0),calculadoraViab!$C$59/calculadoraViab!$B$87,calculadoraViab!$D$72*(calculadoraViab!$C$66*calculadoraViab!$C$72/calculadoraViab!$B$87)),0)
+
IF(MONTH(fluxoDeCaixa!BO19)&amp;YEAR(fluxoDeCaixa!BO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IF(MONTH(fluxoDeCaixa!BO3)&amp;YEAR(fluxoDeCaixa!BO3)=MONTH(EDATE(calculadoraViab!$C$87,3))&amp;YEAR(EDATE(calculadoraViab!$C$87,3)),(calculadoraViab!$C$74*calculadoraViab!$C$66/4),0)
+
IF(MONTH(fluxoDeCaixa!BO3)&amp;YEAR(fluxoDeCaixa!BO3)=MONTH(EDATE(calculadoraViab!$C$87,6))&amp;YEAR(EDATE(calculadoraViab!$C$87,6)),(calculadoraViab!$C$74*calculadoraViab!$C$66/4),0)
+
IF(MONTH(fluxoDeCaixa!BO3)&amp;YEAR(fluxoDeCaixa!BO3)=MONTH(EDATE(calculadoraViab!$C$87,9))&amp;YEAR(EDATE(calculadoraViab!$C$87,9)),(calculadoraViab!$C$74*calculadoraViab!$C$66/4),0)
+
IF(MONTH(fluxoDeCaixa!BO3)&amp;YEAR(fluxoDeCaixa!BO3)=MONTH(EDATE(calculadoraViab!$C$87,12))&amp;YEAR(EDATE(calculadoraViab!$C$87,12)),(calculadoraViab!$C$74*calculadoraViab!$C$66/4),0)
+
IF(MONTH(fluxoDeCaixa!BO3)&amp;YEAR(fluxoDeCaixa!BO3)=MONTH(EDATE(calculadoraViab!$C$87,15))&amp;YEAR(EDATE(calculadoraViab!$C$87,15)),(calculadoraViab!$C$75*calculadoraViab!$C$66/4),0)
+
IF(MONTH(fluxoDeCaixa!BO3)&amp;YEAR(fluxoDeCaixa!BO3)=MONTH(EDATE(calculadoraViab!$C$87,18))&amp;YEAR(EDATE(calculadoraViab!$C$87,18)),(calculadoraViab!$C$75*calculadoraViab!$C$66/4),0)
+
IF(MONTH(fluxoDeCaixa!BO3)&amp;YEAR(fluxoDeCaixa!BO3)=MONTH(EDATE(calculadoraViab!$C$87,21))&amp;YEAR(EDATE(calculadoraViab!$C$87,21)),(calculadoraViab!$C$75*calculadoraViab!$C$66/4),0)
+
IF(MONTH(fluxoDeCaixa!BO3)&amp;YEAR(fluxoDeCaixa!BO3)=MONTH(EDATE(calculadoraViab!$C$87,24))&amp;YEAR(EDATE(calculadoraViab!$C$87,24)),(calculadoraViab!$C$75*calculadoraViab!$C$66/4),0)</f>
        <v>0</v>
      </c>
      <c r="BP27" s="282">
        <f>IF(AND(fluxoDeCaixa!BP19&gt;=calculadoraViab!$C$85,fluxoDeCaixa!BP19&lt;EDATE(calculadoraViab!$C$85,calculadoraViab!$B$86+calculadoraViab!$B$87)),calculadoraViab!$D$71*(calculadoraViab!$C$66*calculadoraViab!$C$71/(calculadoraViab!$B$86+calculadoraViab!$B$87)),0)
+
IF(AND(fluxoDeCaixa!BP19&gt;=calculadoraViab!$C$86,fluxoDeCaixa!BP19&lt;EDATE(calculadoraViab!$C$86,calculadoraViab!$B$87)),IF(AND(calculadoraViab!BP29&lt;&gt;0,calculadoraViab!$B$71=0,calculadoraViab!$B$72=100%,calculadoraViab!$B$73=0,calculadoraViab!$B$86=0),calculadoraViab!$C$59/calculadoraViab!$B$87,calculadoraViab!$D$72*(calculadoraViab!$C$66*calculadoraViab!$C$72/calculadoraViab!$B$87)),0)
+
IF(MONTH(fluxoDeCaixa!BP19)&amp;YEAR(fluxoDeCaixa!BP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IF(MONTH(fluxoDeCaixa!BP3)&amp;YEAR(fluxoDeCaixa!BP3)=MONTH(EDATE(calculadoraViab!$C$87,3))&amp;YEAR(EDATE(calculadoraViab!$C$87,3)),(calculadoraViab!$C$74*calculadoraViab!$C$66/4),0)
+
IF(MONTH(fluxoDeCaixa!BP3)&amp;YEAR(fluxoDeCaixa!BP3)=MONTH(EDATE(calculadoraViab!$C$87,6))&amp;YEAR(EDATE(calculadoraViab!$C$87,6)),(calculadoraViab!$C$74*calculadoraViab!$C$66/4),0)
+
IF(MONTH(fluxoDeCaixa!BP3)&amp;YEAR(fluxoDeCaixa!BP3)=MONTH(EDATE(calculadoraViab!$C$87,9))&amp;YEAR(EDATE(calculadoraViab!$C$87,9)),(calculadoraViab!$C$74*calculadoraViab!$C$66/4),0)
+
IF(MONTH(fluxoDeCaixa!BP3)&amp;YEAR(fluxoDeCaixa!BP3)=MONTH(EDATE(calculadoraViab!$C$87,12))&amp;YEAR(EDATE(calculadoraViab!$C$87,12)),(calculadoraViab!$C$74*calculadoraViab!$C$66/4),0)
+
IF(MONTH(fluxoDeCaixa!BP3)&amp;YEAR(fluxoDeCaixa!BP3)=MONTH(EDATE(calculadoraViab!$C$87,15))&amp;YEAR(EDATE(calculadoraViab!$C$87,15)),(calculadoraViab!$C$75*calculadoraViab!$C$66/4),0)
+
IF(MONTH(fluxoDeCaixa!BP3)&amp;YEAR(fluxoDeCaixa!BP3)=MONTH(EDATE(calculadoraViab!$C$87,18))&amp;YEAR(EDATE(calculadoraViab!$C$87,18)),(calculadoraViab!$C$75*calculadoraViab!$C$66/4),0)
+
IF(MONTH(fluxoDeCaixa!BP3)&amp;YEAR(fluxoDeCaixa!BP3)=MONTH(EDATE(calculadoraViab!$C$87,21))&amp;YEAR(EDATE(calculadoraViab!$C$87,21)),(calculadoraViab!$C$75*calculadoraViab!$C$66/4),0)
+
IF(MONTH(fluxoDeCaixa!BP3)&amp;YEAR(fluxoDeCaixa!BP3)=MONTH(EDATE(calculadoraViab!$C$87,24))&amp;YEAR(EDATE(calculadoraViab!$C$87,24)),(calculadoraViab!$C$75*calculadoraViab!$C$66/4),0)</f>
        <v>0</v>
      </c>
      <c r="BQ27" s="282">
        <f>IF(AND(fluxoDeCaixa!BQ19&gt;=calculadoraViab!$C$85,fluxoDeCaixa!BQ19&lt;EDATE(calculadoraViab!$C$85,calculadoraViab!$B$86+calculadoraViab!$B$87)),calculadoraViab!$D$71*(calculadoraViab!$C$66*calculadoraViab!$C$71/(calculadoraViab!$B$86+calculadoraViab!$B$87)),0)
+
IF(AND(fluxoDeCaixa!BQ19&gt;=calculadoraViab!$C$86,fluxoDeCaixa!BQ19&lt;EDATE(calculadoraViab!$C$86,calculadoraViab!$B$87)),IF(AND(calculadoraViab!BQ29&lt;&gt;0,calculadoraViab!$B$71=0,calculadoraViab!$B$72=100%,calculadoraViab!$B$73=0,calculadoraViab!$B$86=0),calculadoraViab!$C$59/calculadoraViab!$B$87,calculadoraViab!$D$72*(calculadoraViab!$C$66*calculadoraViab!$C$72/calculadoraViab!$B$87)),0)
+
IF(MONTH(fluxoDeCaixa!BQ19)&amp;YEAR(fluxoDeCaixa!BQ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IF(MONTH(fluxoDeCaixa!BQ3)&amp;YEAR(fluxoDeCaixa!BQ3)=MONTH(EDATE(calculadoraViab!$C$87,3))&amp;YEAR(EDATE(calculadoraViab!$C$87,3)),(calculadoraViab!$C$74*calculadoraViab!$C$66/4),0)
+
IF(MONTH(fluxoDeCaixa!BQ3)&amp;YEAR(fluxoDeCaixa!BQ3)=MONTH(EDATE(calculadoraViab!$C$87,6))&amp;YEAR(EDATE(calculadoraViab!$C$87,6)),(calculadoraViab!$C$74*calculadoraViab!$C$66/4),0)
+
IF(MONTH(fluxoDeCaixa!BQ3)&amp;YEAR(fluxoDeCaixa!BQ3)=MONTH(EDATE(calculadoraViab!$C$87,9))&amp;YEAR(EDATE(calculadoraViab!$C$87,9)),(calculadoraViab!$C$74*calculadoraViab!$C$66/4),0)
+
IF(MONTH(fluxoDeCaixa!BQ3)&amp;YEAR(fluxoDeCaixa!BQ3)=MONTH(EDATE(calculadoraViab!$C$87,12))&amp;YEAR(EDATE(calculadoraViab!$C$87,12)),(calculadoraViab!$C$74*calculadoraViab!$C$66/4),0)
+
IF(MONTH(fluxoDeCaixa!BQ3)&amp;YEAR(fluxoDeCaixa!BQ3)=MONTH(EDATE(calculadoraViab!$C$87,15))&amp;YEAR(EDATE(calculadoraViab!$C$87,15)),(calculadoraViab!$C$75*calculadoraViab!$C$66/4),0)
+
IF(MONTH(fluxoDeCaixa!BQ3)&amp;YEAR(fluxoDeCaixa!BQ3)=MONTH(EDATE(calculadoraViab!$C$87,18))&amp;YEAR(EDATE(calculadoraViab!$C$87,18)),(calculadoraViab!$C$75*calculadoraViab!$C$66/4),0)
+
IF(MONTH(fluxoDeCaixa!BQ3)&amp;YEAR(fluxoDeCaixa!BQ3)=MONTH(EDATE(calculadoraViab!$C$87,21))&amp;YEAR(EDATE(calculadoraViab!$C$87,21)),(calculadoraViab!$C$75*calculadoraViab!$C$66/4),0)
+
IF(MONTH(fluxoDeCaixa!BQ3)&amp;YEAR(fluxoDeCaixa!BQ3)=MONTH(EDATE(calculadoraViab!$C$87,24))&amp;YEAR(EDATE(calculadoraViab!$C$87,24)),(calculadoraViab!$C$75*calculadoraViab!$C$66/4),0)</f>
        <v>0</v>
      </c>
      <c r="BR27" s="282">
        <f>IF(AND(fluxoDeCaixa!BR19&gt;=calculadoraViab!$C$85,fluxoDeCaixa!BR19&lt;EDATE(calculadoraViab!$C$85,calculadoraViab!$B$86+calculadoraViab!$B$87)),calculadoraViab!$D$71*(calculadoraViab!$C$66*calculadoraViab!$C$71/(calculadoraViab!$B$86+calculadoraViab!$B$87)),0)
+
IF(AND(fluxoDeCaixa!BR19&gt;=calculadoraViab!$C$86,fluxoDeCaixa!BR19&lt;EDATE(calculadoraViab!$C$86,calculadoraViab!$B$87)),IF(AND(calculadoraViab!BR29&lt;&gt;0,calculadoraViab!$B$71=0,calculadoraViab!$B$72=100%,calculadoraViab!$B$73=0,calculadoraViab!$B$86=0),calculadoraViab!$C$59/calculadoraViab!$B$87,calculadoraViab!$D$72*(calculadoraViab!$C$66*calculadoraViab!$C$72/calculadoraViab!$B$87)),0)
+
IF(MONTH(fluxoDeCaixa!BR19)&amp;YEAR(fluxoDeCaixa!BR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IF(MONTH(fluxoDeCaixa!BR3)&amp;YEAR(fluxoDeCaixa!BR3)=MONTH(EDATE(calculadoraViab!$C$87,3))&amp;YEAR(EDATE(calculadoraViab!$C$87,3)),(calculadoraViab!$C$74*calculadoraViab!$C$66/4),0)
+
IF(MONTH(fluxoDeCaixa!BR3)&amp;YEAR(fluxoDeCaixa!BR3)=MONTH(EDATE(calculadoraViab!$C$87,6))&amp;YEAR(EDATE(calculadoraViab!$C$87,6)),(calculadoraViab!$C$74*calculadoraViab!$C$66/4),0)
+
IF(MONTH(fluxoDeCaixa!BR3)&amp;YEAR(fluxoDeCaixa!BR3)=MONTH(EDATE(calculadoraViab!$C$87,9))&amp;YEAR(EDATE(calculadoraViab!$C$87,9)),(calculadoraViab!$C$74*calculadoraViab!$C$66/4),0)
+
IF(MONTH(fluxoDeCaixa!BR3)&amp;YEAR(fluxoDeCaixa!BR3)=MONTH(EDATE(calculadoraViab!$C$87,12))&amp;YEAR(EDATE(calculadoraViab!$C$87,12)),(calculadoraViab!$C$74*calculadoraViab!$C$66/4),0)
+
IF(MONTH(fluxoDeCaixa!BR3)&amp;YEAR(fluxoDeCaixa!BR3)=MONTH(EDATE(calculadoraViab!$C$87,15))&amp;YEAR(EDATE(calculadoraViab!$C$87,15)),(calculadoraViab!$C$75*calculadoraViab!$C$66/4),0)
+
IF(MONTH(fluxoDeCaixa!BR3)&amp;YEAR(fluxoDeCaixa!BR3)=MONTH(EDATE(calculadoraViab!$C$87,18))&amp;YEAR(EDATE(calculadoraViab!$C$87,18)),(calculadoraViab!$C$75*calculadoraViab!$C$66/4),0)
+
IF(MONTH(fluxoDeCaixa!BR3)&amp;YEAR(fluxoDeCaixa!BR3)=MONTH(EDATE(calculadoraViab!$C$87,21))&amp;YEAR(EDATE(calculadoraViab!$C$87,21)),(calculadoraViab!$C$75*calculadoraViab!$C$66/4),0)
+
IF(MONTH(fluxoDeCaixa!BR3)&amp;YEAR(fluxoDeCaixa!BR3)=MONTH(EDATE(calculadoraViab!$C$87,24))&amp;YEAR(EDATE(calculadoraViab!$C$87,24)),(calculadoraViab!$C$75*calculadoraViab!$C$66/4),0)</f>
        <v>0</v>
      </c>
      <c r="BS27" s="282">
        <f>IF(AND(fluxoDeCaixa!BS19&gt;=calculadoraViab!$C$85,fluxoDeCaixa!BS19&lt;EDATE(calculadoraViab!$C$85,calculadoraViab!$B$86+calculadoraViab!$B$87)),calculadoraViab!$D$71*(calculadoraViab!$C$66*calculadoraViab!$C$71/(calculadoraViab!$B$86+calculadoraViab!$B$87)),0)
+
IF(AND(fluxoDeCaixa!BS19&gt;=calculadoraViab!$C$86,fluxoDeCaixa!BS19&lt;EDATE(calculadoraViab!$C$86,calculadoraViab!$B$87)),IF(AND(calculadoraViab!BS29&lt;&gt;0,calculadoraViab!$B$71=0,calculadoraViab!$B$72=100%,calculadoraViab!$B$73=0,calculadoraViab!$B$86=0),calculadoraViab!$C$59/calculadoraViab!$B$87,calculadoraViab!$D$72*(calculadoraViab!$C$66*calculadoraViab!$C$72/calculadoraViab!$B$87)),0)
+
IF(MONTH(fluxoDeCaixa!BS19)&amp;YEAR(fluxoDeCaixa!BS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IF(MONTH(fluxoDeCaixa!BS3)&amp;YEAR(fluxoDeCaixa!BS3)=MONTH(EDATE(calculadoraViab!$C$87,3))&amp;YEAR(EDATE(calculadoraViab!$C$87,3)),(calculadoraViab!$C$74*calculadoraViab!$C$66/4),0)
+
IF(MONTH(fluxoDeCaixa!BS3)&amp;YEAR(fluxoDeCaixa!BS3)=MONTH(EDATE(calculadoraViab!$C$87,6))&amp;YEAR(EDATE(calculadoraViab!$C$87,6)),(calculadoraViab!$C$74*calculadoraViab!$C$66/4),0)
+
IF(MONTH(fluxoDeCaixa!BS3)&amp;YEAR(fluxoDeCaixa!BS3)=MONTH(EDATE(calculadoraViab!$C$87,9))&amp;YEAR(EDATE(calculadoraViab!$C$87,9)),(calculadoraViab!$C$74*calculadoraViab!$C$66/4),0)
+
IF(MONTH(fluxoDeCaixa!BS3)&amp;YEAR(fluxoDeCaixa!BS3)=MONTH(EDATE(calculadoraViab!$C$87,12))&amp;YEAR(EDATE(calculadoraViab!$C$87,12)),(calculadoraViab!$C$74*calculadoraViab!$C$66/4),0)
+
IF(MONTH(fluxoDeCaixa!BS3)&amp;YEAR(fluxoDeCaixa!BS3)=MONTH(EDATE(calculadoraViab!$C$87,15))&amp;YEAR(EDATE(calculadoraViab!$C$87,15)),(calculadoraViab!$C$75*calculadoraViab!$C$66/4),0)
+
IF(MONTH(fluxoDeCaixa!BS3)&amp;YEAR(fluxoDeCaixa!BS3)=MONTH(EDATE(calculadoraViab!$C$87,18))&amp;YEAR(EDATE(calculadoraViab!$C$87,18)),(calculadoraViab!$C$75*calculadoraViab!$C$66/4),0)
+
IF(MONTH(fluxoDeCaixa!BS3)&amp;YEAR(fluxoDeCaixa!BS3)=MONTH(EDATE(calculadoraViab!$C$87,21))&amp;YEAR(EDATE(calculadoraViab!$C$87,21)),(calculadoraViab!$C$75*calculadoraViab!$C$66/4),0)
+
IF(MONTH(fluxoDeCaixa!BS3)&amp;YEAR(fluxoDeCaixa!BS3)=MONTH(EDATE(calculadoraViab!$C$87,24))&amp;YEAR(EDATE(calculadoraViab!$C$87,24)),(calculadoraViab!$C$75*calculadoraViab!$C$66/4),0)</f>
        <v>0</v>
      </c>
      <c r="BT27" s="282">
        <f>IF(AND(fluxoDeCaixa!BT19&gt;=calculadoraViab!$C$85,fluxoDeCaixa!BT19&lt;EDATE(calculadoraViab!$C$85,calculadoraViab!$B$86+calculadoraViab!$B$87)),calculadoraViab!$D$71*(calculadoraViab!$C$66*calculadoraViab!$C$71/(calculadoraViab!$B$86+calculadoraViab!$B$87)),0)
+
IF(AND(fluxoDeCaixa!BT19&gt;=calculadoraViab!$C$86,fluxoDeCaixa!BT19&lt;EDATE(calculadoraViab!$C$86,calculadoraViab!$B$87)),IF(AND(calculadoraViab!BT29&lt;&gt;0,calculadoraViab!$B$71=0,calculadoraViab!$B$72=100%,calculadoraViab!$B$73=0,calculadoraViab!$B$86=0),calculadoraViab!$C$59/calculadoraViab!$B$87,calculadoraViab!$D$72*(calculadoraViab!$C$66*calculadoraViab!$C$72/calculadoraViab!$B$87)),0)
+
IF(MONTH(fluxoDeCaixa!BT19)&amp;YEAR(fluxoDeCaixa!BT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IF(MONTH(fluxoDeCaixa!BT3)&amp;YEAR(fluxoDeCaixa!BT3)=MONTH(EDATE(calculadoraViab!$C$87,3))&amp;YEAR(EDATE(calculadoraViab!$C$87,3)),(calculadoraViab!$C$74*calculadoraViab!$C$66/4),0)
+
IF(MONTH(fluxoDeCaixa!BT3)&amp;YEAR(fluxoDeCaixa!BT3)=MONTH(EDATE(calculadoraViab!$C$87,6))&amp;YEAR(EDATE(calculadoraViab!$C$87,6)),(calculadoraViab!$C$74*calculadoraViab!$C$66/4),0)
+
IF(MONTH(fluxoDeCaixa!BT3)&amp;YEAR(fluxoDeCaixa!BT3)=MONTH(EDATE(calculadoraViab!$C$87,9))&amp;YEAR(EDATE(calculadoraViab!$C$87,9)),(calculadoraViab!$C$74*calculadoraViab!$C$66/4),0)
+
IF(MONTH(fluxoDeCaixa!BT3)&amp;YEAR(fluxoDeCaixa!BT3)=MONTH(EDATE(calculadoraViab!$C$87,12))&amp;YEAR(EDATE(calculadoraViab!$C$87,12)),(calculadoraViab!$C$74*calculadoraViab!$C$66/4),0)
+
IF(MONTH(fluxoDeCaixa!BT3)&amp;YEAR(fluxoDeCaixa!BT3)=MONTH(EDATE(calculadoraViab!$C$87,15))&amp;YEAR(EDATE(calculadoraViab!$C$87,15)),(calculadoraViab!$C$75*calculadoraViab!$C$66/4),0)
+
IF(MONTH(fluxoDeCaixa!BT3)&amp;YEAR(fluxoDeCaixa!BT3)=MONTH(EDATE(calculadoraViab!$C$87,18))&amp;YEAR(EDATE(calculadoraViab!$C$87,18)),(calculadoraViab!$C$75*calculadoraViab!$C$66/4),0)
+
IF(MONTH(fluxoDeCaixa!BT3)&amp;YEAR(fluxoDeCaixa!BT3)=MONTH(EDATE(calculadoraViab!$C$87,21))&amp;YEAR(EDATE(calculadoraViab!$C$87,21)),(calculadoraViab!$C$75*calculadoraViab!$C$66/4),0)
+
IF(MONTH(fluxoDeCaixa!BT3)&amp;YEAR(fluxoDeCaixa!BT3)=MONTH(EDATE(calculadoraViab!$C$87,24))&amp;YEAR(EDATE(calculadoraViab!$C$87,24)),(calculadoraViab!$C$75*calculadoraViab!$C$66/4),0)</f>
        <v>0</v>
      </c>
      <c r="BU27" s="282">
        <f>IF(AND(fluxoDeCaixa!BU19&gt;=calculadoraViab!$C$85,fluxoDeCaixa!BU19&lt;EDATE(calculadoraViab!$C$85,calculadoraViab!$B$86+calculadoraViab!$B$87)),calculadoraViab!$D$71*(calculadoraViab!$C$66*calculadoraViab!$C$71/(calculadoraViab!$B$86+calculadoraViab!$B$87)),0)
+
IF(AND(fluxoDeCaixa!BU19&gt;=calculadoraViab!$C$86,fluxoDeCaixa!BU19&lt;EDATE(calculadoraViab!$C$86,calculadoraViab!$B$87)),IF(AND(calculadoraViab!BU29&lt;&gt;0,calculadoraViab!$B$71=0,calculadoraViab!$B$72=100%,calculadoraViab!$B$73=0,calculadoraViab!$B$86=0),calculadoraViab!$C$59/calculadoraViab!$B$87,calculadoraViab!$D$72*(calculadoraViab!$C$66*calculadoraViab!$C$72/calculadoraViab!$B$87)),0)
+
IF(MONTH(fluxoDeCaixa!BU19)&amp;YEAR(fluxoDeCaixa!BU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IF(MONTH(fluxoDeCaixa!BU3)&amp;YEAR(fluxoDeCaixa!BU3)=MONTH(EDATE(calculadoraViab!$C$87,3))&amp;YEAR(EDATE(calculadoraViab!$C$87,3)),(calculadoraViab!$C$74*calculadoraViab!$C$66/4),0)
+
IF(MONTH(fluxoDeCaixa!BU3)&amp;YEAR(fluxoDeCaixa!BU3)=MONTH(EDATE(calculadoraViab!$C$87,6))&amp;YEAR(EDATE(calculadoraViab!$C$87,6)),(calculadoraViab!$C$74*calculadoraViab!$C$66/4),0)
+
IF(MONTH(fluxoDeCaixa!BU3)&amp;YEAR(fluxoDeCaixa!BU3)=MONTH(EDATE(calculadoraViab!$C$87,9))&amp;YEAR(EDATE(calculadoraViab!$C$87,9)),(calculadoraViab!$C$74*calculadoraViab!$C$66/4),0)
+
IF(MONTH(fluxoDeCaixa!BU3)&amp;YEAR(fluxoDeCaixa!BU3)=MONTH(EDATE(calculadoraViab!$C$87,12))&amp;YEAR(EDATE(calculadoraViab!$C$87,12)),(calculadoraViab!$C$74*calculadoraViab!$C$66/4),0)
+
IF(MONTH(fluxoDeCaixa!BU3)&amp;YEAR(fluxoDeCaixa!BU3)=MONTH(EDATE(calculadoraViab!$C$87,15))&amp;YEAR(EDATE(calculadoraViab!$C$87,15)),(calculadoraViab!$C$75*calculadoraViab!$C$66/4),0)
+
IF(MONTH(fluxoDeCaixa!BU3)&amp;YEAR(fluxoDeCaixa!BU3)=MONTH(EDATE(calculadoraViab!$C$87,18))&amp;YEAR(EDATE(calculadoraViab!$C$87,18)),(calculadoraViab!$C$75*calculadoraViab!$C$66/4),0)
+
IF(MONTH(fluxoDeCaixa!BU3)&amp;YEAR(fluxoDeCaixa!BU3)=MONTH(EDATE(calculadoraViab!$C$87,21))&amp;YEAR(EDATE(calculadoraViab!$C$87,21)),(calculadoraViab!$C$75*calculadoraViab!$C$66/4),0)
+
IF(MONTH(fluxoDeCaixa!BU3)&amp;YEAR(fluxoDeCaixa!BU3)=MONTH(EDATE(calculadoraViab!$C$87,24))&amp;YEAR(EDATE(calculadoraViab!$C$87,24)),(calculadoraViab!$C$75*calculadoraViab!$C$66/4),0)</f>
        <v>0</v>
      </c>
      <c r="BV27" s="282">
        <f>IF(AND(fluxoDeCaixa!BV19&gt;=calculadoraViab!$C$85,fluxoDeCaixa!BV19&lt;EDATE(calculadoraViab!$C$85,calculadoraViab!$B$86+calculadoraViab!$B$87)),calculadoraViab!$D$71*(calculadoraViab!$C$66*calculadoraViab!$C$71/(calculadoraViab!$B$86+calculadoraViab!$B$87)),0)
+
IF(AND(fluxoDeCaixa!BV19&gt;=calculadoraViab!$C$86,fluxoDeCaixa!BV19&lt;EDATE(calculadoraViab!$C$86,calculadoraViab!$B$87)),IF(AND(calculadoraViab!BV29&lt;&gt;0,calculadoraViab!$B$71=0,calculadoraViab!$B$72=100%,calculadoraViab!$B$73=0,calculadoraViab!$B$86=0),calculadoraViab!$C$59/calculadoraViab!$B$87,calculadoraViab!$D$72*(calculadoraViab!$C$66*calculadoraViab!$C$72/calculadoraViab!$B$87)),0)
+
IF(MONTH(fluxoDeCaixa!BV19)&amp;YEAR(fluxoDeCaixa!BV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IF(MONTH(fluxoDeCaixa!BV3)&amp;YEAR(fluxoDeCaixa!BV3)=MONTH(EDATE(calculadoraViab!$C$87,3))&amp;YEAR(EDATE(calculadoraViab!$C$87,3)),(calculadoraViab!$C$74*calculadoraViab!$C$66/4),0)
+
IF(MONTH(fluxoDeCaixa!BV3)&amp;YEAR(fluxoDeCaixa!BV3)=MONTH(EDATE(calculadoraViab!$C$87,6))&amp;YEAR(EDATE(calculadoraViab!$C$87,6)),(calculadoraViab!$C$74*calculadoraViab!$C$66/4),0)
+
IF(MONTH(fluxoDeCaixa!BV3)&amp;YEAR(fluxoDeCaixa!BV3)=MONTH(EDATE(calculadoraViab!$C$87,9))&amp;YEAR(EDATE(calculadoraViab!$C$87,9)),(calculadoraViab!$C$74*calculadoraViab!$C$66/4),0)
+
IF(MONTH(fluxoDeCaixa!BV3)&amp;YEAR(fluxoDeCaixa!BV3)=MONTH(EDATE(calculadoraViab!$C$87,12))&amp;YEAR(EDATE(calculadoraViab!$C$87,12)),(calculadoraViab!$C$74*calculadoraViab!$C$66/4),0)
+
IF(MONTH(fluxoDeCaixa!BV3)&amp;YEAR(fluxoDeCaixa!BV3)=MONTH(EDATE(calculadoraViab!$C$87,15))&amp;YEAR(EDATE(calculadoraViab!$C$87,15)),(calculadoraViab!$C$75*calculadoraViab!$C$66/4),0)
+
IF(MONTH(fluxoDeCaixa!BV3)&amp;YEAR(fluxoDeCaixa!BV3)=MONTH(EDATE(calculadoraViab!$C$87,18))&amp;YEAR(EDATE(calculadoraViab!$C$87,18)),(calculadoraViab!$C$75*calculadoraViab!$C$66/4),0)
+
IF(MONTH(fluxoDeCaixa!BV3)&amp;YEAR(fluxoDeCaixa!BV3)=MONTH(EDATE(calculadoraViab!$C$87,21))&amp;YEAR(EDATE(calculadoraViab!$C$87,21)),(calculadoraViab!$C$75*calculadoraViab!$C$66/4),0)
+
IF(MONTH(fluxoDeCaixa!BV3)&amp;YEAR(fluxoDeCaixa!BV3)=MONTH(EDATE(calculadoraViab!$C$87,24))&amp;YEAR(EDATE(calculadoraViab!$C$87,24)),(calculadoraViab!$C$75*calculadoraViab!$C$66/4),0)</f>
        <v>0</v>
      </c>
      <c r="BW27" s="282">
        <f>IF(AND(fluxoDeCaixa!BW19&gt;=calculadoraViab!$C$85,fluxoDeCaixa!BW19&lt;EDATE(calculadoraViab!$C$85,calculadoraViab!$B$86+calculadoraViab!$B$87)),calculadoraViab!$D$71*(calculadoraViab!$C$66*calculadoraViab!$C$71/(calculadoraViab!$B$86+calculadoraViab!$B$87)),0)
+
IF(AND(fluxoDeCaixa!BW19&gt;=calculadoraViab!$C$86,fluxoDeCaixa!BW19&lt;EDATE(calculadoraViab!$C$86,calculadoraViab!$B$87)),IF(AND(calculadoraViab!BW29&lt;&gt;0,calculadoraViab!$B$71=0,calculadoraViab!$B$72=100%,calculadoraViab!$B$73=0,calculadoraViab!$B$86=0),calculadoraViab!$C$59/calculadoraViab!$B$87,calculadoraViab!$D$72*(calculadoraViab!$C$66*calculadoraViab!$C$72/calculadoraViab!$B$87)),0)
+
IF(MONTH(fluxoDeCaixa!BW19)&amp;YEAR(fluxoDeCaixa!BW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IF(MONTH(fluxoDeCaixa!BW3)&amp;YEAR(fluxoDeCaixa!BW3)=MONTH(EDATE(calculadoraViab!$C$87,3))&amp;YEAR(EDATE(calculadoraViab!$C$87,3)),(calculadoraViab!$C$74*calculadoraViab!$C$66/4),0)
+
IF(MONTH(fluxoDeCaixa!BW3)&amp;YEAR(fluxoDeCaixa!BW3)=MONTH(EDATE(calculadoraViab!$C$87,6))&amp;YEAR(EDATE(calculadoraViab!$C$87,6)),(calculadoraViab!$C$74*calculadoraViab!$C$66/4),0)
+
IF(MONTH(fluxoDeCaixa!BW3)&amp;YEAR(fluxoDeCaixa!BW3)=MONTH(EDATE(calculadoraViab!$C$87,9))&amp;YEAR(EDATE(calculadoraViab!$C$87,9)),(calculadoraViab!$C$74*calculadoraViab!$C$66/4),0)
+
IF(MONTH(fluxoDeCaixa!BW3)&amp;YEAR(fluxoDeCaixa!BW3)=MONTH(EDATE(calculadoraViab!$C$87,12))&amp;YEAR(EDATE(calculadoraViab!$C$87,12)),(calculadoraViab!$C$74*calculadoraViab!$C$66/4),0)
+
IF(MONTH(fluxoDeCaixa!BW3)&amp;YEAR(fluxoDeCaixa!BW3)=MONTH(EDATE(calculadoraViab!$C$87,15))&amp;YEAR(EDATE(calculadoraViab!$C$87,15)),(calculadoraViab!$C$75*calculadoraViab!$C$66/4),0)
+
IF(MONTH(fluxoDeCaixa!BW3)&amp;YEAR(fluxoDeCaixa!BW3)=MONTH(EDATE(calculadoraViab!$C$87,18))&amp;YEAR(EDATE(calculadoraViab!$C$87,18)),(calculadoraViab!$C$75*calculadoraViab!$C$66/4),0)
+
IF(MONTH(fluxoDeCaixa!BW3)&amp;YEAR(fluxoDeCaixa!BW3)=MONTH(EDATE(calculadoraViab!$C$87,21))&amp;YEAR(EDATE(calculadoraViab!$C$87,21)),(calculadoraViab!$C$75*calculadoraViab!$C$66/4),0)
+
IF(MONTH(fluxoDeCaixa!BW3)&amp;YEAR(fluxoDeCaixa!BW3)=MONTH(EDATE(calculadoraViab!$C$87,24))&amp;YEAR(EDATE(calculadoraViab!$C$87,24)),(calculadoraViab!$C$75*calculadoraViab!$C$66/4),0)</f>
        <v>0</v>
      </c>
      <c r="BX27" s="282">
        <f>IF(AND(fluxoDeCaixa!BX19&gt;=calculadoraViab!$C$85,fluxoDeCaixa!BX19&lt;EDATE(calculadoraViab!$C$85,calculadoraViab!$B$86+calculadoraViab!$B$87)),calculadoraViab!$D$71*(calculadoraViab!$C$66*calculadoraViab!$C$71/(calculadoraViab!$B$86+calculadoraViab!$B$87)),0)
+
IF(AND(fluxoDeCaixa!BX19&gt;=calculadoraViab!$C$86,fluxoDeCaixa!BX19&lt;EDATE(calculadoraViab!$C$86,calculadoraViab!$B$87)),IF(AND(calculadoraViab!BX29&lt;&gt;0,calculadoraViab!$B$71=0,calculadoraViab!$B$72=100%,calculadoraViab!$B$73=0,calculadoraViab!$B$86=0),calculadoraViab!$C$59/calculadoraViab!$B$87,calculadoraViab!$D$72*(calculadoraViab!$C$66*calculadoraViab!$C$72/calculadoraViab!$B$87)),0)
+
IF(MONTH(fluxoDeCaixa!BX19)&amp;YEAR(fluxoDeCaixa!BX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IF(MONTH(fluxoDeCaixa!BX3)&amp;YEAR(fluxoDeCaixa!BX3)=MONTH(EDATE(calculadoraViab!$C$87,3))&amp;YEAR(EDATE(calculadoraViab!$C$87,3)),(calculadoraViab!$C$74*calculadoraViab!$C$66/4),0)
+
IF(MONTH(fluxoDeCaixa!BX3)&amp;YEAR(fluxoDeCaixa!BX3)=MONTH(EDATE(calculadoraViab!$C$87,6))&amp;YEAR(EDATE(calculadoraViab!$C$87,6)),(calculadoraViab!$C$74*calculadoraViab!$C$66/4),0)
+
IF(MONTH(fluxoDeCaixa!BX3)&amp;YEAR(fluxoDeCaixa!BX3)=MONTH(EDATE(calculadoraViab!$C$87,9))&amp;YEAR(EDATE(calculadoraViab!$C$87,9)),(calculadoraViab!$C$74*calculadoraViab!$C$66/4),0)
+
IF(MONTH(fluxoDeCaixa!BX3)&amp;YEAR(fluxoDeCaixa!BX3)=MONTH(EDATE(calculadoraViab!$C$87,12))&amp;YEAR(EDATE(calculadoraViab!$C$87,12)),(calculadoraViab!$C$74*calculadoraViab!$C$66/4),0)
+
IF(MONTH(fluxoDeCaixa!BX3)&amp;YEAR(fluxoDeCaixa!BX3)=MONTH(EDATE(calculadoraViab!$C$87,15))&amp;YEAR(EDATE(calculadoraViab!$C$87,15)),(calculadoraViab!$C$75*calculadoraViab!$C$66/4),0)
+
IF(MONTH(fluxoDeCaixa!BX3)&amp;YEAR(fluxoDeCaixa!BX3)=MONTH(EDATE(calculadoraViab!$C$87,18))&amp;YEAR(EDATE(calculadoraViab!$C$87,18)),(calculadoraViab!$C$75*calculadoraViab!$C$66/4),0)
+
IF(MONTH(fluxoDeCaixa!BX3)&amp;YEAR(fluxoDeCaixa!BX3)=MONTH(EDATE(calculadoraViab!$C$87,21))&amp;YEAR(EDATE(calculadoraViab!$C$87,21)),(calculadoraViab!$C$75*calculadoraViab!$C$66/4),0)
+
IF(MONTH(fluxoDeCaixa!BX3)&amp;YEAR(fluxoDeCaixa!BX3)=MONTH(EDATE(calculadoraViab!$C$87,24))&amp;YEAR(EDATE(calculadoraViab!$C$87,24)),(calculadoraViab!$C$75*calculadoraViab!$C$66/4),0)</f>
        <v>0</v>
      </c>
      <c r="BY27" s="282">
        <f>IF(AND(fluxoDeCaixa!BY19&gt;=calculadoraViab!$C$85,fluxoDeCaixa!BY19&lt;EDATE(calculadoraViab!$C$85,calculadoraViab!$B$86+calculadoraViab!$B$87)),calculadoraViab!$D$71*(calculadoraViab!$C$66*calculadoraViab!$C$71/(calculadoraViab!$B$86+calculadoraViab!$B$87)),0)
+
IF(AND(fluxoDeCaixa!BY19&gt;=calculadoraViab!$C$86,fluxoDeCaixa!BY19&lt;EDATE(calculadoraViab!$C$86,calculadoraViab!$B$87)),IF(AND(calculadoraViab!BY29&lt;&gt;0,calculadoraViab!$B$71=0,calculadoraViab!$B$72=100%,calculadoraViab!$B$73=0,calculadoraViab!$B$86=0),calculadoraViab!$C$59/calculadoraViab!$B$87,calculadoraViab!$D$72*(calculadoraViab!$C$66*calculadoraViab!$C$72/calculadoraViab!$B$87)),0)
+
IF(MONTH(fluxoDeCaixa!BY19)&amp;YEAR(fluxoDeCaixa!BY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IF(MONTH(fluxoDeCaixa!BY3)&amp;YEAR(fluxoDeCaixa!BY3)=MONTH(EDATE(calculadoraViab!$C$87,3))&amp;YEAR(EDATE(calculadoraViab!$C$87,3)),(calculadoraViab!$C$74*calculadoraViab!$C$66/4),0)
+
IF(MONTH(fluxoDeCaixa!BY3)&amp;YEAR(fluxoDeCaixa!BY3)=MONTH(EDATE(calculadoraViab!$C$87,6))&amp;YEAR(EDATE(calculadoraViab!$C$87,6)),(calculadoraViab!$C$74*calculadoraViab!$C$66/4),0)
+
IF(MONTH(fluxoDeCaixa!BY3)&amp;YEAR(fluxoDeCaixa!BY3)=MONTH(EDATE(calculadoraViab!$C$87,9))&amp;YEAR(EDATE(calculadoraViab!$C$87,9)),(calculadoraViab!$C$74*calculadoraViab!$C$66/4),0)
+
IF(MONTH(fluxoDeCaixa!BY3)&amp;YEAR(fluxoDeCaixa!BY3)=MONTH(EDATE(calculadoraViab!$C$87,12))&amp;YEAR(EDATE(calculadoraViab!$C$87,12)),(calculadoraViab!$C$74*calculadoraViab!$C$66/4),0)
+
IF(MONTH(fluxoDeCaixa!BY3)&amp;YEAR(fluxoDeCaixa!BY3)=MONTH(EDATE(calculadoraViab!$C$87,15))&amp;YEAR(EDATE(calculadoraViab!$C$87,15)),(calculadoraViab!$C$75*calculadoraViab!$C$66/4),0)
+
IF(MONTH(fluxoDeCaixa!BY3)&amp;YEAR(fluxoDeCaixa!BY3)=MONTH(EDATE(calculadoraViab!$C$87,18))&amp;YEAR(EDATE(calculadoraViab!$C$87,18)),(calculadoraViab!$C$75*calculadoraViab!$C$66/4),0)
+
IF(MONTH(fluxoDeCaixa!BY3)&amp;YEAR(fluxoDeCaixa!BY3)=MONTH(EDATE(calculadoraViab!$C$87,21))&amp;YEAR(EDATE(calculadoraViab!$C$87,21)),(calculadoraViab!$C$75*calculadoraViab!$C$66/4),0)
+
IF(MONTH(fluxoDeCaixa!BY3)&amp;YEAR(fluxoDeCaixa!BY3)=MONTH(EDATE(calculadoraViab!$C$87,24))&amp;YEAR(EDATE(calculadoraViab!$C$87,24)),(calculadoraViab!$C$75*calculadoraViab!$C$66/4),0)</f>
        <v>0</v>
      </c>
      <c r="BZ27" s="282">
        <f>IF(AND(fluxoDeCaixa!BZ19&gt;=calculadoraViab!$C$85,fluxoDeCaixa!BZ19&lt;EDATE(calculadoraViab!$C$85,calculadoraViab!$B$86+calculadoraViab!$B$87)),calculadoraViab!$D$71*(calculadoraViab!$C$66*calculadoraViab!$C$71/(calculadoraViab!$B$86+calculadoraViab!$B$87)),0)
+
IF(AND(fluxoDeCaixa!BZ19&gt;=calculadoraViab!$C$86,fluxoDeCaixa!BZ19&lt;EDATE(calculadoraViab!$C$86,calculadoraViab!$B$87)),IF(AND(calculadoraViab!BZ29&lt;&gt;0,calculadoraViab!$B$71=0,calculadoraViab!$B$72=100%,calculadoraViab!$B$73=0,calculadoraViab!$B$86=0),calculadoraViab!$C$59/calculadoraViab!$B$87,calculadoraViab!$D$72*(calculadoraViab!$C$66*calculadoraViab!$C$72/calculadoraViab!$B$87)),0)
+
IF(MONTH(fluxoDeCaixa!BZ19)&amp;YEAR(fluxoDeCaixa!BZ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IF(MONTH(fluxoDeCaixa!BZ3)&amp;YEAR(fluxoDeCaixa!BZ3)=MONTH(EDATE(calculadoraViab!$C$87,3))&amp;YEAR(EDATE(calculadoraViab!$C$87,3)),(calculadoraViab!$C$74*calculadoraViab!$C$66/4),0)
+
IF(MONTH(fluxoDeCaixa!BZ3)&amp;YEAR(fluxoDeCaixa!BZ3)=MONTH(EDATE(calculadoraViab!$C$87,6))&amp;YEAR(EDATE(calculadoraViab!$C$87,6)),(calculadoraViab!$C$74*calculadoraViab!$C$66/4),0)
+
IF(MONTH(fluxoDeCaixa!BZ3)&amp;YEAR(fluxoDeCaixa!BZ3)=MONTH(EDATE(calculadoraViab!$C$87,9))&amp;YEAR(EDATE(calculadoraViab!$C$87,9)),(calculadoraViab!$C$74*calculadoraViab!$C$66/4),0)
+
IF(MONTH(fluxoDeCaixa!BZ3)&amp;YEAR(fluxoDeCaixa!BZ3)=MONTH(EDATE(calculadoraViab!$C$87,12))&amp;YEAR(EDATE(calculadoraViab!$C$87,12)),(calculadoraViab!$C$74*calculadoraViab!$C$66/4),0)
+
IF(MONTH(fluxoDeCaixa!BZ3)&amp;YEAR(fluxoDeCaixa!BZ3)=MONTH(EDATE(calculadoraViab!$C$87,15))&amp;YEAR(EDATE(calculadoraViab!$C$87,15)),(calculadoraViab!$C$75*calculadoraViab!$C$66/4),0)
+
IF(MONTH(fluxoDeCaixa!BZ3)&amp;YEAR(fluxoDeCaixa!BZ3)=MONTH(EDATE(calculadoraViab!$C$87,18))&amp;YEAR(EDATE(calculadoraViab!$C$87,18)),(calculadoraViab!$C$75*calculadoraViab!$C$66/4),0)
+
IF(MONTH(fluxoDeCaixa!BZ3)&amp;YEAR(fluxoDeCaixa!BZ3)=MONTH(EDATE(calculadoraViab!$C$87,21))&amp;YEAR(EDATE(calculadoraViab!$C$87,21)),(calculadoraViab!$C$75*calculadoraViab!$C$66/4),0)
+
IF(MONTH(fluxoDeCaixa!BZ3)&amp;YEAR(fluxoDeCaixa!BZ3)=MONTH(EDATE(calculadoraViab!$C$87,24))&amp;YEAR(EDATE(calculadoraViab!$C$87,24)),(calculadoraViab!$C$75*calculadoraViab!$C$66/4),0)</f>
        <v>0</v>
      </c>
      <c r="CA27" s="282">
        <f>IF(AND(fluxoDeCaixa!CA19&gt;=calculadoraViab!$C$85,fluxoDeCaixa!CA19&lt;EDATE(calculadoraViab!$C$85,calculadoraViab!$B$86+calculadoraViab!$B$87)),calculadoraViab!$D$71*(calculadoraViab!$C$66*calculadoraViab!$C$71/(calculadoraViab!$B$86+calculadoraViab!$B$87)),0)
+
IF(AND(fluxoDeCaixa!CA19&gt;=calculadoraViab!$C$86,fluxoDeCaixa!CA19&lt;EDATE(calculadoraViab!$C$86,calculadoraViab!$B$87)),IF(AND(calculadoraViab!CA29&lt;&gt;0,calculadoraViab!$B$71=0,calculadoraViab!$B$72=100%,calculadoraViab!$B$73=0,calculadoraViab!$B$86=0),calculadoraViab!$C$59/calculadoraViab!$B$87,calculadoraViab!$D$72*(calculadoraViab!$C$66*calculadoraViab!$C$72/calculadoraViab!$B$87)),0)
+
IF(MONTH(fluxoDeCaixa!CA19)&amp;YEAR(fluxoDeCaixa!CA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IF(MONTH(fluxoDeCaixa!CA3)&amp;YEAR(fluxoDeCaixa!CA3)=MONTH(EDATE(calculadoraViab!$C$87,3))&amp;YEAR(EDATE(calculadoraViab!$C$87,3)),(calculadoraViab!$C$74*calculadoraViab!$C$66/4),0)
+
IF(MONTH(fluxoDeCaixa!CA3)&amp;YEAR(fluxoDeCaixa!CA3)=MONTH(EDATE(calculadoraViab!$C$87,6))&amp;YEAR(EDATE(calculadoraViab!$C$87,6)),(calculadoraViab!$C$74*calculadoraViab!$C$66/4),0)
+
IF(MONTH(fluxoDeCaixa!CA3)&amp;YEAR(fluxoDeCaixa!CA3)=MONTH(EDATE(calculadoraViab!$C$87,9))&amp;YEAR(EDATE(calculadoraViab!$C$87,9)),(calculadoraViab!$C$74*calculadoraViab!$C$66/4),0)
+
IF(MONTH(fluxoDeCaixa!CA3)&amp;YEAR(fluxoDeCaixa!CA3)=MONTH(EDATE(calculadoraViab!$C$87,12))&amp;YEAR(EDATE(calculadoraViab!$C$87,12)),(calculadoraViab!$C$74*calculadoraViab!$C$66/4),0)
+
IF(MONTH(fluxoDeCaixa!CA3)&amp;YEAR(fluxoDeCaixa!CA3)=MONTH(EDATE(calculadoraViab!$C$87,15))&amp;YEAR(EDATE(calculadoraViab!$C$87,15)),(calculadoraViab!$C$75*calculadoraViab!$C$66/4),0)
+
IF(MONTH(fluxoDeCaixa!CA3)&amp;YEAR(fluxoDeCaixa!CA3)=MONTH(EDATE(calculadoraViab!$C$87,18))&amp;YEAR(EDATE(calculadoraViab!$C$87,18)),(calculadoraViab!$C$75*calculadoraViab!$C$66/4),0)
+
IF(MONTH(fluxoDeCaixa!CA3)&amp;YEAR(fluxoDeCaixa!CA3)=MONTH(EDATE(calculadoraViab!$C$87,21))&amp;YEAR(EDATE(calculadoraViab!$C$87,21)),(calculadoraViab!$C$75*calculadoraViab!$C$66/4),0)
+
IF(MONTH(fluxoDeCaixa!CA3)&amp;YEAR(fluxoDeCaixa!CA3)=MONTH(EDATE(calculadoraViab!$C$87,24))&amp;YEAR(EDATE(calculadoraViab!$C$87,24)),(calculadoraViab!$C$75*calculadoraViab!$C$66/4),0)</f>
        <v>0</v>
      </c>
      <c r="CB27" s="282">
        <f>IF(AND(fluxoDeCaixa!CB19&gt;=calculadoraViab!$C$85,fluxoDeCaixa!CB19&lt;EDATE(calculadoraViab!$C$85,calculadoraViab!$B$86+calculadoraViab!$B$87)),calculadoraViab!$D$71*(calculadoraViab!$C$66*calculadoraViab!$C$71/(calculadoraViab!$B$86+calculadoraViab!$B$87)),0)
+
IF(AND(fluxoDeCaixa!CB19&gt;=calculadoraViab!$C$86,fluxoDeCaixa!CB19&lt;EDATE(calculadoraViab!$C$86,calculadoraViab!$B$87)),IF(AND(calculadoraViab!CB29&lt;&gt;0,calculadoraViab!$B$71=0,calculadoraViab!$B$72=100%,calculadoraViab!$B$73=0,calculadoraViab!$B$86=0),calculadoraViab!$C$59/calculadoraViab!$B$87,calculadoraViab!$D$72*(calculadoraViab!$C$66*calculadoraViab!$C$72/calculadoraViab!$B$87)),0)
+
IF(MONTH(fluxoDeCaixa!CB19)&amp;YEAR(fluxoDeCaixa!CB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IF(MONTH(fluxoDeCaixa!CB3)&amp;YEAR(fluxoDeCaixa!CB3)=MONTH(EDATE(calculadoraViab!$C$87,3))&amp;YEAR(EDATE(calculadoraViab!$C$87,3)),(calculadoraViab!$C$74*calculadoraViab!$C$66/4),0)
+
IF(MONTH(fluxoDeCaixa!CB3)&amp;YEAR(fluxoDeCaixa!CB3)=MONTH(EDATE(calculadoraViab!$C$87,6))&amp;YEAR(EDATE(calculadoraViab!$C$87,6)),(calculadoraViab!$C$74*calculadoraViab!$C$66/4),0)
+
IF(MONTH(fluxoDeCaixa!CB3)&amp;YEAR(fluxoDeCaixa!CB3)=MONTH(EDATE(calculadoraViab!$C$87,9))&amp;YEAR(EDATE(calculadoraViab!$C$87,9)),(calculadoraViab!$C$74*calculadoraViab!$C$66/4),0)
+
IF(MONTH(fluxoDeCaixa!CB3)&amp;YEAR(fluxoDeCaixa!CB3)=MONTH(EDATE(calculadoraViab!$C$87,12))&amp;YEAR(EDATE(calculadoraViab!$C$87,12)),(calculadoraViab!$C$74*calculadoraViab!$C$66/4),0)
+
IF(MONTH(fluxoDeCaixa!CB3)&amp;YEAR(fluxoDeCaixa!CB3)=MONTH(EDATE(calculadoraViab!$C$87,15))&amp;YEAR(EDATE(calculadoraViab!$C$87,15)),(calculadoraViab!$C$75*calculadoraViab!$C$66/4),0)
+
IF(MONTH(fluxoDeCaixa!CB3)&amp;YEAR(fluxoDeCaixa!CB3)=MONTH(EDATE(calculadoraViab!$C$87,18))&amp;YEAR(EDATE(calculadoraViab!$C$87,18)),(calculadoraViab!$C$75*calculadoraViab!$C$66/4),0)
+
IF(MONTH(fluxoDeCaixa!CB3)&amp;YEAR(fluxoDeCaixa!CB3)=MONTH(EDATE(calculadoraViab!$C$87,21))&amp;YEAR(EDATE(calculadoraViab!$C$87,21)),(calculadoraViab!$C$75*calculadoraViab!$C$66/4),0)
+
IF(MONTH(fluxoDeCaixa!CB3)&amp;YEAR(fluxoDeCaixa!CB3)=MONTH(EDATE(calculadoraViab!$C$87,24))&amp;YEAR(EDATE(calculadoraViab!$C$87,24)),(calculadoraViab!$C$75*calculadoraViab!$C$66/4),0)</f>
        <v>0</v>
      </c>
      <c r="CC27" s="282">
        <f>IF(AND(fluxoDeCaixa!CC19&gt;=calculadoraViab!$C$85,fluxoDeCaixa!CC19&lt;EDATE(calculadoraViab!$C$85,calculadoraViab!$B$86+calculadoraViab!$B$87)),calculadoraViab!$D$71*(calculadoraViab!$C$66*calculadoraViab!$C$71/(calculadoraViab!$B$86+calculadoraViab!$B$87)),0)
+
IF(AND(fluxoDeCaixa!CC19&gt;=calculadoraViab!$C$86,fluxoDeCaixa!CC19&lt;EDATE(calculadoraViab!$C$86,calculadoraViab!$B$87)),IF(AND(calculadoraViab!CC29&lt;&gt;0,calculadoraViab!$B$71=0,calculadoraViab!$B$72=100%,calculadoraViab!$B$73=0,calculadoraViab!$B$86=0),calculadoraViab!$C$59/calculadoraViab!$B$87,calculadoraViab!$D$72*(calculadoraViab!$C$66*calculadoraViab!$C$72/calculadoraViab!$B$87)),0)
+
IF(MONTH(fluxoDeCaixa!CC19)&amp;YEAR(fluxoDeCaixa!CC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IF(MONTH(fluxoDeCaixa!CC3)&amp;YEAR(fluxoDeCaixa!CC3)=MONTH(EDATE(calculadoraViab!$C$87,3))&amp;YEAR(EDATE(calculadoraViab!$C$87,3)),(calculadoraViab!$C$74*calculadoraViab!$C$66/4),0)
+
IF(MONTH(fluxoDeCaixa!CC3)&amp;YEAR(fluxoDeCaixa!CC3)=MONTH(EDATE(calculadoraViab!$C$87,6))&amp;YEAR(EDATE(calculadoraViab!$C$87,6)),(calculadoraViab!$C$74*calculadoraViab!$C$66/4),0)
+
IF(MONTH(fluxoDeCaixa!CC3)&amp;YEAR(fluxoDeCaixa!CC3)=MONTH(EDATE(calculadoraViab!$C$87,9))&amp;YEAR(EDATE(calculadoraViab!$C$87,9)),(calculadoraViab!$C$74*calculadoraViab!$C$66/4),0)
+
IF(MONTH(fluxoDeCaixa!CC3)&amp;YEAR(fluxoDeCaixa!CC3)=MONTH(EDATE(calculadoraViab!$C$87,12))&amp;YEAR(EDATE(calculadoraViab!$C$87,12)),(calculadoraViab!$C$74*calculadoraViab!$C$66/4),0)
+
IF(MONTH(fluxoDeCaixa!CC3)&amp;YEAR(fluxoDeCaixa!CC3)=MONTH(EDATE(calculadoraViab!$C$87,15))&amp;YEAR(EDATE(calculadoraViab!$C$87,15)),(calculadoraViab!$C$75*calculadoraViab!$C$66/4),0)
+
IF(MONTH(fluxoDeCaixa!CC3)&amp;YEAR(fluxoDeCaixa!CC3)=MONTH(EDATE(calculadoraViab!$C$87,18))&amp;YEAR(EDATE(calculadoraViab!$C$87,18)),(calculadoraViab!$C$75*calculadoraViab!$C$66/4),0)
+
IF(MONTH(fluxoDeCaixa!CC3)&amp;YEAR(fluxoDeCaixa!CC3)=MONTH(EDATE(calculadoraViab!$C$87,21))&amp;YEAR(EDATE(calculadoraViab!$C$87,21)),(calculadoraViab!$C$75*calculadoraViab!$C$66/4),0)
+
IF(MONTH(fluxoDeCaixa!CC3)&amp;YEAR(fluxoDeCaixa!CC3)=MONTH(EDATE(calculadoraViab!$C$87,24))&amp;YEAR(EDATE(calculadoraViab!$C$87,24)),(calculadoraViab!$C$75*calculadoraViab!$C$66/4),0)</f>
        <v>0</v>
      </c>
      <c r="CD27" s="282">
        <f>IF(AND(fluxoDeCaixa!CD19&gt;=calculadoraViab!$C$85,fluxoDeCaixa!CD19&lt;EDATE(calculadoraViab!$C$85,calculadoraViab!$B$86+calculadoraViab!$B$87)),calculadoraViab!$D$71*(calculadoraViab!$C$66*calculadoraViab!$C$71/(calculadoraViab!$B$86+calculadoraViab!$B$87)),0)
+
IF(AND(fluxoDeCaixa!CD19&gt;=calculadoraViab!$C$86,fluxoDeCaixa!CD19&lt;EDATE(calculadoraViab!$C$86,calculadoraViab!$B$87)),IF(AND(calculadoraViab!CD29&lt;&gt;0,calculadoraViab!$B$71=0,calculadoraViab!$B$72=100%,calculadoraViab!$B$73=0,calculadoraViab!$B$86=0),calculadoraViab!$C$59/calculadoraViab!$B$87,calculadoraViab!$D$72*(calculadoraViab!$C$66*calculadoraViab!$C$72/calculadoraViab!$B$87)),0)
+
IF(MONTH(fluxoDeCaixa!CD19)&amp;YEAR(fluxoDeCaixa!CD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IF(MONTH(fluxoDeCaixa!CD3)&amp;YEAR(fluxoDeCaixa!CD3)=MONTH(EDATE(calculadoraViab!$C$87,3))&amp;YEAR(EDATE(calculadoraViab!$C$87,3)),(calculadoraViab!$C$74*calculadoraViab!$C$66/4),0)
+
IF(MONTH(fluxoDeCaixa!CD3)&amp;YEAR(fluxoDeCaixa!CD3)=MONTH(EDATE(calculadoraViab!$C$87,6))&amp;YEAR(EDATE(calculadoraViab!$C$87,6)),(calculadoraViab!$C$74*calculadoraViab!$C$66/4),0)
+
IF(MONTH(fluxoDeCaixa!CD3)&amp;YEAR(fluxoDeCaixa!CD3)=MONTH(EDATE(calculadoraViab!$C$87,9))&amp;YEAR(EDATE(calculadoraViab!$C$87,9)),(calculadoraViab!$C$74*calculadoraViab!$C$66/4),0)
+
IF(MONTH(fluxoDeCaixa!CD3)&amp;YEAR(fluxoDeCaixa!CD3)=MONTH(EDATE(calculadoraViab!$C$87,12))&amp;YEAR(EDATE(calculadoraViab!$C$87,12)),(calculadoraViab!$C$74*calculadoraViab!$C$66/4),0)
+
IF(MONTH(fluxoDeCaixa!CD3)&amp;YEAR(fluxoDeCaixa!CD3)=MONTH(EDATE(calculadoraViab!$C$87,15))&amp;YEAR(EDATE(calculadoraViab!$C$87,15)),(calculadoraViab!$C$75*calculadoraViab!$C$66/4),0)
+
IF(MONTH(fluxoDeCaixa!CD3)&amp;YEAR(fluxoDeCaixa!CD3)=MONTH(EDATE(calculadoraViab!$C$87,18))&amp;YEAR(EDATE(calculadoraViab!$C$87,18)),(calculadoraViab!$C$75*calculadoraViab!$C$66/4),0)
+
IF(MONTH(fluxoDeCaixa!CD3)&amp;YEAR(fluxoDeCaixa!CD3)=MONTH(EDATE(calculadoraViab!$C$87,21))&amp;YEAR(EDATE(calculadoraViab!$C$87,21)),(calculadoraViab!$C$75*calculadoraViab!$C$66/4),0)
+
IF(MONTH(fluxoDeCaixa!CD3)&amp;YEAR(fluxoDeCaixa!CD3)=MONTH(EDATE(calculadoraViab!$C$87,24))&amp;YEAR(EDATE(calculadoraViab!$C$87,24)),(calculadoraViab!$C$75*calculadoraViab!$C$66/4),0)</f>
        <v>0</v>
      </c>
      <c r="CE27" s="282">
        <f>IF(AND(fluxoDeCaixa!CE19&gt;=calculadoraViab!$C$85,fluxoDeCaixa!CE19&lt;EDATE(calculadoraViab!$C$85,calculadoraViab!$B$86+calculadoraViab!$B$87)),calculadoraViab!$D$71*(calculadoraViab!$C$66*calculadoraViab!$C$71/(calculadoraViab!$B$86+calculadoraViab!$B$87)),0)
+
IF(AND(fluxoDeCaixa!CE19&gt;=calculadoraViab!$C$86,fluxoDeCaixa!CE19&lt;EDATE(calculadoraViab!$C$86,calculadoraViab!$B$87)),IF(AND(calculadoraViab!CE29&lt;&gt;0,calculadoraViab!$B$71=0,calculadoraViab!$B$72=100%,calculadoraViab!$B$73=0,calculadoraViab!$B$86=0),calculadoraViab!$C$59/calculadoraViab!$B$87,calculadoraViab!$D$72*(calculadoraViab!$C$66*calculadoraViab!$C$72/calculadoraViab!$B$87)),0)
+
IF(MONTH(fluxoDeCaixa!CE19)&amp;YEAR(fluxoDeCaixa!CE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IF(MONTH(fluxoDeCaixa!CE3)&amp;YEAR(fluxoDeCaixa!CE3)=MONTH(EDATE(calculadoraViab!$C$87,3))&amp;YEAR(EDATE(calculadoraViab!$C$87,3)),(calculadoraViab!$C$74*calculadoraViab!$C$66/4),0)
+
IF(MONTH(fluxoDeCaixa!CE3)&amp;YEAR(fluxoDeCaixa!CE3)=MONTH(EDATE(calculadoraViab!$C$87,6))&amp;YEAR(EDATE(calculadoraViab!$C$87,6)),(calculadoraViab!$C$74*calculadoraViab!$C$66/4),0)
+
IF(MONTH(fluxoDeCaixa!CE3)&amp;YEAR(fluxoDeCaixa!CE3)=MONTH(EDATE(calculadoraViab!$C$87,9))&amp;YEAR(EDATE(calculadoraViab!$C$87,9)),(calculadoraViab!$C$74*calculadoraViab!$C$66/4),0)
+
IF(MONTH(fluxoDeCaixa!CE3)&amp;YEAR(fluxoDeCaixa!CE3)=MONTH(EDATE(calculadoraViab!$C$87,12))&amp;YEAR(EDATE(calculadoraViab!$C$87,12)),(calculadoraViab!$C$74*calculadoraViab!$C$66/4),0)
+
IF(MONTH(fluxoDeCaixa!CE3)&amp;YEAR(fluxoDeCaixa!CE3)=MONTH(EDATE(calculadoraViab!$C$87,15))&amp;YEAR(EDATE(calculadoraViab!$C$87,15)),(calculadoraViab!$C$75*calculadoraViab!$C$66/4),0)
+
IF(MONTH(fluxoDeCaixa!CE3)&amp;YEAR(fluxoDeCaixa!CE3)=MONTH(EDATE(calculadoraViab!$C$87,18))&amp;YEAR(EDATE(calculadoraViab!$C$87,18)),(calculadoraViab!$C$75*calculadoraViab!$C$66/4),0)
+
IF(MONTH(fluxoDeCaixa!CE3)&amp;YEAR(fluxoDeCaixa!CE3)=MONTH(EDATE(calculadoraViab!$C$87,21))&amp;YEAR(EDATE(calculadoraViab!$C$87,21)),(calculadoraViab!$C$75*calculadoraViab!$C$66/4),0)
+
IF(MONTH(fluxoDeCaixa!CE3)&amp;YEAR(fluxoDeCaixa!CE3)=MONTH(EDATE(calculadoraViab!$C$87,24))&amp;YEAR(EDATE(calculadoraViab!$C$87,24)),(calculadoraViab!$C$75*calculadoraViab!$C$66/4),0)</f>
        <v>0</v>
      </c>
      <c r="CF27" s="282">
        <f>IF(AND(fluxoDeCaixa!CF19&gt;=calculadoraViab!$C$85,fluxoDeCaixa!CF19&lt;EDATE(calculadoraViab!$C$85,calculadoraViab!$B$86+calculadoraViab!$B$87)),calculadoraViab!$D$71*(calculadoraViab!$C$66*calculadoraViab!$C$71/(calculadoraViab!$B$86+calculadoraViab!$B$87)),0)
+
IF(AND(fluxoDeCaixa!CF19&gt;=calculadoraViab!$C$86,fluxoDeCaixa!CF19&lt;EDATE(calculadoraViab!$C$86,calculadoraViab!$B$87)),IF(AND(calculadoraViab!CF29&lt;&gt;0,calculadoraViab!$B$71=0,calculadoraViab!$B$72=100%,calculadoraViab!$B$73=0,calculadoraViab!$B$86=0),calculadoraViab!$C$59/calculadoraViab!$B$87,calculadoraViab!$D$72*(calculadoraViab!$C$66*calculadoraViab!$C$72/calculadoraViab!$B$87)),0)
+
IF(MONTH(fluxoDeCaixa!CF19)&amp;YEAR(fluxoDeCaixa!CF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IF(MONTH(fluxoDeCaixa!CF3)&amp;YEAR(fluxoDeCaixa!CF3)=MONTH(EDATE(calculadoraViab!$C$87,3))&amp;YEAR(EDATE(calculadoraViab!$C$87,3)),(calculadoraViab!$C$74*calculadoraViab!$C$66/4),0)
+
IF(MONTH(fluxoDeCaixa!CF3)&amp;YEAR(fluxoDeCaixa!CF3)=MONTH(EDATE(calculadoraViab!$C$87,6))&amp;YEAR(EDATE(calculadoraViab!$C$87,6)),(calculadoraViab!$C$74*calculadoraViab!$C$66/4),0)
+
IF(MONTH(fluxoDeCaixa!CF3)&amp;YEAR(fluxoDeCaixa!CF3)=MONTH(EDATE(calculadoraViab!$C$87,9))&amp;YEAR(EDATE(calculadoraViab!$C$87,9)),(calculadoraViab!$C$74*calculadoraViab!$C$66/4),0)
+
IF(MONTH(fluxoDeCaixa!CF3)&amp;YEAR(fluxoDeCaixa!CF3)=MONTH(EDATE(calculadoraViab!$C$87,12))&amp;YEAR(EDATE(calculadoraViab!$C$87,12)),(calculadoraViab!$C$74*calculadoraViab!$C$66/4),0)
+
IF(MONTH(fluxoDeCaixa!CF3)&amp;YEAR(fluxoDeCaixa!CF3)=MONTH(EDATE(calculadoraViab!$C$87,15))&amp;YEAR(EDATE(calculadoraViab!$C$87,15)),(calculadoraViab!$C$75*calculadoraViab!$C$66/4),0)
+
IF(MONTH(fluxoDeCaixa!CF3)&amp;YEAR(fluxoDeCaixa!CF3)=MONTH(EDATE(calculadoraViab!$C$87,18))&amp;YEAR(EDATE(calculadoraViab!$C$87,18)),(calculadoraViab!$C$75*calculadoraViab!$C$66/4),0)
+
IF(MONTH(fluxoDeCaixa!CF3)&amp;YEAR(fluxoDeCaixa!CF3)=MONTH(EDATE(calculadoraViab!$C$87,21))&amp;YEAR(EDATE(calculadoraViab!$C$87,21)),(calculadoraViab!$C$75*calculadoraViab!$C$66/4),0)
+
IF(MONTH(fluxoDeCaixa!CF3)&amp;YEAR(fluxoDeCaixa!CF3)=MONTH(EDATE(calculadoraViab!$C$87,24))&amp;YEAR(EDATE(calculadoraViab!$C$87,24)),(calculadoraViab!$C$75*calculadoraViab!$C$66/4),0)</f>
        <v>0</v>
      </c>
      <c r="CG27" s="282">
        <f>IF(AND(fluxoDeCaixa!CG19&gt;=calculadoraViab!$C$85,fluxoDeCaixa!CG19&lt;EDATE(calculadoraViab!$C$85,calculadoraViab!$B$86+calculadoraViab!$B$87)),calculadoraViab!$D$71*(calculadoraViab!$C$66*calculadoraViab!$C$71/(calculadoraViab!$B$86+calculadoraViab!$B$87)),0)
+
IF(AND(fluxoDeCaixa!CG19&gt;=calculadoraViab!$C$86,fluxoDeCaixa!CG19&lt;EDATE(calculadoraViab!$C$86,calculadoraViab!$B$87)),IF(AND(calculadoraViab!CG29&lt;&gt;0,calculadoraViab!$B$71=0,calculadoraViab!$B$72=100%,calculadoraViab!$B$73=0,calculadoraViab!$B$86=0),calculadoraViab!$C$59/calculadoraViab!$B$87,calculadoraViab!$D$72*(calculadoraViab!$C$66*calculadoraViab!$C$72/calculadoraViab!$B$87)),0)
+
IF(MONTH(fluxoDeCaixa!CG19)&amp;YEAR(fluxoDeCaixa!CG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IF(MONTH(fluxoDeCaixa!CG3)&amp;YEAR(fluxoDeCaixa!CG3)=MONTH(EDATE(calculadoraViab!$C$87,3))&amp;YEAR(EDATE(calculadoraViab!$C$87,3)),(calculadoraViab!$C$74*calculadoraViab!$C$66/4),0)
+
IF(MONTH(fluxoDeCaixa!CG3)&amp;YEAR(fluxoDeCaixa!CG3)=MONTH(EDATE(calculadoraViab!$C$87,6))&amp;YEAR(EDATE(calculadoraViab!$C$87,6)),(calculadoraViab!$C$74*calculadoraViab!$C$66/4),0)
+
IF(MONTH(fluxoDeCaixa!CG3)&amp;YEAR(fluxoDeCaixa!CG3)=MONTH(EDATE(calculadoraViab!$C$87,9))&amp;YEAR(EDATE(calculadoraViab!$C$87,9)),(calculadoraViab!$C$74*calculadoraViab!$C$66/4),0)
+
IF(MONTH(fluxoDeCaixa!CG3)&amp;YEAR(fluxoDeCaixa!CG3)=MONTH(EDATE(calculadoraViab!$C$87,12))&amp;YEAR(EDATE(calculadoraViab!$C$87,12)),(calculadoraViab!$C$74*calculadoraViab!$C$66/4),0)
+
IF(MONTH(fluxoDeCaixa!CG3)&amp;YEAR(fluxoDeCaixa!CG3)=MONTH(EDATE(calculadoraViab!$C$87,15))&amp;YEAR(EDATE(calculadoraViab!$C$87,15)),(calculadoraViab!$C$75*calculadoraViab!$C$66/4),0)
+
IF(MONTH(fluxoDeCaixa!CG3)&amp;YEAR(fluxoDeCaixa!CG3)=MONTH(EDATE(calculadoraViab!$C$87,18))&amp;YEAR(EDATE(calculadoraViab!$C$87,18)),(calculadoraViab!$C$75*calculadoraViab!$C$66/4),0)
+
IF(MONTH(fluxoDeCaixa!CG3)&amp;YEAR(fluxoDeCaixa!CG3)=MONTH(EDATE(calculadoraViab!$C$87,21))&amp;YEAR(EDATE(calculadoraViab!$C$87,21)),(calculadoraViab!$C$75*calculadoraViab!$C$66/4),0)
+
IF(MONTH(fluxoDeCaixa!CG3)&amp;YEAR(fluxoDeCaixa!CG3)=MONTH(EDATE(calculadoraViab!$C$87,24))&amp;YEAR(EDATE(calculadoraViab!$C$87,24)),(calculadoraViab!$C$75*calculadoraViab!$C$66/4),0)</f>
        <v>0</v>
      </c>
      <c r="CH27" s="282">
        <f>IF(AND(fluxoDeCaixa!CH19&gt;=calculadoraViab!$C$85,fluxoDeCaixa!CH19&lt;EDATE(calculadoraViab!$C$85,calculadoraViab!$B$86+calculadoraViab!$B$87)),calculadoraViab!$D$71*(calculadoraViab!$C$66*calculadoraViab!$C$71/(calculadoraViab!$B$86+calculadoraViab!$B$87)),0)
+
IF(AND(fluxoDeCaixa!CH19&gt;=calculadoraViab!$C$86,fluxoDeCaixa!CH19&lt;EDATE(calculadoraViab!$C$86,calculadoraViab!$B$87)),IF(AND(calculadoraViab!CH29&lt;&gt;0,calculadoraViab!$B$71=0,calculadoraViab!$B$72=100%,calculadoraViab!$B$73=0,calculadoraViab!$B$86=0),calculadoraViab!$C$59/calculadoraViab!$B$87,calculadoraViab!$D$72*(calculadoraViab!$C$66*calculadoraViab!$C$72/calculadoraViab!$B$87)),0)
+
IF(MONTH(fluxoDeCaixa!CH19)&amp;YEAR(fluxoDeCaixa!CH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IF(MONTH(fluxoDeCaixa!CH3)&amp;YEAR(fluxoDeCaixa!CH3)=MONTH(EDATE(calculadoraViab!$C$87,3))&amp;YEAR(EDATE(calculadoraViab!$C$87,3)),(calculadoraViab!$C$74*calculadoraViab!$C$66/4),0)
+
IF(MONTH(fluxoDeCaixa!CH3)&amp;YEAR(fluxoDeCaixa!CH3)=MONTH(EDATE(calculadoraViab!$C$87,6))&amp;YEAR(EDATE(calculadoraViab!$C$87,6)),(calculadoraViab!$C$74*calculadoraViab!$C$66/4),0)
+
IF(MONTH(fluxoDeCaixa!CH3)&amp;YEAR(fluxoDeCaixa!CH3)=MONTH(EDATE(calculadoraViab!$C$87,9))&amp;YEAR(EDATE(calculadoraViab!$C$87,9)),(calculadoraViab!$C$74*calculadoraViab!$C$66/4),0)
+
IF(MONTH(fluxoDeCaixa!CH3)&amp;YEAR(fluxoDeCaixa!CH3)=MONTH(EDATE(calculadoraViab!$C$87,12))&amp;YEAR(EDATE(calculadoraViab!$C$87,12)),(calculadoraViab!$C$74*calculadoraViab!$C$66/4),0)
+
IF(MONTH(fluxoDeCaixa!CH3)&amp;YEAR(fluxoDeCaixa!CH3)=MONTH(EDATE(calculadoraViab!$C$87,15))&amp;YEAR(EDATE(calculadoraViab!$C$87,15)),(calculadoraViab!$C$75*calculadoraViab!$C$66/4),0)
+
IF(MONTH(fluxoDeCaixa!CH3)&amp;YEAR(fluxoDeCaixa!CH3)=MONTH(EDATE(calculadoraViab!$C$87,18))&amp;YEAR(EDATE(calculadoraViab!$C$87,18)),(calculadoraViab!$C$75*calculadoraViab!$C$66/4),0)
+
IF(MONTH(fluxoDeCaixa!CH3)&amp;YEAR(fluxoDeCaixa!CH3)=MONTH(EDATE(calculadoraViab!$C$87,21))&amp;YEAR(EDATE(calculadoraViab!$C$87,21)),(calculadoraViab!$C$75*calculadoraViab!$C$66/4),0)
+
IF(MONTH(fluxoDeCaixa!CH3)&amp;YEAR(fluxoDeCaixa!CH3)=MONTH(EDATE(calculadoraViab!$C$87,24))&amp;YEAR(EDATE(calculadoraViab!$C$87,24)),(calculadoraViab!$C$75*calculadoraViab!$C$66/4),0)</f>
        <v>0</v>
      </c>
      <c r="CI27" s="282">
        <f>IF(AND(fluxoDeCaixa!CI19&gt;=calculadoraViab!$C$85,fluxoDeCaixa!CI19&lt;EDATE(calculadoraViab!$C$85,calculadoraViab!$B$86+calculadoraViab!$B$87)),calculadoraViab!$D$71*(calculadoraViab!$C$66*calculadoraViab!$C$71/(calculadoraViab!$B$86+calculadoraViab!$B$87)),0)
+
IF(AND(fluxoDeCaixa!CI19&gt;=calculadoraViab!$C$86,fluxoDeCaixa!CI19&lt;EDATE(calculadoraViab!$C$86,calculadoraViab!$B$87)),IF(AND(calculadoraViab!CI29&lt;&gt;0,calculadoraViab!$B$71=0,calculadoraViab!$B$72=100%,calculadoraViab!$B$73=0,calculadoraViab!$B$86=0),calculadoraViab!$C$59/calculadoraViab!$B$87,calculadoraViab!$D$72*(calculadoraViab!$C$66*calculadoraViab!$C$72/calculadoraViab!$B$87)),0)
+
IF(MONTH(fluxoDeCaixa!CI19)&amp;YEAR(fluxoDeCaixa!CI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IF(MONTH(fluxoDeCaixa!CI3)&amp;YEAR(fluxoDeCaixa!CI3)=MONTH(EDATE(calculadoraViab!$C$87,3))&amp;YEAR(EDATE(calculadoraViab!$C$87,3)),(calculadoraViab!$C$74*calculadoraViab!$C$66/4),0)
+
IF(MONTH(fluxoDeCaixa!CI3)&amp;YEAR(fluxoDeCaixa!CI3)=MONTH(EDATE(calculadoraViab!$C$87,6))&amp;YEAR(EDATE(calculadoraViab!$C$87,6)),(calculadoraViab!$C$74*calculadoraViab!$C$66/4),0)
+
IF(MONTH(fluxoDeCaixa!CI3)&amp;YEAR(fluxoDeCaixa!CI3)=MONTH(EDATE(calculadoraViab!$C$87,9))&amp;YEAR(EDATE(calculadoraViab!$C$87,9)),(calculadoraViab!$C$74*calculadoraViab!$C$66/4),0)
+
IF(MONTH(fluxoDeCaixa!CI3)&amp;YEAR(fluxoDeCaixa!CI3)=MONTH(EDATE(calculadoraViab!$C$87,12))&amp;YEAR(EDATE(calculadoraViab!$C$87,12)),(calculadoraViab!$C$74*calculadoraViab!$C$66/4),0)
+
IF(MONTH(fluxoDeCaixa!CI3)&amp;YEAR(fluxoDeCaixa!CI3)=MONTH(EDATE(calculadoraViab!$C$87,15))&amp;YEAR(EDATE(calculadoraViab!$C$87,15)),(calculadoraViab!$C$75*calculadoraViab!$C$66/4),0)
+
IF(MONTH(fluxoDeCaixa!CI3)&amp;YEAR(fluxoDeCaixa!CI3)=MONTH(EDATE(calculadoraViab!$C$87,18))&amp;YEAR(EDATE(calculadoraViab!$C$87,18)),(calculadoraViab!$C$75*calculadoraViab!$C$66/4),0)
+
IF(MONTH(fluxoDeCaixa!CI3)&amp;YEAR(fluxoDeCaixa!CI3)=MONTH(EDATE(calculadoraViab!$C$87,21))&amp;YEAR(EDATE(calculadoraViab!$C$87,21)),(calculadoraViab!$C$75*calculadoraViab!$C$66/4),0)
+
IF(MONTH(fluxoDeCaixa!CI3)&amp;YEAR(fluxoDeCaixa!CI3)=MONTH(EDATE(calculadoraViab!$C$87,24))&amp;YEAR(EDATE(calculadoraViab!$C$87,24)),(calculadoraViab!$C$75*calculadoraViab!$C$66/4),0)</f>
        <v>0</v>
      </c>
      <c r="CJ27" s="282">
        <f>IF(AND(fluxoDeCaixa!CJ19&gt;=calculadoraViab!$C$85,fluxoDeCaixa!CJ19&lt;EDATE(calculadoraViab!$C$85,calculadoraViab!$B$86+calculadoraViab!$B$87)),calculadoraViab!$D$71*(calculadoraViab!$C$66*calculadoraViab!$C$71/(calculadoraViab!$B$86+calculadoraViab!$B$87)),0)
+
IF(AND(fluxoDeCaixa!CJ19&gt;=calculadoraViab!$C$86,fluxoDeCaixa!CJ19&lt;EDATE(calculadoraViab!$C$86,calculadoraViab!$B$87)),IF(AND(calculadoraViab!CJ29&lt;&gt;0,calculadoraViab!$B$71=0,calculadoraViab!$B$72=100%,calculadoraViab!$B$73=0,calculadoraViab!$B$86=0),calculadoraViab!$C$59/calculadoraViab!$B$87,calculadoraViab!$D$72*(calculadoraViab!$C$66*calculadoraViab!$C$72/calculadoraViab!$B$87)),0)
+
IF(MONTH(fluxoDeCaixa!CJ19)&amp;YEAR(fluxoDeCaixa!CJ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IF(MONTH(fluxoDeCaixa!CJ3)&amp;YEAR(fluxoDeCaixa!CJ3)=MONTH(EDATE(calculadoraViab!$C$87,3))&amp;YEAR(EDATE(calculadoraViab!$C$87,3)),(calculadoraViab!$C$74*calculadoraViab!$C$66/4),0)
+
IF(MONTH(fluxoDeCaixa!CJ3)&amp;YEAR(fluxoDeCaixa!CJ3)=MONTH(EDATE(calculadoraViab!$C$87,6))&amp;YEAR(EDATE(calculadoraViab!$C$87,6)),(calculadoraViab!$C$74*calculadoraViab!$C$66/4),0)
+
IF(MONTH(fluxoDeCaixa!CJ3)&amp;YEAR(fluxoDeCaixa!CJ3)=MONTH(EDATE(calculadoraViab!$C$87,9))&amp;YEAR(EDATE(calculadoraViab!$C$87,9)),(calculadoraViab!$C$74*calculadoraViab!$C$66/4),0)
+
IF(MONTH(fluxoDeCaixa!CJ3)&amp;YEAR(fluxoDeCaixa!CJ3)=MONTH(EDATE(calculadoraViab!$C$87,12))&amp;YEAR(EDATE(calculadoraViab!$C$87,12)),(calculadoraViab!$C$74*calculadoraViab!$C$66/4),0)
+
IF(MONTH(fluxoDeCaixa!CJ3)&amp;YEAR(fluxoDeCaixa!CJ3)=MONTH(EDATE(calculadoraViab!$C$87,15))&amp;YEAR(EDATE(calculadoraViab!$C$87,15)),(calculadoraViab!$C$75*calculadoraViab!$C$66/4),0)
+
IF(MONTH(fluxoDeCaixa!CJ3)&amp;YEAR(fluxoDeCaixa!CJ3)=MONTH(EDATE(calculadoraViab!$C$87,18))&amp;YEAR(EDATE(calculadoraViab!$C$87,18)),(calculadoraViab!$C$75*calculadoraViab!$C$66/4),0)
+
IF(MONTH(fluxoDeCaixa!CJ3)&amp;YEAR(fluxoDeCaixa!CJ3)=MONTH(EDATE(calculadoraViab!$C$87,21))&amp;YEAR(EDATE(calculadoraViab!$C$87,21)),(calculadoraViab!$C$75*calculadoraViab!$C$66/4),0)
+
IF(MONTH(fluxoDeCaixa!CJ3)&amp;YEAR(fluxoDeCaixa!CJ3)=MONTH(EDATE(calculadoraViab!$C$87,24))&amp;YEAR(EDATE(calculadoraViab!$C$87,24)),(calculadoraViab!$C$75*calculadoraViab!$C$66/4),0)</f>
        <v>0</v>
      </c>
      <c r="CK27" s="282">
        <f>IF(AND(fluxoDeCaixa!CK19&gt;=calculadoraViab!$C$85,fluxoDeCaixa!CK19&lt;EDATE(calculadoraViab!$C$85,calculadoraViab!$B$86+calculadoraViab!$B$87)),calculadoraViab!$D$71*(calculadoraViab!$C$66*calculadoraViab!$C$71/(calculadoraViab!$B$86+calculadoraViab!$B$87)),0)
+
IF(AND(fluxoDeCaixa!CK19&gt;=calculadoraViab!$C$86,fluxoDeCaixa!CK19&lt;EDATE(calculadoraViab!$C$86,calculadoraViab!$B$87)),IF(AND(calculadoraViab!CK29&lt;&gt;0,calculadoraViab!$B$71=0,calculadoraViab!$B$72=100%,calculadoraViab!$B$73=0,calculadoraViab!$B$86=0),calculadoraViab!$C$59/calculadoraViab!$B$87,calculadoraViab!$D$72*(calculadoraViab!$C$66*calculadoraViab!$C$72/calculadoraViab!$B$87)),0)
+
IF(MONTH(fluxoDeCaixa!CK19)&amp;YEAR(fluxoDeCaixa!CK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IF(MONTH(fluxoDeCaixa!CK3)&amp;YEAR(fluxoDeCaixa!CK3)=MONTH(EDATE(calculadoraViab!$C$87,3))&amp;YEAR(EDATE(calculadoraViab!$C$87,3)),(calculadoraViab!$C$74*calculadoraViab!$C$66/4),0)
+
IF(MONTH(fluxoDeCaixa!CK3)&amp;YEAR(fluxoDeCaixa!CK3)=MONTH(EDATE(calculadoraViab!$C$87,6))&amp;YEAR(EDATE(calculadoraViab!$C$87,6)),(calculadoraViab!$C$74*calculadoraViab!$C$66/4),0)
+
IF(MONTH(fluxoDeCaixa!CK3)&amp;YEAR(fluxoDeCaixa!CK3)=MONTH(EDATE(calculadoraViab!$C$87,9))&amp;YEAR(EDATE(calculadoraViab!$C$87,9)),(calculadoraViab!$C$74*calculadoraViab!$C$66/4),0)
+
IF(MONTH(fluxoDeCaixa!CK3)&amp;YEAR(fluxoDeCaixa!CK3)=MONTH(EDATE(calculadoraViab!$C$87,12))&amp;YEAR(EDATE(calculadoraViab!$C$87,12)),(calculadoraViab!$C$74*calculadoraViab!$C$66/4),0)
+
IF(MONTH(fluxoDeCaixa!CK3)&amp;YEAR(fluxoDeCaixa!CK3)=MONTH(EDATE(calculadoraViab!$C$87,15))&amp;YEAR(EDATE(calculadoraViab!$C$87,15)),(calculadoraViab!$C$75*calculadoraViab!$C$66/4),0)
+
IF(MONTH(fluxoDeCaixa!CK3)&amp;YEAR(fluxoDeCaixa!CK3)=MONTH(EDATE(calculadoraViab!$C$87,18))&amp;YEAR(EDATE(calculadoraViab!$C$87,18)),(calculadoraViab!$C$75*calculadoraViab!$C$66/4),0)
+
IF(MONTH(fluxoDeCaixa!CK3)&amp;YEAR(fluxoDeCaixa!CK3)=MONTH(EDATE(calculadoraViab!$C$87,21))&amp;YEAR(EDATE(calculadoraViab!$C$87,21)),(calculadoraViab!$C$75*calculadoraViab!$C$66/4),0)
+
IF(MONTH(fluxoDeCaixa!CK3)&amp;YEAR(fluxoDeCaixa!CK3)=MONTH(EDATE(calculadoraViab!$C$87,24))&amp;YEAR(EDATE(calculadoraViab!$C$87,24)),(calculadoraViab!$C$75*calculadoraViab!$C$66/4),0)</f>
        <v>0</v>
      </c>
      <c r="CL27" s="282">
        <f>IF(AND(fluxoDeCaixa!CL19&gt;=calculadoraViab!$C$85,fluxoDeCaixa!CL19&lt;EDATE(calculadoraViab!$C$85,calculadoraViab!$B$86+calculadoraViab!$B$87)),calculadoraViab!$D$71*(calculadoraViab!$C$66*calculadoraViab!$C$71/(calculadoraViab!$B$86+calculadoraViab!$B$87)),0)
+
IF(AND(fluxoDeCaixa!CL19&gt;=calculadoraViab!$C$86,fluxoDeCaixa!CL19&lt;EDATE(calculadoraViab!$C$86,calculadoraViab!$B$87)),IF(AND(calculadoraViab!CL29&lt;&gt;0,calculadoraViab!$B$71=0,calculadoraViab!$B$72=100%,calculadoraViab!$B$73=0,calculadoraViab!$B$86=0),calculadoraViab!$C$59/calculadoraViab!$B$87,calculadoraViab!$D$72*(calculadoraViab!$C$66*calculadoraViab!$C$72/calculadoraViab!$B$87)),0)
+
IF(MONTH(fluxoDeCaixa!CL19)&amp;YEAR(fluxoDeCaixa!CL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IF(MONTH(fluxoDeCaixa!CL3)&amp;YEAR(fluxoDeCaixa!CL3)=MONTH(EDATE(calculadoraViab!$C$87,3))&amp;YEAR(EDATE(calculadoraViab!$C$87,3)),(calculadoraViab!$C$74*calculadoraViab!$C$66/4),0)
+
IF(MONTH(fluxoDeCaixa!CL3)&amp;YEAR(fluxoDeCaixa!CL3)=MONTH(EDATE(calculadoraViab!$C$87,6))&amp;YEAR(EDATE(calculadoraViab!$C$87,6)),(calculadoraViab!$C$74*calculadoraViab!$C$66/4),0)
+
IF(MONTH(fluxoDeCaixa!CL3)&amp;YEAR(fluxoDeCaixa!CL3)=MONTH(EDATE(calculadoraViab!$C$87,9))&amp;YEAR(EDATE(calculadoraViab!$C$87,9)),(calculadoraViab!$C$74*calculadoraViab!$C$66/4),0)
+
IF(MONTH(fluxoDeCaixa!CL3)&amp;YEAR(fluxoDeCaixa!CL3)=MONTH(EDATE(calculadoraViab!$C$87,12))&amp;YEAR(EDATE(calculadoraViab!$C$87,12)),(calculadoraViab!$C$74*calculadoraViab!$C$66/4),0)
+
IF(MONTH(fluxoDeCaixa!CL3)&amp;YEAR(fluxoDeCaixa!CL3)=MONTH(EDATE(calculadoraViab!$C$87,15))&amp;YEAR(EDATE(calculadoraViab!$C$87,15)),(calculadoraViab!$C$75*calculadoraViab!$C$66/4),0)
+
IF(MONTH(fluxoDeCaixa!CL3)&amp;YEAR(fluxoDeCaixa!CL3)=MONTH(EDATE(calculadoraViab!$C$87,18))&amp;YEAR(EDATE(calculadoraViab!$C$87,18)),(calculadoraViab!$C$75*calculadoraViab!$C$66/4),0)
+
IF(MONTH(fluxoDeCaixa!CL3)&amp;YEAR(fluxoDeCaixa!CL3)=MONTH(EDATE(calculadoraViab!$C$87,21))&amp;YEAR(EDATE(calculadoraViab!$C$87,21)),(calculadoraViab!$C$75*calculadoraViab!$C$66/4),0)
+
IF(MONTH(fluxoDeCaixa!CL3)&amp;YEAR(fluxoDeCaixa!CL3)=MONTH(EDATE(calculadoraViab!$C$87,24))&amp;YEAR(EDATE(calculadoraViab!$C$87,24)),(calculadoraViab!$C$75*calculadoraViab!$C$66/4),0)</f>
        <v>0</v>
      </c>
      <c r="CM27" s="282">
        <f>IF(AND(fluxoDeCaixa!CM19&gt;=calculadoraViab!$C$85,fluxoDeCaixa!CM19&lt;EDATE(calculadoraViab!$C$85,calculadoraViab!$B$86+calculadoraViab!$B$87)),calculadoraViab!$D$71*(calculadoraViab!$C$66*calculadoraViab!$C$71/(calculadoraViab!$B$86+calculadoraViab!$B$87)),0)
+
IF(AND(fluxoDeCaixa!CM19&gt;=calculadoraViab!$C$86,fluxoDeCaixa!CM19&lt;EDATE(calculadoraViab!$C$86,calculadoraViab!$B$87)),IF(AND(calculadoraViab!CM29&lt;&gt;0,calculadoraViab!$B$71=0,calculadoraViab!$B$72=100%,calculadoraViab!$B$73=0,calculadoraViab!$B$86=0),calculadoraViab!$C$59/calculadoraViab!$B$87,calculadoraViab!$D$72*(calculadoraViab!$C$66*calculadoraViab!$C$72/calculadoraViab!$B$87)),0)
+
IF(MONTH(fluxoDeCaixa!CM19)&amp;YEAR(fluxoDeCaixa!CM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IF(MONTH(fluxoDeCaixa!CM3)&amp;YEAR(fluxoDeCaixa!CM3)=MONTH(EDATE(calculadoraViab!$C$87,3))&amp;YEAR(EDATE(calculadoraViab!$C$87,3)),(calculadoraViab!$C$74*calculadoraViab!$C$66/4),0)
+
IF(MONTH(fluxoDeCaixa!CM3)&amp;YEAR(fluxoDeCaixa!CM3)=MONTH(EDATE(calculadoraViab!$C$87,6))&amp;YEAR(EDATE(calculadoraViab!$C$87,6)),(calculadoraViab!$C$74*calculadoraViab!$C$66/4),0)
+
IF(MONTH(fluxoDeCaixa!CM3)&amp;YEAR(fluxoDeCaixa!CM3)=MONTH(EDATE(calculadoraViab!$C$87,9))&amp;YEAR(EDATE(calculadoraViab!$C$87,9)),(calculadoraViab!$C$74*calculadoraViab!$C$66/4),0)
+
IF(MONTH(fluxoDeCaixa!CM3)&amp;YEAR(fluxoDeCaixa!CM3)=MONTH(EDATE(calculadoraViab!$C$87,12))&amp;YEAR(EDATE(calculadoraViab!$C$87,12)),(calculadoraViab!$C$74*calculadoraViab!$C$66/4),0)
+
IF(MONTH(fluxoDeCaixa!CM3)&amp;YEAR(fluxoDeCaixa!CM3)=MONTH(EDATE(calculadoraViab!$C$87,15))&amp;YEAR(EDATE(calculadoraViab!$C$87,15)),(calculadoraViab!$C$75*calculadoraViab!$C$66/4),0)
+
IF(MONTH(fluxoDeCaixa!CM3)&amp;YEAR(fluxoDeCaixa!CM3)=MONTH(EDATE(calculadoraViab!$C$87,18))&amp;YEAR(EDATE(calculadoraViab!$C$87,18)),(calculadoraViab!$C$75*calculadoraViab!$C$66/4),0)
+
IF(MONTH(fluxoDeCaixa!CM3)&amp;YEAR(fluxoDeCaixa!CM3)=MONTH(EDATE(calculadoraViab!$C$87,21))&amp;YEAR(EDATE(calculadoraViab!$C$87,21)),(calculadoraViab!$C$75*calculadoraViab!$C$66/4),0)
+
IF(MONTH(fluxoDeCaixa!CM3)&amp;YEAR(fluxoDeCaixa!CM3)=MONTH(EDATE(calculadoraViab!$C$87,24))&amp;YEAR(EDATE(calculadoraViab!$C$87,24)),(calculadoraViab!$C$75*calculadoraViab!$C$66/4),0)</f>
        <v>0</v>
      </c>
      <c r="CN27" s="282">
        <f>IF(AND(fluxoDeCaixa!CN19&gt;=calculadoraViab!$C$85,fluxoDeCaixa!CN19&lt;EDATE(calculadoraViab!$C$85,calculadoraViab!$B$86+calculadoraViab!$B$87)),calculadoraViab!$D$71*(calculadoraViab!$C$66*calculadoraViab!$C$71/(calculadoraViab!$B$86+calculadoraViab!$B$87)),0)
+
IF(AND(fluxoDeCaixa!CN19&gt;=calculadoraViab!$C$86,fluxoDeCaixa!CN19&lt;EDATE(calculadoraViab!$C$86,calculadoraViab!$B$87)),IF(AND(calculadoraViab!CN29&lt;&gt;0,calculadoraViab!$B$71=0,calculadoraViab!$B$72=100%,calculadoraViab!$B$73=0,calculadoraViab!$B$86=0),calculadoraViab!$C$59/calculadoraViab!$B$87,calculadoraViab!$D$72*(calculadoraViab!$C$66*calculadoraViab!$C$72/calculadoraViab!$B$87)),0)
+
IF(MONTH(fluxoDeCaixa!CN19)&amp;YEAR(fluxoDeCaixa!CN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IF(MONTH(fluxoDeCaixa!CN3)&amp;YEAR(fluxoDeCaixa!CN3)=MONTH(EDATE(calculadoraViab!$C$87,3))&amp;YEAR(EDATE(calculadoraViab!$C$87,3)),(calculadoraViab!$C$74*calculadoraViab!$C$66/4),0)
+
IF(MONTH(fluxoDeCaixa!CN3)&amp;YEAR(fluxoDeCaixa!CN3)=MONTH(EDATE(calculadoraViab!$C$87,6))&amp;YEAR(EDATE(calculadoraViab!$C$87,6)),(calculadoraViab!$C$74*calculadoraViab!$C$66/4),0)
+
IF(MONTH(fluxoDeCaixa!CN3)&amp;YEAR(fluxoDeCaixa!CN3)=MONTH(EDATE(calculadoraViab!$C$87,9))&amp;YEAR(EDATE(calculadoraViab!$C$87,9)),(calculadoraViab!$C$74*calculadoraViab!$C$66/4),0)
+
IF(MONTH(fluxoDeCaixa!CN3)&amp;YEAR(fluxoDeCaixa!CN3)=MONTH(EDATE(calculadoraViab!$C$87,12))&amp;YEAR(EDATE(calculadoraViab!$C$87,12)),(calculadoraViab!$C$74*calculadoraViab!$C$66/4),0)
+
IF(MONTH(fluxoDeCaixa!CN3)&amp;YEAR(fluxoDeCaixa!CN3)=MONTH(EDATE(calculadoraViab!$C$87,15))&amp;YEAR(EDATE(calculadoraViab!$C$87,15)),(calculadoraViab!$C$75*calculadoraViab!$C$66/4),0)
+
IF(MONTH(fluxoDeCaixa!CN3)&amp;YEAR(fluxoDeCaixa!CN3)=MONTH(EDATE(calculadoraViab!$C$87,18))&amp;YEAR(EDATE(calculadoraViab!$C$87,18)),(calculadoraViab!$C$75*calculadoraViab!$C$66/4),0)
+
IF(MONTH(fluxoDeCaixa!CN3)&amp;YEAR(fluxoDeCaixa!CN3)=MONTH(EDATE(calculadoraViab!$C$87,21))&amp;YEAR(EDATE(calculadoraViab!$C$87,21)),(calculadoraViab!$C$75*calculadoraViab!$C$66/4),0)
+
IF(MONTH(fluxoDeCaixa!CN3)&amp;YEAR(fluxoDeCaixa!CN3)=MONTH(EDATE(calculadoraViab!$C$87,24))&amp;YEAR(EDATE(calculadoraViab!$C$87,24)),(calculadoraViab!$C$75*calculadoraViab!$C$66/4),0)</f>
        <v>0</v>
      </c>
      <c r="CO27" s="282">
        <f>IF(AND(fluxoDeCaixa!CO19&gt;=calculadoraViab!$C$85,fluxoDeCaixa!CO19&lt;EDATE(calculadoraViab!$C$85,calculadoraViab!$B$86+calculadoraViab!$B$87)),calculadoraViab!$D$71*(calculadoraViab!$C$66*calculadoraViab!$C$71/(calculadoraViab!$B$86+calculadoraViab!$B$87)),0)
+
IF(AND(fluxoDeCaixa!CO19&gt;=calculadoraViab!$C$86,fluxoDeCaixa!CO19&lt;EDATE(calculadoraViab!$C$86,calculadoraViab!$B$87)),IF(AND(calculadoraViab!CO29&lt;&gt;0,calculadoraViab!$B$71=0,calculadoraViab!$B$72=100%,calculadoraViab!$B$73=0,calculadoraViab!$B$86=0),calculadoraViab!$C$59/calculadoraViab!$B$87,calculadoraViab!$D$72*(calculadoraViab!$C$66*calculadoraViab!$C$72/calculadoraViab!$B$87)),0)
+
IF(MONTH(fluxoDeCaixa!CO19)&amp;YEAR(fluxoDeCaixa!CO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IF(MONTH(fluxoDeCaixa!CO3)&amp;YEAR(fluxoDeCaixa!CO3)=MONTH(EDATE(calculadoraViab!$C$87,3))&amp;YEAR(EDATE(calculadoraViab!$C$87,3)),(calculadoraViab!$C$74*calculadoraViab!$C$66/4),0)
+
IF(MONTH(fluxoDeCaixa!CO3)&amp;YEAR(fluxoDeCaixa!CO3)=MONTH(EDATE(calculadoraViab!$C$87,6))&amp;YEAR(EDATE(calculadoraViab!$C$87,6)),(calculadoraViab!$C$74*calculadoraViab!$C$66/4),0)
+
IF(MONTH(fluxoDeCaixa!CO3)&amp;YEAR(fluxoDeCaixa!CO3)=MONTH(EDATE(calculadoraViab!$C$87,9))&amp;YEAR(EDATE(calculadoraViab!$C$87,9)),(calculadoraViab!$C$74*calculadoraViab!$C$66/4),0)
+
IF(MONTH(fluxoDeCaixa!CO3)&amp;YEAR(fluxoDeCaixa!CO3)=MONTH(EDATE(calculadoraViab!$C$87,12))&amp;YEAR(EDATE(calculadoraViab!$C$87,12)),(calculadoraViab!$C$74*calculadoraViab!$C$66/4),0)
+
IF(MONTH(fluxoDeCaixa!CO3)&amp;YEAR(fluxoDeCaixa!CO3)=MONTH(EDATE(calculadoraViab!$C$87,15))&amp;YEAR(EDATE(calculadoraViab!$C$87,15)),(calculadoraViab!$C$75*calculadoraViab!$C$66/4),0)
+
IF(MONTH(fluxoDeCaixa!CO3)&amp;YEAR(fluxoDeCaixa!CO3)=MONTH(EDATE(calculadoraViab!$C$87,18))&amp;YEAR(EDATE(calculadoraViab!$C$87,18)),(calculadoraViab!$C$75*calculadoraViab!$C$66/4),0)
+
IF(MONTH(fluxoDeCaixa!CO3)&amp;YEAR(fluxoDeCaixa!CO3)=MONTH(EDATE(calculadoraViab!$C$87,21))&amp;YEAR(EDATE(calculadoraViab!$C$87,21)),(calculadoraViab!$C$75*calculadoraViab!$C$66/4),0)
+
IF(MONTH(fluxoDeCaixa!CO3)&amp;YEAR(fluxoDeCaixa!CO3)=MONTH(EDATE(calculadoraViab!$C$87,24))&amp;YEAR(EDATE(calculadoraViab!$C$87,24)),(calculadoraViab!$C$75*calculadoraViab!$C$66/4),0)</f>
        <v>0</v>
      </c>
      <c r="CP27" s="282">
        <f>IF(AND(fluxoDeCaixa!CP19&gt;=calculadoraViab!$C$85,fluxoDeCaixa!CP19&lt;EDATE(calculadoraViab!$C$85,calculadoraViab!$B$86+calculadoraViab!$B$87)),calculadoraViab!$D$71*(calculadoraViab!$C$66*calculadoraViab!$C$71/(calculadoraViab!$B$86+calculadoraViab!$B$87)),0)
+
IF(AND(fluxoDeCaixa!CP19&gt;=calculadoraViab!$C$86,fluxoDeCaixa!CP19&lt;EDATE(calculadoraViab!$C$86,calculadoraViab!$B$87)),IF(AND(calculadoraViab!CP29&lt;&gt;0,calculadoraViab!$B$71=0,calculadoraViab!$B$72=100%,calculadoraViab!$B$73=0,calculadoraViab!$B$86=0),calculadoraViab!$C$59/calculadoraViab!$B$87,calculadoraViab!$D$72*(calculadoraViab!$C$66*calculadoraViab!$C$72/calculadoraViab!$B$87)),0)
+
IF(MONTH(fluxoDeCaixa!CP19)&amp;YEAR(fluxoDeCaixa!CP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IF(MONTH(fluxoDeCaixa!CP3)&amp;YEAR(fluxoDeCaixa!CP3)=MONTH(EDATE(calculadoraViab!$C$87,3))&amp;YEAR(EDATE(calculadoraViab!$C$87,3)),(calculadoraViab!$C$74*calculadoraViab!$C$66/4),0)
+
IF(MONTH(fluxoDeCaixa!CP3)&amp;YEAR(fluxoDeCaixa!CP3)=MONTH(EDATE(calculadoraViab!$C$87,6))&amp;YEAR(EDATE(calculadoraViab!$C$87,6)),(calculadoraViab!$C$74*calculadoraViab!$C$66/4),0)
+
IF(MONTH(fluxoDeCaixa!CP3)&amp;YEAR(fluxoDeCaixa!CP3)=MONTH(EDATE(calculadoraViab!$C$87,9))&amp;YEAR(EDATE(calculadoraViab!$C$87,9)),(calculadoraViab!$C$74*calculadoraViab!$C$66/4),0)
+
IF(MONTH(fluxoDeCaixa!CP3)&amp;YEAR(fluxoDeCaixa!CP3)=MONTH(EDATE(calculadoraViab!$C$87,12))&amp;YEAR(EDATE(calculadoraViab!$C$87,12)),(calculadoraViab!$C$74*calculadoraViab!$C$66/4),0)
+
IF(MONTH(fluxoDeCaixa!CP3)&amp;YEAR(fluxoDeCaixa!CP3)=MONTH(EDATE(calculadoraViab!$C$87,15))&amp;YEAR(EDATE(calculadoraViab!$C$87,15)),(calculadoraViab!$C$75*calculadoraViab!$C$66/4),0)
+
IF(MONTH(fluxoDeCaixa!CP3)&amp;YEAR(fluxoDeCaixa!CP3)=MONTH(EDATE(calculadoraViab!$C$87,18))&amp;YEAR(EDATE(calculadoraViab!$C$87,18)),(calculadoraViab!$C$75*calculadoraViab!$C$66/4),0)
+
IF(MONTH(fluxoDeCaixa!CP3)&amp;YEAR(fluxoDeCaixa!CP3)=MONTH(EDATE(calculadoraViab!$C$87,21))&amp;YEAR(EDATE(calculadoraViab!$C$87,21)),(calculadoraViab!$C$75*calculadoraViab!$C$66/4),0)
+
IF(MONTH(fluxoDeCaixa!CP3)&amp;YEAR(fluxoDeCaixa!CP3)=MONTH(EDATE(calculadoraViab!$C$87,24))&amp;YEAR(EDATE(calculadoraViab!$C$87,24)),(calculadoraViab!$C$75*calculadoraViab!$C$66/4),0)</f>
        <v>0</v>
      </c>
      <c r="CQ27" s="282">
        <f>IF(AND(fluxoDeCaixa!CQ19&gt;=calculadoraViab!$C$85,fluxoDeCaixa!CQ19&lt;EDATE(calculadoraViab!$C$85,calculadoraViab!$B$86+calculadoraViab!$B$87)),calculadoraViab!$D$71*(calculadoraViab!$C$66*calculadoraViab!$C$71/(calculadoraViab!$B$86+calculadoraViab!$B$87)),0)
+
IF(AND(fluxoDeCaixa!CQ19&gt;=calculadoraViab!$C$86,fluxoDeCaixa!CQ19&lt;EDATE(calculadoraViab!$C$86,calculadoraViab!$B$87)),IF(AND(calculadoraViab!CQ29&lt;&gt;0,calculadoraViab!$B$71=0,calculadoraViab!$B$72=100%,calculadoraViab!$B$73=0,calculadoraViab!$B$86=0),calculadoraViab!$C$59/calculadoraViab!$B$87,calculadoraViab!$D$72*(calculadoraViab!$C$66*calculadoraViab!$C$72/calculadoraViab!$B$87)),0)
+
IF(MONTH(fluxoDeCaixa!CQ19)&amp;YEAR(fluxoDeCaixa!CQ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IF(MONTH(fluxoDeCaixa!CQ3)&amp;YEAR(fluxoDeCaixa!CQ3)=MONTH(EDATE(calculadoraViab!$C$87,3))&amp;YEAR(EDATE(calculadoraViab!$C$87,3)),(calculadoraViab!$C$74*calculadoraViab!$C$66/4),0)
+
IF(MONTH(fluxoDeCaixa!CQ3)&amp;YEAR(fluxoDeCaixa!CQ3)=MONTH(EDATE(calculadoraViab!$C$87,6))&amp;YEAR(EDATE(calculadoraViab!$C$87,6)),(calculadoraViab!$C$74*calculadoraViab!$C$66/4),0)
+
IF(MONTH(fluxoDeCaixa!CQ3)&amp;YEAR(fluxoDeCaixa!CQ3)=MONTH(EDATE(calculadoraViab!$C$87,9))&amp;YEAR(EDATE(calculadoraViab!$C$87,9)),(calculadoraViab!$C$74*calculadoraViab!$C$66/4),0)
+
IF(MONTH(fluxoDeCaixa!CQ3)&amp;YEAR(fluxoDeCaixa!CQ3)=MONTH(EDATE(calculadoraViab!$C$87,12))&amp;YEAR(EDATE(calculadoraViab!$C$87,12)),(calculadoraViab!$C$74*calculadoraViab!$C$66/4),0)
+
IF(MONTH(fluxoDeCaixa!CQ3)&amp;YEAR(fluxoDeCaixa!CQ3)=MONTH(EDATE(calculadoraViab!$C$87,15))&amp;YEAR(EDATE(calculadoraViab!$C$87,15)),(calculadoraViab!$C$75*calculadoraViab!$C$66/4),0)
+
IF(MONTH(fluxoDeCaixa!CQ3)&amp;YEAR(fluxoDeCaixa!CQ3)=MONTH(EDATE(calculadoraViab!$C$87,18))&amp;YEAR(EDATE(calculadoraViab!$C$87,18)),(calculadoraViab!$C$75*calculadoraViab!$C$66/4),0)
+
IF(MONTH(fluxoDeCaixa!CQ3)&amp;YEAR(fluxoDeCaixa!CQ3)=MONTH(EDATE(calculadoraViab!$C$87,21))&amp;YEAR(EDATE(calculadoraViab!$C$87,21)),(calculadoraViab!$C$75*calculadoraViab!$C$66/4),0)
+
IF(MONTH(fluxoDeCaixa!CQ3)&amp;YEAR(fluxoDeCaixa!CQ3)=MONTH(EDATE(calculadoraViab!$C$87,24))&amp;YEAR(EDATE(calculadoraViab!$C$87,24)),(calculadoraViab!$C$75*calculadoraViab!$C$66/4),0)</f>
        <v>0</v>
      </c>
      <c r="CR27" s="282">
        <f>IF(AND(fluxoDeCaixa!CR19&gt;=calculadoraViab!$C$85,fluxoDeCaixa!CR19&lt;EDATE(calculadoraViab!$C$85,calculadoraViab!$B$86+calculadoraViab!$B$87)),calculadoraViab!$D$71*(calculadoraViab!$C$66*calculadoraViab!$C$71/(calculadoraViab!$B$86+calculadoraViab!$B$87)),0)
+
IF(AND(fluxoDeCaixa!CR19&gt;=calculadoraViab!$C$86,fluxoDeCaixa!CR19&lt;EDATE(calculadoraViab!$C$86,calculadoraViab!$B$87)),IF(AND(calculadoraViab!CR29&lt;&gt;0,calculadoraViab!$B$71=0,calculadoraViab!$B$72=100%,calculadoraViab!$B$73=0,calculadoraViab!$B$86=0),calculadoraViab!$C$59/calculadoraViab!$B$87,calculadoraViab!$D$72*(calculadoraViab!$C$66*calculadoraViab!$C$72/calculadoraViab!$B$87)),0)
+
IF(MONTH(fluxoDeCaixa!CR19)&amp;YEAR(fluxoDeCaixa!CR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IF(MONTH(fluxoDeCaixa!CR3)&amp;YEAR(fluxoDeCaixa!CR3)=MONTH(EDATE(calculadoraViab!$C$87,3))&amp;YEAR(EDATE(calculadoraViab!$C$87,3)),(calculadoraViab!$C$74*calculadoraViab!$C$66/4),0)
+
IF(MONTH(fluxoDeCaixa!CR3)&amp;YEAR(fluxoDeCaixa!CR3)=MONTH(EDATE(calculadoraViab!$C$87,6))&amp;YEAR(EDATE(calculadoraViab!$C$87,6)),(calculadoraViab!$C$74*calculadoraViab!$C$66/4),0)
+
IF(MONTH(fluxoDeCaixa!CR3)&amp;YEAR(fluxoDeCaixa!CR3)=MONTH(EDATE(calculadoraViab!$C$87,9))&amp;YEAR(EDATE(calculadoraViab!$C$87,9)),(calculadoraViab!$C$74*calculadoraViab!$C$66/4),0)
+
IF(MONTH(fluxoDeCaixa!CR3)&amp;YEAR(fluxoDeCaixa!CR3)=MONTH(EDATE(calculadoraViab!$C$87,12))&amp;YEAR(EDATE(calculadoraViab!$C$87,12)),(calculadoraViab!$C$74*calculadoraViab!$C$66/4),0)
+
IF(MONTH(fluxoDeCaixa!CR3)&amp;YEAR(fluxoDeCaixa!CR3)=MONTH(EDATE(calculadoraViab!$C$87,15))&amp;YEAR(EDATE(calculadoraViab!$C$87,15)),(calculadoraViab!$C$75*calculadoraViab!$C$66/4),0)
+
IF(MONTH(fluxoDeCaixa!CR3)&amp;YEAR(fluxoDeCaixa!CR3)=MONTH(EDATE(calculadoraViab!$C$87,18))&amp;YEAR(EDATE(calculadoraViab!$C$87,18)),(calculadoraViab!$C$75*calculadoraViab!$C$66/4),0)
+
IF(MONTH(fluxoDeCaixa!CR3)&amp;YEAR(fluxoDeCaixa!CR3)=MONTH(EDATE(calculadoraViab!$C$87,21))&amp;YEAR(EDATE(calculadoraViab!$C$87,21)),(calculadoraViab!$C$75*calculadoraViab!$C$66/4),0)
+
IF(MONTH(fluxoDeCaixa!CR3)&amp;YEAR(fluxoDeCaixa!CR3)=MONTH(EDATE(calculadoraViab!$C$87,24))&amp;YEAR(EDATE(calculadoraViab!$C$87,24)),(calculadoraViab!$C$75*calculadoraViab!$C$66/4),0)</f>
        <v>0</v>
      </c>
      <c r="CS27" s="282">
        <f>IF(AND(fluxoDeCaixa!CS19&gt;=calculadoraViab!$C$85,fluxoDeCaixa!CS19&lt;EDATE(calculadoraViab!$C$85,calculadoraViab!$B$86+calculadoraViab!$B$87)),calculadoraViab!$D$71*(calculadoraViab!$C$66*calculadoraViab!$C$71/(calculadoraViab!$B$86+calculadoraViab!$B$87)),0)
+
IF(AND(fluxoDeCaixa!CS19&gt;=calculadoraViab!$C$86,fluxoDeCaixa!CS19&lt;EDATE(calculadoraViab!$C$86,calculadoraViab!$B$87)),IF(AND(calculadoraViab!CS29&lt;&gt;0,calculadoraViab!$B$71=0,calculadoraViab!$B$72=100%,calculadoraViab!$B$73=0,calculadoraViab!$B$86=0),calculadoraViab!$C$59/calculadoraViab!$B$87,calculadoraViab!$D$72*(calculadoraViab!$C$66*calculadoraViab!$C$72/calculadoraViab!$B$87)),0)
+
IF(MONTH(fluxoDeCaixa!CS19)&amp;YEAR(fluxoDeCaixa!CS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IF(MONTH(fluxoDeCaixa!CS3)&amp;YEAR(fluxoDeCaixa!CS3)=MONTH(EDATE(calculadoraViab!$C$87,3))&amp;YEAR(EDATE(calculadoraViab!$C$87,3)),(calculadoraViab!$C$74*calculadoraViab!$C$66/4),0)
+
IF(MONTH(fluxoDeCaixa!CS3)&amp;YEAR(fluxoDeCaixa!CS3)=MONTH(EDATE(calculadoraViab!$C$87,6))&amp;YEAR(EDATE(calculadoraViab!$C$87,6)),(calculadoraViab!$C$74*calculadoraViab!$C$66/4),0)
+
IF(MONTH(fluxoDeCaixa!CS3)&amp;YEAR(fluxoDeCaixa!CS3)=MONTH(EDATE(calculadoraViab!$C$87,9))&amp;YEAR(EDATE(calculadoraViab!$C$87,9)),(calculadoraViab!$C$74*calculadoraViab!$C$66/4),0)
+
IF(MONTH(fluxoDeCaixa!CS3)&amp;YEAR(fluxoDeCaixa!CS3)=MONTH(EDATE(calculadoraViab!$C$87,12))&amp;YEAR(EDATE(calculadoraViab!$C$87,12)),(calculadoraViab!$C$74*calculadoraViab!$C$66/4),0)
+
IF(MONTH(fluxoDeCaixa!CS3)&amp;YEAR(fluxoDeCaixa!CS3)=MONTH(EDATE(calculadoraViab!$C$87,15))&amp;YEAR(EDATE(calculadoraViab!$C$87,15)),(calculadoraViab!$C$75*calculadoraViab!$C$66/4),0)
+
IF(MONTH(fluxoDeCaixa!CS3)&amp;YEAR(fluxoDeCaixa!CS3)=MONTH(EDATE(calculadoraViab!$C$87,18))&amp;YEAR(EDATE(calculadoraViab!$C$87,18)),(calculadoraViab!$C$75*calculadoraViab!$C$66/4),0)
+
IF(MONTH(fluxoDeCaixa!CS3)&amp;YEAR(fluxoDeCaixa!CS3)=MONTH(EDATE(calculadoraViab!$C$87,21))&amp;YEAR(EDATE(calculadoraViab!$C$87,21)),(calculadoraViab!$C$75*calculadoraViab!$C$66/4),0)
+
IF(MONTH(fluxoDeCaixa!CS3)&amp;YEAR(fluxoDeCaixa!CS3)=MONTH(EDATE(calculadoraViab!$C$87,24))&amp;YEAR(EDATE(calculadoraViab!$C$87,24)),(calculadoraViab!$C$75*calculadoraViab!$C$66/4),0)</f>
        <v>0</v>
      </c>
      <c r="CT27" s="282">
        <f>IF(AND(fluxoDeCaixa!CT19&gt;=calculadoraViab!$C$85,fluxoDeCaixa!CT19&lt;EDATE(calculadoraViab!$C$85,calculadoraViab!$B$86+calculadoraViab!$B$87)),calculadoraViab!$D$71*(calculadoraViab!$C$66*calculadoraViab!$C$71/(calculadoraViab!$B$86+calculadoraViab!$B$87)),0)
+
IF(AND(fluxoDeCaixa!CT19&gt;=calculadoraViab!$C$86,fluxoDeCaixa!CT19&lt;EDATE(calculadoraViab!$C$86,calculadoraViab!$B$87)),IF(AND(calculadoraViab!CT29&lt;&gt;0,calculadoraViab!$B$71=0,calculadoraViab!$B$72=100%,calculadoraViab!$B$73=0,calculadoraViab!$B$86=0),calculadoraViab!$C$59/calculadoraViab!$B$87,calculadoraViab!$D$72*(calculadoraViab!$C$66*calculadoraViab!$C$72/calculadoraViab!$B$87)),0)
+
IF(MONTH(fluxoDeCaixa!CT19)&amp;YEAR(fluxoDeCaixa!CT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IF(MONTH(fluxoDeCaixa!CT3)&amp;YEAR(fluxoDeCaixa!CT3)=MONTH(EDATE(calculadoraViab!$C$87,3))&amp;YEAR(EDATE(calculadoraViab!$C$87,3)),(calculadoraViab!$C$74*calculadoraViab!$C$66/4),0)
+
IF(MONTH(fluxoDeCaixa!CT3)&amp;YEAR(fluxoDeCaixa!CT3)=MONTH(EDATE(calculadoraViab!$C$87,6))&amp;YEAR(EDATE(calculadoraViab!$C$87,6)),(calculadoraViab!$C$74*calculadoraViab!$C$66/4),0)
+
IF(MONTH(fluxoDeCaixa!CT3)&amp;YEAR(fluxoDeCaixa!CT3)=MONTH(EDATE(calculadoraViab!$C$87,9))&amp;YEAR(EDATE(calculadoraViab!$C$87,9)),(calculadoraViab!$C$74*calculadoraViab!$C$66/4),0)
+
IF(MONTH(fluxoDeCaixa!CT3)&amp;YEAR(fluxoDeCaixa!CT3)=MONTH(EDATE(calculadoraViab!$C$87,12))&amp;YEAR(EDATE(calculadoraViab!$C$87,12)),(calculadoraViab!$C$74*calculadoraViab!$C$66/4),0)
+
IF(MONTH(fluxoDeCaixa!CT3)&amp;YEAR(fluxoDeCaixa!CT3)=MONTH(EDATE(calculadoraViab!$C$87,15))&amp;YEAR(EDATE(calculadoraViab!$C$87,15)),(calculadoraViab!$C$75*calculadoraViab!$C$66/4),0)
+
IF(MONTH(fluxoDeCaixa!CT3)&amp;YEAR(fluxoDeCaixa!CT3)=MONTH(EDATE(calculadoraViab!$C$87,18))&amp;YEAR(EDATE(calculadoraViab!$C$87,18)),(calculadoraViab!$C$75*calculadoraViab!$C$66/4),0)
+
IF(MONTH(fluxoDeCaixa!CT3)&amp;YEAR(fluxoDeCaixa!CT3)=MONTH(EDATE(calculadoraViab!$C$87,21))&amp;YEAR(EDATE(calculadoraViab!$C$87,21)),(calculadoraViab!$C$75*calculadoraViab!$C$66/4),0)
+
IF(MONTH(fluxoDeCaixa!CT3)&amp;YEAR(fluxoDeCaixa!CT3)=MONTH(EDATE(calculadoraViab!$C$87,24))&amp;YEAR(EDATE(calculadoraViab!$C$87,24)),(calculadoraViab!$C$75*calculadoraViab!$C$66/4),0)</f>
        <v>0</v>
      </c>
      <c r="CU27" s="282">
        <f>IF(AND(fluxoDeCaixa!CU19&gt;=calculadoraViab!$C$85,fluxoDeCaixa!CU19&lt;EDATE(calculadoraViab!$C$85,calculadoraViab!$B$86+calculadoraViab!$B$87)),calculadoraViab!$D$71*(calculadoraViab!$C$66*calculadoraViab!$C$71/(calculadoraViab!$B$86+calculadoraViab!$B$87)),0)
+
IF(AND(fluxoDeCaixa!CU19&gt;=calculadoraViab!$C$86,fluxoDeCaixa!CU19&lt;EDATE(calculadoraViab!$C$86,calculadoraViab!$B$87)),IF(AND(calculadoraViab!CU29&lt;&gt;0,calculadoraViab!$B$71=0,calculadoraViab!$B$72=100%,calculadoraViab!$B$73=0,calculadoraViab!$B$86=0),calculadoraViab!$C$59/calculadoraViab!$B$87,calculadoraViab!$D$72*(calculadoraViab!$C$66*calculadoraViab!$C$72/calculadoraViab!$B$87)),0)
+
IF(MONTH(fluxoDeCaixa!CU19)&amp;YEAR(fluxoDeCaixa!CU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IF(MONTH(fluxoDeCaixa!CU3)&amp;YEAR(fluxoDeCaixa!CU3)=MONTH(EDATE(calculadoraViab!$C$87,3))&amp;YEAR(EDATE(calculadoraViab!$C$87,3)),(calculadoraViab!$C$74*calculadoraViab!$C$66/4),0)
+
IF(MONTH(fluxoDeCaixa!CU3)&amp;YEAR(fluxoDeCaixa!CU3)=MONTH(EDATE(calculadoraViab!$C$87,6))&amp;YEAR(EDATE(calculadoraViab!$C$87,6)),(calculadoraViab!$C$74*calculadoraViab!$C$66/4),0)
+
IF(MONTH(fluxoDeCaixa!CU3)&amp;YEAR(fluxoDeCaixa!CU3)=MONTH(EDATE(calculadoraViab!$C$87,9))&amp;YEAR(EDATE(calculadoraViab!$C$87,9)),(calculadoraViab!$C$74*calculadoraViab!$C$66/4),0)
+
IF(MONTH(fluxoDeCaixa!CU3)&amp;YEAR(fluxoDeCaixa!CU3)=MONTH(EDATE(calculadoraViab!$C$87,12))&amp;YEAR(EDATE(calculadoraViab!$C$87,12)),(calculadoraViab!$C$74*calculadoraViab!$C$66/4),0)
+
IF(MONTH(fluxoDeCaixa!CU3)&amp;YEAR(fluxoDeCaixa!CU3)=MONTH(EDATE(calculadoraViab!$C$87,15))&amp;YEAR(EDATE(calculadoraViab!$C$87,15)),(calculadoraViab!$C$75*calculadoraViab!$C$66/4),0)
+
IF(MONTH(fluxoDeCaixa!CU3)&amp;YEAR(fluxoDeCaixa!CU3)=MONTH(EDATE(calculadoraViab!$C$87,18))&amp;YEAR(EDATE(calculadoraViab!$C$87,18)),(calculadoraViab!$C$75*calculadoraViab!$C$66/4),0)
+
IF(MONTH(fluxoDeCaixa!CU3)&amp;YEAR(fluxoDeCaixa!CU3)=MONTH(EDATE(calculadoraViab!$C$87,21))&amp;YEAR(EDATE(calculadoraViab!$C$87,21)),(calculadoraViab!$C$75*calculadoraViab!$C$66/4),0)
+
IF(MONTH(fluxoDeCaixa!CU3)&amp;YEAR(fluxoDeCaixa!CU3)=MONTH(EDATE(calculadoraViab!$C$87,24))&amp;YEAR(EDATE(calculadoraViab!$C$87,24)),(calculadoraViab!$C$75*calculadoraViab!$C$66/4),0)</f>
        <v>0</v>
      </c>
      <c r="CV27" s="282">
        <f>IF(AND(fluxoDeCaixa!CV19&gt;=calculadoraViab!$C$85,fluxoDeCaixa!CV19&lt;EDATE(calculadoraViab!$C$85,calculadoraViab!$B$86+calculadoraViab!$B$87)),calculadoraViab!$D$71*(calculadoraViab!$C$66*calculadoraViab!$C$71/(calculadoraViab!$B$86+calculadoraViab!$B$87)),0)
+
IF(AND(fluxoDeCaixa!CV19&gt;=calculadoraViab!$C$86,fluxoDeCaixa!CV19&lt;EDATE(calculadoraViab!$C$86,calculadoraViab!$B$87)),IF(AND(calculadoraViab!CV29&lt;&gt;0,calculadoraViab!$B$71=0,calculadoraViab!$B$72=100%,calculadoraViab!$B$73=0,calculadoraViab!$B$86=0),calculadoraViab!$C$59/calculadoraViab!$B$87,calculadoraViab!$D$72*(calculadoraViab!$C$66*calculadoraViab!$C$72/calculadoraViab!$B$87)),0)
+
IF(MONTH(fluxoDeCaixa!CV19)&amp;YEAR(fluxoDeCaixa!CV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IF(MONTH(fluxoDeCaixa!CV3)&amp;YEAR(fluxoDeCaixa!CV3)=MONTH(EDATE(calculadoraViab!$C$87,3))&amp;YEAR(EDATE(calculadoraViab!$C$87,3)),(calculadoraViab!$C$74*calculadoraViab!$C$66/4),0)
+
IF(MONTH(fluxoDeCaixa!CV3)&amp;YEAR(fluxoDeCaixa!CV3)=MONTH(EDATE(calculadoraViab!$C$87,6))&amp;YEAR(EDATE(calculadoraViab!$C$87,6)),(calculadoraViab!$C$74*calculadoraViab!$C$66/4),0)
+
IF(MONTH(fluxoDeCaixa!CV3)&amp;YEAR(fluxoDeCaixa!CV3)=MONTH(EDATE(calculadoraViab!$C$87,9))&amp;YEAR(EDATE(calculadoraViab!$C$87,9)),(calculadoraViab!$C$74*calculadoraViab!$C$66/4),0)
+
IF(MONTH(fluxoDeCaixa!CV3)&amp;YEAR(fluxoDeCaixa!CV3)=MONTH(EDATE(calculadoraViab!$C$87,12))&amp;YEAR(EDATE(calculadoraViab!$C$87,12)),(calculadoraViab!$C$74*calculadoraViab!$C$66/4),0)
+
IF(MONTH(fluxoDeCaixa!CV3)&amp;YEAR(fluxoDeCaixa!CV3)=MONTH(EDATE(calculadoraViab!$C$87,15))&amp;YEAR(EDATE(calculadoraViab!$C$87,15)),(calculadoraViab!$C$75*calculadoraViab!$C$66/4),0)
+
IF(MONTH(fluxoDeCaixa!CV3)&amp;YEAR(fluxoDeCaixa!CV3)=MONTH(EDATE(calculadoraViab!$C$87,18))&amp;YEAR(EDATE(calculadoraViab!$C$87,18)),(calculadoraViab!$C$75*calculadoraViab!$C$66/4),0)
+
IF(MONTH(fluxoDeCaixa!CV3)&amp;YEAR(fluxoDeCaixa!CV3)=MONTH(EDATE(calculadoraViab!$C$87,21))&amp;YEAR(EDATE(calculadoraViab!$C$87,21)),(calculadoraViab!$C$75*calculadoraViab!$C$66/4),0)
+
IF(MONTH(fluxoDeCaixa!CV3)&amp;YEAR(fluxoDeCaixa!CV3)=MONTH(EDATE(calculadoraViab!$C$87,24))&amp;YEAR(EDATE(calculadoraViab!$C$87,24)),(calculadoraViab!$C$75*calculadoraViab!$C$66/4),0)</f>
        <v>0</v>
      </c>
      <c r="CW27" s="282">
        <f>IF(AND(fluxoDeCaixa!CW19&gt;=calculadoraViab!$C$85,fluxoDeCaixa!CW19&lt;EDATE(calculadoraViab!$C$85,calculadoraViab!$B$86+calculadoraViab!$B$87)),calculadoraViab!$D$71*(calculadoraViab!$C$66*calculadoraViab!$C$71/(calculadoraViab!$B$86+calculadoraViab!$B$87)),0)
+
IF(AND(fluxoDeCaixa!CW19&gt;=calculadoraViab!$C$86,fluxoDeCaixa!CW19&lt;EDATE(calculadoraViab!$C$86,calculadoraViab!$B$87)),IF(AND(calculadoraViab!CW29&lt;&gt;0,calculadoraViab!$B$71=0,calculadoraViab!$B$72=100%,calculadoraViab!$B$73=0,calculadoraViab!$B$86=0),calculadoraViab!$C$59/calculadoraViab!$B$87,calculadoraViab!$D$72*(calculadoraViab!$C$66*calculadoraViab!$C$72/calculadoraViab!$B$87)),0)
+
IF(MONTH(fluxoDeCaixa!CW19)&amp;YEAR(fluxoDeCaixa!CW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IF(MONTH(fluxoDeCaixa!CW3)&amp;YEAR(fluxoDeCaixa!CW3)=MONTH(EDATE(calculadoraViab!$C$87,3))&amp;YEAR(EDATE(calculadoraViab!$C$87,3)),(calculadoraViab!$C$74*calculadoraViab!$C$66/4),0)
+
IF(MONTH(fluxoDeCaixa!CW3)&amp;YEAR(fluxoDeCaixa!CW3)=MONTH(EDATE(calculadoraViab!$C$87,6))&amp;YEAR(EDATE(calculadoraViab!$C$87,6)),(calculadoraViab!$C$74*calculadoraViab!$C$66/4),0)
+
IF(MONTH(fluxoDeCaixa!CW3)&amp;YEAR(fluxoDeCaixa!CW3)=MONTH(EDATE(calculadoraViab!$C$87,9))&amp;YEAR(EDATE(calculadoraViab!$C$87,9)),(calculadoraViab!$C$74*calculadoraViab!$C$66/4),0)
+
IF(MONTH(fluxoDeCaixa!CW3)&amp;YEAR(fluxoDeCaixa!CW3)=MONTH(EDATE(calculadoraViab!$C$87,12))&amp;YEAR(EDATE(calculadoraViab!$C$87,12)),(calculadoraViab!$C$74*calculadoraViab!$C$66/4),0)
+
IF(MONTH(fluxoDeCaixa!CW3)&amp;YEAR(fluxoDeCaixa!CW3)=MONTH(EDATE(calculadoraViab!$C$87,15))&amp;YEAR(EDATE(calculadoraViab!$C$87,15)),(calculadoraViab!$C$75*calculadoraViab!$C$66/4),0)
+
IF(MONTH(fluxoDeCaixa!CW3)&amp;YEAR(fluxoDeCaixa!CW3)=MONTH(EDATE(calculadoraViab!$C$87,18))&amp;YEAR(EDATE(calculadoraViab!$C$87,18)),(calculadoraViab!$C$75*calculadoraViab!$C$66/4),0)
+
IF(MONTH(fluxoDeCaixa!CW3)&amp;YEAR(fluxoDeCaixa!CW3)=MONTH(EDATE(calculadoraViab!$C$87,21))&amp;YEAR(EDATE(calculadoraViab!$C$87,21)),(calculadoraViab!$C$75*calculadoraViab!$C$66/4),0)
+
IF(MONTH(fluxoDeCaixa!CW3)&amp;YEAR(fluxoDeCaixa!CW3)=MONTH(EDATE(calculadoraViab!$C$87,24))&amp;YEAR(EDATE(calculadoraViab!$C$87,24)),(calculadoraViab!$C$75*calculadoraViab!$C$66/4),0)</f>
        <v>0</v>
      </c>
      <c r="CX27" s="282">
        <f>IF(AND(fluxoDeCaixa!CX19&gt;=calculadoraViab!$C$85,fluxoDeCaixa!CX19&lt;EDATE(calculadoraViab!$C$85,calculadoraViab!$B$86+calculadoraViab!$B$87)),calculadoraViab!$D$71*(calculadoraViab!$C$66*calculadoraViab!$C$71/(calculadoraViab!$B$86+calculadoraViab!$B$87)),0)
+
IF(AND(fluxoDeCaixa!CX19&gt;=calculadoraViab!$C$86,fluxoDeCaixa!CX19&lt;EDATE(calculadoraViab!$C$86,calculadoraViab!$B$87)),IF(AND(calculadoraViab!CX29&lt;&gt;0,calculadoraViab!$B$71=0,calculadoraViab!$B$72=100%,calculadoraViab!$B$73=0,calculadoraViab!$B$86=0),calculadoraViab!$C$59/calculadoraViab!$B$87,calculadoraViab!$D$72*(calculadoraViab!$C$66*calculadoraViab!$C$72/calculadoraViab!$B$87)),0)
+
IF(MONTH(fluxoDeCaixa!CX19)&amp;YEAR(fluxoDeCaixa!CX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IF(MONTH(fluxoDeCaixa!CX3)&amp;YEAR(fluxoDeCaixa!CX3)=MONTH(EDATE(calculadoraViab!$C$87,3))&amp;YEAR(EDATE(calculadoraViab!$C$87,3)),(calculadoraViab!$C$74*calculadoraViab!$C$66/4),0)
+
IF(MONTH(fluxoDeCaixa!CX3)&amp;YEAR(fluxoDeCaixa!CX3)=MONTH(EDATE(calculadoraViab!$C$87,6))&amp;YEAR(EDATE(calculadoraViab!$C$87,6)),(calculadoraViab!$C$74*calculadoraViab!$C$66/4),0)
+
IF(MONTH(fluxoDeCaixa!CX3)&amp;YEAR(fluxoDeCaixa!CX3)=MONTH(EDATE(calculadoraViab!$C$87,9))&amp;YEAR(EDATE(calculadoraViab!$C$87,9)),(calculadoraViab!$C$74*calculadoraViab!$C$66/4),0)
+
IF(MONTH(fluxoDeCaixa!CX3)&amp;YEAR(fluxoDeCaixa!CX3)=MONTH(EDATE(calculadoraViab!$C$87,12))&amp;YEAR(EDATE(calculadoraViab!$C$87,12)),(calculadoraViab!$C$74*calculadoraViab!$C$66/4),0)
+
IF(MONTH(fluxoDeCaixa!CX3)&amp;YEAR(fluxoDeCaixa!CX3)=MONTH(EDATE(calculadoraViab!$C$87,15))&amp;YEAR(EDATE(calculadoraViab!$C$87,15)),(calculadoraViab!$C$75*calculadoraViab!$C$66/4),0)
+
IF(MONTH(fluxoDeCaixa!CX3)&amp;YEAR(fluxoDeCaixa!CX3)=MONTH(EDATE(calculadoraViab!$C$87,18))&amp;YEAR(EDATE(calculadoraViab!$C$87,18)),(calculadoraViab!$C$75*calculadoraViab!$C$66/4),0)
+
IF(MONTH(fluxoDeCaixa!CX3)&amp;YEAR(fluxoDeCaixa!CX3)=MONTH(EDATE(calculadoraViab!$C$87,21))&amp;YEAR(EDATE(calculadoraViab!$C$87,21)),(calculadoraViab!$C$75*calculadoraViab!$C$66/4),0)
+
IF(MONTH(fluxoDeCaixa!CX3)&amp;YEAR(fluxoDeCaixa!CX3)=MONTH(EDATE(calculadoraViab!$C$87,24))&amp;YEAR(EDATE(calculadoraViab!$C$87,24)),(calculadoraViab!$C$75*calculadoraViab!$C$66/4),0)</f>
        <v>0</v>
      </c>
      <c r="CY27" s="282">
        <f>IF(AND(fluxoDeCaixa!CY19&gt;=calculadoraViab!$C$85,fluxoDeCaixa!CY19&lt;EDATE(calculadoraViab!$C$85,calculadoraViab!$B$86+calculadoraViab!$B$87)),calculadoraViab!$D$71*(calculadoraViab!$C$66*calculadoraViab!$C$71/(calculadoraViab!$B$86+calculadoraViab!$B$87)),0)
+
IF(AND(fluxoDeCaixa!CY19&gt;=calculadoraViab!$C$86,fluxoDeCaixa!CY19&lt;EDATE(calculadoraViab!$C$86,calculadoraViab!$B$87)),IF(AND(calculadoraViab!CY29&lt;&gt;0,calculadoraViab!$B$71=0,calculadoraViab!$B$72=100%,calculadoraViab!$B$73=0,calculadoraViab!$B$86=0),calculadoraViab!$C$59/calculadoraViab!$B$87,calculadoraViab!$D$72*(calculadoraViab!$C$66*calculadoraViab!$C$72/calculadoraViab!$B$87)),0)
+
IF(MONTH(fluxoDeCaixa!CY19)&amp;YEAR(fluxoDeCaixa!CY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IF(MONTH(fluxoDeCaixa!CY3)&amp;YEAR(fluxoDeCaixa!CY3)=MONTH(EDATE(calculadoraViab!$C$87,3))&amp;YEAR(EDATE(calculadoraViab!$C$87,3)),(calculadoraViab!$C$74*calculadoraViab!$C$66/4),0)
+
IF(MONTH(fluxoDeCaixa!CY3)&amp;YEAR(fluxoDeCaixa!CY3)=MONTH(EDATE(calculadoraViab!$C$87,6))&amp;YEAR(EDATE(calculadoraViab!$C$87,6)),(calculadoraViab!$C$74*calculadoraViab!$C$66/4),0)
+
IF(MONTH(fluxoDeCaixa!CY3)&amp;YEAR(fluxoDeCaixa!CY3)=MONTH(EDATE(calculadoraViab!$C$87,9))&amp;YEAR(EDATE(calculadoraViab!$C$87,9)),(calculadoraViab!$C$74*calculadoraViab!$C$66/4),0)
+
IF(MONTH(fluxoDeCaixa!CY3)&amp;YEAR(fluxoDeCaixa!CY3)=MONTH(EDATE(calculadoraViab!$C$87,12))&amp;YEAR(EDATE(calculadoraViab!$C$87,12)),(calculadoraViab!$C$74*calculadoraViab!$C$66/4),0)
+
IF(MONTH(fluxoDeCaixa!CY3)&amp;YEAR(fluxoDeCaixa!CY3)=MONTH(EDATE(calculadoraViab!$C$87,15))&amp;YEAR(EDATE(calculadoraViab!$C$87,15)),(calculadoraViab!$C$75*calculadoraViab!$C$66/4),0)
+
IF(MONTH(fluxoDeCaixa!CY3)&amp;YEAR(fluxoDeCaixa!CY3)=MONTH(EDATE(calculadoraViab!$C$87,18))&amp;YEAR(EDATE(calculadoraViab!$C$87,18)),(calculadoraViab!$C$75*calculadoraViab!$C$66/4),0)
+
IF(MONTH(fluxoDeCaixa!CY3)&amp;YEAR(fluxoDeCaixa!CY3)=MONTH(EDATE(calculadoraViab!$C$87,21))&amp;YEAR(EDATE(calculadoraViab!$C$87,21)),(calculadoraViab!$C$75*calculadoraViab!$C$66/4),0)
+
IF(MONTH(fluxoDeCaixa!CY3)&amp;YEAR(fluxoDeCaixa!CY3)=MONTH(EDATE(calculadoraViab!$C$87,24))&amp;YEAR(EDATE(calculadoraViab!$C$87,24)),(calculadoraViab!$C$75*calculadoraViab!$C$66/4),0)</f>
        <v>0</v>
      </c>
      <c r="CZ27" s="282">
        <f>IF(AND(fluxoDeCaixa!CZ19&gt;=calculadoraViab!$C$85,fluxoDeCaixa!CZ19&lt;EDATE(calculadoraViab!$C$85,calculadoraViab!$B$86+calculadoraViab!$B$87)),calculadoraViab!$D$71*(calculadoraViab!$C$66*calculadoraViab!$C$71/(calculadoraViab!$B$86+calculadoraViab!$B$87)),0)
+
IF(AND(fluxoDeCaixa!CZ19&gt;=calculadoraViab!$C$86,fluxoDeCaixa!CZ19&lt;EDATE(calculadoraViab!$C$86,calculadoraViab!$B$87)),IF(AND(calculadoraViab!CZ29&lt;&gt;0,calculadoraViab!$B$71=0,calculadoraViab!$B$72=100%,calculadoraViab!$B$73=0,calculadoraViab!$B$86=0),calculadoraViab!$C$59/calculadoraViab!$B$87,calculadoraViab!$D$72*(calculadoraViab!$C$66*calculadoraViab!$C$72/calculadoraViab!$B$87)),0)
+
IF(MONTH(fluxoDeCaixa!CZ19)&amp;YEAR(fluxoDeCaixa!CZ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IF(MONTH(fluxoDeCaixa!CZ3)&amp;YEAR(fluxoDeCaixa!CZ3)=MONTH(EDATE(calculadoraViab!$C$87,3))&amp;YEAR(EDATE(calculadoraViab!$C$87,3)),(calculadoraViab!$C$74*calculadoraViab!$C$66/4),0)
+
IF(MONTH(fluxoDeCaixa!CZ3)&amp;YEAR(fluxoDeCaixa!CZ3)=MONTH(EDATE(calculadoraViab!$C$87,6))&amp;YEAR(EDATE(calculadoraViab!$C$87,6)),(calculadoraViab!$C$74*calculadoraViab!$C$66/4),0)
+
IF(MONTH(fluxoDeCaixa!CZ3)&amp;YEAR(fluxoDeCaixa!CZ3)=MONTH(EDATE(calculadoraViab!$C$87,9))&amp;YEAR(EDATE(calculadoraViab!$C$87,9)),(calculadoraViab!$C$74*calculadoraViab!$C$66/4),0)
+
IF(MONTH(fluxoDeCaixa!CZ3)&amp;YEAR(fluxoDeCaixa!CZ3)=MONTH(EDATE(calculadoraViab!$C$87,12))&amp;YEAR(EDATE(calculadoraViab!$C$87,12)),(calculadoraViab!$C$74*calculadoraViab!$C$66/4),0)
+
IF(MONTH(fluxoDeCaixa!CZ3)&amp;YEAR(fluxoDeCaixa!CZ3)=MONTH(EDATE(calculadoraViab!$C$87,15))&amp;YEAR(EDATE(calculadoraViab!$C$87,15)),(calculadoraViab!$C$75*calculadoraViab!$C$66/4),0)
+
IF(MONTH(fluxoDeCaixa!CZ3)&amp;YEAR(fluxoDeCaixa!CZ3)=MONTH(EDATE(calculadoraViab!$C$87,18))&amp;YEAR(EDATE(calculadoraViab!$C$87,18)),(calculadoraViab!$C$75*calculadoraViab!$C$66/4),0)
+
IF(MONTH(fluxoDeCaixa!CZ3)&amp;YEAR(fluxoDeCaixa!CZ3)=MONTH(EDATE(calculadoraViab!$C$87,21))&amp;YEAR(EDATE(calculadoraViab!$C$87,21)),(calculadoraViab!$C$75*calculadoraViab!$C$66/4),0)
+
IF(MONTH(fluxoDeCaixa!CZ3)&amp;YEAR(fluxoDeCaixa!CZ3)=MONTH(EDATE(calculadoraViab!$C$87,24))&amp;YEAR(EDATE(calculadoraViab!$C$87,24)),(calculadoraViab!$C$75*calculadoraViab!$C$66/4),0)</f>
        <v>0</v>
      </c>
      <c r="DA27" s="282">
        <f>IF(AND(fluxoDeCaixa!DA19&gt;=calculadoraViab!$C$85,fluxoDeCaixa!DA19&lt;EDATE(calculadoraViab!$C$85,calculadoraViab!$B$86+calculadoraViab!$B$87)),calculadoraViab!$D$71*(calculadoraViab!$C$66*calculadoraViab!$C$71/(calculadoraViab!$B$86+calculadoraViab!$B$87)),0)
+
IF(AND(fluxoDeCaixa!DA19&gt;=calculadoraViab!$C$86,fluxoDeCaixa!DA19&lt;EDATE(calculadoraViab!$C$86,calculadoraViab!$B$87)),IF(AND(calculadoraViab!DA29&lt;&gt;0,calculadoraViab!$B$71=0,calculadoraViab!$B$72=100%,calculadoraViab!$B$73=0,calculadoraViab!$B$86=0),calculadoraViab!$C$59/calculadoraViab!$B$87,calculadoraViab!$D$72*(calculadoraViab!$C$66*calculadoraViab!$C$72/calculadoraViab!$B$87)),0)
+
IF(MONTH(fluxoDeCaixa!DA19)&amp;YEAR(fluxoDeCaixa!DA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IF(MONTH(fluxoDeCaixa!DA3)&amp;YEAR(fluxoDeCaixa!DA3)=MONTH(EDATE(calculadoraViab!$C$87,3))&amp;YEAR(EDATE(calculadoraViab!$C$87,3)),(calculadoraViab!$C$74*calculadoraViab!$C$66/4),0)
+
IF(MONTH(fluxoDeCaixa!DA3)&amp;YEAR(fluxoDeCaixa!DA3)=MONTH(EDATE(calculadoraViab!$C$87,6))&amp;YEAR(EDATE(calculadoraViab!$C$87,6)),(calculadoraViab!$C$74*calculadoraViab!$C$66/4),0)
+
IF(MONTH(fluxoDeCaixa!DA3)&amp;YEAR(fluxoDeCaixa!DA3)=MONTH(EDATE(calculadoraViab!$C$87,9))&amp;YEAR(EDATE(calculadoraViab!$C$87,9)),(calculadoraViab!$C$74*calculadoraViab!$C$66/4),0)
+
IF(MONTH(fluxoDeCaixa!DA3)&amp;YEAR(fluxoDeCaixa!DA3)=MONTH(EDATE(calculadoraViab!$C$87,12))&amp;YEAR(EDATE(calculadoraViab!$C$87,12)),(calculadoraViab!$C$74*calculadoraViab!$C$66/4),0)
+
IF(MONTH(fluxoDeCaixa!DA3)&amp;YEAR(fluxoDeCaixa!DA3)=MONTH(EDATE(calculadoraViab!$C$87,15))&amp;YEAR(EDATE(calculadoraViab!$C$87,15)),(calculadoraViab!$C$75*calculadoraViab!$C$66/4),0)
+
IF(MONTH(fluxoDeCaixa!DA3)&amp;YEAR(fluxoDeCaixa!DA3)=MONTH(EDATE(calculadoraViab!$C$87,18))&amp;YEAR(EDATE(calculadoraViab!$C$87,18)),(calculadoraViab!$C$75*calculadoraViab!$C$66/4),0)
+
IF(MONTH(fluxoDeCaixa!DA3)&amp;YEAR(fluxoDeCaixa!DA3)=MONTH(EDATE(calculadoraViab!$C$87,21))&amp;YEAR(EDATE(calculadoraViab!$C$87,21)),(calculadoraViab!$C$75*calculadoraViab!$C$66/4),0)
+
IF(MONTH(fluxoDeCaixa!DA3)&amp;YEAR(fluxoDeCaixa!DA3)=MONTH(EDATE(calculadoraViab!$C$87,24))&amp;YEAR(EDATE(calculadoraViab!$C$87,24)),(calculadoraViab!$C$75*calculadoraViab!$C$66/4),0)</f>
        <v>0</v>
      </c>
      <c r="DB27" s="282">
        <f>IF(AND(fluxoDeCaixa!DB19&gt;=calculadoraViab!$C$85,fluxoDeCaixa!DB19&lt;EDATE(calculadoraViab!$C$85,calculadoraViab!$B$86+calculadoraViab!$B$87)),calculadoraViab!$D$71*(calculadoraViab!$C$66*calculadoraViab!$C$71/(calculadoraViab!$B$86+calculadoraViab!$B$87)),0)
+
IF(AND(fluxoDeCaixa!DB19&gt;=calculadoraViab!$C$86,fluxoDeCaixa!DB19&lt;EDATE(calculadoraViab!$C$86,calculadoraViab!$B$87)),IF(AND(calculadoraViab!DB29&lt;&gt;0,calculadoraViab!$B$71=0,calculadoraViab!$B$72=100%,calculadoraViab!$B$73=0,calculadoraViab!$B$86=0),calculadoraViab!$C$59/calculadoraViab!$B$87,calculadoraViab!$D$72*(calculadoraViab!$C$66*calculadoraViab!$C$72/calculadoraViab!$B$87)),0)
+
IF(MONTH(fluxoDeCaixa!DB19)&amp;YEAR(fluxoDeCaixa!DB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IF(MONTH(fluxoDeCaixa!DB3)&amp;YEAR(fluxoDeCaixa!DB3)=MONTH(EDATE(calculadoraViab!$C$87,3))&amp;YEAR(EDATE(calculadoraViab!$C$87,3)),(calculadoraViab!$C$74*calculadoraViab!$C$66/4),0)
+
IF(MONTH(fluxoDeCaixa!DB3)&amp;YEAR(fluxoDeCaixa!DB3)=MONTH(EDATE(calculadoraViab!$C$87,6))&amp;YEAR(EDATE(calculadoraViab!$C$87,6)),(calculadoraViab!$C$74*calculadoraViab!$C$66/4),0)
+
IF(MONTH(fluxoDeCaixa!DB3)&amp;YEAR(fluxoDeCaixa!DB3)=MONTH(EDATE(calculadoraViab!$C$87,9))&amp;YEAR(EDATE(calculadoraViab!$C$87,9)),(calculadoraViab!$C$74*calculadoraViab!$C$66/4),0)
+
IF(MONTH(fluxoDeCaixa!DB3)&amp;YEAR(fluxoDeCaixa!DB3)=MONTH(EDATE(calculadoraViab!$C$87,12))&amp;YEAR(EDATE(calculadoraViab!$C$87,12)),(calculadoraViab!$C$74*calculadoraViab!$C$66/4),0)
+
IF(MONTH(fluxoDeCaixa!DB3)&amp;YEAR(fluxoDeCaixa!DB3)=MONTH(EDATE(calculadoraViab!$C$87,15))&amp;YEAR(EDATE(calculadoraViab!$C$87,15)),(calculadoraViab!$C$75*calculadoraViab!$C$66/4),0)
+
IF(MONTH(fluxoDeCaixa!DB3)&amp;YEAR(fluxoDeCaixa!DB3)=MONTH(EDATE(calculadoraViab!$C$87,18))&amp;YEAR(EDATE(calculadoraViab!$C$87,18)),(calculadoraViab!$C$75*calculadoraViab!$C$66/4),0)
+
IF(MONTH(fluxoDeCaixa!DB3)&amp;YEAR(fluxoDeCaixa!DB3)=MONTH(EDATE(calculadoraViab!$C$87,21))&amp;YEAR(EDATE(calculadoraViab!$C$87,21)),(calculadoraViab!$C$75*calculadoraViab!$C$66/4),0)
+
IF(MONTH(fluxoDeCaixa!DB3)&amp;YEAR(fluxoDeCaixa!DB3)=MONTH(EDATE(calculadoraViab!$C$87,24))&amp;YEAR(EDATE(calculadoraViab!$C$87,24)),(calculadoraViab!$C$75*calculadoraViab!$C$66/4),0)</f>
        <v>0</v>
      </c>
      <c r="DC27" s="282">
        <f>IF(AND(fluxoDeCaixa!DC19&gt;=calculadoraViab!$C$85,fluxoDeCaixa!DC19&lt;EDATE(calculadoraViab!$C$85,calculadoraViab!$B$86+calculadoraViab!$B$87)),calculadoraViab!$D$71*(calculadoraViab!$C$66*calculadoraViab!$C$71/(calculadoraViab!$B$86+calculadoraViab!$B$87)),0)
+
IF(AND(fluxoDeCaixa!DC19&gt;=calculadoraViab!$C$86,fluxoDeCaixa!DC19&lt;EDATE(calculadoraViab!$C$86,calculadoraViab!$B$87)),IF(AND(calculadoraViab!DC29&lt;&gt;0,calculadoraViab!$B$71=0,calculadoraViab!$B$72=100%,calculadoraViab!$B$73=0,calculadoraViab!$B$86=0),calculadoraViab!$C$59/calculadoraViab!$B$87,calculadoraViab!$D$72*(calculadoraViab!$C$66*calculadoraViab!$C$72/calculadoraViab!$B$87)),0)
+
IF(MONTH(fluxoDeCaixa!DC19)&amp;YEAR(fluxoDeCaixa!DC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IF(MONTH(fluxoDeCaixa!DC3)&amp;YEAR(fluxoDeCaixa!DC3)=MONTH(EDATE(calculadoraViab!$C$87,3))&amp;YEAR(EDATE(calculadoraViab!$C$87,3)),(calculadoraViab!$C$74*calculadoraViab!$C$66/4),0)
+
IF(MONTH(fluxoDeCaixa!DC3)&amp;YEAR(fluxoDeCaixa!DC3)=MONTH(EDATE(calculadoraViab!$C$87,6))&amp;YEAR(EDATE(calculadoraViab!$C$87,6)),(calculadoraViab!$C$74*calculadoraViab!$C$66/4),0)
+
IF(MONTH(fluxoDeCaixa!DC3)&amp;YEAR(fluxoDeCaixa!DC3)=MONTH(EDATE(calculadoraViab!$C$87,9))&amp;YEAR(EDATE(calculadoraViab!$C$87,9)),(calculadoraViab!$C$74*calculadoraViab!$C$66/4),0)
+
IF(MONTH(fluxoDeCaixa!DC3)&amp;YEAR(fluxoDeCaixa!DC3)=MONTH(EDATE(calculadoraViab!$C$87,12))&amp;YEAR(EDATE(calculadoraViab!$C$87,12)),(calculadoraViab!$C$74*calculadoraViab!$C$66/4),0)
+
IF(MONTH(fluxoDeCaixa!DC3)&amp;YEAR(fluxoDeCaixa!DC3)=MONTH(EDATE(calculadoraViab!$C$87,15))&amp;YEAR(EDATE(calculadoraViab!$C$87,15)),(calculadoraViab!$C$75*calculadoraViab!$C$66/4),0)
+
IF(MONTH(fluxoDeCaixa!DC3)&amp;YEAR(fluxoDeCaixa!DC3)=MONTH(EDATE(calculadoraViab!$C$87,18))&amp;YEAR(EDATE(calculadoraViab!$C$87,18)),(calculadoraViab!$C$75*calculadoraViab!$C$66/4),0)
+
IF(MONTH(fluxoDeCaixa!DC3)&amp;YEAR(fluxoDeCaixa!DC3)=MONTH(EDATE(calculadoraViab!$C$87,21))&amp;YEAR(EDATE(calculadoraViab!$C$87,21)),(calculadoraViab!$C$75*calculadoraViab!$C$66/4),0)
+
IF(MONTH(fluxoDeCaixa!DC3)&amp;YEAR(fluxoDeCaixa!DC3)=MONTH(EDATE(calculadoraViab!$C$87,24))&amp;YEAR(EDATE(calculadoraViab!$C$87,24)),(calculadoraViab!$C$75*calculadoraViab!$C$66/4),0)</f>
        <v>0</v>
      </c>
      <c r="DD27" s="282">
        <f>IF(AND(fluxoDeCaixa!DD19&gt;=calculadoraViab!$C$85,fluxoDeCaixa!DD19&lt;EDATE(calculadoraViab!$C$85,calculadoraViab!$B$86+calculadoraViab!$B$87)),calculadoraViab!$D$71*(calculadoraViab!$C$66*calculadoraViab!$C$71/(calculadoraViab!$B$86+calculadoraViab!$B$87)),0)
+
IF(AND(fluxoDeCaixa!DD19&gt;=calculadoraViab!$C$86,fluxoDeCaixa!DD19&lt;EDATE(calculadoraViab!$C$86,calculadoraViab!$B$87)),IF(AND(calculadoraViab!DD29&lt;&gt;0,calculadoraViab!$B$71=0,calculadoraViab!$B$72=100%,calculadoraViab!$B$73=0,calculadoraViab!$B$86=0),calculadoraViab!$C$59/calculadoraViab!$B$87,calculadoraViab!$D$72*(calculadoraViab!$C$66*calculadoraViab!$C$72/calculadoraViab!$B$87)),0)
+
IF(MONTH(fluxoDeCaixa!DD19)&amp;YEAR(fluxoDeCaixa!DD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IF(MONTH(fluxoDeCaixa!DD3)&amp;YEAR(fluxoDeCaixa!DD3)=MONTH(EDATE(calculadoraViab!$C$87,3))&amp;YEAR(EDATE(calculadoraViab!$C$87,3)),(calculadoraViab!$C$74*calculadoraViab!$C$66/4),0)
+
IF(MONTH(fluxoDeCaixa!DD3)&amp;YEAR(fluxoDeCaixa!DD3)=MONTH(EDATE(calculadoraViab!$C$87,6))&amp;YEAR(EDATE(calculadoraViab!$C$87,6)),(calculadoraViab!$C$74*calculadoraViab!$C$66/4),0)
+
IF(MONTH(fluxoDeCaixa!DD3)&amp;YEAR(fluxoDeCaixa!DD3)=MONTH(EDATE(calculadoraViab!$C$87,9))&amp;YEAR(EDATE(calculadoraViab!$C$87,9)),(calculadoraViab!$C$74*calculadoraViab!$C$66/4),0)
+
IF(MONTH(fluxoDeCaixa!DD3)&amp;YEAR(fluxoDeCaixa!DD3)=MONTH(EDATE(calculadoraViab!$C$87,12))&amp;YEAR(EDATE(calculadoraViab!$C$87,12)),(calculadoraViab!$C$74*calculadoraViab!$C$66/4),0)
+
IF(MONTH(fluxoDeCaixa!DD3)&amp;YEAR(fluxoDeCaixa!DD3)=MONTH(EDATE(calculadoraViab!$C$87,15))&amp;YEAR(EDATE(calculadoraViab!$C$87,15)),(calculadoraViab!$C$75*calculadoraViab!$C$66/4),0)
+
IF(MONTH(fluxoDeCaixa!DD3)&amp;YEAR(fluxoDeCaixa!DD3)=MONTH(EDATE(calculadoraViab!$C$87,18))&amp;YEAR(EDATE(calculadoraViab!$C$87,18)),(calculadoraViab!$C$75*calculadoraViab!$C$66/4),0)
+
IF(MONTH(fluxoDeCaixa!DD3)&amp;YEAR(fluxoDeCaixa!DD3)=MONTH(EDATE(calculadoraViab!$C$87,21))&amp;YEAR(EDATE(calculadoraViab!$C$87,21)),(calculadoraViab!$C$75*calculadoraViab!$C$66/4),0)
+
IF(MONTH(fluxoDeCaixa!DD3)&amp;YEAR(fluxoDeCaixa!DD3)=MONTH(EDATE(calculadoraViab!$C$87,24))&amp;YEAR(EDATE(calculadoraViab!$C$87,24)),(calculadoraViab!$C$75*calculadoraViab!$C$66/4),0)</f>
        <v>0</v>
      </c>
      <c r="DE27" s="282">
        <f>IF(AND(fluxoDeCaixa!DE19&gt;=calculadoraViab!$C$85,fluxoDeCaixa!DE19&lt;EDATE(calculadoraViab!$C$85,calculadoraViab!$B$86+calculadoraViab!$B$87)),calculadoraViab!$D$71*(calculadoraViab!$C$66*calculadoraViab!$C$71/(calculadoraViab!$B$86+calculadoraViab!$B$87)),0)
+
IF(AND(fluxoDeCaixa!DE19&gt;=calculadoraViab!$C$86,fluxoDeCaixa!DE19&lt;EDATE(calculadoraViab!$C$86,calculadoraViab!$B$87)),IF(AND(calculadoraViab!DE29&lt;&gt;0,calculadoraViab!$B$71=0,calculadoraViab!$B$72=100%,calculadoraViab!$B$73=0,calculadoraViab!$B$86=0),calculadoraViab!$C$59/calculadoraViab!$B$87,calculadoraViab!$D$72*(calculadoraViab!$C$66*calculadoraViab!$C$72/calculadoraViab!$B$87)),0)
+
IF(MONTH(fluxoDeCaixa!DE19)&amp;YEAR(fluxoDeCaixa!DE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IF(MONTH(fluxoDeCaixa!DE3)&amp;YEAR(fluxoDeCaixa!DE3)=MONTH(EDATE(calculadoraViab!$C$87,3))&amp;YEAR(EDATE(calculadoraViab!$C$87,3)),(calculadoraViab!$C$74*calculadoraViab!$C$66/4),0)
+
IF(MONTH(fluxoDeCaixa!DE3)&amp;YEAR(fluxoDeCaixa!DE3)=MONTH(EDATE(calculadoraViab!$C$87,6))&amp;YEAR(EDATE(calculadoraViab!$C$87,6)),(calculadoraViab!$C$74*calculadoraViab!$C$66/4),0)
+
IF(MONTH(fluxoDeCaixa!DE3)&amp;YEAR(fluxoDeCaixa!DE3)=MONTH(EDATE(calculadoraViab!$C$87,9))&amp;YEAR(EDATE(calculadoraViab!$C$87,9)),(calculadoraViab!$C$74*calculadoraViab!$C$66/4),0)
+
IF(MONTH(fluxoDeCaixa!DE3)&amp;YEAR(fluxoDeCaixa!DE3)=MONTH(EDATE(calculadoraViab!$C$87,12))&amp;YEAR(EDATE(calculadoraViab!$C$87,12)),(calculadoraViab!$C$74*calculadoraViab!$C$66/4),0)
+
IF(MONTH(fluxoDeCaixa!DE3)&amp;YEAR(fluxoDeCaixa!DE3)=MONTH(EDATE(calculadoraViab!$C$87,15))&amp;YEAR(EDATE(calculadoraViab!$C$87,15)),(calculadoraViab!$C$75*calculadoraViab!$C$66/4),0)
+
IF(MONTH(fluxoDeCaixa!DE3)&amp;YEAR(fluxoDeCaixa!DE3)=MONTH(EDATE(calculadoraViab!$C$87,18))&amp;YEAR(EDATE(calculadoraViab!$C$87,18)),(calculadoraViab!$C$75*calculadoraViab!$C$66/4),0)
+
IF(MONTH(fluxoDeCaixa!DE3)&amp;YEAR(fluxoDeCaixa!DE3)=MONTH(EDATE(calculadoraViab!$C$87,21))&amp;YEAR(EDATE(calculadoraViab!$C$87,21)),(calculadoraViab!$C$75*calculadoraViab!$C$66/4),0)
+
IF(MONTH(fluxoDeCaixa!DE3)&amp;YEAR(fluxoDeCaixa!DE3)=MONTH(EDATE(calculadoraViab!$C$87,24))&amp;YEAR(EDATE(calculadoraViab!$C$87,24)),(calculadoraViab!$C$75*calculadoraViab!$C$66/4),0)</f>
        <v>0</v>
      </c>
      <c r="DF27" s="282">
        <f>IF(AND(fluxoDeCaixa!DF19&gt;=calculadoraViab!$C$85,fluxoDeCaixa!DF19&lt;EDATE(calculadoraViab!$C$85,calculadoraViab!$B$86+calculadoraViab!$B$87)),calculadoraViab!$D$71*(calculadoraViab!$C$66*calculadoraViab!$C$71/(calculadoraViab!$B$86+calculadoraViab!$B$87)),0)
+
IF(AND(fluxoDeCaixa!DF19&gt;=calculadoraViab!$C$86,fluxoDeCaixa!DF19&lt;EDATE(calculadoraViab!$C$86,calculadoraViab!$B$87)),IF(AND(calculadoraViab!DF29&lt;&gt;0,calculadoraViab!$B$71=0,calculadoraViab!$B$72=100%,calculadoraViab!$B$73=0,calculadoraViab!$B$86=0),calculadoraViab!$C$59/calculadoraViab!$B$87,calculadoraViab!$D$72*(calculadoraViab!$C$66*calculadoraViab!$C$72/calculadoraViab!$B$87)),0)
+
IF(MONTH(fluxoDeCaixa!DF19)&amp;YEAR(fluxoDeCaixa!DF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IF(MONTH(fluxoDeCaixa!DF3)&amp;YEAR(fluxoDeCaixa!DF3)=MONTH(EDATE(calculadoraViab!$C$87,3))&amp;YEAR(EDATE(calculadoraViab!$C$87,3)),(calculadoraViab!$C$74*calculadoraViab!$C$66/4),0)
+
IF(MONTH(fluxoDeCaixa!DF3)&amp;YEAR(fluxoDeCaixa!DF3)=MONTH(EDATE(calculadoraViab!$C$87,6))&amp;YEAR(EDATE(calculadoraViab!$C$87,6)),(calculadoraViab!$C$74*calculadoraViab!$C$66/4),0)
+
IF(MONTH(fluxoDeCaixa!DF3)&amp;YEAR(fluxoDeCaixa!DF3)=MONTH(EDATE(calculadoraViab!$C$87,9))&amp;YEAR(EDATE(calculadoraViab!$C$87,9)),(calculadoraViab!$C$74*calculadoraViab!$C$66/4),0)
+
IF(MONTH(fluxoDeCaixa!DF3)&amp;YEAR(fluxoDeCaixa!DF3)=MONTH(EDATE(calculadoraViab!$C$87,12))&amp;YEAR(EDATE(calculadoraViab!$C$87,12)),(calculadoraViab!$C$74*calculadoraViab!$C$66/4),0)
+
IF(MONTH(fluxoDeCaixa!DF3)&amp;YEAR(fluxoDeCaixa!DF3)=MONTH(EDATE(calculadoraViab!$C$87,15))&amp;YEAR(EDATE(calculadoraViab!$C$87,15)),(calculadoraViab!$C$75*calculadoraViab!$C$66/4),0)
+
IF(MONTH(fluxoDeCaixa!DF3)&amp;YEAR(fluxoDeCaixa!DF3)=MONTH(EDATE(calculadoraViab!$C$87,18))&amp;YEAR(EDATE(calculadoraViab!$C$87,18)),(calculadoraViab!$C$75*calculadoraViab!$C$66/4),0)
+
IF(MONTH(fluxoDeCaixa!DF3)&amp;YEAR(fluxoDeCaixa!DF3)=MONTH(EDATE(calculadoraViab!$C$87,21))&amp;YEAR(EDATE(calculadoraViab!$C$87,21)),(calculadoraViab!$C$75*calculadoraViab!$C$66/4),0)
+
IF(MONTH(fluxoDeCaixa!DF3)&amp;YEAR(fluxoDeCaixa!DF3)=MONTH(EDATE(calculadoraViab!$C$87,24))&amp;YEAR(EDATE(calculadoraViab!$C$87,24)),(calculadoraViab!$C$75*calculadoraViab!$C$66/4),0)</f>
        <v>0</v>
      </c>
      <c r="DG27" s="282">
        <f>IF(AND(fluxoDeCaixa!DG19&gt;=calculadoraViab!$C$85,fluxoDeCaixa!DG19&lt;EDATE(calculadoraViab!$C$85,calculadoraViab!$B$86+calculadoraViab!$B$87)),calculadoraViab!$D$71*(calculadoraViab!$C$66*calculadoraViab!$C$71/(calculadoraViab!$B$86+calculadoraViab!$B$87)),0)
+
IF(AND(fluxoDeCaixa!DG19&gt;=calculadoraViab!$C$86,fluxoDeCaixa!DG19&lt;EDATE(calculadoraViab!$C$86,calculadoraViab!$B$87)),IF(AND(calculadoraViab!DG29&lt;&gt;0,calculadoraViab!$B$71=0,calculadoraViab!$B$72=100%,calculadoraViab!$B$73=0,calculadoraViab!$B$86=0),calculadoraViab!$C$59/calculadoraViab!$B$87,calculadoraViab!$D$72*(calculadoraViab!$C$66*calculadoraViab!$C$72/calculadoraViab!$B$87)),0)
+
IF(MONTH(fluxoDeCaixa!DG19)&amp;YEAR(fluxoDeCaixa!DG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IF(MONTH(fluxoDeCaixa!DG3)&amp;YEAR(fluxoDeCaixa!DG3)=MONTH(EDATE(calculadoraViab!$C$87,3))&amp;YEAR(EDATE(calculadoraViab!$C$87,3)),(calculadoraViab!$C$74*calculadoraViab!$C$66/4),0)
+
IF(MONTH(fluxoDeCaixa!DG3)&amp;YEAR(fluxoDeCaixa!DG3)=MONTH(EDATE(calculadoraViab!$C$87,6))&amp;YEAR(EDATE(calculadoraViab!$C$87,6)),(calculadoraViab!$C$74*calculadoraViab!$C$66/4),0)
+
IF(MONTH(fluxoDeCaixa!DG3)&amp;YEAR(fluxoDeCaixa!DG3)=MONTH(EDATE(calculadoraViab!$C$87,9))&amp;YEAR(EDATE(calculadoraViab!$C$87,9)),(calculadoraViab!$C$74*calculadoraViab!$C$66/4),0)
+
IF(MONTH(fluxoDeCaixa!DG3)&amp;YEAR(fluxoDeCaixa!DG3)=MONTH(EDATE(calculadoraViab!$C$87,12))&amp;YEAR(EDATE(calculadoraViab!$C$87,12)),(calculadoraViab!$C$74*calculadoraViab!$C$66/4),0)
+
IF(MONTH(fluxoDeCaixa!DG3)&amp;YEAR(fluxoDeCaixa!DG3)=MONTH(EDATE(calculadoraViab!$C$87,15))&amp;YEAR(EDATE(calculadoraViab!$C$87,15)),(calculadoraViab!$C$75*calculadoraViab!$C$66/4),0)
+
IF(MONTH(fluxoDeCaixa!DG3)&amp;YEAR(fluxoDeCaixa!DG3)=MONTH(EDATE(calculadoraViab!$C$87,18))&amp;YEAR(EDATE(calculadoraViab!$C$87,18)),(calculadoraViab!$C$75*calculadoraViab!$C$66/4),0)
+
IF(MONTH(fluxoDeCaixa!DG3)&amp;YEAR(fluxoDeCaixa!DG3)=MONTH(EDATE(calculadoraViab!$C$87,21))&amp;YEAR(EDATE(calculadoraViab!$C$87,21)),(calculadoraViab!$C$75*calculadoraViab!$C$66/4),0)
+
IF(MONTH(fluxoDeCaixa!DG3)&amp;YEAR(fluxoDeCaixa!DG3)=MONTH(EDATE(calculadoraViab!$C$87,24))&amp;YEAR(EDATE(calculadoraViab!$C$87,24)),(calculadoraViab!$C$75*calculadoraViab!$C$66/4),0)</f>
        <v>0</v>
      </c>
      <c r="DH27" s="282">
        <f>IF(AND(fluxoDeCaixa!DH19&gt;=calculadoraViab!$C$85,fluxoDeCaixa!DH19&lt;EDATE(calculadoraViab!$C$85,calculadoraViab!$B$86+calculadoraViab!$B$87)),calculadoraViab!$D$71*(calculadoraViab!$C$66*calculadoraViab!$C$71/(calculadoraViab!$B$86+calculadoraViab!$B$87)),0)
+
IF(AND(fluxoDeCaixa!DH19&gt;=calculadoraViab!$C$86,fluxoDeCaixa!DH19&lt;EDATE(calculadoraViab!$C$86,calculadoraViab!$B$87)),IF(AND(calculadoraViab!DH29&lt;&gt;0,calculadoraViab!$B$71=0,calculadoraViab!$B$72=100%,calculadoraViab!$B$73=0,calculadoraViab!$B$86=0),calculadoraViab!$C$59/calculadoraViab!$B$87,calculadoraViab!$D$72*(calculadoraViab!$C$66*calculadoraViab!$C$72/calculadoraViab!$B$87)),0)
+
IF(MONTH(fluxoDeCaixa!DH19)&amp;YEAR(fluxoDeCaixa!DH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IF(MONTH(fluxoDeCaixa!DH3)&amp;YEAR(fluxoDeCaixa!DH3)=MONTH(EDATE(calculadoraViab!$C$87,3))&amp;YEAR(EDATE(calculadoraViab!$C$87,3)),(calculadoraViab!$C$74*calculadoraViab!$C$66/4),0)
+
IF(MONTH(fluxoDeCaixa!DH3)&amp;YEAR(fluxoDeCaixa!DH3)=MONTH(EDATE(calculadoraViab!$C$87,6))&amp;YEAR(EDATE(calculadoraViab!$C$87,6)),(calculadoraViab!$C$74*calculadoraViab!$C$66/4),0)
+
IF(MONTH(fluxoDeCaixa!DH3)&amp;YEAR(fluxoDeCaixa!DH3)=MONTH(EDATE(calculadoraViab!$C$87,9))&amp;YEAR(EDATE(calculadoraViab!$C$87,9)),(calculadoraViab!$C$74*calculadoraViab!$C$66/4),0)
+
IF(MONTH(fluxoDeCaixa!DH3)&amp;YEAR(fluxoDeCaixa!DH3)=MONTH(EDATE(calculadoraViab!$C$87,12))&amp;YEAR(EDATE(calculadoraViab!$C$87,12)),(calculadoraViab!$C$74*calculadoraViab!$C$66/4),0)
+
IF(MONTH(fluxoDeCaixa!DH3)&amp;YEAR(fluxoDeCaixa!DH3)=MONTH(EDATE(calculadoraViab!$C$87,15))&amp;YEAR(EDATE(calculadoraViab!$C$87,15)),(calculadoraViab!$C$75*calculadoraViab!$C$66/4),0)
+
IF(MONTH(fluxoDeCaixa!DH3)&amp;YEAR(fluxoDeCaixa!DH3)=MONTH(EDATE(calculadoraViab!$C$87,18))&amp;YEAR(EDATE(calculadoraViab!$C$87,18)),(calculadoraViab!$C$75*calculadoraViab!$C$66/4),0)
+
IF(MONTH(fluxoDeCaixa!DH3)&amp;YEAR(fluxoDeCaixa!DH3)=MONTH(EDATE(calculadoraViab!$C$87,21))&amp;YEAR(EDATE(calculadoraViab!$C$87,21)),(calculadoraViab!$C$75*calculadoraViab!$C$66/4),0)
+
IF(MONTH(fluxoDeCaixa!DH3)&amp;YEAR(fluxoDeCaixa!DH3)=MONTH(EDATE(calculadoraViab!$C$87,24))&amp;YEAR(EDATE(calculadoraViab!$C$87,24)),(calculadoraViab!$C$75*calculadoraViab!$C$66/4),0)</f>
        <v>0</v>
      </c>
      <c r="DI27" s="282">
        <f>IF(AND(fluxoDeCaixa!DI19&gt;=calculadoraViab!$C$85,fluxoDeCaixa!DI19&lt;EDATE(calculadoraViab!$C$85,calculadoraViab!$B$86+calculadoraViab!$B$87)),calculadoraViab!$D$71*(calculadoraViab!$C$66*calculadoraViab!$C$71/(calculadoraViab!$B$86+calculadoraViab!$B$87)),0)
+
IF(AND(fluxoDeCaixa!DI19&gt;=calculadoraViab!$C$86,fluxoDeCaixa!DI19&lt;EDATE(calculadoraViab!$C$86,calculadoraViab!$B$87)),IF(AND(calculadoraViab!DI29&lt;&gt;0,calculadoraViab!$B$71=0,calculadoraViab!$B$72=100%,calculadoraViab!$B$73=0,calculadoraViab!$B$86=0),calculadoraViab!$C$59/calculadoraViab!$B$87,calculadoraViab!$D$72*(calculadoraViab!$C$66*calculadoraViab!$C$72/calculadoraViab!$B$87)),0)
+
IF(MONTH(fluxoDeCaixa!DI19)&amp;YEAR(fluxoDeCaixa!DI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IF(MONTH(fluxoDeCaixa!DI3)&amp;YEAR(fluxoDeCaixa!DI3)=MONTH(EDATE(calculadoraViab!$C$87,3))&amp;YEAR(EDATE(calculadoraViab!$C$87,3)),(calculadoraViab!$C$74*calculadoraViab!$C$66/4),0)
+
IF(MONTH(fluxoDeCaixa!DI3)&amp;YEAR(fluxoDeCaixa!DI3)=MONTH(EDATE(calculadoraViab!$C$87,6))&amp;YEAR(EDATE(calculadoraViab!$C$87,6)),(calculadoraViab!$C$74*calculadoraViab!$C$66/4),0)
+
IF(MONTH(fluxoDeCaixa!DI3)&amp;YEAR(fluxoDeCaixa!DI3)=MONTH(EDATE(calculadoraViab!$C$87,9))&amp;YEAR(EDATE(calculadoraViab!$C$87,9)),(calculadoraViab!$C$74*calculadoraViab!$C$66/4),0)
+
IF(MONTH(fluxoDeCaixa!DI3)&amp;YEAR(fluxoDeCaixa!DI3)=MONTH(EDATE(calculadoraViab!$C$87,12))&amp;YEAR(EDATE(calculadoraViab!$C$87,12)),(calculadoraViab!$C$74*calculadoraViab!$C$66/4),0)
+
IF(MONTH(fluxoDeCaixa!DI3)&amp;YEAR(fluxoDeCaixa!DI3)=MONTH(EDATE(calculadoraViab!$C$87,15))&amp;YEAR(EDATE(calculadoraViab!$C$87,15)),(calculadoraViab!$C$75*calculadoraViab!$C$66/4),0)
+
IF(MONTH(fluxoDeCaixa!DI3)&amp;YEAR(fluxoDeCaixa!DI3)=MONTH(EDATE(calculadoraViab!$C$87,18))&amp;YEAR(EDATE(calculadoraViab!$C$87,18)),(calculadoraViab!$C$75*calculadoraViab!$C$66/4),0)
+
IF(MONTH(fluxoDeCaixa!DI3)&amp;YEAR(fluxoDeCaixa!DI3)=MONTH(EDATE(calculadoraViab!$C$87,21))&amp;YEAR(EDATE(calculadoraViab!$C$87,21)),(calculadoraViab!$C$75*calculadoraViab!$C$66/4),0)
+
IF(MONTH(fluxoDeCaixa!DI3)&amp;YEAR(fluxoDeCaixa!DI3)=MONTH(EDATE(calculadoraViab!$C$87,24))&amp;YEAR(EDATE(calculadoraViab!$C$87,24)),(calculadoraViab!$C$75*calculadoraViab!$C$66/4),0)</f>
        <v>0</v>
      </c>
      <c r="DJ27" s="282">
        <f>IF(AND(fluxoDeCaixa!DJ19&gt;=calculadoraViab!$C$85,fluxoDeCaixa!DJ19&lt;EDATE(calculadoraViab!$C$85,calculadoraViab!$B$86+calculadoraViab!$B$87)),calculadoraViab!$D$71*(calculadoraViab!$C$66*calculadoraViab!$C$71/(calculadoraViab!$B$86+calculadoraViab!$B$87)),0)
+
IF(AND(fluxoDeCaixa!DJ19&gt;=calculadoraViab!$C$86,fluxoDeCaixa!DJ19&lt;EDATE(calculadoraViab!$C$86,calculadoraViab!$B$87)),IF(AND(calculadoraViab!DJ29&lt;&gt;0,calculadoraViab!$B$71=0,calculadoraViab!$B$72=100%,calculadoraViab!$B$73=0,calculadoraViab!$B$86=0),calculadoraViab!$C$59/calculadoraViab!$B$87,calculadoraViab!$D$72*(calculadoraViab!$C$66*calculadoraViab!$C$72/calculadoraViab!$B$87)),0)
+
IF(MONTH(fluxoDeCaixa!DJ19)&amp;YEAR(fluxoDeCaixa!DJ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IF(MONTH(fluxoDeCaixa!DJ3)&amp;YEAR(fluxoDeCaixa!DJ3)=MONTH(EDATE(calculadoraViab!$C$87,3))&amp;YEAR(EDATE(calculadoraViab!$C$87,3)),(calculadoraViab!$C$74*calculadoraViab!$C$66/4),0)
+
IF(MONTH(fluxoDeCaixa!DJ3)&amp;YEAR(fluxoDeCaixa!DJ3)=MONTH(EDATE(calculadoraViab!$C$87,6))&amp;YEAR(EDATE(calculadoraViab!$C$87,6)),(calculadoraViab!$C$74*calculadoraViab!$C$66/4),0)
+
IF(MONTH(fluxoDeCaixa!DJ3)&amp;YEAR(fluxoDeCaixa!DJ3)=MONTH(EDATE(calculadoraViab!$C$87,9))&amp;YEAR(EDATE(calculadoraViab!$C$87,9)),(calculadoraViab!$C$74*calculadoraViab!$C$66/4),0)
+
IF(MONTH(fluxoDeCaixa!DJ3)&amp;YEAR(fluxoDeCaixa!DJ3)=MONTH(EDATE(calculadoraViab!$C$87,12))&amp;YEAR(EDATE(calculadoraViab!$C$87,12)),(calculadoraViab!$C$74*calculadoraViab!$C$66/4),0)
+
IF(MONTH(fluxoDeCaixa!DJ3)&amp;YEAR(fluxoDeCaixa!DJ3)=MONTH(EDATE(calculadoraViab!$C$87,15))&amp;YEAR(EDATE(calculadoraViab!$C$87,15)),(calculadoraViab!$C$75*calculadoraViab!$C$66/4),0)
+
IF(MONTH(fluxoDeCaixa!DJ3)&amp;YEAR(fluxoDeCaixa!DJ3)=MONTH(EDATE(calculadoraViab!$C$87,18))&amp;YEAR(EDATE(calculadoraViab!$C$87,18)),(calculadoraViab!$C$75*calculadoraViab!$C$66/4),0)
+
IF(MONTH(fluxoDeCaixa!DJ3)&amp;YEAR(fluxoDeCaixa!DJ3)=MONTH(EDATE(calculadoraViab!$C$87,21))&amp;YEAR(EDATE(calculadoraViab!$C$87,21)),(calculadoraViab!$C$75*calculadoraViab!$C$66/4),0)
+
IF(MONTH(fluxoDeCaixa!DJ3)&amp;YEAR(fluxoDeCaixa!DJ3)=MONTH(EDATE(calculadoraViab!$C$87,24))&amp;YEAR(EDATE(calculadoraViab!$C$87,24)),(calculadoraViab!$C$75*calculadoraViab!$C$66/4),0)</f>
        <v>0</v>
      </c>
      <c r="DK27" s="282">
        <f>IF(AND(fluxoDeCaixa!DK19&gt;=calculadoraViab!$C$85,fluxoDeCaixa!DK19&lt;EDATE(calculadoraViab!$C$85,calculadoraViab!$B$86+calculadoraViab!$B$87)),calculadoraViab!$D$71*(calculadoraViab!$C$66*calculadoraViab!$C$71/(calculadoraViab!$B$86+calculadoraViab!$B$87)),0)
+
IF(AND(fluxoDeCaixa!DK19&gt;=calculadoraViab!$C$86,fluxoDeCaixa!DK19&lt;EDATE(calculadoraViab!$C$86,calculadoraViab!$B$87)),IF(AND(calculadoraViab!DK29&lt;&gt;0,calculadoraViab!$B$71=0,calculadoraViab!$B$72=100%,calculadoraViab!$B$73=0,calculadoraViab!$B$86=0),calculadoraViab!$C$59/calculadoraViab!$B$87,calculadoraViab!$D$72*(calculadoraViab!$C$66*calculadoraViab!$C$72/calculadoraViab!$B$87)),0)
+
IF(MONTH(fluxoDeCaixa!DK19)&amp;YEAR(fluxoDeCaixa!DK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IF(MONTH(fluxoDeCaixa!DK3)&amp;YEAR(fluxoDeCaixa!DK3)=MONTH(EDATE(calculadoraViab!$C$87,3))&amp;YEAR(EDATE(calculadoraViab!$C$87,3)),(calculadoraViab!$C$74*calculadoraViab!$C$66/4),0)
+
IF(MONTH(fluxoDeCaixa!DK3)&amp;YEAR(fluxoDeCaixa!DK3)=MONTH(EDATE(calculadoraViab!$C$87,6))&amp;YEAR(EDATE(calculadoraViab!$C$87,6)),(calculadoraViab!$C$74*calculadoraViab!$C$66/4),0)
+
IF(MONTH(fluxoDeCaixa!DK3)&amp;YEAR(fluxoDeCaixa!DK3)=MONTH(EDATE(calculadoraViab!$C$87,9))&amp;YEAR(EDATE(calculadoraViab!$C$87,9)),(calculadoraViab!$C$74*calculadoraViab!$C$66/4),0)
+
IF(MONTH(fluxoDeCaixa!DK3)&amp;YEAR(fluxoDeCaixa!DK3)=MONTH(EDATE(calculadoraViab!$C$87,12))&amp;YEAR(EDATE(calculadoraViab!$C$87,12)),(calculadoraViab!$C$74*calculadoraViab!$C$66/4),0)
+
IF(MONTH(fluxoDeCaixa!DK3)&amp;YEAR(fluxoDeCaixa!DK3)=MONTH(EDATE(calculadoraViab!$C$87,15))&amp;YEAR(EDATE(calculadoraViab!$C$87,15)),(calculadoraViab!$C$75*calculadoraViab!$C$66/4),0)
+
IF(MONTH(fluxoDeCaixa!DK3)&amp;YEAR(fluxoDeCaixa!DK3)=MONTH(EDATE(calculadoraViab!$C$87,18))&amp;YEAR(EDATE(calculadoraViab!$C$87,18)),(calculadoraViab!$C$75*calculadoraViab!$C$66/4),0)
+
IF(MONTH(fluxoDeCaixa!DK3)&amp;YEAR(fluxoDeCaixa!DK3)=MONTH(EDATE(calculadoraViab!$C$87,21))&amp;YEAR(EDATE(calculadoraViab!$C$87,21)),(calculadoraViab!$C$75*calculadoraViab!$C$66/4),0)
+
IF(MONTH(fluxoDeCaixa!DK3)&amp;YEAR(fluxoDeCaixa!DK3)=MONTH(EDATE(calculadoraViab!$C$87,24))&amp;YEAR(EDATE(calculadoraViab!$C$87,24)),(calculadoraViab!$C$75*calculadoraViab!$C$66/4),0)</f>
        <v>0</v>
      </c>
      <c r="DL27" s="282">
        <f>IF(AND(fluxoDeCaixa!DL19&gt;=calculadoraViab!$C$85,fluxoDeCaixa!DL19&lt;EDATE(calculadoraViab!$C$85,calculadoraViab!$B$86+calculadoraViab!$B$87)),calculadoraViab!$D$71*(calculadoraViab!$C$66*calculadoraViab!$C$71/(calculadoraViab!$B$86+calculadoraViab!$B$87)),0)
+
IF(AND(fluxoDeCaixa!DL19&gt;=calculadoraViab!$C$86,fluxoDeCaixa!DL19&lt;EDATE(calculadoraViab!$C$86,calculadoraViab!$B$87)),IF(AND(calculadoraViab!DL29&lt;&gt;0,calculadoraViab!$B$71=0,calculadoraViab!$B$72=100%,calculadoraViab!$B$73=0,calculadoraViab!$B$86=0),calculadoraViab!$C$59/calculadoraViab!$B$87,calculadoraViab!$D$72*(calculadoraViab!$C$66*calculadoraViab!$C$72/calculadoraViab!$B$87)),0)
+
IF(MONTH(fluxoDeCaixa!DL19)&amp;YEAR(fluxoDeCaixa!DL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IF(MONTH(fluxoDeCaixa!DL3)&amp;YEAR(fluxoDeCaixa!DL3)=MONTH(EDATE(calculadoraViab!$C$87,3))&amp;YEAR(EDATE(calculadoraViab!$C$87,3)),(calculadoraViab!$C$74*calculadoraViab!$C$66/4),0)
+
IF(MONTH(fluxoDeCaixa!DL3)&amp;YEAR(fluxoDeCaixa!DL3)=MONTH(EDATE(calculadoraViab!$C$87,6))&amp;YEAR(EDATE(calculadoraViab!$C$87,6)),(calculadoraViab!$C$74*calculadoraViab!$C$66/4),0)
+
IF(MONTH(fluxoDeCaixa!DL3)&amp;YEAR(fluxoDeCaixa!DL3)=MONTH(EDATE(calculadoraViab!$C$87,9))&amp;YEAR(EDATE(calculadoraViab!$C$87,9)),(calculadoraViab!$C$74*calculadoraViab!$C$66/4),0)
+
IF(MONTH(fluxoDeCaixa!DL3)&amp;YEAR(fluxoDeCaixa!DL3)=MONTH(EDATE(calculadoraViab!$C$87,12))&amp;YEAR(EDATE(calculadoraViab!$C$87,12)),(calculadoraViab!$C$74*calculadoraViab!$C$66/4),0)
+
IF(MONTH(fluxoDeCaixa!DL3)&amp;YEAR(fluxoDeCaixa!DL3)=MONTH(EDATE(calculadoraViab!$C$87,15))&amp;YEAR(EDATE(calculadoraViab!$C$87,15)),(calculadoraViab!$C$75*calculadoraViab!$C$66/4),0)
+
IF(MONTH(fluxoDeCaixa!DL3)&amp;YEAR(fluxoDeCaixa!DL3)=MONTH(EDATE(calculadoraViab!$C$87,18))&amp;YEAR(EDATE(calculadoraViab!$C$87,18)),(calculadoraViab!$C$75*calculadoraViab!$C$66/4),0)
+
IF(MONTH(fluxoDeCaixa!DL3)&amp;YEAR(fluxoDeCaixa!DL3)=MONTH(EDATE(calculadoraViab!$C$87,21))&amp;YEAR(EDATE(calculadoraViab!$C$87,21)),(calculadoraViab!$C$75*calculadoraViab!$C$66/4),0)
+
IF(MONTH(fluxoDeCaixa!DL3)&amp;YEAR(fluxoDeCaixa!DL3)=MONTH(EDATE(calculadoraViab!$C$87,24))&amp;YEAR(EDATE(calculadoraViab!$C$87,24)),(calculadoraViab!$C$75*calculadoraViab!$C$66/4),0)</f>
        <v>0</v>
      </c>
      <c r="DM27" s="282">
        <f>IF(AND(fluxoDeCaixa!DM19&gt;=calculadoraViab!$C$85,fluxoDeCaixa!DM19&lt;EDATE(calculadoraViab!$C$85,calculadoraViab!$B$86+calculadoraViab!$B$87)),calculadoraViab!$D$71*(calculadoraViab!$C$66*calculadoraViab!$C$71/(calculadoraViab!$B$86+calculadoraViab!$B$87)),0)
+
IF(AND(fluxoDeCaixa!DM19&gt;=calculadoraViab!$C$86,fluxoDeCaixa!DM19&lt;EDATE(calculadoraViab!$C$86,calculadoraViab!$B$87)),IF(AND(calculadoraViab!DM29&lt;&gt;0,calculadoraViab!$B$71=0,calculadoraViab!$B$72=100%,calculadoraViab!$B$73=0,calculadoraViab!$B$86=0),calculadoraViab!$C$59/calculadoraViab!$B$87,calculadoraViab!$D$72*(calculadoraViab!$C$66*calculadoraViab!$C$72/calculadoraViab!$B$87)),0)
+
IF(MONTH(fluxoDeCaixa!DM19)&amp;YEAR(fluxoDeCaixa!DM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IF(MONTH(fluxoDeCaixa!DM3)&amp;YEAR(fluxoDeCaixa!DM3)=MONTH(EDATE(calculadoraViab!$C$87,3))&amp;YEAR(EDATE(calculadoraViab!$C$87,3)),(calculadoraViab!$C$74*calculadoraViab!$C$66/4),0)
+
IF(MONTH(fluxoDeCaixa!DM3)&amp;YEAR(fluxoDeCaixa!DM3)=MONTH(EDATE(calculadoraViab!$C$87,6))&amp;YEAR(EDATE(calculadoraViab!$C$87,6)),(calculadoraViab!$C$74*calculadoraViab!$C$66/4),0)
+
IF(MONTH(fluxoDeCaixa!DM3)&amp;YEAR(fluxoDeCaixa!DM3)=MONTH(EDATE(calculadoraViab!$C$87,9))&amp;YEAR(EDATE(calculadoraViab!$C$87,9)),(calculadoraViab!$C$74*calculadoraViab!$C$66/4),0)
+
IF(MONTH(fluxoDeCaixa!DM3)&amp;YEAR(fluxoDeCaixa!DM3)=MONTH(EDATE(calculadoraViab!$C$87,12))&amp;YEAR(EDATE(calculadoraViab!$C$87,12)),(calculadoraViab!$C$74*calculadoraViab!$C$66/4),0)
+
IF(MONTH(fluxoDeCaixa!DM3)&amp;YEAR(fluxoDeCaixa!DM3)=MONTH(EDATE(calculadoraViab!$C$87,15))&amp;YEAR(EDATE(calculadoraViab!$C$87,15)),(calculadoraViab!$C$75*calculadoraViab!$C$66/4),0)
+
IF(MONTH(fluxoDeCaixa!DM3)&amp;YEAR(fluxoDeCaixa!DM3)=MONTH(EDATE(calculadoraViab!$C$87,18))&amp;YEAR(EDATE(calculadoraViab!$C$87,18)),(calculadoraViab!$C$75*calculadoraViab!$C$66/4),0)
+
IF(MONTH(fluxoDeCaixa!DM3)&amp;YEAR(fluxoDeCaixa!DM3)=MONTH(EDATE(calculadoraViab!$C$87,21))&amp;YEAR(EDATE(calculadoraViab!$C$87,21)),(calculadoraViab!$C$75*calculadoraViab!$C$66/4),0)
+
IF(MONTH(fluxoDeCaixa!DM3)&amp;YEAR(fluxoDeCaixa!DM3)=MONTH(EDATE(calculadoraViab!$C$87,24))&amp;YEAR(EDATE(calculadoraViab!$C$87,24)),(calculadoraViab!$C$75*calculadoraViab!$C$66/4),0)</f>
        <v>0</v>
      </c>
      <c r="DN27" s="282">
        <f>IF(AND(fluxoDeCaixa!DN19&gt;=calculadoraViab!$C$85,fluxoDeCaixa!DN19&lt;EDATE(calculadoraViab!$C$85,calculadoraViab!$B$86+calculadoraViab!$B$87)),calculadoraViab!$D$71*(calculadoraViab!$C$66*calculadoraViab!$C$71/(calculadoraViab!$B$86+calculadoraViab!$B$87)),0)
+
IF(AND(fluxoDeCaixa!DN19&gt;=calculadoraViab!$C$86,fluxoDeCaixa!DN19&lt;EDATE(calculadoraViab!$C$86,calculadoraViab!$B$87)),IF(AND(calculadoraViab!DN29&lt;&gt;0,calculadoraViab!$B$71=0,calculadoraViab!$B$72=100%,calculadoraViab!$B$73=0,calculadoraViab!$B$86=0),calculadoraViab!$C$59/calculadoraViab!$B$87,calculadoraViab!$D$72*(calculadoraViab!$C$66*calculadoraViab!$C$72/calculadoraViab!$B$87)),0)
+
IF(MONTH(fluxoDeCaixa!DN19)&amp;YEAR(fluxoDeCaixa!DN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IF(MONTH(fluxoDeCaixa!DN3)&amp;YEAR(fluxoDeCaixa!DN3)=MONTH(EDATE(calculadoraViab!$C$87,3))&amp;YEAR(EDATE(calculadoraViab!$C$87,3)),(calculadoraViab!$C$74*calculadoraViab!$C$66/4),0)
+
IF(MONTH(fluxoDeCaixa!DN3)&amp;YEAR(fluxoDeCaixa!DN3)=MONTH(EDATE(calculadoraViab!$C$87,6))&amp;YEAR(EDATE(calculadoraViab!$C$87,6)),(calculadoraViab!$C$74*calculadoraViab!$C$66/4),0)
+
IF(MONTH(fluxoDeCaixa!DN3)&amp;YEAR(fluxoDeCaixa!DN3)=MONTH(EDATE(calculadoraViab!$C$87,9))&amp;YEAR(EDATE(calculadoraViab!$C$87,9)),(calculadoraViab!$C$74*calculadoraViab!$C$66/4),0)
+
IF(MONTH(fluxoDeCaixa!DN3)&amp;YEAR(fluxoDeCaixa!DN3)=MONTH(EDATE(calculadoraViab!$C$87,12))&amp;YEAR(EDATE(calculadoraViab!$C$87,12)),(calculadoraViab!$C$74*calculadoraViab!$C$66/4),0)
+
IF(MONTH(fluxoDeCaixa!DN3)&amp;YEAR(fluxoDeCaixa!DN3)=MONTH(EDATE(calculadoraViab!$C$87,15))&amp;YEAR(EDATE(calculadoraViab!$C$87,15)),(calculadoraViab!$C$75*calculadoraViab!$C$66/4),0)
+
IF(MONTH(fluxoDeCaixa!DN3)&amp;YEAR(fluxoDeCaixa!DN3)=MONTH(EDATE(calculadoraViab!$C$87,18))&amp;YEAR(EDATE(calculadoraViab!$C$87,18)),(calculadoraViab!$C$75*calculadoraViab!$C$66/4),0)
+
IF(MONTH(fluxoDeCaixa!DN3)&amp;YEAR(fluxoDeCaixa!DN3)=MONTH(EDATE(calculadoraViab!$C$87,21))&amp;YEAR(EDATE(calculadoraViab!$C$87,21)),(calculadoraViab!$C$75*calculadoraViab!$C$66/4),0)
+
IF(MONTH(fluxoDeCaixa!DN3)&amp;YEAR(fluxoDeCaixa!DN3)=MONTH(EDATE(calculadoraViab!$C$87,24))&amp;YEAR(EDATE(calculadoraViab!$C$87,24)),(calculadoraViab!$C$75*calculadoraViab!$C$66/4),0)</f>
        <v>0</v>
      </c>
      <c r="DO27" s="282">
        <f>IF(AND(fluxoDeCaixa!DO19&gt;=calculadoraViab!$C$85,fluxoDeCaixa!DO19&lt;EDATE(calculadoraViab!$C$85,calculadoraViab!$B$86+calculadoraViab!$B$87)),calculadoraViab!$D$71*(calculadoraViab!$C$66*calculadoraViab!$C$71/(calculadoraViab!$B$86+calculadoraViab!$B$87)),0)
+
IF(AND(fluxoDeCaixa!DO19&gt;=calculadoraViab!$C$86,fluxoDeCaixa!DO19&lt;EDATE(calculadoraViab!$C$86,calculadoraViab!$B$87)),IF(AND(calculadoraViab!DO29&lt;&gt;0,calculadoraViab!$B$71=0,calculadoraViab!$B$72=100%,calculadoraViab!$B$73=0,calculadoraViab!$B$86=0),calculadoraViab!$C$59/calculadoraViab!$B$87,calculadoraViab!$D$72*(calculadoraViab!$C$66*calculadoraViab!$C$72/calculadoraViab!$B$87)),0)
+
IF(MONTH(fluxoDeCaixa!DO19)&amp;YEAR(fluxoDeCaixa!DO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IF(MONTH(fluxoDeCaixa!DO3)&amp;YEAR(fluxoDeCaixa!DO3)=MONTH(EDATE(calculadoraViab!$C$87,3))&amp;YEAR(EDATE(calculadoraViab!$C$87,3)),(calculadoraViab!$C$74*calculadoraViab!$C$66/4),0)
+
IF(MONTH(fluxoDeCaixa!DO3)&amp;YEAR(fluxoDeCaixa!DO3)=MONTH(EDATE(calculadoraViab!$C$87,6))&amp;YEAR(EDATE(calculadoraViab!$C$87,6)),(calculadoraViab!$C$74*calculadoraViab!$C$66/4),0)
+
IF(MONTH(fluxoDeCaixa!DO3)&amp;YEAR(fluxoDeCaixa!DO3)=MONTH(EDATE(calculadoraViab!$C$87,9))&amp;YEAR(EDATE(calculadoraViab!$C$87,9)),(calculadoraViab!$C$74*calculadoraViab!$C$66/4),0)
+
IF(MONTH(fluxoDeCaixa!DO3)&amp;YEAR(fluxoDeCaixa!DO3)=MONTH(EDATE(calculadoraViab!$C$87,12))&amp;YEAR(EDATE(calculadoraViab!$C$87,12)),(calculadoraViab!$C$74*calculadoraViab!$C$66/4),0)
+
IF(MONTH(fluxoDeCaixa!DO3)&amp;YEAR(fluxoDeCaixa!DO3)=MONTH(EDATE(calculadoraViab!$C$87,15))&amp;YEAR(EDATE(calculadoraViab!$C$87,15)),(calculadoraViab!$C$75*calculadoraViab!$C$66/4),0)
+
IF(MONTH(fluxoDeCaixa!DO3)&amp;YEAR(fluxoDeCaixa!DO3)=MONTH(EDATE(calculadoraViab!$C$87,18))&amp;YEAR(EDATE(calculadoraViab!$C$87,18)),(calculadoraViab!$C$75*calculadoraViab!$C$66/4),0)
+
IF(MONTH(fluxoDeCaixa!DO3)&amp;YEAR(fluxoDeCaixa!DO3)=MONTH(EDATE(calculadoraViab!$C$87,21))&amp;YEAR(EDATE(calculadoraViab!$C$87,21)),(calculadoraViab!$C$75*calculadoraViab!$C$66/4),0)
+
IF(MONTH(fluxoDeCaixa!DO3)&amp;YEAR(fluxoDeCaixa!DO3)=MONTH(EDATE(calculadoraViab!$C$87,24))&amp;YEAR(EDATE(calculadoraViab!$C$87,24)),(calculadoraViab!$C$75*calculadoraViab!$C$66/4),0)</f>
        <v>0</v>
      </c>
      <c r="DP27" s="282">
        <f>IF(AND(fluxoDeCaixa!DP19&gt;=calculadoraViab!$C$85,fluxoDeCaixa!DP19&lt;EDATE(calculadoraViab!$C$85,calculadoraViab!$B$86+calculadoraViab!$B$87)),calculadoraViab!$D$71*(calculadoraViab!$C$66*calculadoraViab!$C$71/(calculadoraViab!$B$86+calculadoraViab!$B$87)),0)
+
IF(AND(fluxoDeCaixa!DP19&gt;=calculadoraViab!$C$86,fluxoDeCaixa!DP19&lt;EDATE(calculadoraViab!$C$86,calculadoraViab!$B$87)),IF(AND(calculadoraViab!DP29&lt;&gt;0,calculadoraViab!$B$71=0,calculadoraViab!$B$72=100%,calculadoraViab!$B$73=0,calculadoraViab!$B$86=0),calculadoraViab!$C$59/calculadoraViab!$B$87,calculadoraViab!$D$72*(calculadoraViab!$C$66*calculadoraViab!$C$72/calculadoraViab!$B$87)),0)
+
IF(MONTH(fluxoDeCaixa!DP19)&amp;YEAR(fluxoDeCaixa!DP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IF(MONTH(fluxoDeCaixa!DP3)&amp;YEAR(fluxoDeCaixa!DP3)=MONTH(EDATE(calculadoraViab!$C$87,3))&amp;YEAR(EDATE(calculadoraViab!$C$87,3)),(calculadoraViab!$C$74*calculadoraViab!$C$66/4),0)
+
IF(MONTH(fluxoDeCaixa!DP3)&amp;YEAR(fluxoDeCaixa!DP3)=MONTH(EDATE(calculadoraViab!$C$87,6))&amp;YEAR(EDATE(calculadoraViab!$C$87,6)),(calculadoraViab!$C$74*calculadoraViab!$C$66/4),0)
+
IF(MONTH(fluxoDeCaixa!DP3)&amp;YEAR(fluxoDeCaixa!DP3)=MONTH(EDATE(calculadoraViab!$C$87,9))&amp;YEAR(EDATE(calculadoraViab!$C$87,9)),(calculadoraViab!$C$74*calculadoraViab!$C$66/4),0)
+
IF(MONTH(fluxoDeCaixa!DP3)&amp;YEAR(fluxoDeCaixa!DP3)=MONTH(EDATE(calculadoraViab!$C$87,12))&amp;YEAR(EDATE(calculadoraViab!$C$87,12)),(calculadoraViab!$C$74*calculadoraViab!$C$66/4),0)
+
IF(MONTH(fluxoDeCaixa!DP3)&amp;YEAR(fluxoDeCaixa!DP3)=MONTH(EDATE(calculadoraViab!$C$87,15))&amp;YEAR(EDATE(calculadoraViab!$C$87,15)),(calculadoraViab!$C$75*calculadoraViab!$C$66/4),0)
+
IF(MONTH(fluxoDeCaixa!DP3)&amp;YEAR(fluxoDeCaixa!DP3)=MONTH(EDATE(calculadoraViab!$C$87,18))&amp;YEAR(EDATE(calculadoraViab!$C$87,18)),(calculadoraViab!$C$75*calculadoraViab!$C$66/4),0)
+
IF(MONTH(fluxoDeCaixa!DP3)&amp;YEAR(fluxoDeCaixa!DP3)=MONTH(EDATE(calculadoraViab!$C$87,21))&amp;YEAR(EDATE(calculadoraViab!$C$87,21)),(calculadoraViab!$C$75*calculadoraViab!$C$66/4),0)
+
IF(MONTH(fluxoDeCaixa!DP3)&amp;YEAR(fluxoDeCaixa!DP3)=MONTH(EDATE(calculadoraViab!$C$87,24))&amp;YEAR(EDATE(calculadoraViab!$C$87,24)),(calculadoraViab!$C$75*calculadoraViab!$C$66/4),0)</f>
        <v>0</v>
      </c>
      <c r="DQ27" s="282">
        <f>IF(AND(fluxoDeCaixa!DQ19&gt;=calculadoraViab!$C$85,fluxoDeCaixa!DQ19&lt;EDATE(calculadoraViab!$C$85,calculadoraViab!$B$86+calculadoraViab!$B$87)),calculadoraViab!$D$71*(calculadoraViab!$C$66*calculadoraViab!$C$71/(calculadoraViab!$B$86+calculadoraViab!$B$87)),0)
+
IF(AND(fluxoDeCaixa!DQ19&gt;=calculadoraViab!$C$86,fluxoDeCaixa!DQ19&lt;EDATE(calculadoraViab!$C$86,calculadoraViab!$B$87)),IF(AND(calculadoraViab!DQ29&lt;&gt;0,calculadoraViab!$B$71=0,calculadoraViab!$B$72=100%,calculadoraViab!$B$73=0,calculadoraViab!$B$86=0),calculadoraViab!$C$59/calculadoraViab!$B$87,calculadoraViab!$D$72*(calculadoraViab!$C$66*calculadoraViab!$C$72/calculadoraViab!$B$87)),0)
+
IF(MONTH(fluxoDeCaixa!DQ19)&amp;YEAR(fluxoDeCaixa!DQ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IF(MONTH(fluxoDeCaixa!DQ3)&amp;YEAR(fluxoDeCaixa!DQ3)=MONTH(EDATE(calculadoraViab!$C$87,3))&amp;YEAR(EDATE(calculadoraViab!$C$87,3)),(calculadoraViab!$C$74*calculadoraViab!$C$66/4),0)
+
IF(MONTH(fluxoDeCaixa!DQ3)&amp;YEAR(fluxoDeCaixa!DQ3)=MONTH(EDATE(calculadoraViab!$C$87,6))&amp;YEAR(EDATE(calculadoraViab!$C$87,6)),(calculadoraViab!$C$74*calculadoraViab!$C$66/4),0)
+
IF(MONTH(fluxoDeCaixa!DQ3)&amp;YEAR(fluxoDeCaixa!DQ3)=MONTH(EDATE(calculadoraViab!$C$87,9))&amp;YEAR(EDATE(calculadoraViab!$C$87,9)),(calculadoraViab!$C$74*calculadoraViab!$C$66/4),0)
+
IF(MONTH(fluxoDeCaixa!DQ3)&amp;YEAR(fluxoDeCaixa!DQ3)=MONTH(EDATE(calculadoraViab!$C$87,12))&amp;YEAR(EDATE(calculadoraViab!$C$87,12)),(calculadoraViab!$C$74*calculadoraViab!$C$66/4),0)
+
IF(MONTH(fluxoDeCaixa!DQ3)&amp;YEAR(fluxoDeCaixa!DQ3)=MONTH(EDATE(calculadoraViab!$C$87,15))&amp;YEAR(EDATE(calculadoraViab!$C$87,15)),(calculadoraViab!$C$75*calculadoraViab!$C$66/4),0)
+
IF(MONTH(fluxoDeCaixa!DQ3)&amp;YEAR(fluxoDeCaixa!DQ3)=MONTH(EDATE(calculadoraViab!$C$87,18))&amp;YEAR(EDATE(calculadoraViab!$C$87,18)),(calculadoraViab!$C$75*calculadoraViab!$C$66/4),0)
+
IF(MONTH(fluxoDeCaixa!DQ3)&amp;YEAR(fluxoDeCaixa!DQ3)=MONTH(EDATE(calculadoraViab!$C$87,21))&amp;YEAR(EDATE(calculadoraViab!$C$87,21)),(calculadoraViab!$C$75*calculadoraViab!$C$66/4),0)
+
IF(MONTH(fluxoDeCaixa!DQ3)&amp;YEAR(fluxoDeCaixa!DQ3)=MONTH(EDATE(calculadoraViab!$C$87,24))&amp;YEAR(EDATE(calculadoraViab!$C$87,24)),(calculadoraViab!$C$75*calculadoraViab!$C$66/4),0)</f>
        <v>0</v>
      </c>
      <c r="DR27" s="282">
        <f>IF(AND(fluxoDeCaixa!DR19&gt;=calculadoraViab!$C$85,fluxoDeCaixa!DR19&lt;EDATE(calculadoraViab!$C$85,calculadoraViab!$B$86+calculadoraViab!$B$87)),calculadoraViab!$D$71*(calculadoraViab!$C$66*calculadoraViab!$C$71/(calculadoraViab!$B$86+calculadoraViab!$B$87)),0)
+
IF(AND(fluxoDeCaixa!DR19&gt;=calculadoraViab!$C$86,fluxoDeCaixa!DR19&lt;EDATE(calculadoraViab!$C$86,calculadoraViab!$B$87)),IF(AND(calculadoraViab!DR29&lt;&gt;0,calculadoraViab!$B$71=0,calculadoraViab!$B$72=100%,calculadoraViab!$B$73=0,calculadoraViab!$B$86=0),calculadoraViab!$C$59/calculadoraViab!$B$87,calculadoraViab!$D$72*(calculadoraViab!$C$66*calculadoraViab!$C$72/calculadoraViab!$B$87)),0)
+
IF(MONTH(fluxoDeCaixa!DR19)&amp;YEAR(fluxoDeCaixa!DR19)=MONTH(calculadoraViab!$C$87)&amp;YEAR(calculadoraViab!$C$87),(calculadoraViab!$C$71*calculadoraViab!$C$66*calculadoraViab!$E$71)+(calculadoraViab!$C$72*calculadoraViab!$C$66*calculadoraViab!$E$72)+(calculadoraViab!$C$73*calculadoraViab!$C$66*calculadoraViab!$E$73),0)
+
IF(MONTH(fluxoDeCaixa!DR3)&amp;YEAR(fluxoDeCaixa!DR3)=MONTH(EDATE(calculadoraViab!$C$87,3))&amp;YEAR(EDATE(calculadoraViab!$C$87,3)),(calculadoraViab!$C$74*calculadoraViab!$C$66/4),0)
+
IF(MONTH(fluxoDeCaixa!DR3)&amp;YEAR(fluxoDeCaixa!DR3)=MONTH(EDATE(calculadoraViab!$C$87,6))&amp;YEAR(EDATE(calculadoraViab!$C$87,6)),(calculadoraViab!$C$74*calculadoraViab!$C$66/4),0)
+
IF(MONTH(fluxoDeCaixa!DR3)&amp;YEAR(fluxoDeCaixa!DR3)=MONTH(EDATE(calculadoraViab!$C$87,9))&amp;YEAR(EDATE(calculadoraViab!$C$87,9)),(calculadoraViab!$C$74*calculadoraViab!$C$66/4),0)
+
IF(MONTH(fluxoDeCaixa!DR3)&amp;YEAR(fluxoDeCaixa!DR3)=MONTH(EDATE(calculadoraViab!$C$87,12))&amp;YEAR(EDATE(calculadoraViab!$C$87,12)),(calculadoraViab!$C$74*calculadoraViab!$C$66/4),0)
+
IF(MONTH(fluxoDeCaixa!DR3)&amp;YEAR(fluxoDeCaixa!DR3)=MONTH(EDATE(calculadoraViab!$C$87,15))&amp;YEAR(EDATE(calculadoraViab!$C$87,15)),(calculadoraViab!$C$75*calculadoraViab!$C$66/4),0)
+
IF(MONTH(fluxoDeCaixa!DR3)&amp;YEAR(fluxoDeCaixa!DR3)=MONTH(EDATE(calculadoraViab!$C$87,18))&amp;YEAR(EDATE(calculadoraViab!$C$87,18)),(calculadoraViab!$C$75*calculadoraViab!$C$66/4),0)
+
IF(MONTH(fluxoDeCaixa!DR3)&amp;YEAR(fluxoDeCaixa!DR3)=MONTH(EDATE(calculadoraViab!$C$87,21))&amp;YEAR(EDATE(calculadoraViab!$C$87,21)),(calculadoraViab!$C$75*calculadoraViab!$C$66/4),0)
+
IF(MONTH(fluxoDeCaixa!DR3)&amp;YEAR(fluxoDeCaixa!DR3)=MONTH(EDATE(calculadoraViab!$C$87,24))&amp;YEAR(EDATE(calculadoraViab!$C$87,24)),(calculadoraViab!$C$75*calculadoraViab!$C$66/4),0)</f>
        <v>0</v>
      </c>
    </row>
    <row r="28" ht="14.25" customHeight="1">
      <c r="A28" s="281" t="s">
        <v>183</v>
      </c>
      <c r="B28" s="282">
        <f>-calculadoraViab!$B$57*fluxoDeCaixa!B27</f>
        <v>0</v>
      </c>
      <c r="C28" s="282">
        <f>-calculadoraViab!$B$57*fluxoDeCaixa!C27</f>
        <v>0</v>
      </c>
      <c r="D28" s="282">
        <f>-calculadoraViab!$B$57*fluxoDeCaixa!D27</f>
        <v>0</v>
      </c>
      <c r="E28" s="282">
        <f>-calculadoraViab!$B$57*fluxoDeCaixa!E27</f>
        <v>0</v>
      </c>
      <c r="F28" s="282">
        <f>-calculadoraViab!$B$57*fluxoDeCaixa!F27</f>
        <v>0</v>
      </c>
      <c r="G28" s="282">
        <f>-calculadoraViab!$B$57*fluxoDeCaixa!G27</f>
        <v>0</v>
      </c>
      <c r="H28" s="282">
        <f>-calculadoraViab!$B$57*fluxoDeCaixa!H27</f>
        <v>0</v>
      </c>
      <c r="I28" s="282">
        <f>-calculadoraViab!$B$57*fluxoDeCaixa!I27</f>
        <v>0</v>
      </c>
      <c r="J28" s="282">
        <f>-calculadoraViab!$B$57*fluxoDeCaixa!J27</f>
        <v>0</v>
      </c>
      <c r="K28" s="282">
        <f>-calculadoraViab!$B$57*fluxoDeCaixa!K27</f>
        <v>-11314.65517</v>
      </c>
      <c r="L28" s="282">
        <f>-calculadoraViab!$B$57*fluxoDeCaixa!L27</f>
        <v>-11314.65517</v>
      </c>
      <c r="M28" s="282">
        <f>-calculadoraViab!$B$57*fluxoDeCaixa!M27</f>
        <v>-11314.65517</v>
      </c>
      <c r="N28" s="282">
        <f>-calculadoraViab!$B$57*fluxoDeCaixa!N27</f>
        <v>-11314.65517</v>
      </c>
      <c r="O28" s="282">
        <f>-calculadoraViab!$B$57*fluxoDeCaixa!O27</f>
        <v>-11314.65517</v>
      </c>
      <c r="P28" s="282">
        <f>-calculadoraViab!$B$57*fluxoDeCaixa!P27</f>
        <v>-19517.78017</v>
      </c>
      <c r="Q28" s="282">
        <f>-calculadoraViab!$B$57*fluxoDeCaixa!Q27</f>
        <v>-19517.78017</v>
      </c>
      <c r="R28" s="282">
        <f>-calculadoraViab!$B$57*fluxoDeCaixa!R27</f>
        <v>-19517.78017</v>
      </c>
      <c r="S28" s="282">
        <f>-calculadoraViab!$B$57*fluxoDeCaixa!S27</f>
        <v>-19517.78017</v>
      </c>
      <c r="T28" s="282">
        <f>-calculadoraViab!$B$57*fluxoDeCaixa!T27</f>
        <v>-19517.78017</v>
      </c>
      <c r="U28" s="282">
        <f>-calculadoraViab!$B$57*fluxoDeCaixa!U27</f>
        <v>-19517.78017</v>
      </c>
      <c r="V28" s="282">
        <f>-calculadoraViab!$B$57*fluxoDeCaixa!V27</f>
        <v>-19517.78017</v>
      </c>
      <c r="W28" s="282">
        <f>-calculadoraViab!$B$57*fluxoDeCaixa!W27</f>
        <v>-19517.78017</v>
      </c>
      <c r="X28" s="282">
        <f>-calculadoraViab!$B$57*fluxoDeCaixa!X27</f>
        <v>-19517.78017</v>
      </c>
      <c r="Y28" s="282">
        <f>-calculadoraViab!$B$57*fluxoDeCaixa!Y27</f>
        <v>-19517.78017</v>
      </c>
      <c r="Z28" s="282">
        <f>-calculadoraViab!$B$57*fluxoDeCaixa!Z27</f>
        <v>-19517.78017</v>
      </c>
      <c r="AA28" s="282">
        <f>-calculadoraViab!$B$57*fluxoDeCaixa!AA27</f>
        <v>-19517.78017</v>
      </c>
      <c r="AB28" s="282">
        <f>-calculadoraViab!$B$57*fluxoDeCaixa!AB27</f>
        <v>-19517.78017</v>
      </c>
      <c r="AC28" s="282">
        <f>-calculadoraViab!$B$57*fluxoDeCaixa!AC27</f>
        <v>-19517.78017</v>
      </c>
      <c r="AD28" s="282">
        <f>-calculadoraViab!$B$57*fluxoDeCaixa!AD27</f>
        <v>-19517.78017</v>
      </c>
      <c r="AE28" s="282">
        <f>-calculadoraViab!$B$57*fluxoDeCaixa!AE27</f>
        <v>-19517.78017</v>
      </c>
      <c r="AF28" s="282">
        <f>-calculadoraViab!$B$57*fluxoDeCaixa!AF27</f>
        <v>-19517.78017</v>
      </c>
      <c r="AG28" s="282">
        <f>-calculadoraViab!$B$57*fluxoDeCaixa!AG27</f>
        <v>-19517.78017</v>
      </c>
      <c r="AH28" s="282">
        <f>-calculadoraViab!$B$57*fluxoDeCaixa!AH27</f>
        <v>-19517.78017</v>
      </c>
      <c r="AI28" s="282">
        <f>-calculadoraViab!$B$57*fluxoDeCaixa!AI27</f>
        <v>-19517.78017</v>
      </c>
      <c r="AJ28" s="282">
        <f>-calculadoraViab!$B$57*fluxoDeCaixa!AJ27</f>
        <v>-19517.78017</v>
      </c>
      <c r="AK28" s="282">
        <f>-calculadoraViab!$B$57*fluxoDeCaixa!AK27</f>
        <v>-19517.78017</v>
      </c>
      <c r="AL28" s="282">
        <f>-calculadoraViab!$B$57*fluxoDeCaixa!AL27</f>
        <v>-19517.78017</v>
      </c>
      <c r="AM28" s="282">
        <f>-calculadoraViab!$B$57*fluxoDeCaixa!AM27</f>
        <v>-19517.78017</v>
      </c>
      <c r="AN28" s="282">
        <f>-calculadoraViab!$B$57*fluxoDeCaixa!AN27</f>
        <v>-32812.5</v>
      </c>
      <c r="AO28" s="282">
        <f>-calculadoraViab!$B$57*fluxoDeCaixa!AO27</f>
        <v>0</v>
      </c>
      <c r="AP28" s="282">
        <f>-calculadoraViab!$B$57*fluxoDeCaixa!AP27</f>
        <v>0</v>
      </c>
      <c r="AQ28" s="282">
        <f>-calculadoraViab!$B$57*fluxoDeCaixa!AQ27</f>
        <v>-16406.25</v>
      </c>
      <c r="AR28" s="282">
        <f>-calculadoraViab!$B$57*fluxoDeCaixa!AR27</f>
        <v>0</v>
      </c>
      <c r="AS28" s="282">
        <f>-calculadoraViab!$B$57*fluxoDeCaixa!AS27</f>
        <v>0</v>
      </c>
      <c r="AT28" s="282">
        <f>-calculadoraViab!$B$57*fluxoDeCaixa!AT27</f>
        <v>-16406.25</v>
      </c>
      <c r="AU28" s="282">
        <f>-calculadoraViab!$B$57*fluxoDeCaixa!AU27</f>
        <v>0</v>
      </c>
      <c r="AV28" s="282">
        <f>-calculadoraViab!$B$57*fluxoDeCaixa!AV27</f>
        <v>0</v>
      </c>
      <c r="AW28" s="282">
        <f>-calculadoraViab!$B$57*fluxoDeCaixa!AW27</f>
        <v>-16406.25</v>
      </c>
      <c r="AX28" s="282">
        <f>-calculadoraViab!$B$57*fluxoDeCaixa!AX27</f>
        <v>0</v>
      </c>
      <c r="AY28" s="282">
        <f>-calculadoraViab!$B$57*fluxoDeCaixa!AY27</f>
        <v>0</v>
      </c>
      <c r="AZ28" s="282">
        <f>-calculadoraViab!$B$57*fluxoDeCaixa!AZ27</f>
        <v>-16406.25</v>
      </c>
      <c r="BA28" s="282">
        <f>-calculadoraViab!$B$57*fluxoDeCaixa!BA27</f>
        <v>0</v>
      </c>
      <c r="BB28" s="282">
        <f>-calculadoraViab!$B$57*fluxoDeCaixa!BB27</f>
        <v>0</v>
      </c>
      <c r="BC28" s="282">
        <f>-calculadoraViab!$B$57*fluxoDeCaixa!BC27</f>
        <v>-8203.125</v>
      </c>
      <c r="BD28" s="282">
        <f>-calculadoraViab!$B$57*fluxoDeCaixa!BD27</f>
        <v>0</v>
      </c>
      <c r="BE28" s="282">
        <f>-calculadoraViab!$B$57*fluxoDeCaixa!BE27</f>
        <v>0</v>
      </c>
      <c r="BF28" s="282">
        <f>-calculadoraViab!$B$57*fluxoDeCaixa!BF27</f>
        <v>-8203.125</v>
      </c>
      <c r="BG28" s="282">
        <f>-calculadoraViab!$B$57*fluxoDeCaixa!BG27</f>
        <v>0</v>
      </c>
      <c r="BH28" s="282">
        <f>-calculadoraViab!$B$57*fluxoDeCaixa!BH27</f>
        <v>0</v>
      </c>
      <c r="BI28" s="282">
        <f>-calculadoraViab!$B$57*fluxoDeCaixa!BI27</f>
        <v>-8203.125</v>
      </c>
      <c r="BJ28" s="282">
        <f>-calculadoraViab!$B$57*fluxoDeCaixa!BJ27</f>
        <v>0</v>
      </c>
      <c r="BK28" s="282">
        <f>-calculadoraViab!$B$57*fluxoDeCaixa!BK27</f>
        <v>0</v>
      </c>
      <c r="BL28" s="282">
        <f>-calculadoraViab!$B$57*fluxoDeCaixa!BL27</f>
        <v>-8203.125</v>
      </c>
      <c r="BM28" s="282">
        <f>-calculadoraViab!$B$57*fluxoDeCaixa!BM27</f>
        <v>0</v>
      </c>
      <c r="BN28" s="282">
        <f>-calculadoraViab!$B$57*fluxoDeCaixa!BN27</f>
        <v>0</v>
      </c>
      <c r="BO28" s="282">
        <f>-calculadoraViab!$B$57*fluxoDeCaixa!BO27</f>
        <v>0</v>
      </c>
      <c r="BP28" s="282">
        <f>-calculadoraViab!$B$57*fluxoDeCaixa!BP27</f>
        <v>0</v>
      </c>
      <c r="BQ28" s="282">
        <f>-calculadoraViab!$B$57*fluxoDeCaixa!BQ27</f>
        <v>0</v>
      </c>
      <c r="BR28" s="282">
        <f>-calculadoraViab!$B$57*fluxoDeCaixa!BR27</f>
        <v>0</v>
      </c>
      <c r="BS28" s="282">
        <f>-calculadoraViab!$B$57*fluxoDeCaixa!BS27</f>
        <v>0</v>
      </c>
      <c r="BT28" s="282">
        <f>-calculadoraViab!$B$57*fluxoDeCaixa!BT27</f>
        <v>0</v>
      </c>
      <c r="BU28" s="282">
        <f>-calculadoraViab!$B$57*fluxoDeCaixa!BU27</f>
        <v>0</v>
      </c>
      <c r="BV28" s="282">
        <f>-calculadoraViab!$B$57*fluxoDeCaixa!BV27</f>
        <v>0</v>
      </c>
      <c r="BW28" s="282">
        <f>-calculadoraViab!$B$57*fluxoDeCaixa!BW27</f>
        <v>0</v>
      </c>
      <c r="BX28" s="282">
        <f>-calculadoraViab!$B$57*fluxoDeCaixa!BX27</f>
        <v>0</v>
      </c>
      <c r="BY28" s="282">
        <f>-calculadoraViab!$B$57*fluxoDeCaixa!BY27</f>
        <v>0</v>
      </c>
      <c r="BZ28" s="282">
        <f>-calculadoraViab!$B$57*fluxoDeCaixa!BZ27</f>
        <v>0</v>
      </c>
      <c r="CA28" s="282">
        <f>-calculadoraViab!$B$57*fluxoDeCaixa!CA27</f>
        <v>0</v>
      </c>
      <c r="CB28" s="282">
        <f>-calculadoraViab!$B$57*fluxoDeCaixa!CB27</f>
        <v>0</v>
      </c>
      <c r="CC28" s="282">
        <f>-calculadoraViab!$B$57*fluxoDeCaixa!CC27</f>
        <v>0</v>
      </c>
      <c r="CD28" s="282">
        <f>-calculadoraViab!$B$57*fluxoDeCaixa!CD27</f>
        <v>0</v>
      </c>
      <c r="CE28" s="282">
        <f>-calculadoraViab!$B$57*fluxoDeCaixa!CE27</f>
        <v>0</v>
      </c>
      <c r="CF28" s="282">
        <f>-calculadoraViab!$B$57*fluxoDeCaixa!CF27</f>
        <v>0</v>
      </c>
      <c r="CG28" s="282">
        <f>-calculadoraViab!$B$57*fluxoDeCaixa!CG27</f>
        <v>0</v>
      </c>
      <c r="CH28" s="282">
        <f>-calculadoraViab!$B$57*fluxoDeCaixa!CH27</f>
        <v>0</v>
      </c>
      <c r="CI28" s="282">
        <f>-calculadoraViab!$B$57*fluxoDeCaixa!CI27</f>
        <v>0</v>
      </c>
      <c r="CJ28" s="282">
        <f>-calculadoraViab!$B$57*fluxoDeCaixa!CJ27</f>
        <v>0</v>
      </c>
      <c r="CK28" s="282">
        <f>-calculadoraViab!$B$57*fluxoDeCaixa!CK27</f>
        <v>0</v>
      </c>
      <c r="CL28" s="282">
        <f>-calculadoraViab!$B$57*fluxoDeCaixa!CL27</f>
        <v>0</v>
      </c>
      <c r="CM28" s="282">
        <f>-calculadoraViab!$B$57*fluxoDeCaixa!CM27</f>
        <v>0</v>
      </c>
      <c r="CN28" s="282">
        <f>-calculadoraViab!$B$57*fluxoDeCaixa!CN27</f>
        <v>0</v>
      </c>
      <c r="CO28" s="282">
        <f>-calculadoraViab!$B$57*fluxoDeCaixa!CO27</f>
        <v>0</v>
      </c>
      <c r="CP28" s="282">
        <f>-calculadoraViab!$B$57*fluxoDeCaixa!CP27</f>
        <v>0</v>
      </c>
      <c r="CQ28" s="282">
        <f>-calculadoraViab!$B$57*fluxoDeCaixa!CQ27</f>
        <v>0</v>
      </c>
      <c r="CR28" s="282">
        <f>-calculadoraViab!$B$57*fluxoDeCaixa!CR27</f>
        <v>0</v>
      </c>
      <c r="CS28" s="282">
        <f>-calculadoraViab!$B$57*fluxoDeCaixa!CS27</f>
        <v>0</v>
      </c>
      <c r="CT28" s="282">
        <f>-calculadoraViab!$B$57*fluxoDeCaixa!CT27</f>
        <v>0</v>
      </c>
      <c r="CU28" s="282">
        <f>-calculadoraViab!$B$57*fluxoDeCaixa!CU27</f>
        <v>0</v>
      </c>
      <c r="CV28" s="282">
        <f>-calculadoraViab!$B$57*fluxoDeCaixa!CV27</f>
        <v>0</v>
      </c>
      <c r="CW28" s="282">
        <f>-calculadoraViab!$B$57*fluxoDeCaixa!CW27</f>
        <v>0</v>
      </c>
      <c r="CX28" s="282">
        <f>-calculadoraViab!$B$57*fluxoDeCaixa!CX27</f>
        <v>0</v>
      </c>
      <c r="CY28" s="282">
        <f>-calculadoraViab!$B$57*fluxoDeCaixa!CY27</f>
        <v>0</v>
      </c>
      <c r="CZ28" s="282">
        <f>-calculadoraViab!$B$57*fluxoDeCaixa!CZ27</f>
        <v>0</v>
      </c>
      <c r="DA28" s="282">
        <f>-calculadoraViab!$B$57*fluxoDeCaixa!DA27</f>
        <v>0</v>
      </c>
      <c r="DB28" s="282">
        <f>-calculadoraViab!$B$57*fluxoDeCaixa!DB27</f>
        <v>0</v>
      </c>
      <c r="DC28" s="282">
        <f>-calculadoraViab!$B$57*fluxoDeCaixa!DC27</f>
        <v>0</v>
      </c>
      <c r="DD28" s="282">
        <f>-calculadoraViab!$B$57*fluxoDeCaixa!DD27</f>
        <v>0</v>
      </c>
      <c r="DE28" s="282">
        <f>-calculadoraViab!$B$57*fluxoDeCaixa!DE27</f>
        <v>0</v>
      </c>
      <c r="DF28" s="282">
        <f>-calculadoraViab!$B$57*fluxoDeCaixa!DF27</f>
        <v>0</v>
      </c>
      <c r="DG28" s="282">
        <f>-calculadoraViab!$B$57*fluxoDeCaixa!DG27</f>
        <v>0</v>
      </c>
      <c r="DH28" s="282">
        <f>-calculadoraViab!$B$57*fluxoDeCaixa!DH27</f>
        <v>0</v>
      </c>
      <c r="DI28" s="282">
        <f>-calculadoraViab!$B$57*fluxoDeCaixa!DI27</f>
        <v>0</v>
      </c>
      <c r="DJ28" s="282">
        <f>-calculadoraViab!$B$57*fluxoDeCaixa!DJ27</f>
        <v>0</v>
      </c>
      <c r="DK28" s="282">
        <f>-calculadoraViab!$B$57*fluxoDeCaixa!DK27</f>
        <v>0</v>
      </c>
      <c r="DL28" s="282">
        <f>-calculadoraViab!$B$57*fluxoDeCaixa!DL27</f>
        <v>0</v>
      </c>
      <c r="DM28" s="282">
        <f>-calculadoraViab!$B$57*fluxoDeCaixa!DM27</f>
        <v>0</v>
      </c>
      <c r="DN28" s="282">
        <f>-calculadoraViab!$B$57*fluxoDeCaixa!DN27</f>
        <v>0</v>
      </c>
      <c r="DO28" s="282">
        <f>-calculadoraViab!$B$57*fluxoDeCaixa!DO27</f>
        <v>0</v>
      </c>
      <c r="DP28" s="282">
        <f>-calculadoraViab!$B$57*fluxoDeCaixa!DP27</f>
        <v>0</v>
      </c>
      <c r="DQ28" s="282">
        <f>-calculadoraViab!$B$57*fluxoDeCaixa!DQ27</f>
        <v>0</v>
      </c>
      <c r="DR28" s="282">
        <f>-calculadoraViab!$B$57*fluxoDeCaixa!DR27</f>
        <v>0</v>
      </c>
    </row>
    <row r="29" ht="14.25" customHeight="1">
      <c r="A29" s="283" t="s">
        <v>109</v>
      </c>
      <c r="B29" s="284">
        <f>-calculadoraViab!$B$56*fluxoDeCaixa!B27</f>
        <v>0</v>
      </c>
      <c r="C29" s="284">
        <f>-calculadoraViab!$B$56*fluxoDeCaixa!C27</f>
        <v>0</v>
      </c>
      <c r="D29" s="284">
        <f>-calculadoraViab!$B$56*fluxoDeCaixa!D27</f>
        <v>0</v>
      </c>
      <c r="E29" s="284">
        <f>-calculadoraViab!$B$56*fluxoDeCaixa!E27</f>
        <v>0</v>
      </c>
      <c r="F29" s="284">
        <f>-calculadoraViab!$B$56*fluxoDeCaixa!F27</f>
        <v>0</v>
      </c>
      <c r="G29" s="284">
        <f>-calculadoraViab!$B$56*fluxoDeCaixa!G27</f>
        <v>0</v>
      </c>
      <c r="H29" s="284">
        <f>-calculadoraViab!$B$56*fluxoDeCaixa!H27</f>
        <v>0</v>
      </c>
      <c r="I29" s="284">
        <f>-calculadoraViab!$B$56*fluxoDeCaixa!I27</f>
        <v>0</v>
      </c>
      <c r="J29" s="284">
        <f>-calculadoraViab!$B$56*fluxoDeCaixa!J27</f>
        <v>0</v>
      </c>
      <c r="K29" s="284">
        <f>-calculadoraViab!$B$56*fluxoDeCaixa!K27</f>
        <v>-15229.52586</v>
      </c>
      <c r="L29" s="284">
        <f>-calculadoraViab!$B$56*fluxoDeCaixa!L27</f>
        <v>-15229.52586</v>
      </c>
      <c r="M29" s="284">
        <f>-calculadoraViab!$B$56*fluxoDeCaixa!M27</f>
        <v>-15229.52586</v>
      </c>
      <c r="N29" s="284">
        <f>-calculadoraViab!$B$56*fluxoDeCaixa!N27</f>
        <v>-15229.52586</v>
      </c>
      <c r="O29" s="284">
        <f>-calculadoraViab!$B$56*fluxoDeCaixa!O27</f>
        <v>-15229.52586</v>
      </c>
      <c r="P29" s="284">
        <f>-calculadoraViab!$B$56*fluxoDeCaixa!P27</f>
        <v>-26270.93211</v>
      </c>
      <c r="Q29" s="284">
        <f>-calculadoraViab!$B$56*fluxoDeCaixa!Q27</f>
        <v>-26270.93211</v>
      </c>
      <c r="R29" s="284">
        <f>-calculadoraViab!$B$56*fluxoDeCaixa!R27</f>
        <v>-26270.93211</v>
      </c>
      <c r="S29" s="284">
        <f>-calculadoraViab!$B$56*fluxoDeCaixa!S27</f>
        <v>-26270.93211</v>
      </c>
      <c r="T29" s="284">
        <f>-calculadoraViab!$B$56*fluxoDeCaixa!T27</f>
        <v>-26270.93211</v>
      </c>
      <c r="U29" s="284">
        <f>-calculadoraViab!$B$56*fluxoDeCaixa!U27</f>
        <v>-26270.93211</v>
      </c>
      <c r="V29" s="284">
        <f>-calculadoraViab!$B$56*fluxoDeCaixa!V27</f>
        <v>-26270.93211</v>
      </c>
      <c r="W29" s="284">
        <f>-calculadoraViab!$B$56*fluxoDeCaixa!W27</f>
        <v>-26270.93211</v>
      </c>
      <c r="X29" s="284">
        <f>-calculadoraViab!$B$56*fluxoDeCaixa!X27</f>
        <v>-26270.93211</v>
      </c>
      <c r="Y29" s="284">
        <f>-calculadoraViab!$B$56*fluxoDeCaixa!Y27</f>
        <v>-26270.93211</v>
      </c>
      <c r="Z29" s="284">
        <f>-calculadoraViab!$B$56*fluxoDeCaixa!Z27</f>
        <v>-26270.93211</v>
      </c>
      <c r="AA29" s="284">
        <f>-calculadoraViab!$B$56*fluxoDeCaixa!AA27</f>
        <v>-26270.93211</v>
      </c>
      <c r="AB29" s="284">
        <f>-calculadoraViab!$B$56*fluxoDeCaixa!AB27</f>
        <v>-26270.93211</v>
      </c>
      <c r="AC29" s="284">
        <f>-calculadoraViab!$B$56*fluxoDeCaixa!AC27</f>
        <v>-26270.93211</v>
      </c>
      <c r="AD29" s="284">
        <f>-calculadoraViab!$B$56*fluxoDeCaixa!AD27</f>
        <v>-26270.93211</v>
      </c>
      <c r="AE29" s="284">
        <f>-calculadoraViab!$B$56*fluxoDeCaixa!AE27</f>
        <v>-26270.93211</v>
      </c>
      <c r="AF29" s="284">
        <f>-calculadoraViab!$B$56*fluxoDeCaixa!AF27</f>
        <v>-26270.93211</v>
      </c>
      <c r="AG29" s="284">
        <f>-calculadoraViab!$B$56*fluxoDeCaixa!AG27</f>
        <v>-26270.93211</v>
      </c>
      <c r="AH29" s="284">
        <f>-calculadoraViab!$B$56*fluxoDeCaixa!AH27</f>
        <v>-26270.93211</v>
      </c>
      <c r="AI29" s="284">
        <f>-calculadoraViab!$B$56*fluxoDeCaixa!AI27</f>
        <v>-26270.93211</v>
      </c>
      <c r="AJ29" s="284">
        <f>-calculadoraViab!$B$56*fluxoDeCaixa!AJ27</f>
        <v>-26270.93211</v>
      </c>
      <c r="AK29" s="284">
        <f>-calculadoraViab!$B$56*fluxoDeCaixa!AK27</f>
        <v>-26270.93211</v>
      </c>
      <c r="AL29" s="284">
        <f>-calculadoraViab!$B$56*fluxoDeCaixa!AL27</f>
        <v>-26270.93211</v>
      </c>
      <c r="AM29" s="284">
        <f>-calculadoraViab!$B$56*fluxoDeCaixa!AM27</f>
        <v>-26270.93211</v>
      </c>
      <c r="AN29" s="284">
        <f>-calculadoraViab!$B$56*fluxoDeCaixa!AN27</f>
        <v>-44165.625</v>
      </c>
      <c r="AO29" s="284">
        <f>-calculadoraViab!$B$56*fluxoDeCaixa!AO27</f>
        <v>0</v>
      </c>
      <c r="AP29" s="284">
        <f>-calculadoraViab!$B$56*fluxoDeCaixa!AP27</f>
        <v>0</v>
      </c>
      <c r="AQ29" s="284">
        <f>-calculadoraViab!$B$56*fluxoDeCaixa!AQ27</f>
        <v>-22082.8125</v>
      </c>
      <c r="AR29" s="284">
        <f>-calculadoraViab!$B$56*fluxoDeCaixa!AR27</f>
        <v>0</v>
      </c>
      <c r="AS29" s="284">
        <f>-calculadoraViab!$B$56*fluxoDeCaixa!AS27</f>
        <v>0</v>
      </c>
      <c r="AT29" s="284">
        <f>-calculadoraViab!$B$56*fluxoDeCaixa!AT27</f>
        <v>-22082.8125</v>
      </c>
      <c r="AU29" s="284">
        <f>-calculadoraViab!$B$56*fluxoDeCaixa!AU27</f>
        <v>0</v>
      </c>
      <c r="AV29" s="284">
        <f>-calculadoraViab!$B$56*fluxoDeCaixa!AV27</f>
        <v>0</v>
      </c>
      <c r="AW29" s="284">
        <f>-calculadoraViab!$B$56*fluxoDeCaixa!AW27</f>
        <v>-22082.8125</v>
      </c>
      <c r="AX29" s="284">
        <f>-calculadoraViab!$B$56*fluxoDeCaixa!AX27</f>
        <v>0</v>
      </c>
      <c r="AY29" s="284">
        <f>-calculadoraViab!$B$56*fluxoDeCaixa!AY27</f>
        <v>0</v>
      </c>
      <c r="AZ29" s="284">
        <f>-calculadoraViab!$B$56*fluxoDeCaixa!AZ27</f>
        <v>-22082.8125</v>
      </c>
      <c r="BA29" s="284">
        <f>-calculadoraViab!$B$56*fluxoDeCaixa!BA27</f>
        <v>0</v>
      </c>
      <c r="BB29" s="284">
        <f>-calculadoraViab!$B$56*fluxoDeCaixa!BB27</f>
        <v>0</v>
      </c>
      <c r="BC29" s="284">
        <f>-calculadoraViab!$B$56*fluxoDeCaixa!BC27</f>
        <v>-11041.40625</v>
      </c>
      <c r="BD29" s="284">
        <f>-calculadoraViab!$B$56*fluxoDeCaixa!BD27</f>
        <v>0</v>
      </c>
      <c r="BE29" s="284">
        <f>-calculadoraViab!$B$56*fluxoDeCaixa!BE27</f>
        <v>0</v>
      </c>
      <c r="BF29" s="284">
        <f>-calculadoraViab!$B$56*fluxoDeCaixa!BF27</f>
        <v>-11041.40625</v>
      </c>
      <c r="BG29" s="284">
        <f>-calculadoraViab!$B$56*fluxoDeCaixa!BG27</f>
        <v>0</v>
      </c>
      <c r="BH29" s="284">
        <f>-calculadoraViab!$B$56*fluxoDeCaixa!BH27</f>
        <v>0</v>
      </c>
      <c r="BI29" s="284">
        <f>-calculadoraViab!$B$56*fluxoDeCaixa!BI27</f>
        <v>-11041.40625</v>
      </c>
      <c r="BJ29" s="284">
        <f>-calculadoraViab!$B$56*fluxoDeCaixa!BJ27</f>
        <v>0</v>
      </c>
      <c r="BK29" s="284">
        <f>-calculadoraViab!$B$56*fluxoDeCaixa!BK27</f>
        <v>0</v>
      </c>
      <c r="BL29" s="284">
        <f>-calculadoraViab!$B$56*fluxoDeCaixa!BL27</f>
        <v>-11041.40625</v>
      </c>
      <c r="BM29" s="284">
        <f>-calculadoraViab!$B$56*fluxoDeCaixa!BM27</f>
        <v>0</v>
      </c>
      <c r="BN29" s="284">
        <f>-calculadoraViab!$B$56*fluxoDeCaixa!BN27</f>
        <v>0</v>
      </c>
      <c r="BO29" s="284">
        <f>-calculadoraViab!$B$56*fluxoDeCaixa!BO27</f>
        <v>0</v>
      </c>
      <c r="BP29" s="284">
        <f>-calculadoraViab!$B$56*fluxoDeCaixa!BP27</f>
        <v>0</v>
      </c>
      <c r="BQ29" s="284">
        <f>-calculadoraViab!$B$56*fluxoDeCaixa!BQ27</f>
        <v>0</v>
      </c>
      <c r="BR29" s="284">
        <f>-calculadoraViab!$B$56*fluxoDeCaixa!BR27</f>
        <v>0</v>
      </c>
      <c r="BS29" s="284">
        <f>-calculadoraViab!$B$56*fluxoDeCaixa!BS27</f>
        <v>0</v>
      </c>
      <c r="BT29" s="284">
        <f>-calculadoraViab!$B$56*fluxoDeCaixa!BT27</f>
        <v>0</v>
      </c>
      <c r="BU29" s="284">
        <f>-calculadoraViab!$B$56*fluxoDeCaixa!BU27</f>
        <v>0</v>
      </c>
      <c r="BV29" s="284">
        <f>-calculadoraViab!$B$56*fluxoDeCaixa!BV27</f>
        <v>0</v>
      </c>
      <c r="BW29" s="284">
        <f>-calculadoraViab!$B$56*fluxoDeCaixa!BW27</f>
        <v>0</v>
      </c>
      <c r="BX29" s="284">
        <f>-calculadoraViab!$B$56*fluxoDeCaixa!BX27</f>
        <v>0</v>
      </c>
      <c r="BY29" s="284">
        <f>-calculadoraViab!$B$56*fluxoDeCaixa!BY27</f>
        <v>0</v>
      </c>
      <c r="BZ29" s="284">
        <f>-calculadoraViab!$B$56*fluxoDeCaixa!BZ27</f>
        <v>0</v>
      </c>
      <c r="CA29" s="284">
        <f>-calculadoraViab!$B$56*fluxoDeCaixa!CA27</f>
        <v>0</v>
      </c>
      <c r="CB29" s="284">
        <f>-calculadoraViab!$B$56*fluxoDeCaixa!CB27</f>
        <v>0</v>
      </c>
      <c r="CC29" s="284">
        <f>-calculadoraViab!$B$56*fluxoDeCaixa!CC27</f>
        <v>0</v>
      </c>
      <c r="CD29" s="284">
        <f>-calculadoraViab!$B$56*fluxoDeCaixa!CD27</f>
        <v>0</v>
      </c>
      <c r="CE29" s="284">
        <f>-calculadoraViab!$B$56*fluxoDeCaixa!CE27</f>
        <v>0</v>
      </c>
      <c r="CF29" s="284">
        <f>-calculadoraViab!$B$56*fluxoDeCaixa!CF27</f>
        <v>0</v>
      </c>
      <c r="CG29" s="284">
        <f>-calculadoraViab!$B$56*fluxoDeCaixa!CG27</f>
        <v>0</v>
      </c>
      <c r="CH29" s="284">
        <f>-calculadoraViab!$B$56*fluxoDeCaixa!CH27</f>
        <v>0</v>
      </c>
      <c r="CI29" s="284">
        <f>-calculadoraViab!$B$56*fluxoDeCaixa!CI27</f>
        <v>0</v>
      </c>
      <c r="CJ29" s="284">
        <f>-calculadoraViab!$B$56*fluxoDeCaixa!CJ27</f>
        <v>0</v>
      </c>
      <c r="CK29" s="284">
        <f>-calculadoraViab!$B$56*fluxoDeCaixa!CK27</f>
        <v>0</v>
      </c>
      <c r="CL29" s="284">
        <f>-calculadoraViab!$B$56*fluxoDeCaixa!CL27</f>
        <v>0</v>
      </c>
      <c r="CM29" s="284">
        <f>-calculadoraViab!$B$56*fluxoDeCaixa!CM27</f>
        <v>0</v>
      </c>
      <c r="CN29" s="284">
        <f>-calculadoraViab!$B$56*fluxoDeCaixa!CN27</f>
        <v>0</v>
      </c>
      <c r="CO29" s="284">
        <f>-calculadoraViab!$B$56*fluxoDeCaixa!CO27</f>
        <v>0</v>
      </c>
      <c r="CP29" s="284">
        <f>-calculadoraViab!$B$56*fluxoDeCaixa!CP27</f>
        <v>0</v>
      </c>
      <c r="CQ29" s="284">
        <f>-calculadoraViab!$B$56*fluxoDeCaixa!CQ27</f>
        <v>0</v>
      </c>
      <c r="CR29" s="284">
        <f>-calculadoraViab!$B$56*fluxoDeCaixa!CR27</f>
        <v>0</v>
      </c>
      <c r="CS29" s="284">
        <f>-calculadoraViab!$B$56*fluxoDeCaixa!CS27</f>
        <v>0</v>
      </c>
      <c r="CT29" s="284">
        <f>-calculadoraViab!$B$56*fluxoDeCaixa!CT27</f>
        <v>0</v>
      </c>
      <c r="CU29" s="284">
        <f>-calculadoraViab!$B$56*fluxoDeCaixa!CU27</f>
        <v>0</v>
      </c>
      <c r="CV29" s="284">
        <f>-calculadoraViab!$B$56*fluxoDeCaixa!CV27</f>
        <v>0</v>
      </c>
      <c r="CW29" s="284">
        <f>-calculadoraViab!$B$56*fluxoDeCaixa!CW27</f>
        <v>0</v>
      </c>
      <c r="CX29" s="284">
        <f>-calculadoraViab!$B$56*fluxoDeCaixa!CX27</f>
        <v>0</v>
      </c>
      <c r="CY29" s="284">
        <f>-calculadoraViab!$B$56*fluxoDeCaixa!CY27</f>
        <v>0</v>
      </c>
      <c r="CZ29" s="284">
        <f>-calculadoraViab!$B$56*fluxoDeCaixa!CZ27</f>
        <v>0</v>
      </c>
      <c r="DA29" s="284">
        <f>-calculadoraViab!$B$56*fluxoDeCaixa!DA27</f>
        <v>0</v>
      </c>
      <c r="DB29" s="284">
        <f>-calculadoraViab!$B$56*fluxoDeCaixa!DB27</f>
        <v>0</v>
      </c>
      <c r="DC29" s="284">
        <f>-calculadoraViab!$B$56*fluxoDeCaixa!DC27</f>
        <v>0</v>
      </c>
      <c r="DD29" s="284">
        <f>-calculadoraViab!$B$56*fluxoDeCaixa!DD27</f>
        <v>0</v>
      </c>
      <c r="DE29" s="284">
        <f>-calculadoraViab!$B$56*fluxoDeCaixa!DE27</f>
        <v>0</v>
      </c>
      <c r="DF29" s="284">
        <f>-calculadoraViab!$B$56*fluxoDeCaixa!DF27</f>
        <v>0</v>
      </c>
      <c r="DG29" s="284">
        <f>-calculadoraViab!$B$56*fluxoDeCaixa!DG27</f>
        <v>0</v>
      </c>
      <c r="DH29" s="284">
        <f>-calculadoraViab!$B$56*fluxoDeCaixa!DH27</f>
        <v>0</v>
      </c>
      <c r="DI29" s="284">
        <f>-calculadoraViab!$B$56*fluxoDeCaixa!DI27</f>
        <v>0</v>
      </c>
      <c r="DJ29" s="284">
        <f>-calculadoraViab!$B$56*fluxoDeCaixa!DJ27</f>
        <v>0</v>
      </c>
      <c r="DK29" s="284">
        <f>-calculadoraViab!$B$56*fluxoDeCaixa!DK27</f>
        <v>0</v>
      </c>
      <c r="DL29" s="284">
        <f>-calculadoraViab!$B$56*fluxoDeCaixa!DL27</f>
        <v>0</v>
      </c>
      <c r="DM29" s="284">
        <f>-calculadoraViab!$B$56*fluxoDeCaixa!DM27</f>
        <v>0</v>
      </c>
      <c r="DN29" s="284">
        <f>-calculadoraViab!$B$56*fluxoDeCaixa!DN27</f>
        <v>0</v>
      </c>
      <c r="DO29" s="284">
        <f>-calculadoraViab!$B$56*fluxoDeCaixa!DO27</f>
        <v>0</v>
      </c>
      <c r="DP29" s="284">
        <f>-calculadoraViab!$B$56*fluxoDeCaixa!DP27</f>
        <v>0</v>
      </c>
      <c r="DQ29" s="284">
        <f>-calculadoraViab!$B$56*fluxoDeCaixa!DQ27</f>
        <v>0</v>
      </c>
      <c r="DR29" s="284">
        <f>-calculadoraViab!$B$56*fluxoDeCaixa!DR27</f>
        <v>0</v>
      </c>
    </row>
    <row r="30" ht="14.25" customHeight="1">
      <c r="A30" s="285" t="s">
        <v>184</v>
      </c>
      <c r="B30" s="286">
        <f t="shared" ref="B30:DR30" si="4">SUM(B20:B29)</f>
        <v>-3175904.71</v>
      </c>
      <c r="C30" s="286">
        <f t="shared" si="4"/>
        <v>-1000</v>
      </c>
      <c r="D30" s="286">
        <f t="shared" si="4"/>
        <v>-1000</v>
      </c>
      <c r="E30" s="286">
        <f t="shared" si="4"/>
        <v>-50000</v>
      </c>
      <c r="F30" s="286">
        <f t="shared" si="4"/>
        <v>-50000</v>
      </c>
      <c r="G30" s="286">
        <f t="shared" si="4"/>
        <v>-50000</v>
      </c>
      <c r="H30" s="286">
        <f t="shared" si="4"/>
        <v>-50000</v>
      </c>
      <c r="I30" s="286">
        <f t="shared" si="4"/>
        <v>-50000</v>
      </c>
      <c r="J30" s="286">
        <f t="shared" si="4"/>
        <v>-50000</v>
      </c>
      <c r="K30" s="286">
        <f t="shared" si="4"/>
        <v>194392.7802</v>
      </c>
      <c r="L30" s="286">
        <f t="shared" si="4"/>
        <v>194392.7802</v>
      </c>
      <c r="M30" s="286">
        <f t="shared" si="4"/>
        <v>194392.7802</v>
      </c>
      <c r="N30" s="286">
        <f t="shared" si="4"/>
        <v>194392.7802</v>
      </c>
      <c r="O30" s="286">
        <f t="shared" si="4"/>
        <v>194392.7802</v>
      </c>
      <c r="P30" s="286">
        <f t="shared" si="4"/>
        <v>144725.6656</v>
      </c>
      <c r="Q30" s="286">
        <f t="shared" si="4"/>
        <v>144725.6656</v>
      </c>
      <c r="R30" s="286">
        <f t="shared" si="4"/>
        <v>144725.6656</v>
      </c>
      <c r="S30" s="286">
        <f t="shared" si="4"/>
        <v>144725.6656</v>
      </c>
      <c r="T30" s="286">
        <f t="shared" si="4"/>
        <v>144725.6656</v>
      </c>
      <c r="U30" s="286">
        <f t="shared" si="4"/>
        <v>144725.6656</v>
      </c>
      <c r="V30" s="286">
        <f t="shared" si="4"/>
        <v>144725.6656</v>
      </c>
      <c r="W30" s="286">
        <f t="shared" si="4"/>
        <v>144725.6656</v>
      </c>
      <c r="X30" s="286">
        <f t="shared" si="4"/>
        <v>144725.6656</v>
      </c>
      <c r="Y30" s="286">
        <f t="shared" si="4"/>
        <v>144725.6656</v>
      </c>
      <c r="Z30" s="286">
        <f t="shared" si="4"/>
        <v>144725.6656</v>
      </c>
      <c r="AA30" s="286">
        <f t="shared" si="4"/>
        <v>144725.6656</v>
      </c>
      <c r="AB30" s="286">
        <f t="shared" si="4"/>
        <v>144725.6656</v>
      </c>
      <c r="AC30" s="286">
        <f t="shared" si="4"/>
        <v>144725.6656</v>
      </c>
      <c r="AD30" s="286">
        <f t="shared" si="4"/>
        <v>144725.6656</v>
      </c>
      <c r="AE30" s="286">
        <f t="shared" si="4"/>
        <v>144725.6656</v>
      </c>
      <c r="AF30" s="286">
        <f t="shared" si="4"/>
        <v>144725.6656</v>
      </c>
      <c r="AG30" s="286">
        <f t="shared" si="4"/>
        <v>144725.6656</v>
      </c>
      <c r="AH30" s="286">
        <f t="shared" si="4"/>
        <v>144725.6656</v>
      </c>
      <c r="AI30" s="286">
        <f t="shared" si="4"/>
        <v>144725.6656</v>
      </c>
      <c r="AJ30" s="286">
        <f t="shared" si="4"/>
        <v>144725.6656</v>
      </c>
      <c r="AK30" s="286">
        <f t="shared" si="4"/>
        <v>144725.6656</v>
      </c>
      <c r="AL30" s="286">
        <f t="shared" si="4"/>
        <v>144725.6656</v>
      </c>
      <c r="AM30" s="286">
        <f t="shared" si="4"/>
        <v>144725.6656</v>
      </c>
      <c r="AN30" s="286">
        <f t="shared" si="4"/>
        <v>578271.875</v>
      </c>
      <c r="AO30" s="286">
        <f t="shared" si="4"/>
        <v>0</v>
      </c>
      <c r="AP30" s="286">
        <f t="shared" si="4"/>
        <v>0</v>
      </c>
      <c r="AQ30" s="286">
        <f t="shared" si="4"/>
        <v>289635.9375</v>
      </c>
      <c r="AR30" s="286">
        <f t="shared" si="4"/>
        <v>0</v>
      </c>
      <c r="AS30" s="286">
        <f t="shared" si="4"/>
        <v>0</v>
      </c>
      <c r="AT30" s="286">
        <f t="shared" si="4"/>
        <v>289635.9375</v>
      </c>
      <c r="AU30" s="286">
        <f t="shared" si="4"/>
        <v>0</v>
      </c>
      <c r="AV30" s="286">
        <f t="shared" si="4"/>
        <v>0</v>
      </c>
      <c r="AW30" s="286">
        <f t="shared" si="4"/>
        <v>289635.9375</v>
      </c>
      <c r="AX30" s="286">
        <f t="shared" si="4"/>
        <v>0</v>
      </c>
      <c r="AY30" s="286">
        <f t="shared" si="4"/>
        <v>0</v>
      </c>
      <c r="AZ30" s="286">
        <f t="shared" si="4"/>
        <v>289635.9375</v>
      </c>
      <c r="BA30" s="286">
        <f t="shared" si="4"/>
        <v>0</v>
      </c>
      <c r="BB30" s="286">
        <f t="shared" si="4"/>
        <v>0</v>
      </c>
      <c r="BC30" s="286">
        <f t="shared" si="4"/>
        <v>144817.9688</v>
      </c>
      <c r="BD30" s="286">
        <f t="shared" si="4"/>
        <v>0</v>
      </c>
      <c r="BE30" s="286">
        <f t="shared" si="4"/>
        <v>0</v>
      </c>
      <c r="BF30" s="286">
        <f t="shared" si="4"/>
        <v>144817.9688</v>
      </c>
      <c r="BG30" s="286">
        <f t="shared" si="4"/>
        <v>0</v>
      </c>
      <c r="BH30" s="286">
        <f t="shared" si="4"/>
        <v>0</v>
      </c>
      <c r="BI30" s="286">
        <f t="shared" si="4"/>
        <v>144817.9688</v>
      </c>
      <c r="BJ30" s="286">
        <f t="shared" si="4"/>
        <v>0</v>
      </c>
      <c r="BK30" s="286">
        <f t="shared" si="4"/>
        <v>0</v>
      </c>
      <c r="BL30" s="286">
        <f t="shared" si="4"/>
        <v>144817.9688</v>
      </c>
      <c r="BM30" s="286">
        <f t="shared" si="4"/>
        <v>0</v>
      </c>
      <c r="BN30" s="286">
        <f t="shared" si="4"/>
        <v>0</v>
      </c>
      <c r="BO30" s="286">
        <f t="shared" si="4"/>
        <v>0</v>
      </c>
      <c r="BP30" s="286">
        <f t="shared" si="4"/>
        <v>0</v>
      </c>
      <c r="BQ30" s="286">
        <f t="shared" si="4"/>
        <v>0</v>
      </c>
      <c r="BR30" s="286">
        <f t="shared" si="4"/>
        <v>0</v>
      </c>
      <c r="BS30" s="286">
        <f t="shared" si="4"/>
        <v>0</v>
      </c>
      <c r="BT30" s="286">
        <f t="shared" si="4"/>
        <v>0</v>
      </c>
      <c r="BU30" s="286">
        <f t="shared" si="4"/>
        <v>0</v>
      </c>
      <c r="BV30" s="286">
        <f t="shared" si="4"/>
        <v>0</v>
      </c>
      <c r="BW30" s="286">
        <f t="shared" si="4"/>
        <v>0</v>
      </c>
      <c r="BX30" s="286">
        <f t="shared" si="4"/>
        <v>0</v>
      </c>
      <c r="BY30" s="286">
        <f t="shared" si="4"/>
        <v>0</v>
      </c>
      <c r="BZ30" s="286">
        <f t="shared" si="4"/>
        <v>0</v>
      </c>
      <c r="CA30" s="286">
        <f t="shared" si="4"/>
        <v>0</v>
      </c>
      <c r="CB30" s="286">
        <f t="shared" si="4"/>
        <v>0</v>
      </c>
      <c r="CC30" s="286">
        <f t="shared" si="4"/>
        <v>0</v>
      </c>
      <c r="CD30" s="286">
        <f t="shared" si="4"/>
        <v>0</v>
      </c>
      <c r="CE30" s="286">
        <f t="shared" si="4"/>
        <v>0</v>
      </c>
      <c r="CF30" s="286">
        <f t="shared" si="4"/>
        <v>0</v>
      </c>
      <c r="CG30" s="286">
        <f t="shared" si="4"/>
        <v>0</v>
      </c>
      <c r="CH30" s="286">
        <f t="shared" si="4"/>
        <v>0</v>
      </c>
      <c r="CI30" s="286">
        <f t="shared" si="4"/>
        <v>0</v>
      </c>
      <c r="CJ30" s="286">
        <f t="shared" si="4"/>
        <v>0</v>
      </c>
      <c r="CK30" s="286">
        <f t="shared" si="4"/>
        <v>0</v>
      </c>
      <c r="CL30" s="286">
        <f t="shared" si="4"/>
        <v>0</v>
      </c>
      <c r="CM30" s="286">
        <f t="shared" si="4"/>
        <v>0</v>
      </c>
      <c r="CN30" s="286">
        <f t="shared" si="4"/>
        <v>0</v>
      </c>
      <c r="CO30" s="286">
        <f t="shared" si="4"/>
        <v>0</v>
      </c>
      <c r="CP30" s="286">
        <f t="shared" si="4"/>
        <v>0</v>
      </c>
      <c r="CQ30" s="286">
        <f t="shared" si="4"/>
        <v>0</v>
      </c>
      <c r="CR30" s="286">
        <f t="shared" si="4"/>
        <v>0</v>
      </c>
      <c r="CS30" s="286">
        <f t="shared" si="4"/>
        <v>0</v>
      </c>
      <c r="CT30" s="286">
        <f t="shared" si="4"/>
        <v>0</v>
      </c>
      <c r="CU30" s="286">
        <f t="shared" si="4"/>
        <v>0</v>
      </c>
      <c r="CV30" s="286">
        <f t="shared" si="4"/>
        <v>0</v>
      </c>
      <c r="CW30" s="286">
        <f t="shared" si="4"/>
        <v>0</v>
      </c>
      <c r="CX30" s="286">
        <f t="shared" si="4"/>
        <v>0</v>
      </c>
      <c r="CY30" s="286">
        <f t="shared" si="4"/>
        <v>0</v>
      </c>
      <c r="CZ30" s="286">
        <f t="shared" si="4"/>
        <v>0</v>
      </c>
      <c r="DA30" s="286">
        <f t="shared" si="4"/>
        <v>0</v>
      </c>
      <c r="DB30" s="286">
        <f t="shared" si="4"/>
        <v>0</v>
      </c>
      <c r="DC30" s="286">
        <f t="shared" si="4"/>
        <v>0</v>
      </c>
      <c r="DD30" s="286">
        <f t="shared" si="4"/>
        <v>0</v>
      </c>
      <c r="DE30" s="286">
        <f t="shared" si="4"/>
        <v>0</v>
      </c>
      <c r="DF30" s="286">
        <f t="shared" si="4"/>
        <v>0</v>
      </c>
      <c r="DG30" s="286">
        <f t="shared" si="4"/>
        <v>0</v>
      </c>
      <c r="DH30" s="286">
        <f t="shared" si="4"/>
        <v>0</v>
      </c>
      <c r="DI30" s="286">
        <f t="shared" si="4"/>
        <v>0</v>
      </c>
      <c r="DJ30" s="286">
        <f t="shared" si="4"/>
        <v>0</v>
      </c>
      <c r="DK30" s="286">
        <f t="shared" si="4"/>
        <v>0</v>
      </c>
      <c r="DL30" s="286">
        <f t="shared" si="4"/>
        <v>0</v>
      </c>
      <c r="DM30" s="286">
        <f t="shared" si="4"/>
        <v>0</v>
      </c>
      <c r="DN30" s="286">
        <f t="shared" si="4"/>
        <v>0</v>
      </c>
      <c r="DO30" s="286">
        <f t="shared" si="4"/>
        <v>0</v>
      </c>
      <c r="DP30" s="286">
        <f t="shared" si="4"/>
        <v>0</v>
      </c>
      <c r="DQ30" s="286">
        <f t="shared" si="4"/>
        <v>0</v>
      </c>
      <c r="DR30" s="286">
        <f t="shared" si="4"/>
        <v>0</v>
      </c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</row>
    <row r="32" ht="14.25" customHeight="1">
      <c r="A32" s="84"/>
      <c r="B32" s="4"/>
      <c r="C32" s="28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</row>
    <row r="33" ht="14.25" customHeight="1">
      <c r="A33" s="288" t="s">
        <v>187</v>
      </c>
      <c r="B33" s="4"/>
      <c r="C33" s="130"/>
      <c r="D33" s="4"/>
      <c r="E33" s="13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</row>
    <row r="34" ht="14.25" customHeight="1">
      <c r="A34" s="289"/>
      <c r="B34" s="289">
        <v>0.0</v>
      </c>
      <c r="C34" s="289">
        <v>1.0</v>
      </c>
      <c r="D34" s="289">
        <v>2.0</v>
      </c>
      <c r="E34" s="289">
        <v>3.0</v>
      </c>
      <c r="F34" s="289">
        <v>4.0</v>
      </c>
      <c r="G34" s="289">
        <v>5.0</v>
      </c>
      <c r="H34" s="289">
        <v>6.0</v>
      </c>
      <c r="I34" s="289">
        <v>7.0</v>
      </c>
      <c r="J34" s="289">
        <v>8.0</v>
      </c>
      <c r="K34" s="289">
        <v>9.0</v>
      </c>
      <c r="L34" s="289">
        <v>10.0</v>
      </c>
      <c r="M34" s="289">
        <v>11.0</v>
      </c>
      <c r="N34" s="289">
        <v>12.0</v>
      </c>
      <c r="O34" s="289">
        <v>13.0</v>
      </c>
      <c r="P34" s="289">
        <v>14.0</v>
      </c>
      <c r="Q34" s="289">
        <v>15.0</v>
      </c>
      <c r="R34" s="289">
        <v>16.0</v>
      </c>
      <c r="S34" s="289">
        <v>17.0</v>
      </c>
      <c r="T34" s="289">
        <v>18.0</v>
      </c>
      <c r="U34" s="289">
        <v>19.0</v>
      </c>
      <c r="V34" s="289">
        <v>20.0</v>
      </c>
      <c r="W34" s="289">
        <v>21.0</v>
      </c>
      <c r="X34" s="289">
        <v>22.0</v>
      </c>
      <c r="Y34" s="289">
        <v>23.0</v>
      </c>
      <c r="Z34" s="289">
        <v>24.0</v>
      </c>
      <c r="AA34" s="289">
        <v>25.0</v>
      </c>
      <c r="AB34" s="289">
        <v>26.0</v>
      </c>
      <c r="AC34" s="289">
        <v>27.0</v>
      </c>
      <c r="AD34" s="289">
        <v>28.0</v>
      </c>
      <c r="AE34" s="289">
        <v>29.0</v>
      </c>
      <c r="AF34" s="289">
        <v>30.0</v>
      </c>
      <c r="AG34" s="289">
        <v>31.0</v>
      </c>
      <c r="AH34" s="289">
        <v>32.0</v>
      </c>
      <c r="AI34" s="289">
        <v>33.0</v>
      </c>
      <c r="AJ34" s="289">
        <v>34.0</v>
      </c>
      <c r="AK34" s="289">
        <v>35.0</v>
      </c>
      <c r="AL34" s="289">
        <v>36.0</v>
      </c>
      <c r="AM34" s="289">
        <v>37.0</v>
      </c>
      <c r="AN34" s="289">
        <v>38.0</v>
      </c>
      <c r="AO34" s="289">
        <v>39.0</v>
      </c>
      <c r="AP34" s="289">
        <v>40.0</v>
      </c>
      <c r="AQ34" s="289">
        <v>41.0</v>
      </c>
      <c r="AR34" s="289">
        <v>42.0</v>
      </c>
      <c r="AS34" s="289">
        <v>43.0</v>
      </c>
      <c r="AT34" s="289">
        <v>44.0</v>
      </c>
      <c r="AU34" s="289">
        <v>45.0</v>
      </c>
      <c r="AV34" s="289">
        <v>46.0</v>
      </c>
      <c r="AW34" s="289">
        <v>47.0</v>
      </c>
      <c r="AX34" s="289">
        <v>48.0</v>
      </c>
      <c r="AY34" s="289">
        <v>49.0</v>
      </c>
      <c r="AZ34" s="289">
        <v>50.0</v>
      </c>
      <c r="BA34" s="289">
        <v>51.0</v>
      </c>
      <c r="BB34" s="289">
        <v>52.0</v>
      </c>
      <c r="BC34" s="289">
        <v>53.0</v>
      </c>
      <c r="BD34" s="289">
        <v>54.0</v>
      </c>
      <c r="BE34" s="289">
        <v>55.0</v>
      </c>
      <c r="BF34" s="289">
        <v>56.0</v>
      </c>
      <c r="BG34" s="289">
        <v>57.0</v>
      </c>
      <c r="BH34" s="289">
        <v>58.0</v>
      </c>
      <c r="BI34" s="289">
        <v>59.0</v>
      </c>
      <c r="BJ34" s="289">
        <v>60.0</v>
      </c>
      <c r="BK34" s="289">
        <v>61.0</v>
      </c>
      <c r="BL34" s="289">
        <v>62.0</v>
      </c>
      <c r="BM34" s="289">
        <v>63.0</v>
      </c>
      <c r="BN34" s="289">
        <v>64.0</v>
      </c>
      <c r="BO34" s="289">
        <v>65.0</v>
      </c>
      <c r="BP34" s="289">
        <v>66.0</v>
      </c>
      <c r="BQ34" s="289">
        <v>67.0</v>
      </c>
      <c r="BR34" s="289">
        <v>68.0</v>
      </c>
      <c r="BS34" s="289">
        <v>69.0</v>
      </c>
      <c r="BT34" s="289">
        <v>70.0</v>
      </c>
      <c r="BU34" s="289">
        <v>71.0</v>
      </c>
      <c r="BV34" s="289">
        <v>72.0</v>
      </c>
      <c r="BW34" s="289">
        <v>73.0</v>
      </c>
      <c r="BX34" s="289">
        <v>74.0</v>
      </c>
      <c r="BY34" s="289">
        <v>75.0</v>
      </c>
      <c r="BZ34" s="289">
        <v>76.0</v>
      </c>
      <c r="CA34" s="289">
        <v>77.0</v>
      </c>
      <c r="CB34" s="289">
        <v>78.0</v>
      </c>
      <c r="CC34" s="289">
        <v>79.0</v>
      </c>
      <c r="CD34" s="289">
        <v>80.0</v>
      </c>
      <c r="CE34" s="289">
        <v>81.0</v>
      </c>
      <c r="CF34" s="289">
        <v>82.0</v>
      </c>
      <c r="CG34" s="289">
        <v>83.0</v>
      </c>
      <c r="CH34" s="289">
        <v>84.0</v>
      </c>
      <c r="CI34" s="289">
        <v>85.0</v>
      </c>
      <c r="CJ34" s="289">
        <v>86.0</v>
      </c>
      <c r="CK34" s="289">
        <v>87.0</v>
      </c>
      <c r="CL34" s="289">
        <v>88.0</v>
      </c>
      <c r="CM34" s="289">
        <v>89.0</v>
      </c>
      <c r="CN34" s="289">
        <v>90.0</v>
      </c>
      <c r="CO34" s="289">
        <v>91.0</v>
      </c>
      <c r="CP34" s="289">
        <v>92.0</v>
      </c>
      <c r="CQ34" s="289">
        <v>93.0</v>
      </c>
      <c r="CR34" s="289">
        <v>94.0</v>
      </c>
      <c r="CS34" s="289">
        <v>95.0</v>
      </c>
      <c r="CT34" s="289">
        <v>96.0</v>
      </c>
      <c r="CU34" s="289">
        <v>97.0</v>
      </c>
      <c r="CV34" s="289">
        <v>98.0</v>
      </c>
      <c r="CW34" s="289">
        <v>99.0</v>
      </c>
      <c r="CX34" s="289">
        <v>100.0</v>
      </c>
      <c r="CY34" s="289">
        <v>101.0</v>
      </c>
      <c r="CZ34" s="289">
        <v>102.0</v>
      </c>
      <c r="DA34" s="289">
        <v>103.0</v>
      </c>
      <c r="DB34" s="289">
        <v>104.0</v>
      </c>
      <c r="DC34" s="289">
        <v>105.0</v>
      </c>
      <c r="DD34" s="289">
        <v>106.0</v>
      </c>
      <c r="DE34" s="289">
        <v>107.0</v>
      </c>
      <c r="DF34" s="289">
        <v>108.0</v>
      </c>
      <c r="DG34" s="289">
        <v>109.0</v>
      </c>
      <c r="DH34" s="289">
        <v>110.0</v>
      </c>
      <c r="DI34" s="289">
        <v>111.0</v>
      </c>
      <c r="DJ34" s="289">
        <v>112.0</v>
      </c>
      <c r="DK34" s="289">
        <v>113.0</v>
      </c>
      <c r="DL34" s="289">
        <v>114.0</v>
      </c>
      <c r="DM34" s="289">
        <v>115.0</v>
      </c>
      <c r="DN34" s="289">
        <v>116.0</v>
      </c>
      <c r="DO34" s="289">
        <v>117.0</v>
      </c>
      <c r="DP34" s="289">
        <v>118.0</v>
      </c>
      <c r="DQ34" s="289">
        <v>119.0</v>
      </c>
      <c r="DR34" s="289">
        <v>120.0</v>
      </c>
    </row>
    <row r="35" ht="14.25" customHeight="1">
      <c r="A35" s="289"/>
      <c r="B35" s="290">
        <f>calculadoraViab!$C$83</f>
        <v>44958</v>
      </c>
      <c r="C35" s="290">
        <f t="shared" ref="C35:DR35" si="5">EDATE(B35,1)</f>
        <v>44986</v>
      </c>
      <c r="D35" s="290">
        <f t="shared" si="5"/>
        <v>45017</v>
      </c>
      <c r="E35" s="290">
        <f t="shared" si="5"/>
        <v>45047</v>
      </c>
      <c r="F35" s="290">
        <f t="shared" si="5"/>
        <v>45078</v>
      </c>
      <c r="G35" s="290">
        <f t="shared" si="5"/>
        <v>45108</v>
      </c>
      <c r="H35" s="290">
        <f t="shared" si="5"/>
        <v>45139</v>
      </c>
      <c r="I35" s="290">
        <f t="shared" si="5"/>
        <v>45170</v>
      </c>
      <c r="J35" s="290">
        <f t="shared" si="5"/>
        <v>45200</v>
      </c>
      <c r="K35" s="290">
        <f t="shared" si="5"/>
        <v>45231</v>
      </c>
      <c r="L35" s="290">
        <f t="shared" si="5"/>
        <v>45261</v>
      </c>
      <c r="M35" s="290">
        <f t="shared" si="5"/>
        <v>45292</v>
      </c>
      <c r="N35" s="290">
        <f t="shared" si="5"/>
        <v>45323</v>
      </c>
      <c r="O35" s="290">
        <f t="shared" si="5"/>
        <v>45352</v>
      </c>
      <c r="P35" s="290">
        <f t="shared" si="5"/>
        <v>45383</v>
      </c>
      <c r="Q35" s="290">
        <f t="shared" si="5"/>
        <v>45413</v>
      </c>
      <c r="R35" s="290">
        <f t="shared" si="5"/>
        <v>45444</v>
      </c>
      <c r="S35" s="290">
        <f t="shared" si="5"/>
        <v>45474</v>
      </c>
      <c r="T35" s="290">
        <f t="shared" si="5"/>
        <v>45505</v>
      </c>
      <c r="U35" s="290">
        <f t="shared" si="5"/>
        <v>45536</v>
      </c>
      <c r="V35" s="290">
        <f t="shared" si="5"/>
        <v>45566</v>
      </c>
      <c r="W35" s="290">
        <f t="shared" si="5"/>
        <v>45597</v>
      </c>
      <c r="X35" s="290">
        <f t="shared" si="5"/>
        <v>45627</v>
      </c>
      <c r="Y35" s="290">
        <f t="shared" si="5"/>
        <v>45658</v>
      </c>
      <c r="Z35" s="290">
        <f t="shared" si="5"/>
        <v>45689</v>
      </c>
      <c r="AA35" s="290">
        <f t="shared" si="5"/>
        <v>45717</v>
      </c>
      <c r="AB35" s="290">
        <f t="shared" si="5"/>
        <v>45748</v>
      </c>
      <c r="AC35" s="290">
        <f t="shared" si="5"/>
        <v>45778</v>
      </c>
      <c r="AD35" s="290">
        <f t="shared" si="5"/>
        <v>45809</v>
      </c>
      <c r="AE35" s="290">
        <f t="shared" si="5"/>
        <v>45839</v>
      </c>
      <c r="AF35" s="290">
        <f t="shared" si="5"/>
        <v>45870</v>
      </c>
      <c r="AG35" s="290">
        <f t="shared" si="5"/>
        <v>45901</v>
      </c>
      <c r="AH35" s="290">
        <f t="shared" si="5"/>
        <v>45931</v>
      </c>
      <c r="AI35" s="290">
        <f t="shared" si="5"/>
        <v>45962</v>
      </c>
      <c r="AJ35" s="290">
        <f t="shared" si="5"/>
        <v>45992</v>
      </c>
      <c r="AK35" s="290">
        <f t="shared" si="5"/>
        <v>46023</v>
      </c>
      <c r="AL35" s="290">
        <f t="shared" si="5"/>
        <v>46054</v>
      </c>
      <c r="AM35" s="290">
        <f t="shared" si="5"/>
        <v>46082</v>
      </c>
      <c r="AN35" s="290">
        <f t="shared" si="5"/>
        <v>46113</v>
      </c>
      <c r="AO35" s="290">
        <f t="shared" si="5"/>
        <v>46143</v>
      </c>
      <c r="AP35" s="290">
        <f t="shared" si="5"/>
        <v>46174</v>
      </c>
      <c r="AQ35" s="290">
        <f t="shared" si="5"/>
        <v>46204</v>
      </c>
      <c r="AR35" s="290">
        <f t="shared" si="5"/>
        <v>46235</v>
      </c>
      <c r="AS35" s="290">
        <f t="shared" si="5"/>
        <v>46266</v>
      </c>
      <c r="AT35" s="290">
        <f t="shared" si="5"/>
        <v>46296</v>
      </c>
      <c r="AU35" s="290">
        <f t="shared" si="5"/>
        <v>46327</v>
      </c>
      <c r="AV35" s="290">
        <f t="shared" si="5"/>
        <v>46357</v>
      </c>
      <c r="AW35" s="290">
        <f t="shared" si="5"/>
        <v>46388</v>
      </c>
      <c r="AX35" s="290">
        <f t="shared" si="5"/>
        <v>46419</v>
      </c>
      <c r="AY35" s="290">
        <f t="shared" si="5"/>
        <v>46447</v>
      </c>
      <c r="AZ35" s="290">
        <f t="shared" si="5"/>
        <v>46478</v>
      </c>
      <c r="BA35" s="290">
        <f t="shared" si="5"/>
        <v>46508</v>
      </c>
      <c r="BB35" s="290">
        <f t="shared" si="5"/>
        <v>46539</v>
      </c>
      <c r="BC35" s="290">
        <f t="shared" si="5"/>
        <v>46569</v>
      </c>
      <c r="BD35" s="290">
        <f t="shared" si="5"/>
        <v>46600</v>
      </c>
      <c r="BE35" s="290">
        <f t="shared" si="5"/>
        <v>46631</v>
      </c>
      <c r="BF35" s="290">
        <f t="shared" si="5"/>
        <v>46661</v>
      </c>
      <c r="BG35" s="290">
        <f t="shared" si="5"/>
        <v>46692</v>
      </c>
      <c r="BH35" s="290">
        <f t="shared" si="5"/>
        <v>46722</v>
      </c>
      <c r="BI35" s="290">
        <f t="shared" si="5"/>
        <v>46753</v>
      </c>
      <c r="BJ35" s="290">
        <f t="shared" si="5"/>
        <v>46784</v>
      </c>
      <c r="BK35" s="290">
        <f t="shared" si="5"/>
        <v>46813</v>
      </c>
      <c r="BL35" s="290">
        <f t="shared" si="5"/>
        <v>46844</v>
      </c>
      <c r="BM35" s="290">
        <f t="shared" si="5"/>
        <v>46874</v>
      </c>
      <c r="BN35" s="290">
        <f t="shared" si="5"/>
        <v>46905</v>
      </c>
      <c r="BO35" s="290">
        <f t="shared" si="5"/>
        <v>46935</v>
      </c>
      <c r="BP35" s="290">
        <f t="shared" si="5"/>
        <v>46966</v>
      </c>
      <c r="BQ35" s="290">
        <f t="shared" si="5"/>
        <v>46997</v>
      </c>
      <c r="BR35" s="290">
        <f t="shared" si="5"/>
        <v>47027</v>
      </c>
      <c r="BS35" s="290">
        <f t="shared" si="5"/>
        <v>47058</v>
      </c>
      <c r="BT35" s="290">
        <f t="shared" si="5"/>
        <v>47088</v>
      </c>
      <c r="BU35" s="290">
        <f t="shared" si="5"/>
        <v>47119</v>
      </c>
      <c r="BV35" s="290">
        <f t="shared" si="5"/>
        <v>47150</v>
      </c>
      <c r="BW35" s="290">
        <f t="shared" si="5"/>
        <v>47178</v>
      </c>
      <c r="BX35" s="290">
        <f t="shared" si="5"/>
        <v>47209</v>
      </c>
      <c r="BY35" s="290">
        <f t="shared" si="5"/>
        <v>47239</v>
      </c>
      <c r="BZ35" s="290">
        <f t="shared" si="5"/>
        <v>47270</v>
      </c>
      <c r="CA35" s="290">
        <f t="shared" si="5"/>
        <v>47300</v>
      </c>
      <c r="CB35" s="290">
        <f t="shared" si="5"/>
        <v>47331</v>
      </c>
      <c r="CC35" s="290">
        <f t="shared" si="5"/>
        <v>47362</v>
      </c>
      <c r="CD35" s="290">
        <f t="shared" si="5"/>
        <v>47392</v>
      </c>
      <c r="CE35" s="290">
        <f t="shared" si="5"/>
        <v>47423</v>
      </c>
      <c r="CF35" s="290">
        <f t="shared" si="5"/>
        <v>47453</v>
      </c>
      <c r="CG35" s="290">
        <f t="shared" si="5"/>
        <v>47484</v>
      </c>
      <c r="CH35" s="290">
        <f t="shared" si="5"/>
        <v>47515</v>
      </c>
      <c r="CI35" s="290">
        <f t="shared" si="5"/>
        <v>47543</v>
      </c>
      <c r="CJ35" s="290">
        <f t="shared" si="5"/>
        <v>47574</v>
      </c>
      <c r="CK35" s="290">
        <f t="shared" si="5"/>
        <v>47604</v>
      </c>
      <c r="CL35" s="290">
        <f t="shared" si="5"/>
        <v>47635</v>
      </c>
      <c r="CM35" s="290">
        <f t="shared" si="5"/>
        <v>47665</v>
      </c>
      <c r="CN35" s="290">
        <f t="shared" si="5"/>
        <v>47696</v>
      </c>
      <c r="CO35" s="290">
        <f t="shared" si="5"/>
        <v>47727</v>
      </c>
      <c r="CP35" s="290">
        <f t="shared" si="5"/>
        <v>47757</v>
      </c>
      <c r="CQ35" s="290">
        <f t="shared" si="5"/>
        <v>47788</v>
      </c>
      <c r="CR35" s="290">
        <f t="shared" si="5"/>
        <v>47818</v>
      </c>
      <c r="CS35" s="290">
        <f t="shared" si="5"/>
        <v>47849</v>
      </c>
      <c r="CT35" s="290">
        <f t="shared" si="5"/>
        <v>47880</v>
      </c>
      <c r="CU35" s="290">
        <f t="shared" si="5"/>
        <v>47908</v>
      </c>
      <c r="CV35" s="290">
        <f t="shared" si="5"/>
        <v>47939</v>
      </c>
      <c r="CW35" s="290">
        <f t="shared" si="5"/>
        <v>47969</v>
      </c>
      <c r="CX35" s="290">
        <f t="shared" si="5"/>
        <v>48000</v>
      </c>
      <c r="CY35" s="290">
        <f t="shared" si="5"/>
        <v>48030</v>
      </c>
      <c r="CZ35" s="290">
        <f t="shared" si="5"/>
        <v>48061</v>
      </c>
      <c r="DA35" s="290">
        <f t="shared" si="5"/>
        <v>48092</v>
      </c>
      <c r="DB35" s="290">
        <f t="shared" si="5"/>
        <v>48122</v>
      </c>
      <c r="DC35" s="290">
        <f t="shared" si="5"/>
        <v>48153</v>
      </c>
      <c r="DD35" s="290">
        <f t="shared" si="5"/>
        <v>48183</v>
      </c>
      <c r="DE35" s="290">
        <f t="shared" si="5"/>
        <v>48214</v>
      </c>
      <c r="DF35" s="290">
        <f t="shared" si="5"/>
        <v>48245</v>
      </c>
      <c r="DG35" s="290">
        <f t="shared" si="5"/>
        <v>48274</v>
      </c>
      <c r="DH35" s="290">
        <f t="shared" si="5"/>
        <v>48305</v>
      </c>
      <c r="DI35" s="290">
        <f t="shared" si="5"/>
        <v>48335</v>
      </c>
      <c r="DJ35" s="290">
        <f t="shared" si="5"/>
        <v>48366</v>
      </c>
      <c r="DK35" s="290">
        <f t="shared" si="5"/>
        <v>48396</v>
      </c>
      <c r="DL35" s="290">
        <f t="shared" si="5"/>
        <v>48427</v>
      </c>
      <c r="DM35" s="290">
        <f t="shared" si="5"/>
        <v>48458</v>
      </c>
      <c r="DN35" s="290">
        <f t="shared" si="5"/>
        <v>48488</v>
      </c>
      <c r="DO35" s="290">
        <f t="shared" si="5"/>
        <v>48519</v>
      </c>
      <c r="DP35" s="290">
        <f t="shared" si="5"/>
        <v>48549</v>
      </c>
      <c r="DQ35" s="290">
        <f t="shared" si="5"/>
        <v>48580</v>
      </c>
      <c r="DR35" s="290">
        <f t="shared" si="5"/>
        <v>48611</v>
      </c>
    </row>
    <row r="36" ht="14.25" customHeight="1">
      <c r="A36" s="291" t="s">
        <v>80</v>
      </c>
      <c r="B36" s="292">
        <f>-calculadoraViab!$C$52</f>
        <v>-3120320</v>
      </c>
      <c r="C36" s="292"/>
      <c r="D36" s="292"/>
      <c r="E36" s="292"/>
      <c r="F36" s="292"/>
      <c r="G36" s="292"/>
      <c r="H36" s="292"/>
      <c r="I36" s="292"/>
      <c r="J36" s="292"/>
      <c r="K36" s="292"/>
      <c r="L36" s="292"/>
      <c r="M36" s="292"/>
      <c r="N36" s="292"/>
      <c r="O36" s="292"/>
      <c r="P36" s="292"/>
      <c r="Q36" s="292"/>
      <c r="R36" s="292"/>
      <c r="S36" s="292"/>
      <c r="T36" s="292"/>
      <c r="U36" s="292"/>
      <c r="V36" s="292"/>
      <c r="W36" s="292"/>
      <c r="X36" s="292"/>
      <c r="Y36" s="292"/>
      <c r="Z36" s="292"/>
      <c r="AA36" s="292"/>
      <c r="AB36" s="292"/>
      <c r="AC36" s="292"/>
      <c r="AD36" s="292"/>
      <c r="AE36" s="292"/>
      <c r="AF36" s="292"/>
      <c r="AG36" s="292"/>
      <c r="AH36" s="292"/>
      <c r="AI36" s="292"/>
      <c r="AJ36" s="292"/>
      <c r="AK36" s="292"/>
      <c r="AL36" s="292"/>
      <c r="AM36" s="292"/>
      <c r="AN36" s="292"/>
      <c r="AO36" s="292"/>
      <c r="AP36" s="292"/>
      <c r="AQ36" s="292"/>
      <c r="AR36" s="292"/>
      <c r="AS36" s="292"/>
      <c r="AT36" s="292"/>
      <c r="AU36" s="292"/>
      <c r="AV36" s="292"/>
      <c r="AW36" s="292"/>
      <c r="AX36" s="292"/>
      <c r="AY36" s="292"/>
      <c r="AZ36" s="292"/>
      <c r="BA36" s="292"/>
      <c r="BB36" s="292"/>
      <c r="BC36" s="292"/>
      <c r="BD36" s="292"/>
      <c r="BE36" s="292"/>
      <c r="BF36" s="292"/>
      <c r="BG36" s="292"/>
      <c r="BH36" s="292"/>
      <c r="BI36" s="292"/>
      <c r="BJ36" s="292"/>
      <c r="BK36" s="292"/>
      <c r="BL36" s="292"/>
      <c r="BM36" s="292"/>
      <c r="BN36" s="292"/>
      <c r="BO36" s="292"/>
      <c r="BP36" s="292"/>
      <c r="BQ36" s="292"/>
      <c r="BR36" s="292"/>
      <c r="BS36" s="292"/>
      <c r="BT36" s="292"/>
      <c r="BU36" s="292"/>
      <c r="BV36" s="292"/>
      <c r="BW36" s="292"/>
      <c r="BX36" s="292"/>
      <c r="BY36" s="292"/>
      <c r="BZ36" s="292"/>
      <c r="CA36" s="292"/>
      <c r="CB36" s="292"/>
      <c r="CC36" s="292"/>
      <c r="CD36" s="292"/>
      <c r="CE36" s="292"/>
      <c r="CF36" s="292"/>
      <c r="CG36" s="292"/>
      <c r="CH36" s="292"/>
      <c r="CI36" s="292"/>
      <c r="CJ36" s="292"/>
      <c r="CK36" s="292"/>
      <c r="CL36" s="292"/>
      <c r="CM36" s="292"/>
      <c r="CN36" s="292"/>
      <c r="CO36" s="292"/>
      <c r="CP36" s="292"/>
      <c r="CQ36" s="292"/>
      <c r="CR36" s="292"/>
      <c r="CS36" s="292"/>
      <c r="CT36" s="292"/>
      <c r="CU36" s="292"/>
      <c r="CV36" s="292"/>
      <c r="CW36" s="292"/>
      <c r="CX36" s="292"/>
      <c r="CY36" s="292"/>
      <c r="CZ36" s="292"/>
      <c r="DA36" s="292"/>
      <c r="DB36" s="292"/>
      <c r="DC36" s="292"/>
      <c r="DD36" s="292"/>
      <c r="DE36" s="292"/>
      <c r="DF36" s="292"/>
      <c r="DG36" s="292"/>
      <c r="DH36" s="292"/>
      <c r="DI36" s="292"/>
      <c r="DJ36" s="292"/>
      <c r="DK36" s="292"/>
      <c r="DL36" s="292"/>
      <c r="DM36" s="292"/>
      <c r="DN36" s="292"/>
      <c r="DO36" s="292"/>
      <c r="DP36" s="292"/>
      <c r="DQ36" s="292"/>
      <c r="DR36" s="292"/>
    </row>
    <row r="37" ht="14.25" customHeight="1">
      <c r="A37" s="291" t="s">
        <v>154</v>
      </c>
      <c r="B37" s="292">
        <f>IF(AND(B35&gt;=calculadoraViab!$C$86,B35&lt;calculadoraViab!$C$87),-calculadoraViab!$C$53/calculadoraViab!$B$87,0)</f>
        <v>0</v>
      </c>
      <c r="C37" s="292">
        <f>IF(AND(C35&gt;=calculadoraViab!$C$86,C35&lt;calculadoraViab!$C$87),-calculadoraViab!$C$53/calculadoraViab!$B$87,0)</f>
        <v>0</v>
      </c>
      <c r="D37" s="292">
        <f>IF(AND(D35&gt;=calculadoraViab!$C$86,D35&lt;calculadoraViab!$C$87),-calculadoraViab!$C$53/calculadoraViab!$B$87,0)</f>
        <v>0</v>
      </c>
      <c r="E37" s="292">
        <f>IF(AND(E35&gt;=calculadoraViab!$C$86,E35&lt;calculadoraViab!$C$87),-calculadoraViab!$C$53/calculadoraViab!$B$87,0)</f>
        <v>0</v>
      </c>
      <c r="F37" s="292">
        <f>IF(AND(F35&gt;=calculadoraViab!$C$86,F35&lt;calculadoraViab!$C$87),-calculadoraViab!$C$53/calculadoraViab!$B$87,0)</f>
        <v>0</v>
      </c>
      <c r="G37" s="292">
        <f>IF(AND(G35&gt;=calculadoraViab!$C$86,G35&lt;calculadoraViab!$C$87),-calculadoraViab!$C$53/calculadoraViab!$B$87,0)</f>
        <v>0</v>
      </c>
      <c r="H37" s="292">
        <f>IF(AND(H35&gt;=calculadoraViab!$C$86,H35&lt;calculadoraViab!$C$87),-calculadoraViab!$C$53/calculadoraViab!$B$87,0)</f>
        <v>0</v>
      </c>
      <c r="I37" s="292">
        <f>IF(AND(I35&gt;=calculadoraViab!$C$86,I35&lt;calculadoraViab!$C$87),-calculadoraViab!$C$53/calculadoraViab!$B$87,0)</f>
        <v>0</v>
      </c>
      <c r="J37" s="292">
        <f>IF(AND(J35&gt;=calculadoraViab!$C$86,J35&lt;calculadoraViab!$C$87),-calculadoraViab!$C$53/calculadoraViab!$B$87,0)</f>
        <v>0</v>
      </c>
      <c r="K37" s="292">
        <f>IF(AND(K35&gt;=calculadoraViab!$C$86,K35&lt;calculadoraViab!$C$87),-calculadoraViab!$C$53/calculadoraViab!$B$87,0)</f>
        <v>0</v>
      </c>
      <c r="L37" s="292">
        <f>IF(AND(L35&gt;=calculadoraViab!$C$86,L35&lt;calculadoraViab!$C$87),-calculadoraViab!$C$53/calculadoraViab!$B$87,0)</f>
        <v>0</v>
      </c>
      <c r="M37" s="292">
        <f>IF(AND(M35&gt;=calculadoraViab!$C$86,M35&lt;calculadoraViab!$C$87),-calculadoraViab!$C$53/calculadoraViab!$B$87,0)</f>
        <v>0</v>
      </c>
      <c r="N37" s="292">
        <f>IF(AND(N35&gt;=calculadoraViab!$C$86,N35&lt;calculadoraViab!$C$87),-calculadoraViab!$C$53/calculadoraViab!$B$87,0)</f>
        <v>0</v>
      </c>
      <c r="O37" s="292">
        <f>IF(AND(O35&gt;=calculadoraViab!$C$86,O35&lt;calculadoraViab!$C$87),-calculadoraViab!$C$53/calculadoraViab!$B$87,0)</f>
        <v>0</v>
      </c>
      <c r="P37" s="292">
        <f>IF(AND(P35&gt;=calculadoraViab!$C$86,P35&lt;calculadoraViab!$C$87),-calculadoraViab!$C$53/calculadoraViab!$B$87,0)</f>
        <v>-194485.0833</v>
      </c>
      <c r="Q37" s="292">
        <f>IF(AND(Q35&gt;=calculadoraViab!$C$86,Q35&lt;calculadoraViab!$C$87),-calculadoraViab!$C$53/calculadoraViab!$B$87,0)</f>
        <v>-194485.0833</v>
      </c>
      <c r="R37" s="292">
        <f>IF(AND(R35&gt;=calculadoraViab!$C$86,R35&lt;calculadoraViab!$C$87),-calculadoraViab!$C$53/calculadoraViab!$B$87,0)</f>
        <v>-194485.0833</v>
      </c>
      <c r="S37" s="292">
        <f>IF(AND(S35&gt;=calculadoraViab!$C$86,S35&lt;calculadoraViab!$C$87),-calculadoraViab!$C$53/calculadoraViab!$B$87,0)</f>
        <v>-194485.0833</v>
      </c>
      <c r="T37" s="292">
        <f>IF(AND(T35&gt;=calculadoraViab!$C$86,T35&lt;calculadoraViab!$C$87),-calculadoraViab!$C$53/calculadoraViab!$B$87,0)</f>
        <v>-194485.0833</v>
      </c>
      <c r="U37" s="292">
        <f>IF(AND(U35&gt;=calculadoraViab!$C$86,U35&lt;calculadoraViab!$C$87),-calculadoraViab!$C$53/calculadoraViab!$B$87,0)</f>
        <v>-194485.0833</v>
      </c>
      <c r="V37" s="292">
        <f>IF(AND(V35&gt;=calculadoraViab!$C$86,V35&lt;calculadoraViab!$C$87),-calculadoraViab!$C$53/calculadoraViab!$B$87,0)</f>
        <v>-194485.0833</v>
      </c>
      <c r="W37" s="292">
        <f>IF(AND(W35&gt;=calculadoraViab!$C$86,W35&lt;calculadoraViab!$C$87),-calculadoraViab!$C$53/calculadoraViab!$B$87,0)</f>
        <v>-194485.0833</v>
      </c>
      <c r="X37" s="292">
        <f>IF(AND(X35&gt;=calculadoraViab!$C$86,X35&lt;calculadoraViab!$C$87),-calculadoraViab!$C$53/calculadoraViab!$B$87,0)</f>
        <v>-194485.0833</v>
      </c>
      <c r="Y37" s="292">
        <f>IF(AND(Y35&gt;=calculadoraViab!$C$86,Y35&lt;calculadoraViab!$C$87),-calculadoraViab!$C$53/calculadoraViab!$B$87,0)</f>
        <v>-194485.0833</v>
      </c>
      <c r="Z37" s="292">
        <f>IF(AND(Z35&gt;=calculadoraViab!$C$86,Z35&lt;calculadoraViab!$C$87),-calculadoraViab!$C$53/calculadoraViab!$B$87,0)</f>
        <v>-194485.0833</v>
      </c>
      <c r="AA37" s="292">
        <f>IF(AND(AA35&gt;=calculadoraViab!$C$86,AA35&lt;calculadoraViab!$C$87),-calculadoraViab!$C$53/calculadoraViab!$B$87,0)</f>
        <v>-194485.0833</v>
      </c>
      <c r="AB37" s="292">
        <f>IF(AND(AB35&gt;=calculadoraViab!$C$86,AB35&lt;calculadoraViab!$C$87),-calculadoraViab!$C$53/calculadoraViab!$B$87,0)</f>
        <v>-194485.0833</v>
      </c>
      <c r="AC37" s="292">
        <f>IF(AND(AC35&gt;=calculadoraViab!$C$86,AC35&lt;calculadoraViab!$C$87),-calculadoraViab!$C$53/calculadoraViab!$B$87,0)</f>
        <v>-194485.0833</v>
      </c>
      <c r="AD37" s="292">
        <f>IF(AND(AD35&gt;=calculadoraViab!$C$86,AD35&lt;calculadoraViab!$C$87),-calculadoraViab!$C$53/calculadoraViab!$B$87,0)</f>
        <v>-194485.0833</v>
      </c>
      <c r="AE37" s="292">
        <f>IF(AND(AE35&gt;=calculadoraViab!$C$86,AE35&lt;calculadoraViab!$C$87),-calculadoraViab!$C$53/calculadoraViab!$B$87,0)</f>
        <v>-194485.0833</v>
      </c>
      <c r="AF37" s="292">
        <f>IF(AND(AF35&gt;=calculadoraViab!$C$86,AF35&lt;calculadoraViab!$C$87),-calculadoraViab!$C$53/calculadoraViab!$B$87,0)</f>
        <v>-194485.0833</v>
      </c>
      <c r="AG37" s="292">
        <f>IF(AND(AG35&gt;=calculadoraViab!$C$86,AG35&lt;calculadoraViab!$C$87),-calculadoraViab!$C$53/calculadoraViab!$B$87,0)</f>
        <v>-194485.0833</v>
      </c>
      <c r="AH37" s="292">
        <f>IF(AND(AH35&gt;=calculadoraViab!$C$86,AH35&lt;calculadoraViab!$C$87),-calculadoraViab!$C$53/calculadoraViab!$B$87,0)</f>
        <v>-194485.0833</v>
      </c>
      <c r="AI37" s="292">
        <f>IF(AND(AI35&gt;=calculadoraViab!$C$86,AI35&lt;calculadoraViab!$C$87),-calculadoraViab!$C$53/calculadoraViab!$B$87,0)</f>
        <v>-194485.0833</v>
      </c>
      <c r="AJ37" s="292">
        <f>IF(AND(AJ35&gt;=calculadoraViab!$C$86,AJ35&lt;calculadoraViab!$C$87),-calculadoraViab!$C$53/calculadoraViab!$B$87,0)</f>
        <v>-194485.0833</v>
      </c>
      <c r="AK37" s="292">
        <f>IF(AND(AK35&gt;=calculadoraViab!$C$86,AK35&lt;calculadoraViab!$C$87),-calculadoraViab!$C$53/calculadoraViab!$B$87,0)</f>
        <v>-194485.0833</v>
      </c>
      <c r="AL37" s="292">
        <f>IF(AND(AL35&gt;=calculadoraViab!$C$86,AL35&lt;calculadoraViab!$C$87),-calculadoraViab!$C$53/calculadoraViab!$B$87,0)</f>
        <v>-194485.0833</v>
      </c>
      <c r="AM37" s="292">
        <f>IF(AND(AM35&gt;=calculadoraViab!$C$86,AM35&lt;calculadoraViab!$C$87),-calculadoraViab!$C$53/calculadoraViab!$B$87,0)</f>
        <v>-194485.0833</v>
      </c>
      <c r="AN37" s="292">
        <f>IF(AND(AN35&gt;=calculadoraViab!$C$86,AN35&lt;calculadoraViab!$C$87),-calculadoraViab!$C$53/calculadoraViab!$B$87,0)</f>
        <v>0</v>
      </c>
      <c r="AO37" s="292">
        <f>IF(AND(AO35&gt;=calculadoraViab!$C$86,AO35&lt;calculadoraViab!$C$87),-calculadoraViab!$C$53/calculadoraViab!$B$87,0)</f>
        <v>0</v>
      </c>
      <c r="AP37" s="292">
        <f>IF(AND(AP35&gt;=calculadoraViab!$C$86,AP35&lt;calculadoraViab!$C$87),-calculadoraViab!$C$53/calculadoraViab!$B$87,0)</f>
        <v>0</v>
      </c>
      <c r="AQ37" s="292">
        <f>IF(AND(AQ35&gt;=calculadoraViab!$C$86,AQ35&lt;calculadoraViab!$C$87),-calculadoraViab!$C$53/calculadoraViab!$B$87,0)</f>
        <v>0</v>
      </c>
      <c r="AR37" s="292">
        <f>IF(AND(AR35&gt;=calculadoraViab!$C$86,AR35&lt;calculadoraViab!$C$87),-calculadoraViab!$C$53/calculadoraViab!$B$87,0)</f>
        <v>0</v>
      </c>
      <c r="AS37" s="292">
        <f>IF(AND(AS35&gt;=calculadoraViab!$C$86,AS35&lt;calculadoraViab!$C$87),-calculadoraViab!$C$53/calculadoraViab!$B$87,0)</f>
        <v>0</v>
      </c>
      <c r="AT37" s="292">
        <f>IF(AND(AT35&gt;=calculadoraViab!$C$86,AT35&lt;calculadoraViab!$C$87),-calculadoraViab!$C$53/calculadoraViab!$B$87,0)</f>
        <v>0</v>
      </c>
      <c r="AU37" s="292">
        <f>IF(AND(AU35&gt;=calculadoraViab!$C$86,AU35&lt;calculadoraViab!$C$87),-calculadoraViab!$C$53/calculadoraViab!$B$87,0)</f>
        <v>0</v>
      </c>
      <c r="AV37" s="292">
        <f>IF(AND(AV35&gt;=calculadoraViab!$C$86,AV35&lt;calculadoraViab!$C$87),-calculadoraViab!$C$53/calculadoraViab!$B$87,0)</f>
        <v>0</v>
      </c>
      <c r="AW37" s="292">
        <f>IF(AND(AW35&gt;=calculadoraViab!$C$86,AW35&lt;calculadoraViab!$C$87),-calculadoraViab!$C$53/calculadoraViab!$B$87,0)</f>
        <v>0</v>
      </c>
      <c r="AX37" s="292">
        <f>IF(AND(AX35&gt;=calculadoraViab!$C$86,AX35&lt;calculadoraViab!$C$87),-calculadoraViab!$C$53/calculadoraViab!$B$87,0)</f>
        <v>0</v>
      </c>
      <c r="AY37" s="292">
        <f>IF(AND(AY35&gt;=calculadoraViab!$C$86,AY35&lt;calculadoraViab!$C$87),-calculadoraViab!$C$53/calculadoraViab!$B$87,0)</f>
        <v>0</v>
      </c>
      <c r="AZ37" s="292">
        <f>IF(AND(AZ35&gt;=calculadoraViab!$C$86,AZ35&lt;calculadoraViab!$C$87),-calculadoraViab!$C$53/calculadoraViab!$B$87,0)</f>
        <v>0</v>
      </c>
      <c r="BA37" s="292">
        <f>IF(AND(BA35&gt;=calculadoraViab!$C$86,BA35&lt;calculadoraViab!$C$87),-calculadoraViab!$C$53/calculadoraViab!$B$87,0)</f>
        <v>0</v>
      </c>
      <c r="BB37" s="292">
        <f>IF(AND(BB35&gt;=calculadoraViab!$C$86,BB35&lt;calculadoraViab!$C$87),-calculadoraViab!$C$53/calculadoraViab!$B$87,0)</f>
        <v>0</v>
      </c>
      <c r="BC37" s="292">
        <f>IF(AND(BC35&gt;=calculadoraViab!$C$86,BC35&lt;calculadoraViab!$C$87),-calculadoraViab!$C$53/calculadoraViab!$B$87,0)</f>
        <v>0</v>
      </c>
      <c r="BD37" s="292">
        <f>IF(AND(BD35&gt;=calculadoraViab!$C$86,BD35&lt;calculadoraViab!$C$87),-calculadoraViab!$C$53/calculadoraViab!$B$87,0)</f>
        <v>0</v>
      </c>
      <c r="BE37" s="292">
        <f>IF(AND(BE35&gt;=calculadoraViab!$C$86,BE35&lt;calculadoraViab!$C$87),-calculadoraViab!$C$53/calculadoraViab!$B$87,0)</f>
        <v>0</v>
      </c>
      <c r="BF37" s="292">
        <f>IF(AND(BF35&gt;=calculadoraViab!$C$86,BF35&lt;calculadoraViab!$C$87),-calculadoraViab!$C$53/calculadoraViab!$B$87,0)</f>
        <v>0</v>
      </c>
      <c r="BG37" s="292">
        <f>IF(AND(BG35&gt;=calculadoraViab!$C$86,BG35&lt;calculadoraViab!$C$87),-calculadoraViab!$C$53/calculadoraViab!$B$87,0)</f>
        <v>0</v>
      </c>
      <c r="BH37" s="292">
        <f>IF(AND(BH35&gt;=calculadoraViab!$C$86,BH35&lt;calculadoraViab!$C$87),-calculadoraViab!$C$53/calculadoraViab!$B$87,0)</f>
        <v>0</v>
      </c>
      <c r="BI37" s="292">
        <f>IF(AND(BI35&gt;=calculadoraViab!$C$86,BI35&lt;calculadoraViab!$C$87),-calculadoraViab!$C$53/calculadoraViab!$B$87,0)</f>
        <v>0</v>
      </c>
      <c r="BJ37" s="292">
        <f>IF(AND(BJ35&gt;=calculadoraViab!$C$86,BJ35&lt;calculadoraViab!$C$87),-calculadoraViab!$C$53/calculadoraViab!$B$87,0)</f>
        <v>0</v>
      </c>
      <c r="BK37" s="292">
        <f>IF(AND(BK35&gt;=calculadoraViab!$C$86,BK35&lt;calculadoraViab!$C$87),-calculadoraViab!$C$53/calculadoraViab!$B$87,0)</f>
        <v>0</v>
      </c>
      <c r="BL37" s="292">
        <f>IF(AND(BL35&gt;=calculadoraViab!$C$86,BL35&lt;calculadoraViab!$C$87),-calculadoraViab!$C$53/calculadoraViab!$B$87,0)</f>
        <v>0</v>
      </c>
      <c r="BM37" s="292">
        <f>IF(AND(BM35&gt;=calculadoraViab!$C$86,BM35&lt;calculadoraViab!$C$87),-calculadoraViab!$C$53/calculadoraViab!$B$87,0)</f>
        <v>0</v>
      </c>
      <c r="BN37" s="292">
        <f>IF(AND(BN35&gt;=calculadoraViab!$C$86,BN35&lt;calculadoraViab!$C$87),-calculadoraViab!$C$53/calculadoraViab!$B$87,0)</f>
        <v>0</v>
      </c>
      <c r="BO37" s="292">
        <f>IF(AND(BO35&gt;=calculadoraViab!$C$86,BO35&lt;calculadoraViab!$C$87),-calculadoraViab!$C$53/calculadoraViab!$B$87,0)</f>
        <v>0</v>
      </c>
      <c r="BP37" s="292">
        <f>IF(AND(BP35&gt;=calculadoraViab!$C$86,BP35&lt;calculadoraViab!$C$87),-calculadoraViab!$C$53/calculadoraViab!$B$87,0)</f>
        <v>0</v>
      </c>
      <c r="BQ37" s="292">
        <f>IF(AND(BQ35&gt;=calculadoraViab!$C$86,BQ35&lt;calculadoraViab!$C$87),-calculadoraViab!$C$53/calculadoraViab!$B$87,0)</f>
        <v>0</v>
      </c>
      <c r="BR37" s="292">
        <f>IF(AND(BR35&gt;=calculadoraViab!$C$86,BR35&lt;calculadoraViab!$C$87),-calculadoraViab!$C$53/calculadoraViab!$B$87,0)</f>
        <v>0</v>
      </c>
      <c r="BS37" s="292">
        <f>IF(AND(BS35&gt;=calculadoraViab!$C$86,BS35&lt;calculadoraViab!$C$87),-calculadoraViab!$C$53/calculadoraViab!$B$87,0)</f>
        <v>0</v>
      </c>
      <c r="BT37" s="292">
        <f>IF(AND(BT35&gt;=calculadoraViab!$C$86,BT35&lt;calculadoraViab!$C$87),-calculadoraViab!$C$53/calculadoraViab!$B$87,0)</f>
        <v>0</v>
      </c>
      <c r="BU37" s="292">
        <f>IF(AND(BU35&gt;=calculadoraViab!$C$86,BU35&lt;calculadoraViab!$C$87),-calculadoraViab!$C$53/calculadoraViab!$B$87,0)</f>
        <v>0</v>
      </c>
      <c r="BV37" s="292">
        <f>IF(AND(BV35&gt;=calculadoraViab!$C$86,BV35&lt;calculadoraViab!$C$87),-calculadoraViab!$C$53/calculadoraViab!$B$87,0)</f>
        <v>0</v>
      </c>
      <c r="BW37" s="292">
        <f>IF(AND(BW35&gt;=calculadoraViab!$C$86,BW35&lt;calculadoraViab!$C$87),-calculadoraViab!$C$53/calculadoraViab!$B$87,0)</f>
        <v>0</v>
      </c>
      <c r="BX37" s="292">
        <f>IF(AND(BX35&gt;=calculadoraViab!$C$86,BX35&lt;calculadoraViab!$C$87),-calculadoraViab!$C$53/calculadoraViab!$B$87,0)</f>
        <v>0</v>
      </c>
      <c r="BY37" s="292">
        <f>IF(AND(BY35&gt;=calculadoraViab!$C$86,BY35&lt;calculadoraViab!$C$87),-calculadoraViab!$C$53/calculadoraViab!$B$87,0)</f>
        <v>0</v>
      </c>
      <c r="BZ37" s="292">
        <f>IF(AND(BZ35&gt;=calculadoraViab!$C$86,BZ35&lt;calculadoraViab!$C$87),-calculadoraViab!$C$53/calculadoraViab!$B$87,0)</f>
        <v>0</v>
      </c>
      <c r="CA37" s="292">
        <f>IF(AND(CA35&gt;=calculadoraViab!$C$86,CA35&lt;calculadoraViab!$C$87),-calculadoraViab!$C$53/calculadoraViab!$B$87,0)</f>
        <v>0</v>
      </c>
      <c r="CB37" s="292">
        <f>IF(AND(CB35&gt;=calculadoraViab!$C$86,CB35&lt;calculadoraViab!$C$87),-calculadoraViab!$C$53/calculadoraViab!$B$87,0)</f>
        <v>0</v>
      </c>
      <c r="CC37" s="292">
        <f>IF(AND(CC35&gt;=calculadoraViab!$C$86,CC35&lt;calculadoraViab!$C$87),-calculadoraViab!$C$53/calculadoraViab!$B$87,0)</f>
        <v>0</v>
      </c>
      <c r="CD37" s="292">
        <f>IF(AND(CD35&gt;=calculadoraViab!$C$86,CD35&lt;calculadoraViab!$C$87),-calculadoraViab!$C$53/calculadoraViab!$B$87,0)</f>
        <v>0</v>
      </c>
      <c r="CE37" s="292">
        <f>IF(AND(CE35&gt;=calculadoraViab!$C$86,CE35&lt;calculadoraViab!$C$87),-calculadoraViab!$C$53/calculadoraViab!$B$87,0)</f>
        <v>0</v>
      </c>
      <c r="CF37" s="292">
        <f>IF(AND(CF35&gt;=calculadoraViab!$C$86,CF35&lt;calculadoraViab!$C$87),-calculadoraViab!$C$53/calculadoraViab!$B$87,0)</f>
        <v>0</v>
      </c>
      <c r="CG37" s="292">
        <f>IF(AND(CG35&gt;=calculadoraViab!$C$86,CG35&lt;calculadoraViab!$C$87),-calculadoraViab!$C$53/calculadoraViab!$B$87,0)</f>
        <v>0</v>
      </c>
      <c r="CH37" s="292">
        <f>IF(AND(CH35&gt;=calculadoraViab!$C$86,CH35&lt;calculadoraViab!$C$87),-calculadoraViab!$C$53/calculadoraViab!$B$87,0)</f>
        <v>0</v>
      </c>
      <c r="CI37" s="292">
        <f>IF(AND(CI35&gt;=calculadoraViab!$C$86,CI35&lt;calculadoraViab!$C$87),-calculadoraViab!$C$53/calculadoraViab!$B$87,0)</f>
        <v>0</v>
      </c>
      <c r="CJ37" s="292">
        <f>IF(AND(CJ35&gt;=calculadoraViab!$C$86,CJ35&lt;calculadoraViab!$C$87),-calculadoraViab!$C$53/calculadoraViab!$B$87,0)</f>
        <v>0</v>
      </c>
      <c r="CK37" s="292">
        <f>IF(AND(CK35&gt;=calculadoraViab!$C$86,CK35&lt;calculadoraViab!$C$87),-calculadoraViab!$C$53/calculadoraViab!$B$87,0)</f>
        <v>0</v>
      </c>
      <c r="CL37" s="292">
        <f>IF(AND(CL35&gt;=calculadoraViab!$C$86,CL35&lt;calculadoraViab!$C$87),-calculadoraViab!$C$53/calculadoraViab!$B$87,0)</f>
        <v>0</v>
      </c>
      <c r="CM37" s="292">
        <f>IF(AND(CM35&gt;=calculadoraViab!$C$86,CM35&lt;calculadoraViab!$C$87),-calculadoraViab!$C$53/calculadoraViab!$B$87,0)</f>
        <v>0</v>
      </c>
      <c r="CN37" s="292">
        <f>IF(AND(CN35&gt;=calculadoraViab!$C$86,CN35&lt;calculadoraViab!$C$87),-calculadoraViab!$C$53/calculadoraViab!$B$87,0)</f>
        <v>0</v>
      </c>
      <c r="CO37" s="292">
        <f>IF(AND(CO35&gt;=calculadoraViab!$C$86,CO35&lt;calculadoraViab!$C$87),-calculadoraViab!$C$53/calculadoraViab!$B$87,0)</f>
        <v>0</v>
      </c>
      <c r="CP37" s="292">
        <f>IF(AND(CP35&gt;=calculadoraViab!$C$86,CP35&lt;calculadoraViab!$C$87),-calculadoraViab!$C$53/calculadoraViab!$B$87,0)</f>
        <v>0</v>
      </c>
      <c r="CQ37" s="292">
        <f>IF(AND(CQ35&gt;=calculadoraViab!$C$86,CQ35&lt;calculadoraViab!$C$87),-calculadoraViab!$C$53/calculadoraViab!$B$87,0)</f>
        <v>0</v>
      </c>
      <c r="CR37" s="292">
        <f>IF(AND(CR35&gt;=calculadoraViab!$C$86,CR35&lt;calculadoraViab!$C$87),-calculadoraViab!$C$53/calculadoraViab!$B$87,0)</f>
        <v>0</v>
      </c>
      <c r="CS37" s="292">
        <f>IF(AND(CS35&gt;=calculadoraViab!$C$86,CS35&lt;calculadoraViab!$C$87),-calculadoraViab!$C$53/calculadoraViab!$B$87,0)</f>
        <v>0</v>
      </c>
      <c r="CT37" s="292">
        <f>IF(AND(CT35&gt;=calculadoraViab!$C$86,CT35&lt;calculadoraViab!$C$87),-calculadoraViab!$C$53/calculadoraViab!$B$87,0)</f>
        <v>0</v>
      </c>
      <c r="CU37" s="292">
        <f>IF(AND(CU35&gt;=calculadoraViab!$C$86,CU35&lt;calculadoraViab!$C$87),-calculadoraViab!$C$53/calculadoraViab!$B$87,0)</f>
        <v>0</v>
      </c>
      <c r="CV37" s="292">
        <f>IF(AND(CV35&gt;=calculadoraViab!$C$86,CV35&lt;calculadoraViab!$C$87),-calculadoraViab!$C$53/calculadoraViab!$B$87,0)</f>
        <v>0</v>
      </c>
      <c r="CW37" s="292">
        <f>IF(AND(CW35&gt;=calculadoraViab!$C$86,CW35&lt;calculadoraViab!$C$87),-calculadoraViab!$C$53/calculadoraViab!$B$87,0)</f>
        <v>0</v>
      </c>
      <c r="CX37" s="292">
        <f>IF(AND(CX35&gt;=calculadoraViab!$C$86,CX35&lt;calculadoraViab!$C$87),-calculadoraViab!$C$53/calculadoraViab!$B$87,0)</f>
        <v>0</v>
      </c>
      <c r="CY37" s="292">
        <f>IF(AND(CY35&gt;=calculadoraViab!$C$86,CY35&lt;calculadoraViab!$C$87),-calculadoraViab!$C$53/calculadoraViab!$B$87,0)</f>
        <v>0</v>
      </c>
      <c r="CZ37" s="292">
        <f>IF(AND(CZ35&gt;=calculadoraViab!$C$86,CZ35&lt;calculadoraViab!$C$87),-calculadoraViab!$C$53/calculadoraViab!$B$87,0)</f>
        <v>0</v>
      </c>
      <c r="DA37" s="292">
        <f>IF(AND(DA35&gt;=calculadoraViab!$C$86,DA35&lt;calculadoraViab!$C$87),-calculadoraViab!$C$53/calculadoraViab!$B$87,0)</f>
        <v>0</v>
      </c>
      <c r="DB37" s="292">
        <f>IF(AND(DB35&gt;=calculadoraViab!$C$86,DB35&lt;calculadoraViab!$C$87),-calculadoraViab!$C$53/calculadoraViab!$B$87,0)</f>
        <v>0</v>
      </c>
      <c r="DC37" s="292">
        <f>IF(AND(DC35&gt;=calculadoraViab!$C$86,DC35&lt;calculadoraViab!$C$87),-calculadoraViab!$C$53/calculadoraViab!$B$87,0)</f>
        <v>0</v>
      </c>
      <c r="DD37" s="292">
        <f>IF(AND(DD35&gt;=calculadoraViab!$C$86,DD35&lt;calculadoraViab!$C$87),-calculadoraViab!$C$53/calculadoraViab!$B$87,0)</f>
        <v>0</v>
      </c>
      <c r="DE37" s="292">
        <f>IF(AND(DE35&gt;=calculadoraViab!$C$86,DE35&lt;calculadoraViab!$C$87),-calculadoraViab!$C$53/calculadoraViab!$B$87,0)</f>
        <v>0</v>
      </c>
      <c r="DF37" s="292">
        <f>IF(AND(DF35&gt;=calculadoraViab!$C$86,DF35&lt;calculadoraViab!$C$87),-calculadoraViab!$C$53/calculadoraViab!$B$87,0)</f>
        <v>0</v>
      </c>
      <c r="DG37" s="292">
        <f>IF(AND(DG35&gt;=calculadoraViab!$C$86,DG35&lt;calculadoraViab!$C$87),-calculadoraViab!$C$53/calculadoraViab!$B$87,0)</f>
        <v>0</v>
      </c>
      <c r="DH37" s="292">
        <f>IF(AND(DH35&gt;=calculadoraViab!$C$86,DH35&lt;calculadoraViab!$C$87),-calculadoraViab!$C$53/calculadoraViab!$B$87,0)</f>
        <v>0</v>
      </c>
      <c r="DI37" s="292">
        <f>IF(AND(DI35&gt;=calculadoraViab!$C$86,DI35&lt;calculadoraViab!$C$87),-calculadoraViab!$C$53/calculadoraViab!$B$87,0)</f>
        <v>0</v>
      </c>
      <c r="DJ37" s="292">
        <f>IF(AND(DJ35&gt;=calculadoraViab!$C$86,DJ35&lt;calculadoraViab!$C$87),-calculadoraViab!$C$53/calculadoraViab!$B$87,0)</f>
        <v>0</v>
      </c>
      <c r="DK37" s="292">
        <f>IF(AND(DK35&gt;=calculadoraViab!$C$86,DK35&lt;calculadoraViab!$C$87),-calculadoraViab!$C$53/calculadoraViab!$B$87,0)</f>
        <v>0</v>
      </c>
      <c r="DL37" s="292">
        <f>IF(AND(DL35&gt;=calculadoraViab!$C$86,DL35&lt;calculadoraViab!$C$87),-calculadoraViab!$C$53/calculadoraViab!$B$87,0)</f>
        <v>0</v>
      </c>
      <c r="DM37" s="292">
        <f>IF(AND(DM35&gt;=calculadoraViab!$C$86,DM35&lt;calculadoraViab!$C$87),-calculadoraViab!$C$53/calculadoraViab!$B$87,0)</f>
        <v>0</v>
      </c>
      <c r="DN37" s="292">
        <f>IF(AND(DN35&gt;=calculadoraViab!$C$86,DN35&lt;calculadoraViab!$C$87),-calculadoraViab!$C$53/calculadoraViab!$B$87,0)</f>
        <v>0</v>
      </c>
      <c r="DO37" s="292">
        <f>IF(AND(DO35&gt;=calculadoraViab!$C$86,DO35&lt;calculadoraViab!$C$87),-calculadoraViab!$C$53/calculadoraViab!$B$87,0)</f>
        <v>0</v>
      </c>
      <c r="DP37" s="292">
        <f>IF(AND(DP35&gt;=calculadoraViab!$C$86,DP35&lt;calculadoraViab!$C$87),-calculadoraViab!$C$53/calculadoraViab!$B$87,0)</f>
        <v>0</v>
      </c>
      <c r="DQ37" s="292">
        <f>IF(AND(DQ35&gt;=calculadoraViab!$C$86,DQ35&lt;calculadoraViab!$C$87),-calculadoraViab!$C$53/calculadoraViab!$B$87,0)</f>
        <v>0</v>
      </c>
      <c r="DR37" s="292">
        <f>IF(AND(DR35&gt;=calculadoraViab!$C$86,DR35&lt;calculadoraViab!$C$87),-calculadoraViab!$C$53/calculadoraViab!$B$87,0)</f>
        <v>0</v>
      </c>
    </row>
    <row r="38" ht="14.25" customHeight="1">
      <c r="A38" s="291" t="s">
        <v>178</v>
      </c>
      <c r="B38" s="292">
        <f>IF(MONTH(B35)&amp;YEAR(B35)=MONTH(calculadoraViab!$C$83)&amp;YEAR(calculadoraViab!$C$83),-SUM(calculadoraViab!$C$42:$C$44),0)</f>
        <v>-53584.71</v>
      </c>
      <c r="C38" s="292">
        <f>IF(MONTH(C35)&amp;YEAR(C35)=MONTH(calculadoraViab!$C$83)&amp;YEAR(calculadoraViab!$C$83),-SUM(calculadoraViab!$C$42:$C$44),0)</f>
        <v>0</v>
      </c>
      <c r="D38" s="292">
        <f>IF(MONTH(D35)&amp;YEAR(D35)=MONTH(calculadoraViab!$C$83)&amp;YEAR(calculadoraViab!$C$83),-SUM(calculadoraViab!$C$42:$C$44),0)</f>
        <v>0</v>
      </c>
      <c r="E38" s="292">
        <f>IF(MONTH(E35)&amp;YEAR(E35)=MONTH(calculadoraViab!$C$83)&amp;YEAR(calculadoraViab!$C$83),-SUM(calculadoraViab!$C$42:$C$44),0)</f>
        <v>0</v>
      </c>
      <c r="F38" s="292">
        <f>IF(MONTH(F35)&amp;YEAR(F35)=MONTH(calculadoraViab!$C$83)&amp;YEAR(calculadoraViab!$C$83),-SUM(calculadoraViab!$C$42:$C$44),0)</f>
        <v>0</v>
      </c>
      <c r="G38" s="292">
        <f>IF(MONTH(G35)&amp;YEAR(G35)=MONTH(calculadoraViab!$C$83)&amp;YEAR(calculadoraViab!$C$83),-SUM(calculadoraViab!$C$42:$C$44),0)</f>
        <v>0</v>
      </c>
      <c r="H38" s="292">
        <f>IF(MONTH(H35)&amp;YEAR(H35)=MONTH(calculadoraViab!$C$83)&amp;YEAR(calculadoraViab!$C$83),-SUM(calculadoraViab!$C$42:$C$44),0)</f>
        <v>0</v>
      </c>
      <c r="I38" s="292">
        <f>IF(MONTH(I35)&amp;YEAR(I35)=MONTH(calculadoraViab!$C$83)&amp;YEAR(calculadoraViab!$C$83),-SUM(calculadoraViab!$C$42:$C$44),0)</f>
        <v>0</v>
      </c>
      <c r="J38" s="292">
        <f>IF(MONTH(J35)&amp;YEAR(J35)=MONTH(calculadoraViab!$C$83)&amp;YEAR(calculadoraViab!$C$83),-SUM(calculadoraViab!$C$42:$C$44),0)</f>
        <v>0</v>
      </c>
      <c r="K38" s="292">
        <f>IF(MONTH(K35)&amp;YEAR(K35)=MONTH(calculadoraViab!$C$83)&amp;YEAR(calculadoraViab!$C$83),-SUM(calculadoraViab!$C$42:$C$44),0)</f>
        <v>0</v>
      </c>
      <c r="L38" s="292">
        <f>IF(MONTH(L35)&amp;YEAR(L35)=MONTH(calculadoraViab!$C$83)&amp;YEAR(calculadoraViab!$C$83),-SUM(calculadoraViab!$C$42:$C$44),0)</f>
        <v>0</v>
      </c>
      <c r="M38" s="292">
        <f>IF(MONTH(M35)&amp;YEAR(M35)=MONTH(calculadoraViab!$C$83)&amp;YEAR(calculadoraViab!$C$83),-SUM(calculadoraViab!$C$42:$C$44),0)</f>
        <v>0</v>
      </c>
      <c r="N38" s="292">
        <f>IF(MONTH(N35)&amp;YEAR(N35)=MONTH(calculadoraViab!$C$83)&amp;YEAR(calculadoraViab!$C$83),-SUM(calculadoraViab!$C$42:$C$44),0)</f>
        <v>0</v>
      </c>
      <c r="O38" s="292">
        <f>IF(MONTH(O35)&amp;YEAR(O35)=MONTH(calculadoraViab!$C$83)&amp;YEAR(calculadoraViab!$C$83),-SUM(calculadoraViab!$C$42:$C$44),0)</f>
        <v>0</v>
      </c>
      <c r="P38" s="292">
        <f>IF(MONTH(P35)&amp;YEAR(P35)=MONTH(calculadoraViab!$C$83)&amp;YEAR(calculadoraViab!$C$83),-SUM(calculadoraViab!$C$42:$C$44),0)</f>
        <v>0</v>
      </c>
      <c r="Q38" s="292">
        <f>IF(MONTH(Q35)&amp;YEAR(Q35)=MONTH(calculadoraViab!$C$83)&amp;YEAR(calculadoraViab!$C$83),-SUM(calculadoraViab!$C$42:$C$44),0)</f>
        <v>0</v>
      </c>
      <c r="R38" s="292">
        <f>IF(MONTH(R35)&amp;YEAR(R35)=MONTH(calculadoraViab!$C$83)&amp;YEAR(calculadoraViab!$C$83),-SUM(calculadoraViab!$C$42:$C$44),0)</f>
        <v>0</v>
      </c>
      <c r="S38" s="292">
        <f>IF(MONTH(S35)&amp;YEAR(S35)=MONTH(calculadoraViab!$C$83)&amp;YEAR(calculadoraViab!$C$83),-SUM(calculadoraViab!$C$42:$C$44),0)</f>
        <v>0</v>
      </c>
      <c r="T38" s="292">
        <f>IF(MONTH(T35)&amp;YEAR(T35)=MONTH(calculadoraViab!$C$83)&amp;YEAR(calculadoraViab!$C$83),-SUM(calculadoraViab!$C$42:$C$44),0)</f>
        <v>0</v>
      </c>
      <c r="U38" s="292">
        <f>IF(MONTH(U35)&amp;YEAR(U35)=MONTH(calculadoraViab!$C$83)&amp;YEAR(calculadoraViab!$C$83),-SUM(calculadoraViab!$C$42:$C$44),0)</f>
        <v>0</v>
      </c>
      <c r="V38" s="292">
        <f>IF(MONTH(V35)&amp;YEAR(V35)=MONTH(calculadoraViab!$C$83)&amp;YEAR(calculadoraViab!$C$83),-SUM(calculadoraViab!$C$42:$C$44),0)</f>
        <v>0</v>
      </c>
      <c r="W38" s="292">
        <f>IF(MONTH(W35)&amp;YEAR(W35)=MONTH(calculadoraViab!$C$83)&amp;YEAR(calculadoraViab!$C$83),-SUM(calculadoraViab!$C$42:$C$44),0)</f>
        <v>0</v>
      </c>
      <c r="X38" s="292">
        <f>IF(MONTH(X35)&amp;YEAR(X35)=MONTH(calculadoraViab!$C$83)&amp;YEAR(calculadoraViab!$C$83),-SUM(calculadoraViab!$C$42:$C$44),0)</f>
        <v>0</v>
      </c>
      <c r="Y38" s="292">
        <f>IF(MONTH(Y35)&amp;YEAR(Y35)=MONTH(calculadoraViab!$C$83)&amp;YEAR(calculadoraViab!$C$83),-SUM(calculadoraViab!$C$42:$C$44),0)</f>
        <v>0</v>
      </c>
      <c r="Z38" s="292">
        <f>IF(MONTH(Z35)&amp;YEAR(Z35)=MONTH(calculadoraViab!$C$83)&amp;YEAR(calculadoraViab!$C$83),-SUM(calculadoraViab!$C$42:$C$44),0)</f>
        <v>0</v>
      </c>
      <c r="AA38" s="292">
        <f>IF(MONTH(AA35)&amp;YEAR(AA35)=MONTH(calculadoraViab!$C$83)&amp;YEAR(calculadoraViab!$C$83),-SUM(calculadoraViab!$C$42:$C$44),0)</f>
        <v>0</v>
      </c>
      <c r="AB38" s="292">
        <f>IF(MONTH(AB35)&amp;YEAR(AB35)=MONTH(calculadoraViab!$C$83)&amp;YEAR(calculadoraViab!$C$83),-SUM(calculadoraViab!$C$42:$C$44),0)</f>
        <v>0</v>
      </c>
      <c r="AC38" s="292">
        <f>IF(MONTH(AC35)&amp;YEAR(AC35)=MONTH(calculadoraViab!$C$83)&amp;YEAR(calculadoraViab!$C$83),-SUM(calculadoraViab!$C$42:$C$44),0)</f>
        <v>0</v>
      </c>
      <c r="AD38" s="292">
        <f>IF(MONTH(AD35)&amp;YEAR(AD35)=MONTH(calculadoraViab!$C$83)&amp;YEAR(calculadoraViab!$C$83),-SUM(calculadoraViab!$C$42:$C$44),0)</f>
        <v>0</v>
      </c>
      <c r="AE38" s="292">
        <f>IF(MONTH(AE35)&amp;YEAR(AE35)=MONTH(calculadoraViab!$C$83)&amp;YEAR(calculadoraViab!$C$83),-SUM(calculadoraViab!$C$42:$C$44),0)</f>
        <v>0</v>
      </c>
      <c r="AF38" s="292">
        <f>IF(MONTH(AF35)&amp;YEAR(AF35)=MONTH(calculadoraViab!$C$83)&amp;YEAR(calculadoraViab!$C$83),-SUM(calculadoraViab!$C$42:$C$44),0)</f>
        <v>0</v>
      </c>
      <c r="AG38" s="292">
        <f>IF(MONTH(AG35)&amp;YEAR(AG35)=MONTH(calculadoraViab!$C$83)&amp;YEAR(calculadoraViab!$C$83),-SUM(calculadoraViab!$C$42:$C$44),0)</f>
        <v>0</v>
      </c>
      <c r="AH38" s="292">
        <f>IF(MONTH(AH35)&amp;YEAR(AH35)=MONTH(calculadoraViab!$C$83)&amp;YEAR(calculadoraViab!$C$83),-SUM(calculadoraViab!$C$42:$C$44),0)</f>
        <v>0</v>
      </c>
      <c r="AI38" s="292">
        <f>IF(MONTH(AI35)&amp;YEAR(AI35)=MONTH(calculadoraViab!$C$83)&amp;YEAR(calculadoraViab!$C$83),-SUM(calculadoraViab!$C$42:$C$44),0)</f>
        <v>0</v>
      </c>
      <c r="AJ38" s="292">
        <f>IF(MONTH(AJ35)&amp;YEAR(AJ35)=MONTH(calculadoraViab!$C$83)&amp;YEAR(calculadoraViab!$C$83),-SUM(calculadoraViab!$C$42:$C$44),0)</f>
        <v>0</v>
      </c>
      <c r="AK38" s="292">
        <f>IF(MONTH(AK35)&amp;YEAR(AK35)=MONTH(calculadoraViab!$C$83)&amp;YEAR(calculadoraViab!$C$83),-SUM(calculadoraViab!$C$42:$C$44),0)</f>
        <v>0</v>
      </c>
      <c r="AL38" s="292">
        <f>IF(MONTH(AL35)&amp;YEAR(AL35)=MONTH(calculadoraViab!$C$83)&amp;YEAR(calculadoraViab!$C$83),-SUM(calculadoraViab!$C$42:$C$44),0)</f>
        <v>0</v>
      </c>
      <c r="AM38" s="292">
        <f>IF(MONTH(AM35)&amp;YEAR(AM35)=MONTH(calculadoraViab!$C$83)&amp;YEAR(calculadoraViab!$C$83),-SUM(calculadoraViab!$C$42:$C$44),0)</f>
        <v>0</v>
      </c>
      <c r="AN38" s="292">
        <f>IF(MONTH(AN35)&amp;YEAR(AN35)=MONTH(calculadoraViab!$C$83)&amp;YEAR(calculadoraViab!$C$83),-SUM(calculadoraViab!$C$42:$C$44),0)</f>
        <v>0</v>
      </c>
      <c r="AO38" s="292">
        <f>IF(MONTH(AO35)&amp;YEAR(AO35)=MONTH(calculadoraViab!$C$83)&amp;YEAR(calculadoraViab!$C$83),-SUM(calculadoraViab!$C$42:$C$44),0)</f>
        <v>0</v>
      </c>
      <c r="AP38" s="292">
        <f>IF(MONTH(AP35)&amp;YEAR(AP35)=MONTH(calculadoraViab!$C$83)&amp;YEAR(calculadoraViab!$C$83),-SUM(calculadoraViab!$C$42:$C$44),0)</f>
        <v>0</v>
      </c>
      <c r="AQ38" s="292">
        <f>IF(MONTH(AQ35)&amp;YEAR(AQ35)=MONTH(calculadoraViab!$C$83)&amp;YEAR(calculadoraViab!$C$83),-SUM(calculadoraViab!$C$42:$C$44),0)</f>
        <v>0</v>
      </c>
      <c r="AR38" s="292">
        <f>IF(MONTH(AR35)&amp;YEAR(AR35)=MONTH(calculadoraViab!$C$83)&amp;YEAR(calculadoraViab!$C$83),-SUM(calculadoraViab!$C$42:$C$44),0)</f>
        <v>0</v>
      </c>
      <c r="AS38" s="292">
        <f>IF(MONTH(AS35)&amp;YEAR(AS35)=MONTH(calculadoraViab!$C$83)&amp;YEAR(calculadoraViab!$C$83),-SUM(calculadoraViab!$C$42:$C$44),0)</f>
        <v>0</v>
      </c>
      <c r="AT38" s="292">
        <f>IF(MONTH(AT35)&amp;YEAR(AT35)=MONTH(calculadoraViab!$C$83)&amp;YEAR(calculadoraViab!$C$83),-SUM(calculadoraViab!$C$42:$C$44),0)</f>
        <v>0</v>
      </c>
      <c r="AU38" s="292">
        <f>IF(MONTH(AU35)&amp;YEAR(AU35)=MONTH(calculadoraViab!$C$83)&amp;YEAR(calculadoraViab!$C$83),-SUM(calculadoraViab!$C$42:$C$44),0)</f>
        <v>0</v>
      </c>
      <c r="AV38" s="292">
        <f>IF(MONTH(AV35)&amp;YEAR(AV35)=MONTH(calculadoraViab!$C$83)&amp;YEAR(calculadoraViab!$C$83),-SUM(calculadoraViab!$C$42:$C$44),0)</f>
        <v>0</v>
      </c>
      <c r="AW38" s="292">
        <f>IF(MONTH(AW35)&amp;YEAR(AW35)=MONTH(calculadoraViab!$C$83)&amp;YEAR(calculadoraViab!$C$83),-SUM(calculadoraViab!$C$42:$C$44),0)</f>
        <v>0</v>
      </c>
      <c r="AX38" s="292">
        <f>IF(MONTH(AX35)&amp;YEAR(AX35)=MONTH(calculadoraViab!$C$83)&amp;YEAR(calculadoraViab!$C$83),-SUM(calculadoraViab!$C$42:$C$44),0)</f>
        <v>0</v>
      </c>
      <c r="AY38" s="292">
        <f>IF(MONTH(AY35)&amp;YEAR(AY35)=MONTH(calculadoraViab!$C$83)&amp;YEAR(calculadoraViab!$C$83),-SUM(calculadoraViab!$C$42:$C$44),0)</f>
        <v>0</v>
      </c>
      <c r="AZ38" s="292">
        <f>IF(MONTH(AZ35)&amp;YEAR(AZ35)=MONTH(calculadoraViab!$C$83)&amp;YEAR(calculadoraViab!$C$83),-SUM(calculadoraViab!$C$42:$C$44),0)</f>
        <v>0</v>
      </c>
      <c r="BA38" s="292">
        <f>IF(MONTH(BA35)&amp;YEAR(BA35)=MONTH(calculadoraViab!$C$83)&amp;YEAR(calculadoraViab!$C$83),-SUM(calculadoraViab!$C$42:$C$44),0)</f>
        <v>0</v>
      </c>
      <c r="BB38" s="292">
        <f>IF(MONTH(BB35)&amp;YEAR(BB35)=MONTH(calculadoraViab!$C$83)&amp;YEAR(calculadoraViab!$C$83),-SUM(calculadoraViab!$C$42:$C$44),0)</f>
        <v>0</v>
      </c>
      <c r="BC38" s="292">
        <f>IF(MONTH(BC35)&amp;YEAR(BC35)=MONTH(calculadoraViab!$C$83)&amp;YEAR(calculadoraViab!$C$83),-SUM(calculadoraViab!$C$42:$C$44),0)</f>
        <v>0</v>
      </c>
      <c r="BD38" s="292">
        <f>IF(MONTH(BD35)&amp;YEAR(BD35)=MONTH(calculadoraViab!$C$83)&amp;YEAR(calculadoraViab!$C$83),-SUM(calculadoraViab!$C$42:$C$44),0)</f>
        <v>0</v>
      </c>
      <c r="BE38" s="292">
        <f>IF(MONTH(BE35)&amp;YEAR(BE35)=MONTH(calculadoraViab!$C$83)&amp;YEAR(calculadoraViab!$C$83),-SUM(calculadoraViab!$C$42:$C$44),0)</f>
        <v>0</v>
      </c>
      <c r="BF38" s="292">
        <f>IF(MONTH(BF35)&amp;YEAR(BF35)=MONTH(calculadoraViab!$C$83)&amp;YEAR(calculadoraViab!$C$83),-SUM(calculadoraViab!$C$42:$C$44),0)</f>
        <v>0</v>
      </c>
      <c r="BG38" s="292">
        <f>IF(MONTH(BG35)&amp;YEAR(BG35)=MONTH(calculadoraViab!$C$83)&amp;YEAR(calculadoraViab!$C$83),-SUM(calculadoraViab!$C$42:$C$44),0)</f>
        <v>0</v>
      </c>
      <c r="BH38" s="292">
        <f>IF(MONTH(BH35)&amp;YEAR(BH35)=MONTH(calculadoraViab!$C$83)&amp;YEAR(calculadoraViab!$C$83),-SUM(calculadoraViab!$C$42:$C$44),0)</f>
        <v>0</v>
      </c>
      <c r="BI38" s="292">
        <f>IF(MONTH(BI35)&amp;YEAR(BI35)=MONTH(calculadoraViab!$C$83)&amp;YEAR(calculadoraViab!$C$83),-SUM(calculadoraViab!$C$42:$C$44),0)</f>
        <v>0</v>
      </c>
      <c r="BJ38" s="292">
        <f>IF(MONTH(BJ35)&amp;YEAR(BJ35)=MONTH(calculadoraViab!$C$83)&amp;YEAR(calculadoraViab!$C$83),-SUM(calculadoraViab!$C$42:$C$44),0)</f>
        <v>0</v>
      </c>
      <c r="BK38" s="292">
        <f>IF(MONTH(BK35)&amp;YEAR(BK35)=MONTH(calculadoraViab!$C$83)&amp;YEAR(calculadoraViab!$C$83),-SUM(calculadoraViab!$C$42:$C$44),0)</f>
        <v>0</v>
      </c>
      <c r="BL38" s="292">
        <f>IF(MONTH(BL35)&amp;YEAR(BL35)=MONTH(calculadoraViab!$C$83)&amp;YEAR(calculadoraViab!$C$83),-SUM(calculadoraViab!$C$42:$C$44),0)</f>
        <v>0</v>
      </c>
      <c r="BM38" s="292">
        <f>IF(MONTH(BM35)&amp;YEAR(BM35)=MONTH(calculadoraViab!$C$83)&amp;YEAR(calculadoraViab!$C$83),-SUM(calculadoraViab!$C$42:$C$44),0)</f>
        <v>0</v>
      </c>
      <c r="BN38" s="292">
        <f>IF(MONTH(BN35)&amp;YEAR(BN35)=MONTH(calculadoraViab!$C$83)&amp;YEAR(calculadoraViab!$C$83),-SUM(calculadoraViab!$C$42:$C$44),0)</f>
        <v>0</v>
      </c>
      <c r="BO38" s="292">
        <f>IF(MONTH(BO35)&amp;YEAR(BO35)=MONTH(calculadoraViab!$C$83)&amp;YEAR(calculadoraViab!$C$83),-SUM(calculadoraViab!$C$42:$C$44),0)</f>
        <v>0</v>
      </c>
      <c r="BP38" s="292">
        <f>IF(MONTH(BP35)&amp;YEAR(BP35)=MONTH(calculadoraViab!$C$83)&amp;YEAR(calculadoraViab!$C$83),-SUM(calculadoraViab!$C$42:$C$44),0)</f>
        <v>0</v>
      </c>
      <c r="BQ38" s="292">
        <f>IF(MONTH(BQ35)&amp;YEAR(BQ35)=MONTH(calculadoraViab!$C$83)&amp;YEAR(calculadoraViab!$C$83),-SUM(calculadoraViab!$C$42:$C$44),0)</f>
        <v>0</v>
      </c>
      <c r="BR38" s="292">
        <f>IF(MONTH(BR35)&amp;YEAR(BR35)=MONTH(calculadoraViab!$C$83)&amp;YEAR(calculadoraViab!$C$83),-SUM(calculadoraViab!$C$42:$C$44),0)</f>
        <v>0</v>
      </c>
      <c r="BS38" s="292">
        <f>IF(MONTH(BS35)&amp;YEAR(BS35)=MONTH(calculadoraViab!$C$83)&amp;YEAR(calculadoraViab!$C$83),-SUM(calculadoraViab!$C$42:$C$44),0)</f>
        <v>0</v>
      </c>
      <c r="BT38" s="292">
        <f>IF(MONTH(BT35)&amp;YEAR(BT35)=MONTH(calculadoraViab!$C$83)&amp;YEAR(calculadoraViab!$C$83),-SUM(calculadoraViab!$C$42:$C$44),0)</f>
        <v>0</v>
      </c>
      <c r="BU38" s="292">
        <f>IF(MONTH(BU35)&amp;YEAR(BU35)=MONTH(calculadoraViab!$C$83)&amp;YEAR(calculadoraViab!$C$83),-SUM(calculadoraViab!$C$42:$C$44),0)</f>
        <v>0</v>
      </c>
      <c r="BV38" s="292">
        <f>IF(MONTH(BV35)&amp;YEAR(BV35)=MONTH(calculadoraViab!$C$83)&amp;YEAR(calculadoraViab!$C$83),-SUM(calculadoraViab!$C$42:$C$44),0)</f>
        <v>0</v>
      </c>
      <c r="BW38" s="292">
        <f>IF(MONTH(BW35)&amp;YEAR(BW35)=MONTH(calculadoraViab!$C$83)&amp;YEAR(calculadoraViab!$C$83),-SUM(calculadoraViab!$C$42:$C$44),0)</f>
        <v>0</v>
      </c>
      <c r="BX38" s="292">
        <f>IF(MONTH(BX35)&amp;YEAR(BX35)=MONTH(calculadoraViab!$C$83)&amp;YEAR(calculadoraViab!$C$83),-SUM(calculadoraViab!$C$42:$C$44),0)</f>
        <v>0</v>
      </c>
      <c r="BY38" s="292">
        <f>IF(MONTH(BY35)&amp;YEAR(BY35)=MONTH(calculadoraViab!$C$83)&amp;YEAR(calculadoraViab!$C$83),-SUM(calculadoraViab!$C$42:$C$44),0)</f>
        <v>0</v>
      </c>
      <c r="BZ38" s="292">
        <f>IF(MONTH(BZ35)&amp;YEAR(BZ35)=MONTH(calculadoraViab!$C$83)&amp;YEAR(calculadoraViab!$C$83),-SUM(calculadoraViab!$C$42:$C$44),0)</f>
        <v>0</v>
      </c>
      <c r="CA38" s="292">
        <f>IF(MONTH(CA35)&amp;YEAR(CA35)=MONTH(calculadoraViab!$C$83)&amp;YEAR(calculadoraViab!$C$83),-SUM(calculadoraViab!$C$42:$C$44),0)</f>
        <v>0</v>
      </c>
      <c r="CB38" s="292">
        <f>IF(MONTH(CB35)&amp;YEAR(CB35)=MONTH(calculadoraViab!$C$83)&amp;YEAR(calculadoraViab!$C$83),-SUM(calculadoraViab!$C$42:$C$44),0)</f>
        <v>0</v>
      </c>
      <c r="CC38" s="292">
        <f>IF(MONTH(CC35)&amp;YEAR(CC35)=MONTH(calculadoraViab!$C$83)&amp;YEAR(calculadoraViab!$C$83),-SUM(calculadoraViab!$C$42:$C$44),0)</f>
        <v>0</v>
      </c>
      <c r="CD38" s="292">
        <f>IF(MONTH(CD35)&amp;YEAR(CD35)=MONTH(calculadoraViab!$C$83)&amp;YEAR(calculadoraViab!$C$83),-SUM(calculadoraViab!$C$42:$C$44),0)</f>
        <v>0</v>
      </c>
      <c r="CE38" s="292">
        <f>IF(MONTH(CE35)&amp;YEAR(CE35)=MONTH(calculadoraViab!$C$83)&amp;YEAR(calculadoraViab!$C$83),-SUM(calculadoraViab!$C$42:$C$44),0)</f>
        <v>0</v>
      </c>
      <c r="CF38" s="292">
        <f>IF(MONTH(CF35)&amp;YEAR(CF35)=MONTH(calculadoraViab!$C$83)&amp;YEAR(calculadoraViab!$C$83),-SUM(calculadoraViab!$C$42:$C$44),0)</f>
        <v>0</v>
      </c>
      <c r="CG38" s="292">
        <f>IF(MONTH(CG35)&amp;YEAR(CG35)=MONTH(calculadoraViab!$C$83)&amp;YEAR(calculadoraViab!$C$83),-SUM(calculadoraViab!$C$42:$C$44),0)</f>
        <v>0</v>
      </c>
      <c r="CH38" s="292">
        <f>IF(MONTH(CH35)&amp;YEAR(CH35)=MONTH(calculadoraViab!$C$83)&amp;YEAR(calculadoraViab!$C$83),-SUM(calculadoraViab!$C$42:$C$44),0)</f>
        <v>0</v>
      </c>
      <c r="CI38" s="292">
        <f>IF(MONTH(CI35)&amp;YEAR(CI35)=MONTH(calculadoraViab!$C$83)&amp;YEAR(calculadoraViab!$C$83),-SUM(calculadoraViab!$C$42:$C$44),0)</f>
        <v>0</v>
      </c>
      <c r="CJ38" s="292">
        <f>IF(MONTH(CJ35)&amp;YEAR(CJ35)=MONTH(calculadoraViab!$C$83)&amp;YEAR(calculadoraViab!$C$83),-SUM(calculadoraViab!$C$42:$C$44),0)</f>
        <v>0</v>
      </c>
      <c r="CK38" s="292">
        <f>IF(MONTH(CK35)&amp;YEAR(CK35)=MONTH(calculadoraViab!$C$83)&amp;YEAR(calculadoraViab!$C$83),-SUM(calculadoraViab!$C$42:$C$44),0)</f>
        <v>0</v>
      </c>
      <c r="CL38" s="292">
        <f>IF(MONTH(CL35)&amp;YEAR(CL35)=MONTH(calculadoraViab!$C$83)&amp;YEAR(calculadoraViab!$C$83),-SUM(calculadoraViab!$C$42:$C$44),0)</f>
        <v>0</v>
      </c>
      <c r="CM38" s="292">
        <f>IF(MONTH(CM35)&amp;YEAR(CM35)=MONTH(calculadoraViab!$C$83)&amp;YEAR(calculadoraViab!$C$83),-SUM(calculadoraViab!$C$42:$C$44),0)</f>
        <v>0</v>
      </c>
      <c r="CN38" s="292">
        <f>IF(MONTH(CN35)&amp;YEAR(CN35)=MONTH(calculadoraViab!$C$83)&amp;YEAR(calculadoraViab!$C$83),-SUM(calculadoraViab!$C$42:$C$44),0)</f>
        <v>0</v>
      </c>
      <c r="CO38" s="292">
        <f>IF(MONTH(CO35)&amp;YEAR(CO35)=MONTH(calculadoraViab!$C$83)&amp;YEAR(calculadoraViab!$C$83),-SUM(calculadoraViab!$C$42:$C$44),0)</f>
        <v>0</v>
      </c>
      <c r="CP38" s="292">
        <f>IF(MONTH(CP35)&amp;YEAR(CP35)=MONTH(calculadoraViab!$C$83)&amp;YEAR(calculadoraViab!$C$83),-SUM(calculadoraViab!$C$42:$C$44),0)</f>
        <v>0</v>
      </c>
      <c r="CQ38" s="292">
        <f>IF(MONTH(CQ35)&amp;YEAR(CQ35)=MONTH(calculadoraViab!$C$83)&amp;YEAR(calculadoraViab!$C$83),-SUM(calculadoraViab!$C$42:$C$44),0)</f>
        <v>0</v>
      </c>
      <c r="CR38" s="292">
        <f>IF(MONTH(CR35)&amp;YEAR(CR35)=MONTH(calculadoraViab!$C$83)&amp;YEAR(calculadoraViab!$C$83),-SUM(calculadoraViab!$C$42:$C$44),0)</f>
        <v>0</v>
      </c>
      <c r="CS38" s="292">
        <f>IF(MONTH(CS35)&amp;YEAR(CS35)=MONTH(calculadoraViab!$C$83)&amp;YEAR(calculadoraViab!$C$83),-SUM(calculadoraViab!$C$42:$C$44),0)</f>
        <v>0</v>
      </c>
      <c r="CT38" s="292">
        <f>IF(MONTH(CT35)&amp;YEAR(CT35)=MONTH(calculadoraViab!$C$83)&amp;YEAR(calculadoraViab!$C$83),-SUM(calculadoraViab!$C$42:$C$44),0)</f>
        <v>0</v>
      </c>
      <c r="CU38" s="292">
        <f>IF(MONTH(CU35)&amp;YEAR(CU35)=MONTH(calculadoraViab!$C$83)&amp;YEAR(calculadoraViab!$C$83),-SUM(calculadoraViab!$C$42:$C$44),0)</f>
        <v>0</v>
      </c>
      <c r="CV38" s="292">
        <f>IF(MONTH(CV35)&amp;YEAR(CV35)=MONTH(calculadoraViab!$C$83)&amp;YEAR(calculadoraViab!$C$83),-SUM(calculadoraViab!$C$42:$C$44),0)</f>
        <v>0</v>
      </c>
      <c r="CW38" s="292">
        <f>IF(MONTH(CW35)&amp;YEAR(CW35)=MONTH(calculadoraViab!$C$83)&amp;YEAR(calculadoraViab!$C$83),-SUM(calculadoraViab!$C$42:$C$44),0)</f>
        <v>0</v>
      </c>
      <c r="CX38" s="292">
        <f>IF(MONTH(CX35)&amp;YEAR(CX35)=MONTH(calculadoraViab!$C$83)&amp;YEAR(calculadoraViab!$C$83),-SUM(calculadoraViab!$C$42:$C$44),0)</f>
        <v>0</v>
      </c>
      <c r="CY38" s="292">
        <f>IF(MONTH(CY35)&amp;YEAR(CY35)=MONTH(calculadoraViab!$C$83)&amp;YEAR(calculadoraViab!$C$83),-SUM(calculadoraViab!$C$42:$C$44),0)</f>
        <v>0</v>
      </c>
      <c r="CZ38" s="292">
        <f>IF(MONTH(CZ35)&amp;YEAR(CZ35)=MONTH(calculadoraViab!$C$83)&amp;YEAR(calculadoraViab!$C$83),-SUM(calculadoraViab!$C$42:$C$44),0)</f>
        <v>0</v>
      </c>
      <c r="DA38" s="292">
        <f>IF(MONTH(DA35)&amp;YEAR(DA35)=MONTH(calculadoraViab!$C$83)&amp;YEAR(calculadoraViab!$C$83),-SUM(calculadoraViab!$C$42:$C$44),0)</f>
        <v>0</v>
      </c>
      <c r="DB38" s="292">
        <f>IF(MONTH(DB35)&amp;YEAR(DB35)=MONTH(calculadoraViab!$C$83)&amp;YEAR(calculadoraViab!$C$83),-SUM(calculadoraViab!$C$42:$C$44),0)</f>
        <v>0</v>
      </c>
      <c r="DC38" s="292">
        <f>IF(MONTH(DC35)&amp;YEAR(DC35)=MONTH(calculadoraViab!$C$83)&amp;YEAR(calculadoraViab!$C$83),-SUM(calculadoraViab!$C$42:$C$44),0)</f>
        <v>0</v>
      </c>
      <c r="DD38" s="292">
        <f>IF(MONTH(DD35)&amp;YEAR(DD35)=MONTH(calculadoraViab!$C$83)&amp;YEAR(calculadoraViab!$C$83),-SUM(calculadoraViab!$C$42:$C$44),0)</f>
        <v>0</v>
      </c>
      <c r="DE38" s="292">
        <f>IF(MONTH(DE35)&amp;YEAR(DE35)=MONTH(calculadoraViab!$C$83)&amp;YEAR(calculadoraViab!$C$83),-SUM(calculadoraViab!$C$42:$C$44),0)</f>
        <v>0</v>
      </c>
      <c r="DF38" s="292">
        <f>IF(MONTH(DF35)&amp;YEAR(DF35)=MONTH(calculadoraViab!$C$83)&amp;YEAR(calculadoraViab!$C$83),-SUM(calculadoraViab!$C$42:$C$44),0)</f>
        <v>0</v>
      </c>
      <c r="DG38" s="292">
        <f>IF(MONTH(DG35)&amp;YEAR(DG35)=MONTH(calculadoraViab!$C$83)&amp;YEAR(calculadoraViab!$C$83),-SUM(calculadoraViab!$C$42:$C$44),0)</f>
        <v>0</v>
      </c>
      <c r="DH38" s="292">
        <f>IF(MONTH(DH35)&amp;YEAR(DH35)=MONTH(calculadoraViab!$C$83)&amp;YEAR(calculadoraViab!$C$83),-SUM(calculadoraViab!$C$42:$C$44),0)</f>
        <v>0</v>
      </c>
      <c r="DI38" s="292">
        <f>IF(MONTH(DI35)&amp;YEAR(DI35)=MONTH(calculadoraViab!$C$83)&amp;YEAR(calculadoraViab!$C$83),-SUM(calculadoraViab!$C$42:$C$44),0)</f>
        <v>0</v>
      </c>
      <c r="DJ38" s="292">
        <f>IF(MONTH(DJ35)&amp;YEAR(DJ35)=MONTH(calculadoraViab!$C$83)&amp;YEAR(calculadoraViab!$C$83),-SUM(calculadoraViab!$C$42:$C$44),0)</f>
        <v>0</v>
      </c>
      <c r="DK38" s="292">
        <f>IF(MONTH(DK35)&amp;YEAR(DK35)=MONTH(calculadoraViab!$C$83)&amp;YEAR(calculadoraViab!$C$83),-SUM(calculadoraViab!$C$42:$C$44),0)</f>
        <v>0</v>
      </c>
      <c r="DL38" s="292">
        <f>IF(MONTH(DL35)&amp;YEAR(DL35)=MONTH(calculadoraViab!$C$83)&amp;YEAR(calculadoraViab!$C$83),-SUM(calculadoraViab!$C$42:$C$44),0)</f>
        <v>0</v>
      </c>
      <c r="DM38" s="292">
        <f>IF(MONTH(DM35)&amp;YEAR(DM35)=MONTH(calculadoraViab!$C$83)&amp;YEAR(calculadoraViab!$C$83),-SUM(calculadoraViab!$C$42:$C$44),0)</f>
        <v>0</v>
      </c>
      <c r="DN38" s="292">
        <f>IF(MONTH(DN35)&amp;YEAR(DN35)=MONTH(calculadoraViab!$C$83)&amp;YEAR(calculadoraViab!$C$83),-SUM(calculadoraViab!$C$42:$C$44),0)</f>
        <v>0</v>
      </c>
      <c r="DO38" s="292">
        <f>IF(MONTH(DO35)&amp;YEAR(DO35)=MONTH(calculadoraViab!$C$83)&amp;YEAR(calculadoraViab!$C$83),-SUM(calculadoraViab!$C$42:$C$44),0)</f>
        <v>0</v>
      </c>
      <c r="DP38" s="292">
        <f>IF(MONTH(DP35)&amp;YEAR(DP35)=MONTH(calculadoraViab!$C$83)&amp;YEAR(calculadoraViab!$C$83),-SUM(calculadoraViab!$C$42:$C$44),0)</f>
        <v>0</v>
      </c>
      <c r="DQ38" s="292">
        <f>IF(MONTH(DQ35)&amp;YEAR(DQ35)=MONTH(calculadoraViab!$C$83)&amp;YEAR(calculadoraViab!$C$83),-SUM(calculadoraViab!$C$42:$C$44),0)</f>
        <v>0</v>
      </c>
      <c r="DR38" s="292">
        <f>IF(MONTH(DR35)&amp;YEAR(DR35)=MONTH(calculadoraViab!$C$83)&amp;YEAR(calculadoraViab!$C$83),-SUM(calculadoraViab!$C$42:$C$44),0)</f>
        <v>0</v>
      </c>
    </row>
    <row r="39" ht="14.25" customHeight="1">
      <c r="A39" s="291" t="s">
        <v>92</v>
      </c>
      <c r="B39" s="292">
        <f>IF(MONTH(B35)&amp;YEAR(B35)=MONTH(calculadoraViab!$C$83)&amp;YEAR(calculadoraViab!$C$83),-calculadoraViab!$C$45,0)+IF(AND(fluxoDeCaixa!B35&gt;=EDATE(calculadoraViab!$C$83,1),fluxoDeCaixa!B35&lt;=EDATE(calculadoraViab!$C$87,calculadoraViab!$F$72)),-calculadoraViab!$E$45,0)</f>
        <v>-2000</v>
      </c>
      <c r="C39" s="292">
        <f>IF(MONTH(C35)&amp;YEAR(C35)=MONTH(calculadoraViab!$C$83)&amp;YEAR(calculadoraViab!$C$83),-calculadoraViab!$C$45,0)+IF(AND(fluxoDeCaixa!C35&gt;=EDATE(calculadoraViab!$C$83,1),fluxoDeCaixa!C35&lt;=EDATE(calculadoraViab!$C$87,calculadoraViab!$F$72)),-calculadoraViab!$E$45,0)</f>
        <v>-1000</v>
      </c>
      <c r="D39" s="292">
        <f>IF(MONTH(D35)&amp;YEAR(D35)=MONTH(calculadoraViab!$C$83)&amp;YEAR(calculadoraViab!$C$83),-calculadoraViab!$C$45,0)+IF(AND(fluxoDeCaixa!D35&gt;=EDATE(calculadoraViab!$C$83,1),fluxoDeCaixa!D35&lt;=EDATE(calculadoraViab!$C$87,calculadoraViab!$F$72)),-calculadoraViab!$E$45,0)</f>
        <v>-1000</v>
      </c>
      <c r="E39" s="292">
        <f>IF(MONTH(E35)&amp;YEAR(E35)=MONTH(calculadoraViab!$C$83)&amp;YEAR(calculadoraViab!$C$83),-calculadoraViab!$C$45,0)+IF(AND(fluxoDeCaixa!E35&gt;=EDATE(calculadoraViab!$C$83,1),fluxoDeCaixa!E35&lt;=EDATE(calculadoraViab!$C$87,calculadoraViab!$F$72)),-calculadoraViab!$E$45,0)</f>
        <v>-1000</v>
      </c>
      <c r="F39" s="292">
        <f>IF(MONTH(F35)&amp;YEAR(F35)=MONTH(calculadoraViab!$C$83)&amp;YEAR(calculadoraViab!$C$83),-calculadoraViab!$C$45,0)+IF(AND(fluxoDeCaixa!F35&gt;=EDATE(calculadoraViab!$C$83,1),fluxoDeCaixa!F35&lt;=EDATE(calculadoraViab!$C$87,calculadoraViab!$F$72)),-calculadoraViab!$E$45,0)</f>
        <v>-1000</v>
      </c>
      <c r="G39" s="292">
        <f>IF(MONTH(G35)&amp;YEAR(G35)=MONTH(calculadoraViab!$C$83)&amp;YEAR(calculadoraViab!$C$83),-calculadoraViab!$C$45,0)+IF(AND(fluxoDeCaixa!G35&gt;=EDATE(calculadoraViab!$C$83,1),fluxoDeCaixa!G35&lt;=EDATE(calculadoraViab!$C$87,calculadoraViab!$F$72)),-calculadoraViab!$E$45,0)</f>
        <v>-1000</v>
      </c>
      <c r="H39" s="292">
        <f>IF(MONTH(H35)&amp;YEAR(H35)=MONTH(calculadoraViab!$C$83)&amp;YEAR(calculadoraViab!$C$83),-calculadoraViab!$C$45,0)+IF(AND(fluxoDeCaixa!H35&gt;=EDATE(calculadoraViab!$C$83,1),fluxoDeCaixa!H35&lt;=EDATE(calculadoraViab!$C$87,calculadoraViab!$F$72)),-calculadoraViab!$E$45,0)</f>
        <v>-1000</v>
      </c>
      <c r="I39" s="292">
        <f>IF(MONTH(I35)&amp;YEAR(I35)=MONTH(calculadoraViab!$C$83)&amp;YEAR(calculadoraViab!$C$83),-calculadoraViab!$C$45,0)+IF(AND(fluxoDeCaixa!I35&gt;=EDATE(calculadoraViab!$C$83,1),fluxoDeCaixa!I35&lt;=EDATE(calculadoraViab!$C$87,calculadoraViab!$F$72)),-calculadoraViab!$E$45,0)</f>
        <v>-1000</v>
      </c>
      <c r="J39" s="292">
        <f>IF(MONTH(J35)&amp;YEAR(J35)=MONTH(calculadoraViab!$C$83)&amp;YEAR(calculadoraViab!$C$83),-calculadoraViab!$C$45,0)+IF(AND(fluxoDeCaixa!J35&gt;=EDATE(calculadoraViab!$C$83,1),fluxoDeCaixa!J35&lt;=EDATE(calculadoraViab!$C$87,calculadoraViab!$F$72)),-calculadoraViab!$E$45,0)</f>
        <v>-1000</v>
      </c>
      <c r="K39" s="292">
        <f>IF(MONTH(K35)&amp;YEAR(K35)=MONTH(calculadoraViab!$C$83)&amp;YEAR(calculadoraViab!$C$83),-calculadoraViab!$C$45,0)+IF(AND(fluxoDeCaixa!K35&gt;=EDATE(calculadoraViab!$C$83,1),fluxoDeCaixa!K35&lt;=EDATE(calculadoraViab!$C$87,calculadoraViab!$F$72)),-calculadoraViab!$E$45,0)</f>
        <v>-1000</v>
      </c>
      <c r="L39" s="292">
        <f>IF(MONTH(L35)&amp;YEAR(L35)=MONTH(calculadoraViab!$C$83)&amp;YEAR(calculadoraViab!$C$83),-calculadoraViab!$C$45,0)+IF(AND(fluxoDeCaixa!L35&gt;=EDATE(calculadoraViab!$C$83,1),fluxoDeCaixa!L35&lt;=EDATE(calculadoraViab!$C$87,calculadoraViab!$F$72)),-calculadoraViab!$E$45,0)</f>
        <v>-1000</v>
      </c>
      <c r="M39" s="292">
        <f>IF(MONTH(M35)&amp;YEAR(M35)=MONTH(calculadoraViab!$C$83)&amp;YEAR(calculadoraViab!$C$83),-calculadoraViab!$C$45,0)+IF(AND(fluxoDeCaixa!M35&gt;=EDATE(calculadoraViab!$C$83,1),fluxoDeCaixa!M35&lt;=EDATE(calculadoraViab!$C$87,calculadoraViab!$F$72)),-calculadoraViab!$E$45,0)</f>
        <v>-1000</v>
      </c>
      <c r="N39" s="292">
        <f>IF(MONTH(N35)&amp;YEAR(N35)=MONTH(calculadoraViab!$C$83)&amp;YEAR(calculadoraViab!$C$83),-calculadoraViab!$C$45,0)+IF(AND(fluxoDeCaixa!N35&gt;=EDATE(calculadoraViab!$C$83,1),fluxoDeCaixa!N35&lt;=EDATE(calculadoraViab!$C$87,calculadoraViab!$F$72)),-calculadoraViab!$E$45,0)</f>
        <v>-1000</v>
      </c>
      <c r="O39" s="292">
        <f>IF(MONTH(O35)&amp;YEAR(O35)=MONTH(calculadoraViab!$C$83)&amp;YEAR(calculadoraViab!$C$83),-calculadoraViab!$C$45,0)+IF(AND(fluxoDeCaixa!O35&gt;=EDATE(calculadoraViab!$C$83,1),fluxoDeCaixa!O35&lt;=EDATE(calculadoraViab!$C$87,calculadoraViab!$F$72)),-calculadoraViab!$E$45,0)</f>
        <v>-1000</v>
      </c>
      <c r="P39" s="292">
        <f>IF(MONTH(P35)&amp;YEAR(P35)=MONTH(calculadoraViab!$C$83)&amp;YEAR(calculadoraViab!$C$83),-calculadoraViab!$C$45,0)+IF(AND(fluxoDeCaixa!P35&gt;=EDATE(calculadoraViab!$C$83,1),fluxoDeCaixa!P35&lt;=EDATE(calculadoraViab!$C$87,calculadoraViab!$F$72)),-calculadoraViab!$E$45,0)</f>
        <v>-1000</v>
      </c>
      <c r="Q39" s="292">
        <f>IF(MONTH(Q35)&amp;YEAR(Q35)=MONTH(calculadoraViab!$C$83)&amp;YEAR(calculadoraViab!$C$83),-calculadoraViab!$C$45,0)+IF(AND(fluxoDeCaixa!Q35&gt;=EDATE(calculadoraViab!$C$83,1),fluxoDeCaixa!Q35&lt;=EDATE(calculadoraViab!$C$87,calculadoraViab!$F$72)),-calculadoraViab!$E$45,0)</f>
        <v>-1000</v>
      </c>
      <c r="R39" s="292">
        <f>IF(MONTH(R35)&amp;YEAR(R35)=MONTH(calculadoraViab!$C$83)&amp;YEAR(calculadoraViab!$C$83),-calculadoraViab!$C$45,0)+IF(AND(fluxoDeCaixa!R35&gt;=EDATE(calculadoraViab!$C$83,1),fluxoDeCaixa!R35&lt;=EDATE(calculadoraViab!$C$87,calculadoraViab!$F$72)),-calculadoraViab!$E$45,0)</f>
        <v>-1000</v>
      </c>
      <c r="S39" s="292">
        <f>IF(MONTH(S35)&amp;YEAR(S35)=MONTH(calculadoraViab!$C$83)&amp;YEAR(calculadoraViab!$C$83),-calculadoraViab!$C$45,0)+IF(AND(fluxoDeCaixa!S35&gt;=EDATE(calculadoraViab!$C$83,1),fluxoDeCaixa!S35&lt;=EDATE(calculadoraViab!$C$87,calculadoraViab!$F$72)),-calculadoraViab!$E$45,0)</f>
        <v>-1000</v>
      </c>
      <c r="T39" s="292">
        <f>IF(MONTH(T35)&amp;YEAR(T35)=MONTH(calculadoraViab!$C$83)&amp;YEAR(calculadoraViab!$C$83),-calculadoraViab!$C$45,0)+IF(AND(fluxoDeCaixa!T35&gt;=EDATE(calculadoraViab!$C$83,1),fluxoDeCaixa!T35&lt;=EDATE(calculadoraViab!$C$87,calculadoraViab!$F$72)),-calculadoraViab!$E$45,0)</f>
        <v>-1000</v>
      </c>
      <c r="U39" s="292">
        <f>IF(MONTH(U35)&amp;YEAR(U35)=MONTH(calculadoraViab!$C$83)&amp;YEAR(calculadoraViab!$C$83),-calculadoraViab!$C$45,0)+IF(AND(fluxoDeCaixa!U35&gt;=EDATE(calculadoraViab!$C$83,1),fluxoDeCaixa!U35&lt;=EDATE(calculadoraViab!$C$87,calculadoraViab!$F$72)),-calculadoraViab!$E$45,0)</f>
        <v>-1000</v>
      </c>
      <c r="V39" s="292">
        <f>IF(MONTH(V35)&amp;YEAR(V35)=MONTH(calculadoraViab!$C$83)&amp;YEAR(calculadoraViab!$C$83),-calculadoraViab!$C$45,0)+IF(AND(fluxoDeCaixa!V35&gt;=EDATE(calculadoraViab!$C$83,1),fluxoDeCaixa!V35&lt;=EDATE(calculadoraViab!$C$87,calculadoraViab!$F$72)),-calculadoraViab!$E$45,0)</f>
        <v>-1000</v>
      </c>
      <c r="W39" s="292">
        <f>IF(MONTH(W35)&amp;YEAR(W35)=MONTH(calculadoraViab!$C$83)&amp;YEAR(calculadoraViab!$C$83),-calculadoraViab!$C$45,0)+IF(AND(fluxoDeCaixa!W35&gt;=EDATE(calculadoraViab!$C$83,1),fluxoDeCaixa!W35&lt;=EDATE(calculadoraViab!$C$87,calculadoraViab!$F$72)),-calculadoraViab!$E$45,0)</f>
        <v>-1000</v>
      </c>
      <c r="X39" s="292">
        <f>IF(MONTH(X35)&amp;YEAR(X35)=MONTH(calculadoraViab!$C$83)&amp;YEAR(calculadoraViab!$C$83),-calculadoraViab!$C$45,0)+IF(AND(fluxoDeCaixa!X35&gt;=EDATE(calculadoraViab!$C$83,1),fluxoDeCaixa!X35&lt;=EDATE(calculadoraViab!$C$87,calculadoraViab!$F$72)),-calculadoraViab!$E$45,0)</f>
        <v>-1000</v>
      </c>
      <c r="Y39" s="292">
        <f>IF(MONTH(Y35)&amp;YEAR(Y35)=MONTH(calculadoraViab!$C$83)&amp;YEAR(calculadoraViab!$C$83),-calculadoraViab!$C$45,0)+IF(AND(fluxoDeCaixa!Y35&gt;=EDATE(calculadoraViab!$C$83,1),fluxoDeCaixa!Y35&lt;=EDATE(calculadoraViab!$C$87,calculadoraViab!$F$72)),-calculadoraViab!$E$45,0)</f>
        <v>-1000</v>
      </c>
      <c r="Z39" s="292">
        <f>IF(MONTH(Z35)&amp;YEAR(Z35)=MONTH(calculadoraViab!$C$83)&amp;YEAR(calculadoraViab!$C$83),-calculadoraViab!$C$45,0)+IF(AND(fluxoDeCaixa!Z35&gt;=EDATE(calculadoraViab!$C$83,1),fluxoDeCaixa!Z35&lt;=EDATE(calculadoraViab!$C$87,calculadoraViab!$F$72)),-calculadoraViab!$E$45,0)</f>
        <v>-1000</v>
      </c>
      <c r="AA39" s="292">
        <f>IF(MONTH(AA35)&amp;YEAR(AA35)=MONTH(calculadoraViab!$C$83)&amp;YEAR(calculadoraViab!$C$83),-calculadoraViab!$C$45,0)+IF(AND(fluxoDeCaixa!AA35&gt;=EDATE(calculadoraViab!$C$83,1),fluxoDeCaixa!AA35&lt;=EDATE(calculadoraViab!$C$87,calculadoraViab!$F$72)),-calculadoraViab!$E$45,0)</f>
        <v>-1000</v>
      </c>
      <c r="AB39" s="292">
        <f>IF(MONTH(AB35)&amp;YEAR(AB35)=MONTH(calculadoraViab!$C$83)&amp;YEAR(calculadoraViab!$C$83),-calculadoraViab!$C$45,0)+IF(AND(fluxoDeCaixa!AB35&gt;=EDATE(calculadoraViab!$C$83,1),fluxoDeCaixa!AB35&lt;=EDATE(calculadoraViab!$C$87,calculadoraViab!$F$72)),-calculadoraViab!$E$45,0)</f>
        <v>-1000</v>
      </c>
      <c r="AC39" s="292">
        <f>IF(MONTH(AC35)&amp;YEAR(AC35)=MONTH(calculadoraViab!$C$83)&amp;YEAR(calculadoraViab!$C$83),-calculadoraViab!$C$45,0)+IF(AND(fluxoDeCaixa!AC35&gt;=EDATE(calculadoraViab!$C$83,1),fluxoDeCaixa!AC35&lt;=EDATE(calculadoraViab!$C$87,calculadoraViab!$F$72)),-calculadoraViab!$E$45,0)</f>
        <v>-1000</v>
      </c>
      <c r="AD39" s="292">
        <f>IF(MONTH(AD35)&amp;YEAR(AD35)=MONTH(calculadoraViab!$C$83)&amp;YEAR(calculadoraViab!$C$83),-calculadoraViab!$C$45,0)+IF(AND(fluxoDeCaixa!AD35&gt;=EDATE(calculadoraViab!$C$83,1),fluxoDeCaixa!AD35&lt;=EDATE(calculadoraViab!$C$87,calculadoraViab!$F$72)),-calculadoraViab!$E$45,0)</f>
        <v>-1000</v>
      </c>
      <c r="AE39" s="292">
        <f>IF(MONTH(AE35)&amp;YEAR(AE35)=MONTH(calculadoraViab!$C$83)&amp;YEAR(calculadoraViab!$C$83),-calculadoraViab!$C$45,0)+IF(AND(fluxoDeCaixa!AE35&gt;=EDATE(calculadoraViab!$C$83,1),fluxoDeCaixa!AE35&lt;=EDATE(calculadoraViab!$C$87,calculadoraViab!$F$72)),-calculadoraViab!$E$45,0)</f>
        <v>-1000</v>
      </c>
      <c r="AF39" s="292">
        <f>IF(MONTH(AF35)&amp;YEAR(AF35)=MONTH(calculadoraViab!$C$83)&amp;YEAR(calculadoraViab!$C$83),-calculadoraViab!$C$45,0)+IF(AND(fluxoDeCaixa!AF35&gt;=EDATE(calculadoraViab!$C$83,1),fluxoDeCaixa!AF35&lt;=EDATE(calculadoraViab!$C$87,calculadoraViab!$F$72)),-calculadoraViab!$E$45,0)</f>
        <v>-1000</v>
      </c>
      <c r="AG39" s="292">
        <f>IF(MONTH(AG35)&amp;YEAR(AG35)=MONTH(calculadoraViab!$C$83)&amp;YEAR(calculadoraViab!$C$83),-calculadoraViab!$C$45,0)+IF(AND(fluxoDeCaixa!AG35&gt;=EDATE(calculadoraViab!$C$83,1),fluxoDeCaixa!AG35&lt;=EDATE(calculadoraViab!$C$87,calculadoraViab!$F$72)),-calculadoraViab!$E$45,0)</f>
        <v>-1000</v>
      </c>
      <c r="AH39" s="292">
        <f>IF(MONTH(AH35)&amp;YEAR(AH35)=MONTH(calculadoraViab!$C$83)&amp;YEAR(calculadoraViab!$C$83),-calculadoraViab!$C$45,0)+IF(AND(fluxoDeCaixa!AH35&gt;=EDATE(calculadoraViab!$C$83,1),fluxoDeCaixa!AH35&lt;=EDATE(calculadoraViab!$C$87,calculadoraViab!$F$72)),-calculadoraViab!$E$45,0)</f>
        <v>-1000</v>
      </c>
      <c r="AI39" s="292">
        <f>IF(MONTH(AI35)&amp;YEAR(AI35)=MONTH(calculadoraViab!$C$83)&amp;YEAR(calculadoraViab!$C$83),-calculadoraViab!$C$45,0)+IF(AND(fluxoDeCaixa!AI35&gt;=EDATE(calculadoraViab!$C$83,1),fluxoDeCaixa!AI35&lt;=EDATE(calculadoraViab!$C$87,calculadoraViab!$F$72)),-calculadoraViab!$E$45,0)</f>
        <v>-1000</v>
      </c>
      <c r="AJ39" s="292">
        <f>IF(MONTH(AJ35)&amp;YEAR(AJ35)=MONTH(calculadoraViab!$C$83)&amp;YEAR(calculadoraViab!$C$83),-calculadoraViab!$C$45,0)+IF(AND(fluxoDeCaixa!AJ35&gt;=EDATE(calculadoraViab!$C$83,1),fluxoDeCaixa!AJ35&lt;=EDATE(calculadoraViab!$C$87,calculadoraViab!$F$72)),-calculadoraViab!$E$45,0)</f>
        <v>-1000</v>
      </c>
      <c r="AK39" s="292">
        <f>IF(MONTH(AK35)&amp;YEAR(AK35)=MONTH(calculadoraViab!$C$83)&amp;YEAR(calculadoraViab!$C$83),-calculadoraViab!$C$45,0)+IF(AND(fluxoDeCaixa!AK35&gt;=EDATE(calculadoraViab!$C$83,1),fluxoDeCaixa!AK35&lt;=EDATE(calculadoraViab!$C$87,calculadoraViab!$F$72)),-calculadoraViab!$E$45,0)</f>
        <v>-1000</v>
      </c>
      <c r="AL39" s="292">
        <f>IF(MONTH(AL35)&amp;YEAR(AL35)=MONTH(calculadoraViab!$C$83)&amp;YEAR(calculadoraViab!$C$83),-calculadoraViab!$C$45,0)+IF(AND(fluxoDeCaixa!AL35&gt;=EDATE(calculadoraViab!$C$83,1),fluxoDeCaixa!AL35&lt;=EDATE(calculadoraViab!$C$87,calculadoraViab!$F$72)),-calculadoraViab!$E$45,0)</f>
        <v>-1000</v>
      </c>
      <c r="AM39" s="292">
        <f>IF(MONTH(AM35)&amp;YEAR(AM35)=MONTH(calculadoraViab!$C$83)&amp;YEAR(calculadoraViab!$C$83),-calculadoraViab!$C$45,0)+IF(AND(fluxoDeCaixa!AM35&gt;=EDATE(calculadoraViab!$C$83,1),fluxoDeCaixa!AM35&lt;=EDATE(calculadoraViab!$C$87,calculadoraViab!$F$72)),-calculadoraViab!$E$45,0)</f>
        <v>-1000</v>
      </c>
      <c r="AN39" s="292">
        <f>IF(MONTH(AN35)&amp;YEAR(AN35)=MONTH(calculadoraViab!$C$83)&amp;YEAR(calculadoraViab!$C$83),-calculadoraViab!$C$45,0)+IF(AND(fluxoDeCaixa!AN35&gt;=EDATE(calculadoraViab!$C$83,1),fluxoDeCaixa!AN35&lt;=EDATE(calculadoraViab!$C$87,calculadoraViab!$F$72)),-calculadoraViab!$E$45,0)</f>
        <v>-1000</v>
      </c>
      <c r="AO39" s="292">
        <f>IF(MONTH(AO35)&amp;YEAR(AO35)=MONTH(calculadoraViab!$C$83)&amp;YEAR(calculadoraViab!$C$83),-calculadoraViab!$C$45,0)+IF(AND(fluxoDeCaixa!AO35&gt;=EDATE(calculadoraViab!$C$83,1),fluxoDeCaixa!AO35&lt;=EDATE(calculadoraViab!$C$87,calculadoraViab!$F$72)),-calculadoraViab!$E$45,0)</f>
        <v>0</v>
      </c>
      <c r="AP39" s="292">
        <f>IF(MONTH(AP35)&amp;YEAR(AP35)=MONTH(calculadoraViab!$C$83)&amp;YEAR(calculadoraViab!$C$83),-calculadoraViab!$C$45,0)+IF(AND(fluxoDeCaixa!AP35&gt;=EDATE(calculadoraViab!$C$83,1),fluxoDeCaixa!AP35&lt;=EDATE(calculadoraViab!$C$87,calculadoraViab!$F$72)),-calculadoraViab!$E$45,0)</f>
        <v>0</v>
      </c>
      <c r="AQ39" s="292">
        <f>IF(MONTH(AQ35)&amp;YEAR(AQ35)=MONTH(calculadoraViab!$C$83)&amp;YEAR(calculadoraViab!$C$83),-calculadoraViab!$C$45,0)+IF(AND(fluxoDeCaixa!AQ35&gt;=EDATE(calculadoraViab!$C$83,1),fluxoDeCaixa!AQ35&lt;=EDATE(calculadoraViab!$C$87,calculadoraViab!$F$72)),-calculadoraViab!$E$45,0)</f>
        <v>0</v>
      </c>
      <c r="AR39" s="292">
        <f>IF(MONTH(AR35)&amp;YEAR(AR35)=MONTH(calculadoraViab!$C$83)&amp;YEAR(calculadoraViab!$C$83),-calculadoraViab!$C$45,0)+IF(AND(fluxoDeCaixa!AR35&gt;=EDATE(calculadoraViab!$C$83,1),fluxoDeCaixa!AR35&lt;=EDATE(calculadoraViab!$C$87,calculadoraViab!$F$72)),-calculadoraViab!$E$45,0)</f>
        <v>0</v>
      </c>
      <c r="AS39" s="292">
        <f>IF(MONTH(AS35)&amp;YEAR(AS35)=MONTH(calculadoraViab!$C$83)&amp;YEAR(calculadoraViab!$C$83),-calculadoraViab!$C$45,0)+IF(AND(fluxoDeCaixa!AS35&gt;=EDATE(calculadoraViab!$C$83,1),fluxoDeCaixa!AS35&lt;=EDATE(calculadoraViab!$C$87,calculadoraViab!$F$72)),-calculadoraViab!$E$45,0)</f>
        <v>0</v>
      </c>
      <c r="AT39" s="292">
        <f>IF(MONTH(AT35)&amp;YEAR(AT35)=MONTH(calculadoraViab!$C$83)&amp;YEAR(calculadoraViab!$C$83),-calculadoraViab!$C$45,0)+IF(AND(fluxoDeCaixa!AT35&gt;=EDATE(calculadoraViab!$C$83,1),fluxoDeCaixa!AT35&lt;=EDATE(calculadoraViab!$C$87,calculadoraViab!$F$72)),-calculadoraViab!$E$45,0)</f>
        <v>0</v>
      </c>
      <c r="AU39" s="292">
        <f>IF(MONTH(AU35)&amp;YEAR(AU35)=MONTH(calculadoraViab!$C$83)&amp;YEAR(calculadoraViab!$C$83),-calculadoraViab!$C$45,0)+IF(AND(fluxoDeCaixa!AU35&gt;=EDATE(calculadoraViab!$C$83,1),fluxoDeCaixa!AU35&lt;=EDATE(calculadoraViab!$C$87,calculadoraViab!$F$72)),-calculadoraViab!$E$45,0)</f>
        <v>0</v>
      </c>
      <c r="AV39" s="292">
        <f>IF(MONTH(AV35)&amp;YEAR(AV35)=MONTH(calculadoraViab!$C$83)&amp;YEAR(calculadoraViab!$C$83),-calculadoraViab!$C$45,0)+IF(AND(fluxoDeCaixa!AV35&gt;=EDATE(calculadoraViab!$C$83,1),fluxoDeCaixa!AV35&lt;=EDATE(calculadoraViab!$C$87,calculadoraViab!$F$72)),-calculadoraViab!$E$45,0)</f>
        <v>0</v>
      </c>
      <c r="AW39" s="292">
        <f>IF(MONTH(AW35)&amp;YEAR(AW35)=MONTH(calculadoraViab!$C$83)&amp;YEAR(calculadoraViab!$C$83),-calculadoraViab!$C$45,0)+IF(AND(fluxoDeCaixa!AW35&gt;=EDATE(calculadoraViab!$C$83,1),fluxoDeCaixa!AW35&lt;=EDATE(calculadoraViab!$C$87,calculadoraViab!$F$72)),-calculadoraViab!$E$45,0)</f>
        <v>0</v>
      </c>
      <c r="AX39" s="292">
        <f>IF(MONTH(AX35)&amp;YEAR(AX35)=MONTH(calculadoraViab!$C$83)&amp;YEAR(calculadoraViab!$C$83),-calculadoraViab!$C$45,0)+IF(AND(fluxoDeCaixa!AX35&gt;=EDATE(calculadoraViab!$C$83,1),fluxoDeCaixa!AX35&lt;=EDATE(calculadoraViab!$C$87,calculadoraViab!$F$72)),-calculadoraViab!$E$45,0)</f>
        <v>0</v>
      </c>
      <c r="AY39" s="292">
        <f>IF(MONTH(AY35)&amp;YEAR(AY35)=MONTH(calculadoraViab!$C$83)&amp;YEAR(calculadoraViab!$C$83),-calculadoraViab!$C$45,0)+IF(AND(fluxoDeCaixa!AY35&gt;=EDATE(calculadoraViab!$C$83,1),fluxoDeCaixa!AY35&lt;=EDATE(calculadoraViab!$C$87,calculadoraViab!$F$72)),-calculadoraViab!$E$45,0)</f>
        <v>0</v>
      </c>
      <c r="AZ39" s="292">
        <f>IF(MONTH(AZ35)&amp;YEAR(AZ35)=MONTH(calculadoraViab!$C$83)&amp;YEAR(calculadoraViab!$C$83),-calculadoraViab!$C$45,0)+IF(AND(fluxoDeCaixa!AZ35&gt;=EDATE(calculadoraViab!$C$83,1),fluxoDeCaixa!AZ35&lt;=EDATE(calculadoraViab!$C$87,calculadoraViab!$F$72)),-calculadoraViab!$E$45,0)</f>
        <v>0</v>
      </c>
      <c r="BA39" s="292">
        <f>IF(MONTH(BA35)&amp;YEAR(BA35)=MONTH(calculadoraViab!$C$83)&amp;YEAR(calculadoraViab!$C$83),-calculadoraViab!$C$45,0)+IF(AND(fluxoDeCaixa!BA35&gt;=EDATE(calculadoraViab!$C$83,1),fluxoDeCaixa!BA35&lt;=EDATE(calculadoraViab!$C$87,calculadoraViab!$F$72)),-calculadoraViab!$E$45,0)</f>
        <v>0</v>
      </c>
      <c r="BB39" s="292">
        <f>IF(MONTH(BB35)&amp;YEAR(BB35)=MONTH(calculadoraViab!$C$83)&amp;YEAR(calculadoraViab!$C$83),-calculadoraViab!$C$45,0)+IF(AND(fluxoDeCaixa!BB35&gt;=EDATE(calculadoraViab!$C$83,1),fluxoDeCaixa!BB35&lt;=EDATE(calculadoraViab!$C$87,calculadoraViab!$F$72)),-calculadoraViab!$E$45,0)</f>
        <v>0</v>
      </c>
      <c r="BC39" s="292">
        <f>IF(MONTH(BC35)&amp;YEAR(BC35)=MONTH(calculadoraViab!$C$83)&amp;YEAR(calculadoraViab!$C$83),-calculadoraViab!$C$45,0)+IF(AND(fluxoDeCaixa!BC35&gt;=EDATE(calculadoraViab!$C$83,1),fluxoDeCaixa!BC35&lt;=EDATE(calculadoraViab!$C$87,calculadoraViab!$F$72)),-calculadoraViab!$E$45,0)</f>
        <v>0</v>
      </c>
      <c r="BD39" s="292">
        <f>IF(MONTH(BD35)&amp;YEAR(BD35)=MONTH(calculadoraViab!$C$83)&amp;YEAR(calculadoraViab!$C$83),-calculadoraViab!$C$45,0)+IF(AND(fluxoDeCaixa!BD35&gt;=EDATE(calculadoraViab!$C$83,1),fluxoDeCaixa!BD35&lt;=EDATE(calculadoraViab!$C$87,calculadoraViab!$F$72)),-calculadoraViab!$E$45,0)</f>
        <v>0</v>
      </c>
      <c r="BE39" s="292">
        <f>IF(MONTH(BE35)&amp;YEAR(BE35)=MONTH(calculadoraViab!$C$83)&amp;YEAR(calculadoraViab!$C$83),-calculadoraViab!$C$45,0)+IF(AND(fluxoDeCaixa!BE35&gt;=EDATE(calculadoraViab!$C$83,1),fluxoDeCaixa!BE35&lt;=EDATE(calculadoraViab!$C$87,calculadoraViab!$F$72)),-calculadoraViab!$E$45,0)</f>
        <v>0</v>
      </c>
      <c r="BF39" s="292">
        <f>IF(MONTH(BF35)&amp;YEAR(BF35)=MONTH(calculadoraViab!$C$83)&amp;YEAR(calculadoraViab!$C$83),-calculadoraViab!$C$45,0)+IF(AND(fluxoDeCaixa!BF35&gt;=EDATE(calculadoraViab!$C$83,1),fluxoDeCaixa!BF35&lt;=EDATE(calculadoraViab!$C$87,calculadoraViab!$F$72)),-calculadoraViab!$E$45,0)</f>
        <v>0</v>
      </c>
      <c r="BG39" s="292">
        <f>IF(MONTH(BG35)&amp;YEAR(BG35)=MONTH(calculadoraViab!$C$83)&amp;YEAR(calculadoraViab!$C$83),-calculadoraViab!$C$45,0)+IF(AND(fluxoDeCaixa!BG35&gt;=EDATE(calculadoraViab!$C$83,1),fluxoDeCaixa!BG35&lt;=EDATE(calculadoraViab!$C$87,calculadoraViab!$F$72)),-calculadoraViab!$E$45,0)</f>
        <v>0</v>
      </c>
      <c r="BH39" s="292">
        <f>IF(MONTH(BH35)&amp;YEAR(BH35)=MONTH(calculadoraViab!$C$83)&amp;YEAR(calculadoraViab!$C$83),-calculadoraViab!$C$45,0)+IF(AND(fluxoDeCaixa!BH35&gt;=EDATE(calculadoraViab!$C$83,1),fluxoDeCaixa!BH35&lt;=EDATE(calculadoraViab!$C$87,calculadoraViab!$F$72)),-calculadoraViab!$E$45,0)</f>
        <v>0</v>
      </c>
      <c r="BI39" s="292">
        <f>IF(MONTH(BI35)&amp;YEAR(BI35)=MONTH(calculadoraViab!$C$83)&amp;YEAR(calculadoraViab!$C$83),-calculadoraViab!$C$45,0)+IF(AND(fluxoDeCaixa!BI35&gt;=EDATE(calculadoraViab!$C$83,1),fluxoDeCaixa!BI35&lt;=EDATE(calculadoraViab!$C$87,calculadoraViab!$F$72)),-calculadoraViab!$E$45,0)</f>
        <v>0</v>
      </c>
      <c r="BJ39" s="292">
        <f>IF(MONTH(BJ35)&amp;YEAR(BJ35)=MONTH(calculadoraViab!$C$83)&amp;YEAR(calculadoraViab!$C$83),-calculadoraViab!$C$45,0)+IF(AND(fluxoDeCaixa!BJ35&gt;=EDATE(calculadoraViab!$C$83,1),fluxoDeCaixa!BJ35&lt;=EDATE(calculadoraViab!$C$87,calculadoraViab!$F$72)),-calculadoraViab!$E$45,0)</f>
        <v>0</v>
      </c>
      <c r="BK39" s="292">
        <f>IF(MONTH(BK35)&amp;YEAR(BK35)=MONTH(calculadoraViab!$C$83)&amp;YEAR(calculadoraViab!$C$83),-calculadoraViab!$C$45,0)+IF(AND(fluxoDeCaixa!BK35&gt;=EDATE(calculadoraViab!$C$83,1),fluxoDeCaixa!BK35&lt;=EDATE(calculadoraViab!$C$87,calculadoraViab!$F$72)),-calculadoraViab!$E$45,0)</f>
        <v>0</v>
      </c>
      <c r="BL39" s="292">
        <f>IF(MONTH(BL35)&amp;YEAR(BL35)=MONTH(calculadoraViab!$C$83)&amp;YEAR(calculadoraViab!$C$83),-calculadoraViab!$C$45,0)+IF(AND(fluxoDeCaixa!BL35&gt;=EDATE(calculadoraViab!$C$83,1),fluxoDeCaixa!BL35&lt;=EDATE(calculadoraViab!$C$87,calculadoraViab!$F$72)),-calculadoraViab!$E$45,0)</f>
        <v>0</v>
      </c>
      <c r="BM39" s="292">
        <f>IF(MONTH(BM35)&amp;YEAR(BM35)=MONTH(calculadoraViab!$C$83)&amp;YEAR(calculadoraViab!$C$83),-calculadoraViab!$C$45,0)+IF(AND(fluxoDeCaixa!BM35&gt;=EDATE(calculadoraViab!$C$83,1),fluxoDeCaixa!BM35&lt;=EDATE(calculadoraViab!$C$87,calculadoraViab!$F$72)),-calculadoraViab!$E$45,0)</f>
        <v>0</v>
      </c>
      <c r="BN39" s="292">
        <f>IF(MONTH(BN35)&amp;YEAR(BN35)=MONTH(calculadoraViab!$C$83)&amp;YEAR(calculadoraViab!$C$83),-calculadoraViab!$C$45,0)+IF(AND(fluxoDeCaixa!BN35&gt;=EDATE(calculadoraViab!$C$83,1),fluxoDeCaixa!BN35&lt;=EDATE(calculadoraViab!$C$87,calculadoraViab!$F$72)),-calculadoraViab!$E$45,0)</f>
        <v>0</v>
      </c>
      <c r="BO39" s="292">
        <f>IF(MONTH(BO35)&amp;YEAR(BO35)=MONTH(calculadoraViab!$C$83)&amp;YEAR(calculadoraViab!$C$83),-calculadoraViab!$C$45,0)+IF(AND(fluxoDeCaixa!BO35&gt;=EDATE(calculadoraViab!$C$83,1),fluxoDeCaixa!BO35&lt;=EDATE(calculadoraViab!$C$87,calculadoraViab!$F$72)),-calculadoraViab!$E$45,0)</f>
        <v>0</v>
      </c>
      <c r="BP39" s="292">
        <f>IF(MONTH(BP35)&amp;YEAR(BP35)=MONTH(calculadoraViab!$C$83)&amp;YEAR(calculadoraViab!$C$83),-calculadoraViab!$C$45,0)+IF(AND(fluxoDeCaixa!BP35&gt;=EDATE(calculadoraViab!$C$83,1),fluxoDeCaixa!BP35&lt;=EDATE(calculadoraViab!$C$87,calculadoraViab!$F$72)),-calculadoraViab!$E$45,0)</f>
        <v>0</v>
      </c>
      <c r="BQ39" s="292">
        <f>IF(MONTH(BQ35)&amp;YEAR(BQ35)=MONTH(calculadoraViab!$C$83)&amp;YEAR(calculadoraViab!$C$83),-calculadoraViab!$C$45,0)+IF(AND(fluxoDeCaixa!BQ35&gt;=EDATE(calculadoraViab!$C$83,1),fluxoDeCaixa!BQ35&lt;=EDATE(calculadoraViab!$C$87,calculadoraViab!$F$72)),-calculadoraViab!$E$45,0)</f>
        <v>0</v>
      </c>
      <c r="BR39" s="292">
        <f>IF(MONTH(BR35)&amp;YEAR(BR35)=MONTH(calculadoraViab!$C$83)&amp;YEAR(calculadoraViab!$C$83),-calculadoraViab!$C$45,0)+IF(AND(fluxoDeCaixa!BR35&gt;=EDATE(calculadoraViab!$C$83,1),fluxoDeCaixa!BR35&lt;=EDATE(calculadoraViab!$C$87,calculadoraViab!$F$72)),-calculadoraViab!$E$45,0)</f>
        <v>0</v>
      </c>
      <c r="BS39" s="292">
        <f>IF(MONTH(BS35)&amp;YEAR(BS35)=MONTH(calculadoraViab!$C$83)&amp;YEAR(calculadoraViab!$C$83),-calculadoraViab!$C$45,0)+IF(AND(fluxoDeCaixa!BS35&gt;=EDATE(calculadoraViab!$C$83,1),fluxoDeCaixa!BS35&lt;=EDATE(calculadoraViab!$C$87,calculadoraViab!$F$72)),-calculadoraViab!$E$45,0)</f>
        <v>0</v>
      </c>
      <c r="BT39" s="292">
        <f>IF(MONTH(BT35)&amp;YEAR(BT35)=MONTH(calculadoraViab!$C$83)&amp;YEAR(calculadoraViab!$C$83),-calculadoraViab!$C$45,0)+IF(AND(fluxoDeCaixa!BT35&gt;=EDATE(calculadoraViab!$C$83,1),fluxoDeCaixa!BT35&lt;=EDATE(calculadoraViab!$C$87,calculadoraViab!$F$72)),-calculadoraViab!$E$45,0)</f>
        <v>0</v>
      </c>
      <c r="BU39" s="292">
        <f>IF(MONTH(BU35)&amp;YEAR(BU35)=MONTH(calculadoraViab!$C$83)&amp;YEAR(calculadoraViab!$C$83),-calculadoraViab!$C$45,0)+IF(AND(fluxoDeCaixa!BU35&gt;=EDATE(calculadoraViab!$C$83,1),fluxoDeCaixa!BU35&lt;=EDATE(calculadoraViab!$C$87,calculadoraViab!$F$72)),-calculadoraViab!$E$45,0)</f>
        <v>0</v>
      </c>
      <c r="BV39" s="292">
        <f>IF(MONTH(BV35)&amp;YEAR(BV35)=MONTH(calculadoraViab!$C$83)&amp;YEAR(calculadoraViab!$C$83),-calculadoraViab!$C$45,0)+IF(AND(fluxoDeCaixa!BV35&gt;=EDATE(calculadoraViab!$C$83,1),fluxoDeCaixa!BV35&lt;=EDATE(calculadoraViab!$C$87,calculadoraViab!$F$72)),-calculadoraViab!$E$45,0)</f>
        <v>0</v>
      </c>
      <c r="BW39" s="292">
        <f>IF(MONTH(BW35)&amp;YEAR(BW35)=MONTH(calculadoraViab!$C$83)&amp;YEAR(calculadoraViab!$C$83),-calculadoraViab!$C$45,0)+IF(AND(fluxoDeCaixa!BW35&gt;=EDATE(calculadoraViab!$C$83,1),fluxoDeCaixa!BW35&lt;=EDATE(calculadoraViab!$C$87,calculadoraViab!$F$72)),-calculadoraViab!$E$45,0)</f>
        <v>0</v>
      </c>
      <c r="BX39" s="292">
        <f>IF(MONTH(BX35)&amp;YEAR(BX35)=MONTH(calculadoraViab!$C$83)&amp;YEAR(calculadoraViab!$C$83),-calculadoraViab!$C$45,0)+IF(AND(fluxoDeCaixa!BX35&gt;=EDATE(calculadoraViab!$C$83,1),fluxoDeCaixa!BX35&lt;=EDATE(calculadoraViab!$C$87,calculadoraViab!$F$72)),-calculadoraViab!$E$45,0)</f>
        <v>0</v>
      </c>
      <c r="BY39" s="292">
        <f>IF(MONTH(BY35)&amp;YEAR(BY35)=MONTH(calculadoraViab!$C$83)&amp;YEAR(calculadoraViab!$C$83),-calculadoraViab!$C$45,0)+IF(AND(fluxoDeCaixa!BY35&gt;=EDATE(calculadoraViab!$C$83,1),fluxoDeCaixa!BY35&lt;=EDATE(calculadoraViab!$C$87,calculadoraViab!$F$72)),-calculadoraViab!$E$45,0)</f>
        <v>0</v>
      </c>
      <c r="BZ39" s="292">
        <f>IF(MONTH(BZ35)&amp;YEAR(BZ35)=MONTH(calculadoraViab!$C$83)&amp;YEAR(calculadoraViab!$C$83),-calculadoraViab!$C$45,0)+IF(AND(fluxoDeCaixa!BZ35&gt;=EDATE(calculadoraViab!$C$83,1),fluxoDeCaixa!BZ35&lt;=EDATE(calculadoraViab!$C$87,calculadoraViab!$F$72)),-calculadoraViab!$E$45,0)</f>
        <v>0</v>
      </c>
      <c r="CA39" s="292">
        <f>IF(MONTH(CA35)&amp;YEAR(CA35)=MONTH(calculadoraViab!$C$83)&amp;YEAR(calculadoraViab!$C$83),-calculadoraViab!$C$45,0)+IF(AND(fluxoDeCaixa!CA35&gt;=EDATE(calculadoraViab!$C$83,1),fluxoDeCaixa!CA35&lt;=EDATE(calculadoraViab!$C$87,calculadoraViab!$F$72)),-calculadoraViab!$E$45,0)</f>
        <v>0</v>
      </c>
      <c r="CB39" s="292">
        <f>IF(MONTH(CB35)&amp;YEAR(CB35)=MONTH(calculadoraViab!$C$83)&amp;YEAR(calculadoraViab!$C$83),-calculadoraViab!$C$45,0)+IF(AND(fluxoDeCaixa!CB35&gt;=EDATE(calculadoraViab!$C$83,1),fluxoDeCaixa!CB35&lt;=EDATE(calculadoraViab!$C$87,calculadoraViab!$F$72)),-calculadoraViab!$E$45,0)</f>
        <v>0</v>
      </c>
      <c r="CC39" s="292">
        <f>IF(MONTH(CC35)&amp;YEAR(CC35)=MONTH(calculadoraViab!$C$83)&amp;YEAR(calculadoraViab!$C$83),-calculadoraViab!$C$45,0)+IF(AND(fluxoDeCaixa!CC35&gt;=EDATE(calculadoraViab!$C$83,1),fluxoDeCaixa!CC35&lt;=EDATE(calculadoraViab!$C$87,calculadoraViab!$F$72)),-calculadoraViab!$E$45,0)</f>
        <v>0</v>
      </c>
      <c r="CD39" s="292">
        <f>IF(MONTH(CD35)&amp;YEAR(CD35)=MONTH(calculadoraViab!$C$83)&amp;YEAR(calculadoraViab!$C$83),-calculadoraViab!$C$45,0)+IF(AND(fluxoDeCaixa!CD35&gt;=EDATE(calculadoraViab!$C$83,1),fluxoDeCaixa!CD35&lt;=EDATE(calculadoraViab!$C$87,calculadoraViab!$F$72)),-calculadoraViab!$E$45,0)</f>
        <v>0</v>
      </c>
      <c r="CE39" s="292">
        <f>IF(MONTH(CE35)&amp;YEAR(CE35)=MONTH(calculadoraViab!$C$83)&amp;YEAR(calculadoraViab!$C$83),-calculadoraViab!$C$45,0)+IF(AND(fluxoDeCaixa!CE35&gt;=EDATE(calculadoraViab!$C$83,1),fluxoDeCaixa!CE35&lt;=EDATE(calculadoraViab!$C$87,calculadoraViab!$F$72)),-calculadoraViab!$E$45,0)</f>
        <v>0</v>
      </c>
      <c r="CF39" s="292">
        <f>IF(MONTH(CF35)&amp;YEAR(CF35)=MONTH(calculadoraViab!$C$83)&amp;YEAR(calculadoraViab!$C$83),-calculadoraViab!$C$45,0)+IF(AND(fluxoDeCaixa!CF35&gt;=EDATE(calculadoraViab!$C$83,1),fluxoDeCaixa!CF35&lt;=EDATE(calculadoraViab!$C$87,calculadoraViab!$F$72)),-calculadoraViab!$E$45,0)</f>
        <v>0</v>
      </c>
      <c r="CG39" s="292">
        <f>IF(MONTH(CG35)&amp;YEAR(CG35)=MONTH(calculadoraViab!$C$83)&amp;YEAR(calculadoraViab!$C$83),-calculadoraViab!$C$45,0)+IF(AND(fluxoDeCaixa!CG35&gt;=EDATE(calculadoraViab!$C$83,1),fluxoDeCaixa!CG35&lt;=EDATE(calculadoraViab!$C$87,calculadoraViab!$F$72)),-calculadoraViab!$E$45,0)</f>
        <v>0</v>
      </c>
      <c r="CH39" s="292">
        <f>IF(MONTH(CH35)&amp;YEAR(CH35)=MONTH(calculadoraViab!$C$83)&amp;YEAR(calculadoraViab!$C$83),-calculadoraViab!$C$45,0)+IF(AND(fluxoDeCaixa!CH35&gt;=EDATE(calculadoraViab!$C$83,1),fluxoDeCaixa!CH35&lt;=EDATE(calculadoraViab!$C$87,calculadoraViab!$F$72)),-calculadoraViab!$E$45,0)</f>
        <v>0</v>
      </c>
      <c r="CI39" s="292">
        <f>IF(MONTH(CI35)&amp;YEAR(CI35)=MONTH(calculadoraViab!$C$83)&amp;YEAR(calculadoraViab!$C$83),-calculadoraViab!$C$45,0)+IF(AND(fluxoDeCaixa!CI35&gt;=EDATE(calculadoraViab!$C$83,1),fluxoDeCaixa!CI35&lt;=EDATE(calculadoraViab!$C$87,calculadoraViab!$F$72)),-calculadoraViab!$E$45,0)</f>
        <v>0</v>
      </c>
      <c r="CJ39" s="292">
        <f>IF(MONTH(CJ35)&amp;YEAR(CJ35)=MONTH(calculadoraViab!$C$83)&amp;YEAR(calculadoraViab!$C$83),-calculadoraViab!$C$45,0)+IF(AND(fluxoDeCaixa!CJ35&gt;=EDATE(calculadoraViab!$C$83,1),fluxoDeCaixa!CJ35&lt;=EDATE(calculadoraViab!$C$87,calculadoraViab!$F$72)),-calculadoraViab!$E$45,0)</f>
        <v>0</v>
      </c>
      <c r="CK39" s="292">
        <f>IF(MONTH(CK35)&amp;YEAR(CK35)=MONTH(calculadoraViab!$C$83)&amp;YEAR(calculadoraViab!$C$83),-calculadoraViab!$C$45,0)+IF(AND(fluxoDeCaixa!CK35&gt;=EDATE(calculadoraViab!$C$83,1),fluxoDeCaixa!CK35&lt;=EDATE(calculadoraViab!$C$87,calculadoraViab!$F$72)),-calculadoraViab!$E$45,0)</f>
        <v>0</v>
      </c>
      <c r="CL39" s="292">
        <f>IF(MONTH(CL35)&amp;YEAR(CL35)=MONTH(calculadoraViab!$C$83)&amp;YEAR(calculadoraViab!$C$83),-calculadoraViab!$C$45,0)+IF(AND(fluxoDeCaixa!CL35&gt;=EDATE(calculadoraViab!$C$83,1),fluxoDeCaixa!CL35&lt;=EDATE(calculadoraViab!$C$87,calculadoraViab!$F$72)),-calculadoraViab!$E$45,0)</f>
        <v>0</v>
      </c>
      <c r="CM39" s="292">
        <f>IF(MONTH(CM35)&amp;YEAR(CM35)=MONTH(calculadoraViab!$C$83)&amp;YEAR(calculadoraViab!$C$83),-calculadoraViab!$C$45,0)+IF(AND(fluxoDeCaixa!CM35&gt;=EDATE(calculadoraViab!$C$83,1),fluxoDeCaixa!CM35&lt;=EDATE(calculadoraViab!$C$87,calculadoraViab!$F$72)),-calculadoraViab!$E$45,0)</f>
        <v>0</v>
      </c>
      <c r="CN39" s="292">
        <f>IF(MONTH(CN35)&amp;YEAR(CN35)=MONTH(calculadoraViab!$C$83)&amp;YEAR(calculadoraViab!$C$83),-calculadoraViab!$C$45,0)+IF(AND(fluxoDeCaixa!CN35&gt;=EDATE(calculadoraViab!$C$83,1),fluxoDeCaixa!CN35&lt;=EDATE(calculadoraViab!$C$87,calculadoraViab!$F$72)),-calculadoraViab!$E$45,0)</f>
        <v>0</v>
      </c>
      <c r="CO39" s="292">
        <f>IF(MONTH(CO35)&amp;YEAR(CO35)=MONTH(calculadoraViab!$C$83)&amp;YEAR(calculadoraViab!$C$83),-calculadoraViab!$C$45,0)+IF(AND(fluxoDeCaixa!CO35&gt;=EDATE(calculadoraViab!$C$83,1),fluxoDeCaixa!CO35&lt;=EDATE(calculadoraViab!$C$87,calculadoraViab!$F$72)),-calculadoraViab!$E$45,0)</f>
        <v>0</v>
      </c>
      <c r="CP39" s="292">
        <f>IF(MONTH(CP35)&amp;YEAR(CP35)=MONTH(calculadoraViab!$C$83)&amp;YEAR(calculadoraViab!$C$83),-calculadoraViab!$C$45,0)+IF(AND(fluxoDeCaixa!CP35&gt;=EDATE(calculadoraViab!$C$83,1),fluxoDeCaixa!CP35&lt;=EDATE(calculadoraViab!$C$87,calculadoraViab!$F$72)),-calculadoraViab!$E$45,0)</f>
        <v>0</v>
      </c>
      <c r="CQ39" s="292">
        <f>IF(MONTH(CQ35)&amp;YEAR(CQ35)=MONTH(calculadoraViab!$C$83)&amp;YEAR(calculadoraViab!$C$83),-calculadoraViab!$C$45,0)+IF(AND(fluxoDeCaixa!CQ35&gt;=EDATE(calculadoraViab!$C$83,1),fluxoDeCaixa!CQ35&lt;=EDATE(calculadoraViab!$C$87,calculadoraViab!$F$72)),-calculadoraViab!$E$45,0)</f>
        <v>0</v>
      </c>
      <c r="CR39" s="292">
        <f>IF(MONTH(CR35)&amp;YEAR(CR35)=MONTH(calculadoraViab!$C$83)&amp;YEAR(calculadoraViab!$C$83),-calculadoraViab!$C$45,0)+IF(AND(fluxoDeCaixa!CR35&gt;=EDATE(calculadoraViab!$C$83,1),fluxoDeCaixa!CR35&lt;=EDATE(calculadoraViab!$C$87,calculadoraViab!$F$72)),-calculadoraViab!$E$45,0)</f>
        <v>0</v>
      </c>
      <c r="CS39" s="292">
        <f>IF(MONTH(CS35)&amp;YEAR(CS35)=MONTH(calculadoraViab!$C$83)&amp;YEAR(calculadoraViab!$C$83),-calculadoraViab!$C$45,0)+IF(AND(fluxoDeCaixa!CS35&gt;=EDATE(calculadoraViab!$C$83,1),fluxoDeCaixa!CS35&lt;=EDATE(calculadoraViab!$C$87,calculadoraViab!$F$72)),-calculadoraViab!$E$45,0)</f>
        <v>0</v>
      </c>
      <c r="CT39" s="292">
        <f>IF(MONTH(CT35)&amp;YEAR(CT35)=MONTH(calculadoraViab!$C$83)&amp;YEAR(calculadoraViab!$C$83),-calculadoraViab!$C$45,0)+IF(AND(fluxoDeCaixa!CT35&gt;=EDATE(calculadoraViab!$C$83,1),fluxoDeCaixa!CT35&lt;=EDATE(calculadoraViab!$C$87,calculadoraViab!$F$72)),-calculadoraViab!$E$45,0)</f>
        <v>0</v>
      </c>
      <c r="CU39" s="292">
        <f>IF(MONTH(CU35)&amp;YEAR(CU35)=MONTH(calculadoraViab!$C$83)&amp;YEAR(calculadoraViab!$C$83),-calculadoraViab!$C$45,0)+IF(AND(fluxoDeCaixa!CU35&gt;=EDATE(calculadoraViab!$C$83,1),fluxoDeCaixa!CU35&lt;=EDATE(calculadoraViab!$C$87,calculadoraViab!$F$72)),-calculadoraViab!$E$45,0)</f>
        <v>0</v>
      </c>
      <c r="CV39" s="292">
        <f>IF(MONTH(CV35)&amp;YEAR(CV35)=MONTH(calculadoraViab!$C$83)&amp;YEAR(calculadoraViab!$C$83),-calculadoraViab!$C$45,0)+IF(AND(fluxoDeCaixa!CV35&gt;=EDATE(calculadoraViab!$C$83,1),fluxoDeCaixa!CV35&lt;=EDATE(calculadoraViab!$C$87,calculadoraViab!$F$72)),-calculadoraViab!$E$45,0)</f>
        <v>0</v>
      </c>
      <c r="CW39" s="292">
        <f>IF(MONTH(CW35)&amp;YEAR(CW35)=MONTH(calculadoraViab!$C$83)&amp;YEAR(calculadoraViab!$C$83),-calculadoraViab!$C$45,0)+IF(AND(fluxoDeCaixa!CW35&gt;=EDATE(calculadoraViab!$C$83,1),fluxoDeCaixa!CW35&lt;=EDATE(calculadoraViab!$C$87,calculadoraViab!$F$72)),-calculadoraViab!$E$45,0)</f>
        <v>0</v>
      </c>
      <c r="CX39" s="292">
        <f>IF(MONTH(CX35)&amp;YEAR(CX35)=MONTH(calculadoraViab!$C$83)&amp;YEAR(calculadoraViab!$C$83),-calculadoraViab!$C$45,0)+IF(AND(fluxoDeCaixa!CX35&gt;=EDATE(calculadoraViab!$C$83,1),fluxoDeCaixa!CX35&lt;=EDATE(calculadoraViab!$C$87,calculadoraViab!$F$72)),-calculadoraViab!$E$45,0)</f>
        <v>0</v>
      </c>
      <c r="CY39" s="292">
        <f>IF(MONTH(CY35)&amp;YEAR(CY35)=MONTH(calculadoraViab!$C$83)&amp;YEAR(calculadoraViab!$C$83),-calculadoraViab!$C$45,0)+IF(AND(fluxoDeCaixa!CY35&gt;=EDATE(calculadoraViab!$C$83,1),fluxoDeCaixa!CY35&lt;=EDATE(calculadoraViab!$C$87,calculadoraViab!$F$72)),-calculadoraViab!$E$45,0)</f>
        <v>0</v>
      </c>
      <c r="CZ39" s="292">
        <f>IF(MONTH(CZ35)&amp;YEAR(CZ35)=MONTH(calculadoraViab!$C$83)&amp;YEAR(calculadoraViab!$C$83),-calculadoraViab!$C$45,0)+IF(AND(fluxoDeCaixa!CZ35&gt;=EDATE(calculadoraViab!$C$83,1),fluxoDeCaixa!CZ35&lt;=EDATE(calculadoraViab!$C$87,calculadoraViab!$F$72)),-calculadoraViab!$E$45,0)</f>
        <v>0</v>
      </c>
      <c r="DA39" s="292">
        <f>IF(MONTH(DA35)&amp;YEAR(DA35)=MONTH(calculadoraViab!$C$83)&amp;YEAR(calculadoraViab!$C$83),-calculadoraViab!$C$45,0)+IF(AND(fluxoDeCaixa!DA35&gt;=EDATE(calculadoraViab!$C$83,1),fluxoDeCaixa!DA35&lt;=EDATE(calculadoraViab!$C$87,calculadoraViab!$F$72)),-calculadoraViab!$E$45,0)</f>
        <v>0</v>
      </c>
      <c r="DB39" s="292">
        <f>IF(MONTH(DB35)&amp;YEAR(DB35)=MONTH(calculadoraViab!$C$83)&amp;YEAR(calculadoraViab!$C$83),-calculadoraViab!$C$45,0)+IF(AND(fluxoDeCaixa!DB35&gt;=EDATE(calculadoraViab!$C$83,1),fluxoDeCaixa!DB35&lt;=EDATE(calculadoraViab!$C$87,calculadoraViab!$F$72)),-calculadoraViab!$E$45,0)</f>
        <v>0</v>
      </c>
      <c r="DC39" s="292">
        <f>IF(MONTH(DC35)&amp;YEAR(DC35)=MONTH(calculadoraViab!$C$83)&amp;YEAR(calculadoraViab!$C$83),-calculadoraViab!$C$45,0)+IF(AND(fluxoDeCaixa!DC35&gt;=EDATE(calculadoraViab!$C$83,1),fluxoDeCaixa!DC35&lt;=EDATE(calculadoraViab!$C$87,calculadoraViab!$F$72)),-calculadoraViab!$E$45,0)</f>
        <v>0</v>
      </c>
      <c r="DD39" s="292">
        <f>IF(MONTH(DD35)&amp;YEAR(DD35)=MONTH(calculadoraViab!$C$83)&amp;YEAR(calculadoraViab!$C$83),-calculadoraViab!$C$45,0)+IF(AND(fluxoDeCaixa!DD35&gt;=EDATE(calculadoraViab!$C$83,1),fluxoDeCaixa!DD35&lt;=EDATE(calculadoraViab!$C$87,calculadoraViab!$F$72)),-calculadoraViab!$E$45,0)</f>
        <v>0</v>
      </c>
      <c r="DE39" s="292">
        <f>IF(MONTH(DE35)&amp;YEAR(DE35)=MONTH(calculadoraViab!$C$83)&amp;YEAR(calculadoraViab!$C$83),-calculadoraViab!$C$45,0)+IF(AND(fluxoDeCaixa!DE35&gt;=EDATE(calculadoraViab!$C$83,1),fluxoDeCaixa!DE35&lt;=EDATE(calculadoraViab!$C$87,calculadoraViab!$F$72)),-calculadoraViab!$E$45,0)</f>
        <v>0</v>
      </c>
      <c r="DF39" s="292">
        <f>IF(MONTH(DF35)&amp;YEAR(DF35)=MONTH(calculadoraViab!$C$83)&amp;YEAR(calculadoraViab!$C$83),-calculadoraViab!$C$45,0)+IF(AND(fluxoDeCaixa!DF35&gt;=EDATE(calculadoraViab!$C$83,1),fluxoDeCaixa!DF35&lt;=EDATE(calculadoraViab!$C$87,calculadoraViab!$F$72)),-calculadoraViab!$E$45,0)</f>
        <v>0</v>
      </c>
      <c r="DG39" s="292">
        <f>IF(MONTH(DG35)&amp;YEAR(DG35)=MONTH(calculadoraViab!$C$83)&amp;YEAR(calculadoraViab!$C$83),-calculadoraViab!$C$45,0)+IF(AND(fluxoDeCaixa!DG35&gt;=EDATE(calculadoraViab!$C$83,1),fluxoDeCaixa!DG35&lt;=EDATE(calculadoraViab!$C$87,calculadoraViab!$F$72)),-calculadoraViab!$E$45,0)</f>
        <v>0</v>
      </c>
      <c r="DH39" s="292">
        <f>IF(MONTH(DH35)&amp;YEAR(DH35)=MONTH(calculadoraViab!$C$83)&amp;YEAR(calculadoraViab!$C$83),-calculadoraViab!$C$45,0)+IF(AND(fluxoDeCaixa!DH35&gt;=EDATE(calculadoraViab!$C$83,1),fluxoDeCaixa!DH35&lt;=EDATE(calculadoraViab!$C$87,calculadoraViab!$F$72)),-calculadoraViab!$E$45,0)</f>
        <v>0</v>
      </c>
      <c r="DI39" s="292">
        <f>IF(MONTH(DI35)&amp;YEAR(DI35)=MONTH(calculadoraViab!$C$83)&amp;YEAR(calculadoraViab!$C$83),-calculadoraViab!$C$45,0)+IF(AND(fluxoDeCaixa!DI35&gt;=EDATE(calculadoraViab!$C$83,1),fluxoDeCaixa!DI35&lt;=EDATE(calculadoraViab!$C$87,calculadoraViab!$F$72)),-calculadoraViab!$E$45,0)</f>
        <v>0</v>
      </c>
      <c r="DJ39" s="292">
        <f>IF(MONTH(DJ35)&amp;YEAR(DJ35)=MONTH(calculadoraViab!$C$83)&amp;YEAR(calculadoraViab!$C$83),-calculadoraViab!$C$45,0)+IF(AND(fluxoDeCaixa!DJ35&gt;=EDATE(calculadoraViab!$C$83,1),fluxoDeCaixa!DJ35&lt;=EDATE(calculadoraViab!$C$87,calculadoraViab!$F$72)),-calculadoraViab!$E$45,0)</f>
        <v>0</v>
      </c>
      <c r="DK39" s="292">
        <f>IF(MONTH(DK35)&amp;YEAR(DK35)=MONTH(calculadoraViab!$C$83)&amp;YEAR(calculadoraViab!$C$83),-calculadoraViab!$C$45,0)+IF(AND(fluxoDeCaixa!DK35&gt;=EDATE(calculadoraViab!$C$83,1),fluxoDeCaixa!DK35&lt;=EDATE(calculadoraViab!$C$87,calculadoraViab!$F$72)),-calculadoraViab!$E$45,0)</f>
        <v>0</v>
      </c>
      <c r="DL39" s="292">
        <f>IF(MONTH(DL35)&amp;YEAR(DL35)=MONTH(calculadoraViab!$C$83)&amp;YEAR(calculadoraViab!$C$83),-calculadoraViab!$C$45,0)+IF(AND(fluxoDeCaixa!DL35&gt;=EDATE(calculadoraViab!$C$83,1),fluxoDeCaixa!DL35&lt;=EDATE(calculadoraViab!$C$87,calculadoraViab!$F$72)),-calculadoraViab!$E$45,0)</f>
        <v>0</v>
      </c>
      <c r="DM39" s="292">
        <f>IF(MONTH(DM35)&amp;YEAR(DM35)=MONTH(calculadoraViab!$C$83)&amp;YEAR(calculadoraViab!$C$83),-calculadoraViab!$C$45,0)+IF(AND(fluxoDeCaixa!DM35&gt;=EDATE(calculadoraViab!$C$83,1),fluxoDeCaixa!DM35&lt;=EDATE(calculadoraViab!$C$87,calculadoraViab!$F$72)),-calculadoraViab!$E$45,0)</f>
        <v>0</v>
      </c>
      <c r="DN39" s="292">
        <f>IF(MONTH(DN35)&amp;YEAR(DN35)=MONTH(calculadoraViab!$C$83)&amp;YEAR(calculadoraViab!$C$83),-calculadoraViab!$C$45,0)+IF(AND(fluxoDeCaixa!DN35&gt;=EDATE(calculadoraViab!$C$83,1),fluxoDeCaixa!DN35&lt;=EDATE(calculadoraViab!$C$87,calculadoraViab!$F$72)),-calculadoraViab!$E$45,0)</f>
        <v>0</v>
      </c>
      <c r="DO39" s="292">
        <f>IF(MONTH(DO35)&amp;YEAR(DO35)=MONTH(calculadoraViab!$C$83)&amp;YEAR(calculadoraViab!$C$83),-calculadoraViab!$C$45,0)+IF(AND(fluxoDeCaixa!DO35&gt;=EDATE(calculadoraViab!$C$83,1),fluxoDeCaixa!DO35&lt;=EDATE(calculadoraViab!$C$87,calculadoraViab!$F$72)),-calculadoraViab!$E$45,0)</f>
        <v>0</v>
      </c>
      <c r="DP39" s="292">
        <f>IF(MONTH(DP35)&amp;YEAR(DP35)=MONTH(calculadoraViab!$C$83)&amp;YEAR(calculadoraViab!$C$83),-calculadoraViab!$C$45,0)+IF(AND(fluxoDeCaixa!DP35&gt;=EDATE(calculadoraViab!$C$83,1),fluxoDeCaixa!DP35&lt;=EDATE(calculadoraViab!$C$87,calculadoraViab!$F$72)),-calculadoraViab!$E$45,0)</f>
        <v>0</v>
      </c>
      <c r="DQ39" s="292">
        <f>IF(MONTH(DQ35)&amp;YEAR(DQ35)=MONTH(calculadoraViab!$C$83)&amp;YEAR(calculadoraViab!$C$83),-calculadoraViab!$C$45,0)+IF(AND(fluxoDeCaixa!DQ35&gt;=EDATE(calculadoraViab!$C$83,1),fluxoDeCaixa!DQ35&lt;=EDATE(calculadoraViab!$C$87,calculadoraViab!$F$72)),-calculadoraViab!$E$45,0)</f>
        <v>0</v>
      </c>
      <c r="DR39" s="292">
        <f>IF(MONTH(DR35)&amp;YEAR(DR35)=MONTH(calculadoraViab!$C$83)&amp;YEAR(calculadoraViab!$C$83),-calculadoraViab!$C$45,0)+IF(AND(fluxoDeCaixa!DR35&gt;=EDATE(calculadoraViab!$C$83,1),fluxoDeCaixa!DR35&lt;=EDATE(calculadoraViab!$C$87,calculadoraViab!$F$72)),-calculadoraViab!$E$45,0)</f>
        <v>0</v>
      </c>
    </row>
    <row r="40" ht="14.25" customHeight="1">
      <c r="A40" s="291" t="s">
        <v>179</v>
      </c>
      <c r="B40" s="292">
        <f>IF(AND(fluxoDeCaixa!B35&gt;=calculadoraViab!$C$84,fluxoDeCaixa!B35&lt;calculadoraViab!$C$85),-calculadoraViab!$C$47/calculadoraViab!$B$85,0)</f>
        <v>0</v>
      </c>
      <c r="C40" s="292">
        <f>IF(AND(fluxoDeCaixa!C35&gt;=calculadoraViab!$C$84,fluxoDeCaixa!C35&lt;calculadoraViab!$C$85),-calculadoraViab!$C$47/calculadoraViab!$B$85,0)</f>
        <v>0</v>
      </c>
      <c r="D40" s="292">
        <f>IF(AND(fluxoDeCaixa!D35&gt;=calculadoraViab!$C$84,fluxoDeCaixa!D35&lt;calculadoraViab!$C$85),-calculadoraViab!$C$47/calculadoraViab!$B$85,0)</f>
        <v>0</v>
      </c>
      <c r="E40" s="292">
        <f>IF(AND(fluxoDeCaixa!E35&gt;=calculadoraViab!$C$84,fluxoDeCaixa!E35&lt;calculadoraViab!$C$85),-calculadoraViab!$C$47/calculadoraViab!$B$85,0)</f>
        <v>-49000</v>
      </c>
      <c r="F40" s="292">
        <f>IF(AND(fluxoDeCaixa!F35&gt;=calculadoraViab!$C$84,fluxoDeCaixa!F35&lt;calculadoraViab!$C$85),-calculadoraViab!$C$47/calculadoraViab!$B$85,0)</f>
        <v>-49000</v>
      </c>
      <c r="G40" s="292">
        <f>IF(AND(fluxoDeCaixa!G35&gt;=calculadoraViab!$C$84,fluxoDeCaixa!G35&lt;calculadoraViab!$C$85),-calculadoraViab!$C$47/calculadoraViab!$B$85,0)</f>
        <v>-49000</v>
      </c>
      <c r="H40" s="292">
        <f>IF(AND(fluxoDeCaixa!H35&gt;=calculadoraViab!$C$84,fluxoDeCaixa!H35&lt;calculadoraViab!$C$85),-calculadoraViab!$C$47/calculadoraViab!$B$85,0)</f>
        <v>-49000</v>
      </c>
      <c r="I40" s="292">
        <f>IF(AND(fluxoDeCaixa!I35&gt;=calculadoraViab!$C$84,fluxoDeCaixa!I35&lt;calculadoraViab!$C$85),-calculadoraViab!$C$47/calculadoraViab!$B$85,0)</f>
        <v>-49000</v>
      </c>
      <c r="J40" s="292">
        <f>IF(AND(fluxoDeCaixa!J35&gt;=calculadoraViab!$C$84,fluxoDeCaixa!J35&lt;calculadoraViab!$C$85),-calculadoraViab!$C$47/calculadoraViab!$B$85,0)</f>
        <v>-49000</v>
      </c>
      <c r="K40" s="292">
        <f>IF(AND(fluxoDeCaixa!K35&gt;=calculadoraViab!$C$84,fluxoDeCaixa!K35&lt;calculadoraViab!$C$85),-calculadoraViab!$C$47/calculadoraViab!$B$85,0)</f>
        <v>0</v>
      </c>
      <c r="L40" s="292">
        <f>IF(AND(fluxoDeCaixa!L35&gt;=calculadoraViab!$C$84,fluxoDeCaixa!L35&lt;calculadoraViab!$C$85),-calculadoraViab!$C$47/calculadoraViab!$B$85,0)</f>
        <v>0</v>
      </c>
      <c r="M40" s="292">
        <f>IF(AND(fluxoDeCaixa!M35&gt;=calculadoraViab!$C$84,fluxoDeCaixa!M35&lt;calculadoraViab!$C$85),-calculadoraViab!$C$47/calculadoraViab!$B$85,0)</f>
        <v>0</v>
      </c>
      <c r="N40" s="292">
        <f>IF(AND(fluxoDeCaixa!N35&gt;=calculadoraViab!$C$84,fluxoDeCaixa!N35&lt;calculadoraViab!$C$85),-calculadoraViab!$C$47/calculadoraViab!$B$85,0)</f>
        <v>0</v>
      </c>
      <c r="O40" s="292">
        <f>IF(AND(fluxoDeCaixa!O35&gt;=calculadoraViab!$C$84,fluxoDeCaixa!O35&lt;calculadoraViab!$C$85),-calculadoraViab!$C$47/calculadoraViab!$B$85,0)</f>
        <v>0</v>
      </c>
      <c r="P40" s="292">
        <f>IF(AND(fluxoDeCaixa!P35&gt;=calculadoraViab!$C$84,fluxoDeCaixa!P35&lt;calculadoraViab!$C$85),-calculadoraViab!$C$47/calculadoraViab!$B$85,0)</f>
        <v>0</v>
      </c>
      <c r="Q40" s="292">
        <f>IF(AND(fluxoDeCaixa!Q35&gt;=calculadoraViab!$C$84,fluxoDeCaixa!Q35&lt;calculadoraViab!$C$85),-calculadoraViab!$C$47/calculadoraViab!$B$85,0)</f>
        <v>0</v>
      </c>
      <c r="R40" s="292">
        <f>IF(AND(fluxoDeCaixa!R35&gt;=calculadoraViab!$C$84,fluxoDeCaixa!R35&lt;calculadoraViab!$C$85),-calculadoraViab!$C$47/calculadoraViab!$B$85,0)</f>
        <v>0</v>
      </c>
      <c r="S40" s="292">
        <f>IF(AND(fluxoDeCaixa!S35&gt;=calculadoraViab!$C$84,fluxoDeCaixa!S35&lt;calculadoraViab!$C$85),-calculadoraViab!$C$47/calculadoraViab!$B$85,0)</f>
        <v>0</v>
      </c>
      <c r="T40" s="292">
        <f>IF(AND(fluxoDeCaixa!T35&gt;=calculadoraViab!$C$84,fluxoDeCaixa!T35&lt;calculadoraViab!$C$85),-calculadoraViab!$C$47/calculadoraViab!$B$85,0)</f>
        <v>0</v>
      </c>
      <c r="U40" s="292">
        <f>IF(AND(fluxoDeCaixa!U35&gt;=calculadoraViab!$C$84,fluxoDeCaixa!U35&lt;calculadoraViab!$C$85),-calculadoraViab!$C$47/calculadoraViab!$B$85,0)</f>
        <v>0</v>
      </c>
      <c r="V40" s="292">
        <f>IF(AND(fluxoDeCaixa!V35&gt;=calculadoraViab!$C$84,fluxoDeCaixa!V35&lt;calculadoraViab!$C$85),-calculadoraViab!$C$47/calculadoraViab!$B$85,0)</f>
        <v>0</v>
      </c>
      <c r="W40" s="292">
        <f>IF(AND(fluxoDeCaixa!W35&gt;=calculadoraViab!$C$84,fluxoDeCaixa!W35&lt;calculadoraViab!$C$85),-calculadoraViab!$C$47/calculadoraViab!$B$85,0)</f>
        <v>0</v>
      </c>
      <c r="X40" s="292">
        <f>IF(AND(fluxoDeCaixa!X35&gt;=calculadoraViab!$C$84,fluxoDeCaixa!X35&lt;calculadoraViab!$C$85),-calculadoraViab!$C$47/calculadoraViab!$B$85,0)</f>
        <v>0</v>
      </c>
      <c r="Y40" s="292">
        <f>IF(AND(fluxoDeCaixa!Y35&gt;=calculadoraViab!$C$84,fluxoDeCaixa!Y35&lt;calculadoraViab!$C$85),-calculadoraViab!$C$47/calculadoraViab!$B$85,0)</f>
        <v>0</v>
      </c>
      <c r="Z40" s="292">
        <f>IF(AND(fluxoDeCaixa!Z35&gt;=calculadoraViab!$C$84,fluxoDeCaixa!Z35&lt;calculadoraViab!$C$85),-calculadoraViab!$C$47/calculadoraViab!$B$85,0)</f>
        <v>0</v>
      </c>
      <c r="AA40" s="292">
        <f>IF(AND(fluxoDeCaixa!AA35&gt;=calculadoraViab!$C$84,fluxoDeCaixa!AA35&lt;calculadoraViab!$C$85),-calculadoraViab!$C$47/calculadoraViab!$B$85,0)</f>
        <v>0</v>
      </c>
      <c r="AB40" s="292">
        <f>IF(AND(fluxoDeCaixa!AB35&gt;=calculadoraViab!$C$84,fluxoDeCaixa!AB35&lt;calculadoraViab!$C$85),-calculadoraViab!$C$47/calculadoraViab!$B$85,0)</f>
        <v>0</v>
      </c>
      <c r="AC40" s="292">
        <f>IF(AND(fluxoDeCaixa!AC35&gt;=calculadoraViab!$C$84,fluxoDeCaixa!AC35&lt;calculadoraViab!$C$85),-calculadoraViab!$C$47/calculadoraViab!$B$85,0)</f>
        <v>0</v>
      </c>
      <c r="AD40" s="292">
        <f>IF(AND(fluxoDeCaixa!AD35&gt;=calculadoraViab!$C$84,fluxoDeCaixa!AD35&lt;calculadoraViab!$C$85),-calculadoraViab!$C$47/calculadoraViab!$B$85,0)</f>
        <v>0</v>
      </c>
      <c r="AE40" s="292">
        <f>IF(AND(fluxoDeCaixa!AE35&gt;=calculadoraViab!$C$84,fluxoDeCaixa!AE35&lt;calculadoraViab!$C$85),-calculadoraViab!$C$47/calculadoraViab!$B$85,0)</f>
        <v>0</v>
      </c>
      <c r="AF40" s="292">
        <f>IF(AND(fluxoDeCaixa!AF35&gt;=calculadoraViab!$C$84,fluxoDeCaixa!AF35&lt;calculadoraViab!$C$85),-calculadoraViab!$C$47/calculadoraViab!$B$85,0)</f>
        <v>0</v>
      </c>
      <c r="AG40" s="292">
        <f>IF(AND(fluxoDeCaixa!AG35&gt;=calculadoraViab!$C$84,fluxoDeCaixa!AG35&lt;calculadoraViab!$C$85),-calculadoraViab!$C$47/calculadoraViab!$B$85,0)</f>
        <v>0</v>
      </c>
      <c r="AH40" s="292">
        <f>IF(AND(fluxoDeCaixa!AH35&gt;=calculadoraViab!$C$84,fluxoDeCaixa!AH35&lt;calculadoraViab!$C$85),-calculadoraViab!$C$47/calculadoraViab!$B$85,0)</f>
        <v>0</v>
      </c>
      <c r="AI40" s="292">
        <f>IF(AND(fluxoDeCaixa!AI35&gt;=calculadoraViab!$C$84,fluxoDeCaixa!AI35&lt;calculadoraViab!$C$85),-calculadoraViab!$C$47/calculadoraViab!$B$85,0)</f>
        <v>0</v>
      </c>
      <c r="AJ40" s="292">
        <f>IF(AND(fluxoDeCaixa!AJ35&gt;=calculadoraViab!$C$84,fluxoDeCaixa!AJ35&lt;calculadoraViab!$C$85),-calculadoraViab!$C$47/calculadoraViab!$B$85,0)</f>
        <v>0</v>
      </c>
      <c r="AK40" s="292">
        <f>IF(AND(fluxoDeCaixa!AK35&gt;=calculadoraViab!$C$84,fluxoDeCaixa!AK35&lt;calculadoraViab!$C$85),-calculadoraViab!$C$47/calculadoraViab!$B$85,0)</f>
        <v>0</v>
      </c>
      <c r="AL40" s="292">
        <f>IF(AND(fluxoDeCaixa!AL35&gt;=calculadoraViab!$C$84,fluxoDeCaixa!AL35&lt;calculadoraViab!$C$85),-calculadoraViab!$C$47/calculadoraViab!$B$85,0)</f>
        <v>0</v>
      </c>
      <c r="AM40" s="292">
        <f>IF(AND(fluxoDeCaixa!AM35&gt;=calculadoraViab!$C$84,fluxoDeCaixa!AM35&lt;calculadoraViab!$C$85),-calculadoraViab!$C$47/calculadoraViab!$B$85,0)</f>
        <v>0</v>
      </c>
      <c r="AN40" s="292">
        <f>IF(AND(fluxoDeCaixa!AN35&gt;=calculadoraViab!$C$84,fluxoDeCaixa!AN35&lt;calculadoraViab!$C$85),-calculadoraViab!$C$47/calculadoraViab!$B$85,0)</f>
        <v>0</v>
      </c>
      <c r="AO40" s="292">
        <f>IF(AND(fluxoDeCaixa!AO35&gt;=calculadoraViab!$C$84,fluxoDeCaixa!AO35&lt;calculadoraViab!$C$85),-calculadoraViab!$C$47/calculadoraViab!$B$85,0)</f>
        <v>0</v>
      </c>
      <c r="AP40" s="292">
        <f>IF(AND(fluxoDeCaixa!AP35&gt;=calculadoraViab!$C$84,fluxoDeCaixa!AP35&lt;calculadoraViab!$C$85),-calculadoraViab!$C$47/calculadoraViab!$B$85,0)</f>
        <v>0</v>
      </c>
      <c r="AQ40" s="292">
        <f>IF(AND(fluxoDeCaixa!AQ35&gt;=calculadoraViab!$C$84,fluxoDeCaixa!AQ35&lt;calculadoraViab!$C$85),-calculadoraViab!$C$47/calculadoraViab!$B$85,0)</f>
        <v>0</v>
      </c>
      <c r="AR40" s="292">
        <f>IF(AND(fluxoDeCaixa!AR35&gt;=calculadoraViab!$C$84,fluxoDeCaixa!AR35&lt;calculadoraViab!$C$85),-calculadoraViab!$C$47/calculadoraViab!$B$85,0)</f>
        <v>0</v>
      </c>
      <c r="AS40" s="292">
        <f>IF(AND(fluxoDeCaixa!AS35&gt;=calculadoraViab!$C$84,fluxoDeCaixa!AS35&lt;calculadoraViab!$C$85),-calculadoraViab!$C$47/calculadoraViab!$B$85,0)</f>
        <v>0</v>
      </c>
      <c r="AT40" s="292">
        <f>IF(AND(fluxoDeCaixa!AT35&gt;=calculadoraViab!$C$84,fluxoDeCaixa!AT35&lt;calculadoraViab!$C$85),-calculadoraViab!$C$47/calculadoraViab!$B$85,0)</f>
        <v>0</v>
      </c>
      <c r="AU40" s="292">
        <f>IF(AND(fluxoDeCaixa!AU35&gt;=calculadoraViab!$C$84,fluxoDeCaixa!AU35&lt;calculadoraViab!$C$85),-calculadoraViab!$C$47/calculadoraViab!$B$85,0)</f>
        <v>0</v>
      </c>
      <c r="AV40" s="292">
        <f>IF(AND(fluxoDeCaixa!AV35&gt;=calculadoraViab!$C$84,fluxoDeCaixa!AV35&lt;calculadoraViab!$C$85),-calculadoraViab!$C$47/calculadoraViab!$B$85,0)</f>
        <v>0</v>
      </c>
      <c r="AW40" s="292">
        <f>IF(AND(fluxoDeCaixa!AW35&gt;=calculadoraViab!$C$84,fluxoDeCaixa!AW35&lt;calculadoraViab!$C$85),-calculadoraViab!$C$47/calculadoraViab!$B$85,0)</f>
        <v>0</v>
      </c>
      <c r="AX40" s="292">
        <f>IF(AND(fluxoDeCaixa!AX35&gt;=calculadoraViab!$C$84,fluxoDeCaixa!AX35&lt;calculadoraViab!$C$85),-calculadoraViab!$C$47/calculadoraViab!$B$85,0)</f>
        <v>0</v>
      </c>
      <c r="AY40" s="292">
        <f>IF(AND(fluxoDeCaixa!AY35&gt;=calculadoraViab!$C$84,fluxoDeCaixa!AY35&lt;calculadoraViab!$C$85),-calculadoraViab!$C$47/calculadoraViab!$B$85,0)</f>
        <v>0</v>
      </c>
      <c r="AZ40" s="292">
        <f>IF(AND(fluxoDeCaixa!AZ35&gt;=calculadoraViab!$C$84,fluxoDeCaixa!AZ35&lt;calculadoraViab!$C$85),-calculadoraViab!$C$47/calculadoraViab!$B$85,0)</f>
        <v>0</v>
      </c>
      <c r="BA40" s="292">
        <f>IF(AND(fluxoDeCaixa!BA35&gt;=calculadoraViab!$C$84,fluxoDeCaixa!BA35&lt;calculadoraViab!$C$85),-calculadoraViab!$C$47/calculadoraViab!$B$85,0)</f>
        <v>0</v>
      </c>
      <c r="BB40" s="292">
        <f>IF(AND(fluxoDeCaixa!BB35&gt;=calculadoraViab!$C$84,fluxoDeCaixa!BB35&lt;calculadoraViab!$C$85),-calculadoraViab!$C$47/calculadoraViab!$B$85,0)</f>
        <v>0</v>
      </c>
      <c r="BC40" s="292">
        <f>IF(AND(fluxoDeCaixa!BC35&gt;=calculadoraViab!$C$84,fluxoDeCaixa!BC35&lt;calculadoraViab!$C$85),-calculadoraViab!$C$47/calculadoraViab!$B$85,0)</f>
        <v>0</v>
      </c>
      <c r="BD40" s="292">
        <f>IF(AND(fluxoDeCaixa!BD35&gt;=calculadoraViab!$C$84,fluxoDeCaixa!BD35&lt;calculadoraViab!$C$85),-calculadoraViab!$C$47/calculadoraViab!$B$85,0)</f>
        <v>0</v>
      </c>
      <c r="BE40" s="292">
        <f>IF(AND(fluxoDeCaixa!BE35&gt;=calculadoraViab!$C$84,fluxoDeCaixa!BE35&lt;calculadoraViab!$C$85),-calculadoraViab!$C$47/calculadoraViab!$B$85,0)</f>
        <v>0</v>
      </c>
      <c r="BF40" s="292">
        <f>IF(AND(fluxoDeCaixa!BF35&gt;=calculadoraViab!$C$84,fluxoDeCaixa!BF35&lt;calculadoraViab!$C$85),-calculadoraViab!$C$47/calculadoraViab!$B$85,0)</f>
        <v>0</v>
      </c>
      <c r="BG40" s="292">
        <f>IF(AND(fluxoDeCaixa!BG35&gt;=calculadoraViab!$C$84,fluxoDeCaixa!BG35&lt;calculadoraViab!$C$85),-calculadoraViab!$C$47/calculadoraViab!$B$85,0)</f>
        <v>0</v>
      </c>
      <c r="BH40" s="292">
        <f>IF(AND(fluxoDeCaixa!BH35&gt;=calculadoraViab!$C$84,fluxoDeCaixa!BH35&lt;calculadoraViab!$C$85),-calculadoraViab!$C$47/calculadoraViab!$B$85,0)</f>
        <v>0</v>
      </c>
      <c r="BI40" s="292">
        <f>IF(AND(fluxoDeCaixa!BI35&gt;=calculadoraViab!$C$84,fluxoDeCaixa!BI35&lt;calculadoraViab!$C$85),-calculadoraViab!$C$47/calculadoraViab!$B$85,0)</f>
        <v>0</v>
      </c>
      <c r="BJ40" s="292">
        <f>IF(AND(fluxoDeCaixa!BJ35&gt;=calculadoraViab!$C$84,fluxoDeCaixa!BJ35&lt;calculadoraViab!$C$85),-calculadoraViab!$C$47/calculadoraViab!$B$85,0)</f>
        <v>0</v>
      </c>
      <c r="BK40" s="292">
        <f>IF(AND(fluxoDeCaixa!BK35&gt;=calculadoraViab!$C$84,fluxoDeCaixa!BK35&lt;calculadoraViab!$C$85),-calculadoraViab!$C$47/calculadoraViab!$B$85,0)</f>
        <v>0</v>
      </c>
      <c r="BL40" s="292">
        <f>IF(AND(fluxoDeCaixa!BL35&gt;=calculadoraViab!$C$84,fluxoDeCaixa!BL35&lt;calculadoraViab!$C$85),-calculadoraViab!$C$47/calculadoraViab!$B$85,0)</f>
        <v>0</v>
      </c>
      <c r="BM40" s="292">
        <f>IF(AND(fluxoDeCaixa!BM35&gt;=calculadoraViab!$C$84,fluxoDeCaixa!BM35&lt;calculadoraViab!$C$85),-calculadoraViab!$C$47/calculadoraViab!$B$85,0)</f>
        <v>0</v>
      </c>
      <c r="BN40" s="292">
        <f>IF(AND(fluxoDeCaixa!BN35&gt;=calculadoraViab!$C$84,fluxoDeCaixa!BN35&lt;calculadoraViab!$C$85),-calculadoraViab!$C$47/calculadoraViab!$B$85,0)</f>
        <v>0</v>
      </c>
      <c r="BO40" s="292">
        <f>IF(AND(fluxoDeCaixa!BO35&gt;=calculadoraViab!$C$84,fluxoDeCaixa!BO35&lt;calculadoraViab!$C$85),-calculadoraViab!$C$47/calculadoraViab!$B$85,0)</f>
        <v>0</v>
      </c>
      <c r="BP40" s="292">
        <f>IF(AND(fluxoDeCaixa!BP35&gt;=calculadoraViab!$C$84,fluxoDeCaixa!BP35&lt;calculadoraViab!$C$85),-calculadoraViab!$C$47/calculadoraViab!$B$85,0)</f>
        <v>0</v>
      </c>
      <c r="BQ40" s="292">
        <f>IF(AND(fluxoDeCaixa!BQ35&gt;=calculadoraViab!$C$84,fluxoDeCaixa!BQ35&lt;calculadoraViab!$C$85),-calculadoraViab!$C$47/calculadoraViab!$B$85,0)</f>
        <v>0</v>
      </c>
      <c r="BR40" s="292">
        <f>IF(AND(fluxoDeCaixa!BR35&gt;=calculadoraViab!$C$84,fluxoDeCaixa!BR35&lt;calculadoraViab!$C$85),-calculadoraViab!$C$47/calculadoraViab!$B$85,0)</f>
        <v>0</v>
      </c>
      <c r="BS40" s="292">
        <f>IF(AND(fluxoDeCaixa!BS35&gt;=calculadoraViab!$C$84,fluxoDeCaixa!BS35&lt;calculadoraViab!$C$85),-calculadoraViab!$C$47/calculadoraViab!$B$85,0)</f>
        <v>0</v>
      </c>
      <c r="BT40" s="292">
        <f>IF(AND(fluxoDeCaixa!BT35&gt;=calculadoraViab!$C$84,fluxoDeCaixa!BT35&lt;calculadoraViab!$C$85),-calculadoraViab!$C$47/calculadoraViab!$B$85,0)</f>
        <v>0</v>
      </c>
      <c r="BU40" s="292">
        <f>IF(AND(fluxoDeCaixa!BU35&gt;=calculadoraViab!$C$84,fluxoDeCaixa!BU35&lt;calculadoraViab!$C$85),-calculadoraViab!$C$47/calculadoraViab!$B$85,0)</f>
        <v>0</v>
      </c>
      <c r="BV40" s="292">
        <f>IF(AND(fluxoDeCaixa!BV35&gt;=calculadoraViab!$C$84,fluxoDeCaixa!BV35&lt;calculadoraViab!$C$85),-calculadoraViab!$C$47/calculadoraViab!$B$85,0)</f>
        <v>0</v>
      </c>
      <c r="BW40" s="292">
        <f>IF(AND(fluxoDeCaixa!BW35&gt;=calculadoraViab!$C$84,fluxoDeCaixa!BW35&lt;calculadoraViab!$C$85),-calculadoraViab!$C$47/calculadoraViab!$B$85,0)</f>
        <v>0</v>
      </c>
      <c r="BX40" s="292">
        <f>IF(AND(fluxoDeCaixa!BX35&gt;=calculadoraViab!$C$84,fluxoDeCaixa!BX35&lt;calculadoraViab!$C$85),-calculadoraViab!$C$47/calculadoraViab!$B$85,0)</f>
        <v>0</v>
      </c>
      <c r="BY40" s="292">
        <f>IF(AND(fluxoDeCaixa!BY35&gt;=calculadoraViab!$C$84,fluxoDeCaixa!BY35&lt;calculadoraViab!$C$85),-calculadoraViab!$C$47/calculadoraViab!$B$85,0)</f>
        <v>0</v>
      </c>
      <c r="BZ40" s="292">
        <f>IF(AND(fluxoDeCaixa!BZ35&gt;=calculadoraViab!$C$84,fluxoDeCaixa!BZ35&lt;calculadoraViab!$C$85),-calculadoraViab!$C$47/calculadoraViab!$B$85,0)</f>
        <v>0</v>
      </c>
      <c r="CA40" s="292">
        <f>IF(AND(fluxoDeCaixa!CA35&gt;=calculadoraViab!$C$84,fluxoDeCaixa!CA35&lt;calculadoraViab!$C$85),-calculadoraViab!$C$47/calculadoraViab!$B$85,0)</f>
        <v>0</v>
      </c>
      <c r="CB40" s="292">
        <f>IF(AND(fluxoDeCaixa!CB35&gt;=calculadoraViab!$C$84,fluxoDeCaixa!CB35&lt;calculadoraViab!$C$85),-calculadoraViab!$C$47/calculadoraViab!$B$85,0)</f>
        <v>0</v>
      </c>
      <c r="CC40" s="292">
        <f>IF(AND(fluxoDeCaixa!CC35&gt;=calculadoraViab!$C$84,fluxoDeCaixa!CC35&lt;calculadoraViab!$C$85),-calculadoraViab!$C$47/calculadoraViab!$B$85,0)</f>
        <v>0</v>
      </c>
      <c r="CD40" s="292">
        <f>IF(AND(fluxoDeCaixa!CD35&gt;=calculadoraViab!$C$84,fluxoDeCaixa!CD35&lt;calculadoraViab!$C$85),-calculadoraViab!$C$47/calculadoraViab!$B$85,0)</f>
        <v>0</v>
      </c>
      <c r="CE40" s="292">
        <f>IF(AND(fluxoDeCaixa!CE35&gt;=calculadoraViab!$C$84,fluxoDeCaixa!CE35&lt;calculadoraViab!$C$85),-calculadoraViab!$C$47/calculadoraViab!$B$85,0)</f>
        <v>0</v>
      </c>
      <c r="CF40" s="292">
        <f>IF(AND(fluxoDeCaixa!CF35&gt;=calculadoraViab!$C$84,fluxoDeCaixa!CF35&lt;calculadoraViab!$C$85),-calculadoraViab!$C$47/calculadoraViab!$B$85,0)</f>
        <v>0</v>
      </c>
      <c r="CG40" s="292">
        <f>IF(AND(fluxoDeCaixa!CG35&gt;=calculadoraViab!$C$84,fluxoDeCaixa!CG35&lt;calculadoraViab!$C$85),-calculadoraViab!$C$47/calculadoraViab!$B$85,0)</f>
        <v>0</v>
      </c>
      <c r="CH40" s="292">
        <f>IF(AND(fluxoDeCaixa!CH35&gt;=calculadoraViab!$C$84,fluxoDeCaixa!CH35&lt;calculadoraViab!$C$85),-calculadoraViab!$C$47/calculadoraViab!$B$85,0)</f>
        <v>0</v>
      </c>
      <c r="CI40" s="292">
        <f>IF(AND(fluxoDeCaixa!CI35&gt;=calculadoraViab!$C$84,fluxoDeCaixa!CI35&lt;calculadoraViab!$C$85),-calculadoraViab!$C$47/calculadoraViab!$B$85,0)</f>
        <v>0</v>
      </c>
      <c r="CJ40" s="292">
        <f>IF(AND(fluxoDeCaixa!CJ35&gt;=calculadoraViab!$C$84,fluxoDeCaixa!CJ35&lt;calculadoraViab!$C$85),-calculadoraViab!$C$47/calculadoraViab!$B$85,0)</f>
        <v>0</v>
      </c>
      <c r="CK40" s="292">
        <f>IF(AND(fluxoDeCaixa!CK35&gt;=calculadoraViab!$C$84,fluxoDeCaixa!CK35&lt;calculadoraViab!$C$85),-calculadoraViab!$C$47/calculadoraViab!$B$85,0)</f>
        <v>0</v>
      </c>
      <c r="CL40" s="292">
        <f>IF(AND(fluxoDeCaixa!CL35&gt;=calculadoraViab!$C$84,fluxoDeCaixa!CL35&lt;calculadoraViab!$C$85),-calculadoraViab!$C$47/calculadoraViab!$B$85,0)</f>
        <v>0</v>
      </c>
      <c r="CM40" s="292">
        <f>IF(AND(fluxoDeCaixa!CM35&gt;=calculadoraViab!$C$84,fluxoDeCaixa!CM35&lt;calculadoraViab!$C$85),-calculadoraViab!$C$47/calculadoraViab!$B$85,0)</f>
        <v>0</v>
      </c>
      <c r="CN40" s="292">
        <f>IF(AND(fluxoDeCaixa!CN35&gt;=calculadoraViab!$C$84,fluxoDeCaixa!CN35&lt;calculadoraViab!$C$85),-calculadoraViab!$C$47/calculadoraViab!$B$85,0)</f>
        <v>0</v>
      </c>
      <c r="CO40" s="292">
        <f>IF(AND(fluxoDeCaixa!CO35&gt;=calculadoraViab!$C$84,fluxoDeCaixa!CO35&lt;calculadoraViab!$C$85),-calculadoraViab!$C$47/calculadoraViab!$B$85,0)</f>
        <v>0</v>
      </c>
      <c r="CP40" s="292">
        <f>IF(AND(fluxoDeCaixa!CP35&gt;=calculadoraViab!$C$84,fluxoDeCaixa!CP35&lt;calculadoraViab!$C$85),-calculadoraViab!$C$47/calculadoraViab!$B$85,0)</f>
        <v>0</v>
      </c>
      <c r="CQ40" s="292">
        <f>IF(AND(fluxoDeCaixa!CQ35&gt;=calculadoraViab!$C$84,fluxoDeCaixa!CQ35&lt;calculadoraViab!$C$85),-calculadoraViab!$C$47/calculadoraViab!$B$85,0)</f>
        <v>0</v>
      </c>
      <c r="CR40" s="292">
        <f>IF(AND(fluxoDeCaixa!CR35&gt;=calculadoraViab!$C$84,fluxoDeCaixa!CR35&lt;calculadoraViab!$C$85),-calculadoraViab!$C$47/calculadoraViab!$B$85,0)</f>
        <v>0</v>
      </c>
      <c r="CS40" s="292">
        <f>IF(AND(fluxoDeCaixa!CS35&gt;=calculadoraViab!$C$84,fluxoDeCaixa!CS35&lt;calculadoraViab!$C$85),-calculadoraViab!$C$47/calculadoraViab!$B$85,0)</f>
        <v>0</v>
      </c>
      <c r="CT40" s="292">
        <f>IF(AND(fluxoDeCaixa!CT35&gt;=calculadoraViab!$C$84,fluxoDeCaixa!CT35&lt;calculadoraViab!$C$85),-calculadoraViab!$C$47/calculadoraViab!$B$85,0)</f>
        <v>0</v>
      </c>
      <c r="CU40" s="292">
        <f>IF(AND(fluxoDeCaixa!CU35&gt;=calculadoraViab!$C$84,fluxoDeCaixa!CU35&lt;calculadoraViab!$C$85),-calculadoraViab!$C$47/calculadoraViab!$B$85,0)</f>
        <v>0</v>
      </c>
      <c r="CV40" s="292">
        <f>IF(AND(fluxoDeCaixa!CV35&gt;=calculadoraViab!$C$84,fluxoDeCaixa!CV35&lt;calculadoraViab!$C$85),-calculadoraViab!$C$47/calculadoraViab!$B$85,0)</f>
        <v>0</v>
      </c>
      <c r="CW40" s="292">
        <f>IF(AND(fluxoDeCaixa!CW35&gt;=calculadoraViab!$C$84,fluxoDeCaixa!CW35&lt;calculadoraViab!$C$85),-calculadoraViab!$C$47/calculadoraViab!$B$85,0)</f>
        <v>0</v>
      </c>
      <c r="CX40" s="292">
        <f>IF(AND(fluxoDeCaixa!CX35&gt;=calculadoraViab!$C$84,fluxoDeCaixa!CX35&lt;calculadoraViab!$C$85),-calculadoraViab!$C$47/calculadoraViab!$B$85,0)</f>
        <v>0</v>
      </c>
      <c r="CY40" s="292">
        <f>IF(AND(fluxoDeCaixa!CY35&gt;=calculadoraViab!$C$84,fluxoDeCaixa!CY35&lt;calculadoraViab!$C$85),-calculadoraViab!$C$47/calculadoraViab!$B$85,0)</f>
        <v>0</v>
      </c>
      <c r="CZ40" s="292">
        <f>IF(AND(fluxoDeCaixa!CZ35&gt;=calculadoraViab!$C$84,fluxoDeCaixa!CZ35&lt;calculadoraViab!$C$85),-calculadoraViab!$C$47/calculadoraViab!$B$85,0)</f>
        <v>0</v>
      </c>
      <c r="DA40" s="292">
        <f>IF(AND(fluxoDeCaixa!DA35&gt;=calculadoraViab!$C$84,fluxoDeCaixa!DA35&lt;calculadoraViab!$C$85),-calculadoraViab!$C$47/calculadoraViab!$B$85,0)</f>
        <v>0</v>
      </c>
      <c r="DB40" s="292">
        <f>IF(AND(fluxoDeCaixa!DB35&gt;=calculadoraViab!$C$84,fluxoDeCaixa!DB35&lt;calculadoraViab!$C$85),-calculadoraViab!$C$47/calculadoraViab!$B$85,0)</f>
        <v>0</v>
      </c>
      <c r="DC40" s="292">
        <f>IF(AND(fluxoDeCaixa!DC35&gt;=calculadoraViab!$C$84,fluxoDeCaixa!DC35&lt;calculadoraViab!$C$85),-calculadoraViab!$C$47/calculadoraViab!$B$85,0)</f>
        <v>0</v>
      </c>
      <c r="DD40" s="292">
        <f>IF(AND(fluxoDeCaixa!DD35&gt;=calculadoraViab!$C$84,fluxoDeCaixa!DD35&lt;calculadoraViab!$C$85),-calculadoraViab!$C$47/calculadoraViab!$B$85,0)</f>
        <v>0</v>
      </c>
      <c r="DE40" s="292">
        <f>IF(AND(fluxoDeCaixa!DE35&gt;=calculadoraViab!$C$84,fluxoDeCaixa!DE35&lt;calculadoraViab!$C$85),-calculadoraViab!$C$47/calculadoraViab!$B$85,0)</f>
        <v>0</v>
      </c>
      <c r="DF40" s="292">
        <f>IF(AND(fluxoDeCaixa!DF35&gt;=calculadoraViab!$C$84,fluxoDeCaixa!DF35&lt;calculadoraViab!$C$85),-calculadoraViab!$C$47/calculadoraViab!$B$85,0)</f>
        <v>0</v>
      </c>
      <c r="DG40" s="292">
        <f>IF(AND(fluxoDeCaixa!DG35&gt;=calculadoraViab!$C$84,fluxoDeCaixa!DG35&lt;calculadoraViab!$C$85),-calculadoraViab!$C$47/calculadoraViab!$B$85,0)</f>
        <v>0</v>
      </c>
      <c r="DH40" s="292">
        <f>IF(AND(fluxoDeCaixa!DH35&gt;=calculadoraViab!$C$84,fluxoDeCaixa!DH35&lt;calculadoraViab!$C$85),-calculadoraViab!$C$47/calculadoraViab!$B$85,0)</f>
        <v>0</v>
      </c>
      <c r="DI40" s="292">
        <f>IF(AND(fluxoDeCaixa!DI35&gt;=calculadoraViab!$C$84,fluxoDeCaixa!DI35&lt;calculadoraViab!$C$85),-calculadoraViab!$C$47/calculadoraViab!$B$85,0)</f>
        <v>0</v>
      </c>
      <c r="DJ40" s="292">
        <f>IF(AND(fluxoDeCaixa!DJ35&gt;=calculadoraViab!$C$84,fluxoDeCaixa!DJ35&lt;calculadoraViab!$C$85),-calculadoraViab!$C$47/calculadoraViab!$B$85,0)</f>
        <v>0</v>
      </c>
      <c r="DK40" s="292">
        <f>IF(AND(fluxoDeCaixa!DK35&gt;=calculadoraViab!$C$84,fluxoDeCaixa!DK35&lt;calculadoraViab!$C$85),-calculadoraViab!$C$47/calculadoraViab!$B$85,0)</f>
        <v>0</v>
      </c>
      <c r="DL40" s="292">
        <f>IF(AND(fluxoDeCaixa!DL35&gt;=calculadoraViab!$C$84,fluxoDeCaixa!DL35&lt;calculadoraViab!$C$85),-calculadoraViab!$C$47/calculadoraViab!$B$85,0)</f>
        <v>0</v>
      </c>
      <c r="DM40" s="292">
        <f>IF(AND(fluxoDeCaixa!DM35&gt;=calculadoraViab!$C$84,fluxoDeCaixa!DM35&lt;calculadoraViab!$C$85),-calculadoraViab!$C$47/calculadoraViab!$B$85,0)</f>
        <v>0</v>
      </c>
      <c r="DN40" s="292">
        <f>IF(AND(fluxoDeCaixa!DN35&gt;=calculadoraViab!$C$84,fluxoDeCaixa!DN35&lt;calculadoraViab!$C$85),-calculadoraViab!$C$47/calculadoraViab!$B$85,0)</f>
        <v>0</v>
      </c>
      <c r="DO40" s="292">
        <f>IF(AND(fluxoDeCaixa!DO35&gt;=calculadoraViab!$C$84,fluxoDeCaixa!DO35&lt;calculadoraViab!$C$85),-calculadoraViab!$C$47/calculadoraViab!$B$85,0)</f>
        <v>0</v>
      </c>
      <c r="DP40" s="292">
        <f>IF(AND(fluxoDeCaixa!DP35&gt;=calculadoraViab!$C$84,fluxoDeCaixa!DP35&lt;calculadoraViab!$C$85),-calculadoraViab!$C$47/calculadoraViab!$B$85,0)</f>
        <v>0</v>
      </c>
      <c r="DQ40" s="292">
        <f>IF(AND(fluxoDeCaixa!DQ35&gt;=calculadoraViab!$C$84,fluxoDeCaixa!DQ35&lt;calculadoraViab!$C$85),-calculadoraViab!$C$47/calculadoraViab!$B$85,0)</f>
        <v>0</v>
      </c>
      <c r="DR40" s="292">
        <f>IF(AND(fluxoDeCaixa!DR35&gt;=calculadoraViab!$C$84,fluxoDeCaixa!DR35&lt;calculadoraViab!$C$85),-calculadoraViab!$C$47/calculadoraViab!$B$85,0)</f>
        <v>0</v>
      </c>
    </row>
    <row r="41" ht="14.25" customHeight="1">
      <c r="A41" s="291" t="s">
        <v>180</v>
      </c>
      <c r="B41" s="292">
        <f>IF(AND(B35&gt;=calculadoraViab!$C$85,B35&lt;EDATE(calculadoraViab!$C$87,calculadoraViab!$F$72)),calculadoraViab!$C$29/calculadoraViab!$B$87,0)</f>
        <v>0</v>
      </c>
      <c r="C41" s="292">
        <f>IF(AND(C35&gt;=calculadoraViab!$C$85,C35&lt;EDATE(calculadoraViab!$C$87,calculadoraViab!$F$72)),calculadoraViab!$C$29/calculadoraViab!$B$87,0)</f>
        <v>0</v>
      </c>
      <c r="D41" s="292">
        <f>IF(AND(D35&gt;=calculadoraViab!$C$85,D35&lt;EDATE(calculadoraViab!$C$87,calculadoraViab!$F$72)),calculadoraViab!$C$29/calculadoraViab!$B$87,0)</f>
        <v>0</v>
      </c>
      <c r="E41" s="292">
        <f>IF(AND(E35&gt;=calculadoraViab!$C$85,E35&lt;EDATE(calculadoraViab!$C$87,calculadoraViab!$F$72)),calculadoraViab!$C$29/calculadoraViab!$B$87,0)</f>
        <v>0</v>
      </c>
      <c r="F41" s="292">
        <f>IF(AND(F35&gt;=calculadoraViab!$C$85,F35&lt;EDATE(calculadoraViab!$C$87,calculadoraViab!$F$72)),calculadoraViab!$C$29/calculadoraViab!$B$87,0)</f>
        <v>0</v>
      </c>
      <c r="G41" s="292">
        <f>IF(AND(G35&gt;=calculadoraViab!$C$85,G35&lt;EDATE(calculadoraViab!$C$87,calculadoraViab!$F$72)),calculadoraViab!$C$29/calculadoraViab!$B$87,0)</f>
        <v>0</v>
      </c>
      <c r="H41" s="292">
        <f>IF(AND(H35&gt;=calculadoraViab!$C$85,H35&lt;EDATE(calculadoraViab!$C$87,calculadoraViab!$F$72)),calculadoraViab!$C$29/calculadoraViab!$B$87,0)</f>
        <v>0</v>
      </c>
      <c r="I41" s="292">
        <f>IF(AND(I35&gt;=calculadoraViab!$C$85,I35&lt;EDATE(calculadoraViab!$C$87,calculadoraViab!$F$72)),calculadoraViab!$C$29/calculadoraViab!$B$87,0)</f>
        <v>0</v>
      </c>
      <c r="J41" s="292">
        <f>IF(AND(J35&gt;=calculadoraViab!$C$85,J35&lt;EDATE(calculadoraViab!$C$87,calculadoraViab!$F$72)),calculadoraViab!$C$29/calculadoraViab!$B$87,0)</f>
        <v>0</v>
      </c>
      <c r="K41" s="292">
        <f>IF(AND(K35&gt;=calculadoraViab!$C$85,K35&lt;EDATE(calculadoraViab!$C$87,calculadoraViab!$F$72)),calculadoraViab!$C$29/calculadoraViab!$B$87,0)</f>
        <v>0</v>
      </c>
      <c r="L41" s="292">
        <f>IF(AND(L35&gt;=calculadoraViab!$C$85,L35&lt;EDATE(calculadoraViab!$C$87,calculadoraViab!$F$72)),calculadoraViab!$C$29/calculadoraViab!$B$87,0)</f>
        <v>0</v>
      </c>
      <c r="M41" s="292">
        <f>IF(AND(M35&gt;=calculadoraViab!$C$85,M35&lt;EDATE(calculadoraViab!$C$87,calculadoraViab!$F$72)),calculadoraViab!$C$29/calculadoraViab!$B$87,0)</f>
        <v>0</v>
      </c>
      <c r="N41" s="292">
        <f>IF(AND(N35&gt;=calculadoraViab!$C$85,N35&lt;EDATE(calculadoraViab!$C$87,calculadoraViab!$F$72)),calculadoraViab!$C$29/calculadoraViab!$B$87,0)</f>
        <v>0</v>
      </c>
      <c r="O41" s="292">
        <f>IF(AND(O35&gt;=calculadoraViab!$C$85,O35&lt;EDATE(calculadoraViab!$C$87,calculadoraViab!$F$72)),calculadoraViab!$C$29/calculadoraViab!$B$87,0)</f>
        <v>0</v>
      </c>
      <c r="P41" s="292">
        <f>IF(AND(P35&gt;=calculadoraViab!$C$85,P35&lt;EDATE(calculadoraViab!$C$87,calculadoraViab!$F$72)),calculadoraViab!$C$29/calculadoraViab!$B$87,0)</f>
        <v>0</v>
      </c>
      <c r="Q41" s="292">
        <f>IF(AND(Q35&gt;=calculadoraViab!$C$85,Q35&lt;EDATE(calculadoraViab!$C$87,calculadoraViab!$F$72)),calculadoraViab!$C$29/calculadoraViab!$B$87,0)</f>
        <v>0</v>
      </c>
      <c r="R41" s="292">
        <f>IF(AND(R35&gt;=calculadoraViab!$C$85,R35&lt;EDATE(calculadoraViab!$C$87,calculadoraViab!$F$72)),calculadoraViab!$C$29/calculadoraViab!$B$87,0)</f>
        <v>0</v>
      </c>
      <c r="S41" s="292">
        <f>IF(AND(S35&gt;=calculadoraViab!$C$85,S35&lt;EDATE(calculadoraViab!$C$87,calculadoraViab!$F$72)),calculadoraViab!$C$29/calculadoraViab!$B$87,0)</f>
        <v>0</v>
      </c>
      <c r="T41" s="292">
        <f>IF(AND(T35&gt;=calculadoraViab!$C$85,T35&lt;EDATE(calculadoraViab!$C$87,calculadoraViab!$F$72)),calculadoraViab!$C$29/calculadoraViab!$B$87,0)</f>
        <v>0</v>
      </c>
      <c r="U41" s="292">
        <f>IF(AND(U35&gt;=calculadoraViab!$C$85,U35&lt;EDATE(calculadoraViab!$C$87,calculadoraViab!$F$72)),calculadoraViab!$C$29/calculadoraViab!$B$87,0)</f>
        <v>0</v>
      </c>
      <c r="V41" s="292">
        <f>IF(AND(V35&gt;=calculadoraViab!$C$85,V35&lt;EDATE(calculadoraViab!$C$87,calculadoraViab!$F$72)),calculadoraViab!$C$29/calculadoraViab!$B$87,0)</f>
        <v>0</v>
      </c>
      <c r="W41" s="292">
        <f>IF(AND(W35&gt;=calculadoraViab!$C$85,W35&lt;EDATE(calculadoraViab!$C$87,calculadoraViab!$F$72)),calculadoraViab!$C$29/calculadoraViab!$B$87,0)</f>
        <v>0</v>
      </c>
      <c r="X41" s="292">
        <f>IF(AND(X35&gt;=calculadoraViab!$C$85,X35&lt;EDATE(calculadoraViab!$C$87,calculadoraViab!$F$72)),calculadoraViab!$C$29/calculadoraViab!$B$87,0)</f>
        <v>0</v>
      </c>
      <c r="Y41" s="292">
        <f>IF(AND(Y35&gt;=calculadoraViab!$C$85,Y35&lt;EDATE(calculadoraViab!$C$87,calculadoraViab!$F$72)),calculadoraViab!$C$29/calculadoraViab!$B$87,0)</f>
        <v>0</v>
      </c>
      <c r="Z41" s="292">
        <f>IF(AND(Z35&gt;=calculadoraViab!$C$85,Z35&lt;EDATE(calculadoraViab!$C$87,calculadoraViab!$F$72)),calculadoraViab!$C$29/calculadoraViab!$B$87,0)</f>
        <v>0</v>
      </c>
      <c r="AA41" s="292">
        <f>IF(AND(AA35&gt;=calculadoraViab!$C$85,AA35&lt;EDATE(calculadoraViab!$C$87,calculadoraViab!$F$72)),calculadoraViab!$C$29/calculadoraViab!$B$87,0)</f>
        <v>0</v>
      </c>
      <c r="AB41" s="292">
        <f>IF(AND(AB35&gt;=calculadoraViab!$C$85,AB35&lt;EDATE(calculadoraViab!$C$87,calculadoraViab!$F$72)),calculadoraViab!$C$29/calculadoraViab!$B$87,0)</f>
        <v>0</v>
      </c>
      <c r="AC41" s="292">
        <f>IF(AND(AC35&gt;=calculadoraViab!$C$85,AC35&lt;EDATE(calculadoraViab!$C$87,calculadoraViab!$F$72)),calculadoraViab!$C$29/calculadoraViab!$B$87,0)</f>
        <v>0</v>
      </c>
      <c r="AD41" s="292">
        <f>IF(AND(AD35&gt;=calculadoraViab!$C$85,AD35&lt;EDATE(calculadoraViab!$C$87,calculadoraViab!$F$72)),calculadoraViab!$C$29/calculadoraViab!$B$87,0)</f>
        <v>0</v>
      </c>
      <c r="AE41" s="292">
        <f>IF(AND(AE35&gt;=calculadoraViab!$C$85,AE35&lt;EDATE(calculadoraViab!$C$87,calculadoraViab!$F$72)),calculadoraViab!$C$29/calculadoraViab!$B$87,0)</f>
        <v>0</v>
      </c>
      <c r="AF41" s="292">
        <f>IF(AND(AF35&gt;=calculadoraViab!$C$85,AF35&lt;EDATE(calculadoraViab!$C$87,calculadoraViab!$F$72)),calculadoraViab!$C$29/calculadoraViab!$B$87,0)</f>
        <v>0</v>
      </c>
      <c r="AG41" s="292">
        <f>IF(AND(AG35&gt;=calculadoraViab!$C$85,AG35&lt;EDATE(calculadoraViab!$C$87,calculadoraViab!$F$72)),calculadoraViab!$C$29/calculadoraViab!$B$87,0)</f>
        <v>0</v>
      </c>
      <c r="AH41" s="292">
        <f>IF(AND(AH35&gt;=calculadoraViab!$C$85,AH35&lt;EDATE(calculadoraViab!$C$87,calculadoraViab!$F$72)),calculadoraViab!$C$29/calculadoraViab!$B$87,0)</f>
        <v>0</v>
      </c>
      <c r="AI41" s="292">
        <f>IF(AND(AI35&gt;=calculadoraViab!$C$85,AI35&lt;EDATE(calculadoraViab!$C$87,calculadoraViab!$F$72)),calculadoraViab!$C$29/calculadoraViab!$B$87,0)</f>
        <v>0</v>
      </c>
      <c r="AJ41" s="292">
        <f>IF(AND(AJ35&gt;=calculadoraViab!$C$85,AJ35&lt;EDATE(calculadoraViab!$C$87,calculadoraViab!$F$72)),calculadoraViab!$C$29/calculadoraViab!$B$87,0)</f>
        <v>0</v>
      </c>
      <c r="AK41" s="292">
        <f>IF(AND(AK35&gt;=calculadoraViab!$C$85,AK35&lt;EDATE(calculadoraViab!$C$87,calculadoraViab!$F$72)),calculadoraViab!$C$29/calculadoraViab!$B$87,0)</f>
        <v>0</v>
      </c>
      <c r="AL41" s="292">
        <f>IF(AND(AL35&gt;=calculadoraViab!$C$85,AL35&lt;EDATE(calculadoraViab!$C$87,calculadoraViab!$F$72)),calculadoraViab!$C$29/calculadoraViab!$B$87,0)</f>
        <v>0</v>
      </c>
      <c r="AM41" s="292">
        <f>IF(AND(AM35&gt;=calculadoraViab!$C$85,AM35&lt;EDATE(calculadoraViab!$C$87,calculadoraViab!$F$72)),calculadoraViab!$C$29/calculadoraViab!$B$87,0)</f>
        <v>0</v>
      </c>
      <c r="AN41" s="292">
        <f>IF(AND(AN35&gt;=calculadoraViab!$C$85,AN35&lt;EDATE(calculadoraViab!$C$87,calculadoraViab!$F$72)),calculadoraViab!$C$29/calculadoraViab!$B$87,0)</f>
        <v>0</v>
      </c>
      <c r="AO41" s="292">
        <f>IF(AND(AO35&gt;=calculadoraViab!$C$85,AO35&lt;EDATE(calculadoraViab!$C$87,calculadoraViab!$F$72)),calculadoraViab!$C$29/calculadoraViab!$B$87,0)</f>
        <v>0</v>
      </c>
      <c r="AP41" s="292">
        <f>IF(AND(AP35&gt;=calculadoraViab!$C$85,AP35&lt;EDATE(calculadoraViab!$C$87,calculadoraViab!$F$72)),calculadoraViab!$C$29/calculadoraViab!$B$87,0)</f>
        <v>0</v>
      </c>
      <c r="AQ41" s="292">
        <f>IF(AND(AQ35&gt;=calculadoraViab!$C$85,AQ35&lt;EDATE(calculadoraViab!$C$87,calculadoraViab!$F$72)),calculadoraViab!$C$29/calculadoraViab!$B$87,0)</f>
        <v>0</v>
      </c>
      <c r="AR41" s="292">
        <f>IF(AND(AR35&gt;=calculadoraViab!$C$85,AR35&lt;EDATE(calculadoraViab!$C$87,calculadoraViab!$F$72)),calculadoraViab!$C$29/calculadoraViab!$B$87,0)</f>
        <v>0</v>
      </c>
      <c r="AS41" s="292">
        <f>IF(AND(AS35&gt;=calculadoraViab!$C$85,AS35&lt;EDATE(calculadoraViab!$C$87,calculadoraViab!$F$72)),calculadoraViab!$C$29/calculadoraViab!$B$87,0)</f>
        <v>0</v>
      </c>
      <c r="AT41" s="292">
        <f>IF(AND(AT35&gt;=calculadoraViab!$C$85,AT35&lt;EDATE(calculadoraViab!$C$87,calculadoraViab!$F$72)),calculadoraViab!$C$29/calculadoraViab!$B$87,0)</f>
        <v>0</v>
      </c>
      <c r="AU41" s="292">
        <f>IF(AND(AU35&gt;=calculadoraViab!$C$85,AU35&lt;EDATE(calculadoraViab!$C$87,calculadoraViab!$F$72)),calculadoraViab!$C$29/calculadoraViab!$B$87,0)</f>
        <v>0</v>
      </c>
      <c r="AV41" s="292">
        <f>IF(AND(AV35&gt;=calculadoraViab!$C$85,AV35&lt;EDATE(calculadoraViab!$C$87,calculadoraViab!$F$72)),calculadoraViab!$C$29/calculadoraViab!$B$87,0)</f>
        <v>0</v>
      </c>
      <c r="AW41" s="292">
        <f>IF(AND(AW35&gt;=calculadoraViab!$C$85,AW35&lt;EDATE(calculadoraViab!$C$87,calculadoraViab!$F$72)),calculadoraViab!$C$29/calculadoraViab!$B$87,0)</f>
        <v>0</v>
      </c>
      <c r="AX41" s="292">
        <f>IF(AND(AX35&gt;=calculadoraViab!$C$85,AX35&lt;EDATE(calculadoraViab!$C$87,calculadoraViab!$F$72)),calculadoraViab!$C$29/calculadoraViab!$B$87,0)</f>
        <v>0</v>
      </c>
      <c r="AY41" s="292">
        <f>IF(AND(AY35&gt;=calculadoraViab!$C$85,AY35&lt;EDATE(calculadoraViab!$C$87,calculadoraViab!$F$72)),calculadoraViab!$C$29/calculadoraViab!$B$87,0)</f>
        <v>0</v>
      </c>
      <c r="AZ41" s="292">
        <f>IF(AND(AZ35&gt;=calculadoraViab!$C$85,AZ35&lt;EDATE(calculadoraViab!$C$87,calculadoraViab!$F$72)),calculadoraViab!$C$29/calculadoraViab!$B$87,0)</f>
        <v>0</v>
      </c>
      <c r="BA41" s="292">
        <f>IF(AND(BA35&gt;=calculadoraViab!$C$85,BA35&lt;EDATE(calculadoraViab!$C$87,calculadoraViab!$F$72)),calculadoraViab!$C$29/calculadoraViab!$B$87,0)</f>
        <v>0</v>
      </c>
      <c r="BB41" s="292">
        <f>IF(AND(BB35&gt;=calculadoraViab!$C$85,BB35&lt;EDATE(calculadoraViab!$C$87,calculadoraViab!$F$72)),calculadoraViab!$C$29/calculadoraViab!$B$87,0)</f>
        <v>0</v>
      </c>
      <c r="BC41" s="292">
        <f>IF(AND(BC35&gt;=calculadoraViab!$C$85,BC35&lt;EDATE(calculadoraViab!$C$87,calculadoraViab!$F$72)),calculadoraViab!$C$29/calculadoraViab!$B$87,0)</f>
        <v>0</v>
      </c>
      <c r="BD41" s="292">
        <f>IF(AND(BD35&gt;=calculadoraViab!$C$85,BD35&lt;EDATE(calculadoraViab!$C$87,calculadoraViab!$F$72)),calculadoraViab!$C$29/calculadoraViab!$B$87,0)</f>
        <v>0</v>
      </c>
      <c r="BE41" s="292">
        <f>IF(AND(BE35&gt;=calculadoraViab!$C$85,BE35&lt;EDATE(calculadoraViab!$C$87,calculadoraViab!$F$72)),calculadoraViab!$C$29/calculadoraViab!$B$87,0)</f>
        <v>0</v>
      </c>
      <c r="BF41" s="292">
        <f>IF(AND(BF35&gt;=calculadoraViab!$C$85,BF35&lt;EDATE(calculadoraViab!$C$87,calculadoraViab!$F$72)),calculadoraViab!$C$29/calculadoraViab!$B$87,0)</f>
        <v>0</v>
      </c>
      <c r="BG41" s="292">
        <f>IF(AND(BG35&gt;=calculadoraViab!$C$85,BG35&lt;EDATE(calculadoraViab!$C$87,calculadoraViab!$F$72)),calculadoraViab!$C$29/calculadoraViab!$B$87,0)</f>
        <v>0</v>
      </c>
      <c r="BH41" s="292">
        <f>IF(AND(BH35&gt;=calculadoraViab!$C$85,BH35&lt;EDATE(calculadoraViab!$C$87,calculadoraViab!$F$72)),calculadoraViab!$C$29/calculadoraViab!$B$87,0)</f>
        <v>0</v>
      </c>
      <c r="BI41" s="292">
        <f>IF(AND(BI35&gt;=calculadoraViab!$C$85,BI35&lt;EDATE(calculadoraViab!$C$87,calculadoraViab!$F$72)),calculadoraViab!$C$29/calculadoraViab!$B$87,0)</f>
        <v>0</v>
      </c>
      <c r="BJ41" s="292">
        <f>IF(AND(BJ35&gt;=calculadoraViab!$C$85,BJ35&lt;EDATE(calculadoraViab!$C$87,calculadoraViab!$F$72)),calculadoraViab!$C$29/calculadoraViab!$B$87,0)</f>
        <v>0</v>
      </c>
      <c r="BK41" s="292">
        <f>IF(AND(BK35&gt;=calculadoraViab!$C$85,BK35&lt;EDATE(calculadoraViab!$C$87,calculadoraViab!$F$72)),calculadoraViab!$C$29/calculadoraViab!$B$87,0)</f>
        <v>0</v>
      </c>
      <c r="BL41" s="292">
        <f>IF(AND(BL35&gt;=calculadoraViab!$C$85,BL35&lt;EDATE(calculadoraViab!$C$87,calculadoraViab!$F$72)),calculadoraViab!$C$29/calculadoraViab!$B$87,0)</f>
        <v>0</v>
      </c>
      <c r="BM41" s="292">
        <f>IF(AND(BM35&gt;=calculadoraViab!$C$85,BM35&lt;EDATE(calculadoraViab!$C$87,calculadoraViab!$F$72)),calculadoraViab!$C$29/calculadoraViab!$B$87,0)</f>
        <v>0</v>
      </c>
      <c r="BN41" s="292">
        <f>IF(AND(BN35&gt;=calculadoraViab!$C$85,BN35&lt;EDATE(calculadoraViab!$C$87,calculadoraViab!$F$72)),calculadoraViab!$C$29/calculadoraViab!$B$87,0)</f>
        <v>0</v>
      </c>
      <c r="BO41" s="292">
        <f>IF(AND(BO35&gt;=calculadoraViab!$C$85,BO35&lt;EDATE(calculadoraViab!$C$87,calculadoraViab!$F$72)),calculadoraViab!$C$29/calculadoraViab!$B$87,0)</f>
        <v>0</v>
      </c>
      <c r="BP41" s="292">
        <f>IF(AND(BP35&gt;=calculadoraViab!$C$85,BP35&lt;EDATE(calculadoraViab!$C$87,calculadoraViab!$F$72)),calculadoraViab!$C$29/calculadoraViab!$B$87,0)</f>
        <v>0</v>
      </c>
      <c r="BQ41" s="292">
        <f>IF(AND(BQ35&gt;=calculadoraViab!$C$85,BQ35&lt;EDATE(calculadoraViab!$C$87,calculadoraViab!$F$72)),calculadoraViab!$C$29/calculadoraViab!$B$87,0)</f>
        <v>0</v>
      </c>
      <c r="BR41" s="292">
        <f>IF(AND(BR35&gt;=calculadoraViab!$C$85,BR35&lt;EDATE(calculadoraViab!$C$87,calculadoraViab!$F$72)),calculadoraViab!$C$29/calculadoraViab!$B$87,0)</f>
        <v>0</v>
      </c>
      <c r="BS41" s="292">
        <f>IF(AND(BS35&gt;=calculadoraViab!$C$85,BS35&lt;EDATE(calculadoraViab!$C$87,calculadoraViab!$F$72)),calculadoraViab!$C$29/calculadoraViab!$B$87,0)</f>
        <v>0</v>
      </c>
      <c r="BT41" s="292">
        <f>IF(AND(BT35&gt;=calculadoraViab!$C$85,BT35&lt;EDATE(calculadoraViab!$C$87,calculadoraViab!$F$72)),calculadoraViab!$C$29/calculadoraViab!$B$87,0)</f>
        <v>0</v>
      </c>
      <c r="BU41" s="292">
        <f>IF(AND(BU35&gt;=calculadoraViab!$C$85,BU35&lt;EDATE(calculadoraViab!$C$87,calculadoraViab!$F$72)),calculadoraViab!$C$29/calculadoraViab!$B$87,0)</f>
        <v>0</v>
      </c>
      <c r="BV41" s="292">
        <f>IF(AND(BV35&gt;=calculadoraViab!$C$85,BV35&lt;EDATE(calculadoraViab!$C$87,calculadoraViab!$F$72)),calculadoraViab!$C$29/calculadoraViab!$B$87,0)</f>
        <v>0</v>
      </c>
      <c r="BW41" s="292">
        <f>IF(AND(BW35&gt;=calculadoraViab!$C$85,BW35&lt;EDATE(calculadoraViab!$C$87,calculadoraViab!$F$72)),calculadoraViab!$C$29/calculadoraViab!$B$87,0)</f>
        <v>0</v>
      </c>
      <c r="BX41" s="292">
        <f>IF(AND(BX35&gt;=calculadoraViab!$C$85,BX35&lt;EDATE(calculadoraViab!$C$87,calculadoraViab!$F$72)),calculadoraViab!$C$29/calculadoraViab!$B$87,0)</f>
        <v>0</v>
      </c>
      <c r="BY41" s="292">
        <f>IF(AND(BY35&gt;=calculadoraViab!$C$85,BY35&lt;EDATE(calculadoraViab!$C$87,calculadoraViab!$F$72)),calculadoraViab!$C$29/calculadoraViab!$B$87,0)</f>
        <v>0</v>
      </c>
      <c r="BZ41" s="292">
        <f>IF(AND(BZ35&gt;=calculadoraViab!$C$85,BZ35&lt;EDATE(calculadoraViab!$C$87,calculadoraViab!$F$72)),calculadoraViab!$C$29/calculadoraViab!$B$87,0)</f>
        <v>0</v>
      </c>
      <c r="CA41" s="292">
        <f>IF(AND(CA35&gt;=calculadoraViab!$C$85,CA35&lt;EDATE(calculadoraViab!$C$87,calculadoraViab!$F$72)),calculadoraViab!$C$29/calculadoraViab!$B$87,0)</f>
        <v>0</v>
      </c>
      <c r="CB41" s="292">
        <f>IF(AND(CB35&gt;=calculadoraViab!$C$85,CB35&lt;EDATE(calculadoraViab!$C$87,calculadoraViab!$F$72)),calculadoraViab!$C$29/calculadoraViab!$B$87,0)</f>
        <v>0</v>
      </c>
      <c r="CC41" s="292">
        <f>IF(AND(CC35&gt;=calculadoraViab!$C$85,CC35&lt;EDATE(calculadoraViab!$C$87,calculadoraViab!$F$72)),calculadoraViab!$C$29/calculadoraViab!$B$87,0)</f>
        <v>0</v>
      </c>
      <c r="CD41" s="292">
        <f>IF(AND(CD35&gt;=calculadoraViab!$C$85,CD35&lt;EDATE(calculadoraViab!$C$87,calculadoraViab!$F$72)),calculadoraViab!$C$29/calculadoraViab!$B$87,0)</f>
        <v>0</v>
      </c>
      <c r="CE41" s="292">
        <f>IF(AND(CE35&gt;=calculadoraViab!$C$85,CE35&lt;EDATE(calculadoraViab!$C$87,calculadoraViab!$F$72)),calculadoraViab!$C$29/calculadoraViab!$B$87,0)</f>
        <v>0</v>
      </c>
      <c r="CF41" s="292">
        <f>IF(AND(CF35&gt;=calculadoraViab!$C$85,CF35&lt;EDATE(calculadoraViab!$C$87,calculadoraViab!$F$72)),calculadoraViab!$C$29/calculadoraViab!$B$87,0)</f>
        <v>0</v>
      </c>
      <c r="CG41" s="292">
        <f>IF(AND(CG35&gt;=calculadoraViab!$C$85,CG35&lt;EDATE(calculadoraViab!$C$87,calculadoraViab!$F$72)),calculadoraViab!$C$29/calculadoraViab!$B$87,0)</f>
        <v>0</v>
      </c>
      <c r="CH41" s="292">
        <f>IF(AND(CH35&gt;=calculadoraViab!$C$85,CH35&lt;EDATE(calculadoraViab!$C$87,calculadoraViab!$F$72)),calculadoraViab!$C$29/calculadoraViab!$B$87,0)</f>
        <v>0</v>
      </c>
      <c r="CI41" s="292">
        <f>IF(AND(CI35&gt;=calculadoraViab!$C$85,CI35&lt;EDATE(calculadoraViab!$C$87,calculadoraViab!$F$72)),calculadoraViab!$C$29/calculadoraViab!$B$87,0)</f>
        <v>0</v>
      </c>
      <c r="CJ41" s="292">
        <f>IF(AND(CJ35&gt;=calculadoraViab!$C$85,CJ35&lt;EDATE(calculadoraViab!$C$87,calculadoraViab!$F$72)),calculadoraViab!$C$29/calculadoraViab!$B$87,0)</f>
        <v>0</v>
      </c>
      <c r="CK41" s="292">
        <f>IF(AND(CK35&gt;=calculadoraViab!$C$85,CK35&lt;EDATE(calculadoraViab!$C$87,calculadoraViab!$F$72)),calculadoraViab!$C$29/calculadoraViab!$B$87,0)</f>
        <v>0</v>
      </c>
      <c r="CL41" s="292">
        <f>IF(AND(CL35&gt;=calculadoraViab!$C$85,CL35&lt;EDATE(calculadoraViab!$C$87,calculadoraViab!$F$72)),calculadoraViab!$C$29/calculadoraViab!$B$87,0)</f>
        <v>0</v>
      </c>
      <c r="CM41" s="292">
        <f>IF(AND(CM35&gt;=calculadoraViab!$C$85,CM35&lt;EDATE(calculadoraViab!$C$87,calculadoraViab!$F$72)),calculadoraViab!$C$29/calculadoraViab!$B$87,0)</f>
        <v>0</v>
      </c>
      <c r="CN41" s="292">
        <f>IF(AND(CN35&gt;=calculadoraViab!$C$85,CN35&lt;EDATE(calculadoraViab!$C$87,calculadoraViab!$F$72)),calculadoraViab!$C$29/calculadoraViab!$B$87,0)</f>
        <v>0</v>
      </c>
      <c r="CO41" s="292">
        <f>IF(AND(CO35&gt;=calculadoraViab!$C$85,CO35&lt;EDATE(calculadoraViab!$C$87,calculadoraViab!$F$72)),calculadoraViab!$C$29/calculadoraViab!$B$87,0)</f>
        <v>0</v>
      </c>
      <c r="CP41" s="292">
        <f>IF(AND(CP35&gt;=calculadoraViab!$C$85,CP35&lt;EDATE(calculadoraViab!$C$87,calculadoraViab!$F$72)),calculadoraViab!$C$29/calculadoraViab!$B$87,0)</f>
        <v>0</v>
      </c>
      <c r="CQ41" s="292">
        <f>IF(AND(CQ35&gt;=calculadoraViab!$C$85,CQ35&lt;EDATE(calculadoraViab!$C$87,calculadoraViab!$F$72)),calculadoraViab!$C$29/calculadoraViab!$B$87,0)</f>
        <v>0</v>
      </c>
      <c r="CR41" s="292">
        <f>IF(AND(CR35&gt;=calculadoraViab!$C$85,CR35&lt;EDATE(calculadoraViab!$C$87,calculadoraViab!$F$72)),calculadoraViab!$C$29/calculadoraViab!$B$87,0)</f>
        <v>0</v>
      </c>
      <c r="CS41" s="292">
        <f>IF(AND(CS35&gt;=calculadoraViab!$C$85,CS35&lt;EDATE(calculadoraViab!$C$87,calculadoraViab!$F$72)),calculadoraViab!$C$29/calculadoraViab!$B$87,0)</f>
        <v>0</v>
      </c>
      <c r="CT41" s="292">
        <f>IF(AND(CT35&gt;=calculadoraViab!$C$85,CT35&lt;EDATE(calculadoraViab!$C$87,calculadoraViab!$F$72)),calculadoraViab!$C$29/calculadoraViab!$B$87,0)</f>
        <v>0</v>
      </c>
      <c r="CU41" s="292">
        <f>IF(AND(CU35&gt;=calculadoraViab!$C$85,CU35&lt;EDATE(calculadoraViab!$C$87,calculadoraViab!$F$72)),calculadoraViab!$C$29/calculadoraViab!$B$87,0)</f>
        <v>0</v>
      </c>
      <c r="CV41" s="292">
        <f>IF(AND(CV35&gt;=calculadoraViab!$C$85,CV35&lt;EDATE(calculadoraViab!$C$87,calculadoraViab!$F$72)),calculadoraViab!$C$29/calculadoraViab!$B$87,0)</f>
        <v>0</v>
      </c>
      <c r="CW41" s="292">
        <f>IF(AND(CW35&gt;=calculadoraViab!$C$85,CW35&lt;EDATE(calculadoraViab!$C$87,calculadoraViab!$F$72)),calculadoraViab!$C$29/calculadoraViab!$B$87,0)</f>
        <v>0</v>
      </c>
      <c r="CX41" s="292">
        <f>IF(AND(CX35&gt;=calculadoraViab!$C$85,CX35&lt;EDATE(calculadoraViab!$C$87,calculadoraViab!$F$72)),calculadoraViab!$C$29/calculadoraViab!$B$87,0)</f>
        <v>0</v>
      </c>
      <c r="CY41" s="292">
        <f>IF(AND(CY35&gt;=calculadoraViab!$C$85,CY35&lt;EDATE(calculadoraViab!$C$87,calculadoraViab!$F$72)),calculadoraViab!$C$29/calculadoraViab!$B$87,0)</f>
        <v>0</v>
      </c>
      <c r="CZ41" s="292">
        <f>IF(AND(CZ35&gt;=calculadoraViab!$C$85,CZ35&lt;EDATE(calculadoraViab!$C$87,calculadoraViab!$F$72)),calculadoraViab!$C$29/calculadoraViab!$B$87,0)</f>
        <v>0</v>
      </c>
      <c r="DA41" s="292">
        <f>IF(AND(DA35&gt;=calculadoraViab!$C$85,DA35&lt;EDATE(calculadoraViab!$C$87,calculadoraViab!$F$72)),calculadoraViab!$C$29/calculadoraViab!$B$87,0)</f>
        <v>0</v>
      </c>
      <c r="DB41" s="292">
        <f>IF(AND(DB35&gt;=calculadoraViab!$C$85,DB35&lt;EDATE(calculadoraViab!$C$87,calculadoraViab!$F$72)),calculadoraViab!$C$29/calculadoraViab!$B$87,0)</f>
        <v>0</v>
      </c>
      <c r="DC41" s="292">
        <f>IF(AND(DC35&gt;=calculadoraViab!$C$85,DC35&lt;EDATE(calculadoraViab!$C$87,calculadoraViab!$F$72)),calculadoraViab!$C$29/calculadoraViab!$B$87,0)</f>
        <v>0</v>
      </c>
      <c r="DD41" s="292">
        <f>IF(AND(DD35&gt;=calculadoraViab!$C$85,DD35&lt;EDATE(calculadoraViab!$C$87,calculadoraViab!$F$72)),calculadoraViab!$C$29/calculadoraViab!$B$87,0)</f>
        <v>0</v>
      </c>
      <c r="DE41" s="292">
        <f>IF(AND(DE35&gt;=calculadoraViab!$C$85,DE35&lt;EDATE(calculadoraViab!$C$87,calculadoraViab!$F$72)),calculadoraViab!$C$29/calculadoraViab!$B$87,0)</f>
        <v>0</v>
      </c>
      <c r="DF41" s="292">
        <f>IF(AND(DF35&gt;=calculadoraViab!$C$85,DF35&lt;EDATE(calculadoraViab!$C$87,calculadoraViab!$F$72)),calculadoraViab!$C$29/calculadoraViab!$B$87,0)</f>
        <v>0</v>
      </c>
      <c r="DG41" s="292">
        <f>IF(AND(DG35&gt;=calculadoraViab!$C$85,DG35&lt;EDATE(calculadoraViab!$C$87,calculadoraViab!$F$72)),calculadoraViab!$C$29/calculadoraViab!$B$87,0)</f>
        <v>0</v>
      </c>
      <c r="DH41" s="292">
        <f>IF(AND(DH35&gt;=calculadoraViab!$C$85,DH35&lt;EDATE(calculadoraViab!$C$87,calculadoraViab!$F$72)),calculadoraViab!$C$29/calculadoraViab!$B$87,0)</f>
        <v>0</v>
      </c>
      <c r="DI41" s="292">
        <f>IF(AND(DI35&gt;=calculadoraViab!$C$85,DI35&lt;EDATE(calculadoraViab!$C$87,calculadoraViab!$F$72)),calculadoraViab!$C$29/calculadoraViab!$B$87,0)</f>
        <v>0</v>
      </c>
      <c r="DJ41" s="292">
        <f>IF(AND(DJ35&gt;=calculadoraViab!$C$85,DJ35&lt;EDATE(calculadoraViab!$C$87,calculadoraViab!$F$72)),calculadoraViab!$C$29/calculadoraViab!$B$87,0)</f>
        <v>0</v>
      </c>
      <c r="DK41" s="292">
        <f>IF(AND(DK35&gt;=calculadoraViab!$C$85,DK35&lt;EDATE(calculadoraViab!$C$87,calculadoraViab!$F$72)),calculadoraViab!$C$29/calculadoraViab!$B$87,0)</f>
        <v>0</v>
      </c>
      <c r="DL41" s="292">
        <f>IF(AND(DL35&gt;=calculadoraViab!$C$85,DL35&lt;EDATE(calculadoraViab!$C$87,calculadoraViab!$F$72)),calculadoraViab!$C$29/calculadoraViab!$B$87,0)</f>
        <v>0</v>
      </c>
      <c r="DM41" s="292">
        <f>IF(AND(DM35&gt;=calculadoraViab!$C$85,DM35&lt;EDATE(calculadoraViab!$C$87,calculadoraViab!$F$72)),calculadoraViab!$C$29/calculadoraViab!$B$87,0)</f>
        <v>0</v>
      </c>
      <c r="DN41" s="292">
        <f>IF(AND(DN35&gt;=calculadoraViab!$C$85,DN35&lt;EDATE(calculadoraViab!$C$87,calculadoraViab!$F$72)),calculadoraViab!$C$29/calculadoraViab!$B$87,0)</f>
        <v>0</v>
      </c>
      <c r="DO41" s="292">
        <f>IF(AND(DO35&gt;=calculadoraViab!$C$85,DO35&lt;EDATE(calculadoraViab!$C$87,calculadoraViab!$F$72)),calculadoraViab!$C$29/calculadoraViab!$B$87,0)</f>
        <v>0</v>
      </c>
      <c r="DP41" s="292">
        <f>IF(AND(DP35&gt;=calculadoraViab!$C$85,DP35&lt;EDATE(calculadoraViab!$C$87,calculadoraViab!$F$72)),calculadoraViab!$C$29/calculadoraViab!$B$87,0)</f>
        <v>0</v>
      </c>
      <c r="DQ41" s="292">
        <f>IF(AND(DQ35&gt;=calculadoraViab!$C$85,DQ35&lt;EDATE(calculadoraViab!$C$87,calculadoraViab!$F$72)),calculadoraViab!$C$29/calculadoraViab!$B$87,0)</f>
        <v>0</v>
      </c>
      <c r="DR41" s="292">
        <f>IF(AND(DR35&gt;=calculadoraViab!$C$85,DR35&lt;EDATE(calculadoraViab!$C$87,calculadoraViab!$F$72)),calculadoraViab!$C$29/calculadoraViab!$B$87,0)</f>
        <v>0</v>
      </c>
    </row>
    <row r="42" ht="14.25" customHeight="1">
      <c r="A42" s="291" t="s">
        <v>181</v>
      </c>
      <c r="B42" s="292">
        <f>IF(AND(fluxoDeCaixa!B35&gt;=calculadoraViab!$C$85,fluxoDeCaixa!B35&lt;calculadoraViab!$C$87),(-calculadoraViab!$B$58*SUM(fluxoDeCaixa!$B$43:$BE$43)/(calculadoraViab!$B$86+calculadoraViab!$B$87)),0)</f>
        <v>0</v>
      </c>
      <c r="C42" s="292">
        <f>IF(AND(fluxoDeCaixa!C35&gt;=calculadoraViab!$C$85,fluxoDeCaixa!C35&lt;calculadoraViab!$C$87),(-calculadoraViab!$B$58*SUM(fluxoDeCaixa!$B$43:$BE$43)/(calculadoraViab!$B$86+calculadoraViab!$B$87)),0)</f>
        <v>0</v>
      </c>
      <c r="D42" s="292">
        <f>IF(AND(fluxoDeCaixa!D35&gt;=calculadoraViab!$C$85,fluxoDeCaixa!D35&lt;calculadoraViab!$C$87),(-calculadoraViab!$B$58*SUM(fluxoDeCaixa!$B$43:$BE$43)/(calculadoraViab!$B$86+calculadoraViab!$B$87)),0)</f>
        <v>0</v>
      </c>
      <c r="E42" s="292">
        <f>IF(AND(fluxoDeCaixa!E35&gt;=calculadoraViab!$C$85,fluxoDeCaixa!E35&lt;calculadoraViab!$C$87),(-calculadoraViab!$B$58*SUM(fluxoDeCaixa!$B$43:$BE$43)/(calculadoraViab!$B$86+calculadoraViab!$B$87)),0)</f>
        <v>0</v>
      </c>
      <c r="F42" s="292">
        <f>IF(AND(fluxoDeCaixa!F35&gt;=calculadoraViab!$C$85,fluxoDeCaixa!F35&lt;calculadoraViab!$C$87),(-calculadoraViab!$B$58*SUM(fluxoDeCaixa!$B$43:$BE$43)/(calculadoraViab!$B$86+calculadoraViab!$B$87)),0)</f>
        <v>0</v>
      </c>
      <c r="G42" s="292">
        <f>IF(AND(fluxoDeCaixa!G35&gt;=calculadoraViab!$C$85,fluxoDeCaixa!G35&lt;calculadoraViab!$C$87),(-calculadoraViab!$B$58*SUM(fluxoDeCaixa!$B$43:$BE$43)/(calculadoraViab!$B$86+calculadoraViab!$B$87)),0)</f>
        <v>0</v>
      </c>
      <c r="H42" s="292">
        <f>IF(AND(fluxoDeCaixa!H35&gt;=calculadoraViab!$C$85,fluxoDeCaixa!H35&lt;calculadoraViab!$C$87),(-calculadoraViab!$B$58*SUM(fluxoDeCaixa!$B$43:$BE$43)/(calculadoraViab!$B$86+calculadoraViab!$B$87)),0)</f>
        <v>0</v>
      </c>
      <c r="I42" s="292">
        <f>IF(AND(fluxoDeCaixa!I35&gt;=calculadoraViab!$C$85,fluxoDeCaixa!I35&lt;calculadoraViab!$C$87),(-calculadoraViab!$B$58*SUM(fluxoDeCaixa!$B$43:$BE$43)/(calculadoraViab!$B$86+calculadoraViab!$B$87)),0)</f>
        <v>0</v>
      </c>
      <c r="J42" s="292">
        <f>IF(AND(fluxoDeCaixa!J35&gt;=calculadoraViab!$C$85,fluxoDeCaixa!J35&lt;calculadoraViab!$C$87),(-calculadoraViab!$B$58*SUM(fluxoDeCaixa!$B$43:$BE$43)/(calculadoraViab!$B$86+calculadoraViab!$B$87)),0)</f>
        <v>0</v>
      </c>
      <c r="K42" s="292">
        <f>IF(AND(fluxoDeCaixa!K35&gt;=calculadoraViab!$C$85,fluxoDeCaixa!K35&lt;calculadoraViab!$C$87),(-calculadoraViab!$B$58*SUM(fluxoDeCaixa!$B$43:$BE$43)/(calculadoraViab!$B$86+calculadoraViab!$B$87)),0)</f>
        <v>-3920.528017</v>
      </c>
      <c r="L42" s="292">
        <f>IF(AND(fluxoDeCaixa!L35&gt;=calculadoraViab!$C$85,fluxoDeCaixa!L35&lt;calculadoraViab!$C$87),(-calculadoraViab!$B$58*SUM(fluxoDeCaixa!$B$43:$BE$43)/(calculadoraViab!$B$86+calculadoraViab!$B$87)),0)</f>
        <v>-3920.528017</v>
      </c>
      <c r="M42" s="292">
        <f>IF(AND(fluxoDeCaixa!M35&gt;=calculadoraViab!$C$85,fluxoDeCaixa!M35&lt;calculadoraViab!$C$87),(-calculadoraViab!$B$58*SUM(fluxoDeCaixa!$B$43:$BE$43)/(calculadoraViab!$B$86+calculadoraViab!$B$87)),0)</f>
        <v>-3920.528017</v>
      </c>
      <c r="N42" s="292">
        <f>IF(AND(fluxoDeCaixa!N35&gt;=calculadoraViab!$C$85,fluxoDeCaixa!N35&lt;calculadoraViab!$C$87),(-calculadoraViab!$B$58*SUM(fluxoDeCaixa!$B$43:$BE$43)/(calculadoraViab!$B$86+calculadoraViab!$B$87)),0)</f>
        <v>-3920.528017</v>
      </c>
      <c r="O42" s="292">
        <f>IF(AND(fluxoDeCaixa!O35&gt;=calculadoraViab!$C$85,fluxoDeCaixa!O35&lt;calculadoraViab!$C$87),(-calculadoraViab!$B$58*SUM(fluxoDeCaixa!$B$43:$BE$43)/(calculadoraViab!$B$86+calculadoraViab!$B$87)),0)</f>
        <v>-3920.528017</v>
      </c>
      <c r="P42" s="292">
        <f>IF(AND(fluxoDeCaixa!P35&gt;=calculadoraViab!$C$85,fluxoDeCaixa!P35&lt;calculadoraViab!$C$87),(-calculadoraViab!$B$58*SUM(fluxoDeCaixa!$B$43:$BE$43)/(calculadoraViab!$B$86+calculadoraViab!$B$87)),0)</f>
        <v>-3920.528017</v>
      </c>
      <c r="Q42" s="292">
        <f>IF(AND(fluxoDeCaixa!Q35&gt;=calculadoraViab!$C$85,fluxoDeCaixa!Q35&lt;calculadoraViab!$C$87),(-calculadoraViab!$B$58*SUM(fluxoDeCaixa!$B$43:$BE$43)/(calculadoraViab!$B$86+calculadoraViab!$B$87)),0)</f>
        <v>-3920.528017</v>
      </c>
      <c r="R42" s="292">
        <f>IF(AND(fluxoDeCaixa!R35&gt;=calculadoraViab!$C$85,fluxoDeCaixa!R35&lt;calculadoraViab!$C$87),(-calculadoraViab!$B$58*SUM(fluxoDeCaixa!$B$43:$BE$43)/(calculadoraViab!$B$86+calculadoraViab!$B$87)),0)</f>
        <v>-3920.528017</v>
      </c>
      <c r="S42" s="292">
        <f>IF(AND(fluxoDeCaixa!S35&gt;=calculadoraViab!$C$85,fluxoDeCaixa!S35&lt;calculadoraViab!$C$87),(-calculadoraViab!$B$58*SUM(fluxoDeCaixa!$B$43:$BE$43)/(calculadoraViab!$B$86+calculadoraViab!$B$87)),0)</f>
        <v>-3920.528017</v>
      </c>
      <c r="T42" s="292">
        <f>IF(AND(fluxoDeCaixa!T35&gt;=calculadoraViab!$C$85,fluxoDeCaixa!T35&lt;calculadoraViab!$C$87),(-calculadoraViab!$B$58*SUM(fluxoDeCaixa!$B$43:$BE$43)/(calculadoraViab!$B$86+calculadoraViab!$B$87)),0)</f>
        <v>-3920.528017</v>
      </c>
      <c r="U42" s="292">
        <f>IF(AND(fluxoDeCaixa!U35&gt;=calculadoraViab!$C$85,fluxoDeCaixa!U35&lt;calculadoraViab!$C$87),(-calculadoraViab!$B$58*SUM(fluxoDeCaixa!$B$43:$BE$43)/(calculadoraViab!$B$86+calculadoraViab!$B$87)),0)</f>
        <v>-3920.528017</v>
      </c>
      <c r="V42" s="292">
        <f>IF(AND(fluxoDeCaixa!V35&gt;=calculadoraViab!$C$85,fluxoDeCaixa!V35&lt;calculadoraViab!$C$87),(-calculadoraViab!$B$58*SUM(fluxoDeCaixa!$B$43:$BE$43)/(calculadoraViab!$B$86+calculadoraViab!$B$87)),0)</f>
        <v>-3920.528017</v>
      </c>
      <c r="W42" s="292">
        <f>IF(AND(fluxoDeCaixa!W35&gt;=calculadoraViab!$C$85,fluxoDeCaixa!W35&lt;calculadoraViab!$C$87),(-calculadoraViab!$B$58*SUM(fluxoDeCaixa!$B$43:$BE$43)/(calculadoraViab!$B$86+calculadoraViab!$B$87)),0)</f>
        <v>-3920.528017</v>
      </c>
      <c r="X42" s="292">
        <f>IF(AND(fluxoDeCaixa!X35&gt;=calculadoraViab!$C$85,fluxoDeCaixa!X35&lt;calculadoraViab!$C$87),(-calculadoraViab!$B$58*SUM(fluxoDeCaixa!$B$43:$BE$43)/(calculadoraViab!$B$86+calculadoraViab!$B$87)),0)</f>
        <v>-3920.528017</v>
      </c>
      <c r="Y42" s="292">
        <f>IF(AND(fluxoDeCaixa!Y35&gt;=calculadoraViab!$C$85,fluxoDeCaixa!Y35&lt;calculadoraViab!$C$87),(-calculadoraViab!$B$58*SUM(fluxoDeCaixa!$B$43:$BE$43)/(calculadoraViab!$B$86+calculadoraViab!$B$87)),0)</f>
        <v>-3920.528017</v>
      </c>
      <c r="Z42" s="292">
        <f>IF(AND(fluxoDeCaixa!Z35&gt;=calculadoraViab!$C$85,fluxoDeCaixa!Z35&lt;calculadoraViab!$C$87),(-calculadoraViab!$B$58*SUM(fluxoDeCaixa!$B$43:$BE$43)/(calculadoraViab!$B$86+calculadoraViab!$B$87)),0)</f>
        <v>-3920.528017</v>
      </c>
      <c r="AA42" s="292">
        <f>IF(AND(fluxoDeCaixa!AA35&gt;=calculadoraViab!$C$85,fluxoDeCaixa!AA35&lt;calculadoraViab!$C$87),(-calculadoraViab!$B$58*SUM(fluxoDeCaixa!$B$43:$BE$43)/(calculadoraViab!$B$86+calculadoraViab!$B$87)),0)</f>
        <v>-3920.528017</v>
      </c>
      <c r="AB42" s="292">
        <f>IF(AND(fluxoDeCaixa!AB35&gt;=calculadoraViab!$C$85,fluxoDeCaixa!AB35&lt;calculadoraViab!$C$87),(-calculadoraViab!$B$58*SUM(fluxoDeCaixa!$B$43:$BE$43)/(calculadoraViab!$B$86+calculadoraViab!$B$87)),0)</f>
        <v>-3920.528017</v>
      </c>
      <c r="AC42" s="292">
        <f>IF(AND(fluxoDeCaixa!AC35&gt;=calculadoraViab!$C$85,fluxoDeCaixa!AC35&lt;calculadoraViab!$C$87),(-calculadoraViab!$B$58*SUM(fluxoDeCaixa!$B$43:$BE$43)/(calculadoraViab!$B$86+calculadoraViab!$B$87)),0)</f>
        <v>-3920.528017</v>
      </c>
      <c r="AD42" s="292">
        <f>IF(AND(fluxoDeCaixa!AD35&gt;=calculadoraViab!$C$85,fluxoDeCaixa!AD35&lt;calculadoraViab!$C$87),(-calculadoraViab!$B$58*SUM(fluxoDeCaixa!$B$43:$BE$43)/(calculadoraViab!$B$86+calculadoraViab!$B$87)),0)</f>
        <v>-3920.528017</v>
      </c>
      <c r="AE42" s="292">
        <f>IF(AND(fluxoDeCaixa!AE35&gt;=calculadoraViab!$C$85,fluxoDeCaixa!AE35&lt;calculadoraViab!$C$87),(-calculadoraViab!$B$58*SUM(fluxoDeCaixa!$B$43:$BE$43)/(calculadoraViab!$B$86+calculadoraViab!$B$87)),0)</f>
        <v>-3920.528017</v>
      </c>
      <c r="AF42" s="292">
        <f>IF(AND(fluxoDeCaixa!AF35&gt;=calculadoraViab!$C$85,fluxoDeCaixa!AF35&lt;calculadoraViab!$C$87),(-calculadoraViab!$B$58*SUM(fluxoDeCaixa!$B$43:$BE$43)/(calculadoraViab!$B$86+calculadoraViab!$B$87)),0)</f>
        <v>-3920.528017</v>
      </c>
      <c r="AG42" s="292">
        <f>IF(AND(fluxoDeCaixa!AG35&gt;=calculadoraViab!$C$85,fluxoDeCaixa!AG35&lt;calculadoraViab!$C$87),(-calculadoraViab!$B$58*SUM(fluxoDeCaixa!$B$43:$BE$43)/(calculadoraViab!$B$86+calculadoraViab!$B$87)),0)</f>
        <v>-3920.528017</v>
      </c>
      <c r="AH42" s="292">
        <f>IF(AND(fluxoDeCaixa!AH35&gt;=calculadoraViab!$C$85,fluxoDeCaixa!AH35&lt;calculadoraViab!$C$87),(-calculadoraViab!$B$58*SUM(fluxoDeCaixa!$B$43:$BE$43)/(calculadoraViab!$B$86+calculadoraViab!$B$87)),0)</f>
        <v>-3920.528017</v>
      </c>
      <c r="AI42" s="292">
        <f>IF(AND(fluxoDeCaixa!AI35&gt;=calculadoraViab!$C$85,fluxoDeCaixa!AI35&lt;calculadoraViab!$C$87),(-calculadoraViab!$B$58*SUM(fluxoDeCaixa!$B$43:$BE$43)/(calculadoraViab!$B$86+calculadoraViab!$B$87)),0)</f>
        <v>-3920.528017</v>
      </c>
      <c r="AJ42" s="292">
        <f>IF(AND(fluxoDeCaixa!AJ35&gt;=calculadoraViab!$C$85,fluxoDeCaixa!AJ35&lt;calculadoraViab!$C$87),(-calculadoraViab!$B$58*SUM(fluxoDeCaixa!$B$43:$BE$43)/(calculadoraViab!$B$86+calculadoraViab!$B$87)),0)</f>
        <v>-3920.528017</v>
      </c>
      <c r="AK42" s="292">
        <f>IF(AND(fluxoDeCaixa!AK35&gt;=calculadoraViab!$C$85,fluxoDeCaixa!AK35&lt;calculadoraViab!$C$87),(-calculadoraViab!$B$58*SUM(fluxoDeCaixa!$B$43:$BE$43)/(calculadoraViab!$B$86+calculadoraViab!$B$87)),0)</f>
        <v>-3920.528017</v>
      </c>
      <c r="AL42" s="292">
        <f>IF(AND(fluxoDeCaixa!AL35&gt;=calculadoraViab!$C$85,fluxoDeCaixa!AL35&lt;calculadoraViab!$C$87),(-calculadoraViab!$B$58*SUM(fluxoDeCaixa!$B$43:$BE$43)/(calculadoraViab!$B$86+calculadoraViab!$B$87)),0)</f>
        <v>-3920.528017</v>
      </c>
      <c r="AM42" s="292">
        <f>IF(AND(fluxoDeCaixa!AM35&gt;=calculadoraViab!$C$85,fluxoDeCaixa!AM35&lt;calculadoraViab!$C$87),(-calculadoraViab!$B$58*SUM(fluxoDeCaixa!$B$43:$BE$43)/(calculadoraViab!$B$86+calculadoraViab!$B$87)),0)</f>
        <v>-3920.528017</v>
      </c>
      <c r="AN42" s="292">
        <f>IF(AND(fluxoDeCaixa!AN35&gt;=calculadoraViab!$C$85,fluxoDeCaixa!AN35&lt;calculadoraViab!$C$87),(-calculadoraViab!$B$58*SUM(fluxoDeCaixa!$B$43:$BE$43)/(calculadoraViab!$B$86+calculadoraViab!$B$87)),0)</f>
        <v>0</v>
      </c>
      <c r="AO42" s="292">
        <f>IF(AND(fluxoDeCaixa!AO35&gt;=calculadoraViab!$C$85,fluxoDeCaixa!AO35&lt;calculadoraViab!$C$87),(-calculadoraViab!$B$58*SUM(fluxoDeCaixa!$B$43:$BE$43)/(calculadoraViab!$B$86+calculadoraViab!$B$87)),0)</f>
        <v>0</v>
      </c>
      <c r="AP42" s="292">
        <f>IF(AND(fluxoDeCaixa!AP35&gt;=calculadoraViab!$C$85,fluxoDeCaixa!AP35&lt;calculadoraViab!$C$87),(-calculadoraViab!$B$58*SUM(fluxoDeCaixa!$B$43:$BE$43)/(calculadoraViab!$B$86+calculadoraViab!$B$87)),0)</f>
        <v>0</v>
      </c>
      <c r="AQ42" s="292">
        <f>IF(AND(fluxoDeCaixa!AQ35&gt;=calculadoraViab!$C$85,fluxoDeCaixa!AQ35&lt;calculadoraViab!$C$87),(-calculadoraViab!$B$58*SUM(fluxoDeCaixa!$B$43:$BE$43)/(calculadoraViab!$B$86+calculadoraViab!$B$87)),0)</f>
        <v>0</v>
      </c>
      <c r="AR42" s="292">
        <f>IF(AND(fluxoDeCaixa!AR35&gt;=calculadoraViab!$C$85,fluxoDeCaixa!AR35&lt;calculadoraViab!$C$87),(-calculadoraViab!$B$58*SUM(fluxoDeCaixa!$B$43:$BE$43)/(calculadoraViab!$B$86+calculadoraViab!$B$87)),0)</f>
        <v>0</v>
      </c>
      <c r="AS42" s="292">
        <f>IF(AND(fluxoDeCaixa!AS35&gt;=calculadoraViab!$C$85,fluxoDeCaixa!AS35&lt;calculadoraViab!$C$87),(-calculadoraViab!$B$58*SUM(fluxoDeCaixa!$B$43:$BE$43)/(calculadoraViab!$B$86+calculadoraViab!$B$87)),0)</f>
        <v>0</v>
      </c>
      <c r="AT42" s="292">
        <f>IF(AND(fluxoDeCaixa!AT35&gt;=calculadoraViab!$C$85,fluxoDeCaixa!AT35&lt;calculadoraViab!$C$87),(-calculadoraViab!$B$58*SUM(fluxoDeCaixa!$B$43:$BE$43)/(calculadoraViab!$B$86+calculadoraViab!$B$87)),0)</f>
        <v>0</v>
      </c>
      <c r="AU42" s="292">
        <f>IF(AND(fluxoDeCaixa!AU35&gt;=calculadoraViab!$C$85,fluxoDeCaixa!AU35&lt;calculadoraViab!$C$87),(-calculadoraViab!$B$58*SUM(fluxoDeCaixa!$B$43:$BE$43)/(calculadoraViab!$B$86+calculadoraViab!$B$87)),0)</f>
        <v>0</v>
      </c>
      <c r="AV42" s="292">
        <f>IF(AND(fluxoDeCaixa!AV35&gt;=calculadoraViab!$C$85,fluxoDeCaixa!AV35&lt;calculadoraViab!$C$87),(-calculadoraViab!$B$58*SUM(fluxoDeCaixa!$B$43:$BE$43)/(calculadoraViab!$B$86+calculadoraViab!$B$87)),0)</f>
        <v>0</v>
      </c>
      <c r="AW42" s="292">
        <f>IF(AND(fluxoDeCaixa!AW35&gt;=calculadoraViab!$C$85,fluxoDeCaixa!AW35&lt;calculadoraViab!$C$87),(-calculadoraViab!$B$58*SUM(fluxoDeCaixa!$B$43:$BE$43)/(calculadoraViab!$B$86+calculadoraViab!$B$87)),0)</f>
        <v>0</v>
      </c>
      <c r="AX42" s="292">
        <f>IF(AND(fluxoDeCaixa!AX35&gt;=calculadoraViab!$C$85,fluxoDeCaixa!AX35&lt;calculadoraViab!$C$87),(-calculadoraViab!$B$58*SUM(fluxoDeCaixa!$B$43:$BE$43)/(calculadoraViab!$B$86+calculadoraViab!$B$87)),0)</f>
        <v>0</v>
      </c>
      <c r="AY42" s="292">
        <f>IF(AND(fluxoDeCaixa!AY35&gt;=calculadoraViab!$C$85,fluxoDeCaixa!AY35&lt;calculadoraViab!$C$87),(-calculadoraViab!$B$58*SUM(fluxoDeCaixa!$B$43:$BE$43)/(calculadoraViab!$B$86+calculadoraViab!$B$87)),0)</f>
        <v>0</v>
      </c>
      <c r="AZ42" s="292">
        <f>IF(AND(fluxoDeCaixa!AZ35&gt;=calculadoraViab!$C$85,fluxoDeCaixa!AZ35&lt;calculadoraViab!$C$87),(-calculadoraViab!$B$58*SUM(fluxoDeCaixa!$B$43:$BE$43)/(calculadoraViab!$B$86+calculadoraViab!$B$87)),0)</f>
        <v>0</v>
      </c>
      <c r="BA42" s="292">
        <f>IF(AND(fluxoDeCaixa!BA35&gt;=calculadoraViab!$C$85,fluxoDeCaixa!BA35&lt;calculadoraViab!$C$87),(-calculadoraViab!$B$58*SUM(fluxoDeCaixa!$B$43:$BE$43)/(calculadoraViab!$B$86+calculadoraViab!$B$87)),0)</f>
        <v>0</v>
      </c>
      <c r="BB42" s="292">
        <f>IF(AND(fluxoDeCaixa!BB35&gt;=calculadoraViab!$C$85,fluxoDeCaixa!BB35&lt;calculadoraViab!$C$87),(-calculadoraViab!$B$58*SUM(fluxoDeCaixa!$B$43:$BE$43)/(calculadoraViab!$B$86+calculadoraViab!$B$87)),0)</f>
        <v>0</v>
      </c>
      <c r="BC42" s="292">
        <f>IF(AND(fluxoDeCaixa!BC35&gt;=calculadoraViab!$C$85,fluxoDeCaixa!BC35&lt;calculadoraViab!$C$87),(-calculadoraViab!$B$58*SUM(fluxoDeCaixa!$B$43:$BE$43)/(calculadoraViab!$B$86+calculadoraViab!$B$87)),0)</f>
        <v>0</v>
      </c>
      <c r="BD42" s="292">
        <f>IF(AND(fluxoDeCaixa!BD35&gt;=calculadoraViab!$C$85,fluxoDeCaixa!BD35&lt;calculadoraViab!$C$87),(-calculadoraViab!$B$58*SUM(fluxoDeCaixa!$B$43:$BE$43)/(calculadoraViab!$B$86+calculadoraViab!$B$87)),0)</f>
        <v>0</v>
      </c>
      <c r="BE42" s="292">
        <f>IF(AND(fluxoDeCaixa!BE35&gt;=calculadoraViab!$C$85,fluxoDeCaixa!BE35&lt;calculadoraViab!$C$87),(-calculadoraViab!$B$58*SUM(fluxoDeCaixa!$B$43:$BE$43)/(calculadoraViab!$B$86+calculadoraViab!$B$87)),0)</f>
        <v>0</v>
      </c>
      <c r="BF42" s="292">
        <f>IF(AND(fluxoDeCaixa!BF35&gt;=calculadoraViab!$C$85,fluxoDeCaixa!BF35&lt;calculadoraViab!$C$87),(-calculadoraViab!$B$58*SUM(fluxoDeCaixa!$B$43:$BE$43)/(calculadoraViab!$B$86+calculadoraViab!$B$87)),0)</f>
        <v>0</v>
      </c>
      <c r="BG42" s="292">
        <f>IF(AND(fluxoDeCaixa!BG35&gt;=calculadoraViab!$C$85,fluxoDeCaixa!BG35&lt;calculadoraViab!$C$87),(-calculadoraViab!$B$58*SUM(fluxoDeCaixa!$B$43:$BE$43)/(calculadoraViab!$B$86+calculadoraViab!$B$87)),0)</f>
        <v>0</v>
      </c>
      <c r="BH42" s="292">
        <f>IF(AND(fluxoDeCaixa!BH35&gt;=calculadoraViab!$C$85,fluxoDeCaixa!BH35&lt;calculadoraViab!$C$87),(-calculadoraViab!$B$58*SUM(fluxoDeCaixa!$B$43:$BE$43)/(calculadoraViab!$B$86+calculadoraViab!$B$87)),0)</f>
        <v>0</v>
      </c>
      <c r="BI42" s="292">
        <f>IF(AND(fluxoDeCaixa!BI35&gt;=calculadoraViab!$C$85,fluxoDeCaixa!BI35&lt;calculadoraViab!$C$87),(-calculadoraViab!$B$58*SUM(fluxoDeCaixa!$B$43:$BE$43)/(calculadoraViab!$B$86+calculadoraViab!$B$87)),0)</f>
        <v>0</v>
      </c>
      <c r="BJ42" s="292">
        <f>IF(AND(fluxoDeCaixa!BJ35&gt;=calculadoraViab!$C$85,fluxoDeCaixa!BJ35&lt;calculadoraViab!$C$87),(-calculadoraViab!$B$58*SUM(fluxoDeCaixa!$B$43:$BE$43)/(calculadoraViab!$B$86+calculadoraViab!$B$87)),0)</f>
        <v>0</v>
      </c>
      <c r="BK42" s="292">
        <f>IF(AND(fluxoDeCaixa!BK35&gt;=calculadoraViab!$C$85,fluxoDeCaixa!BK35&lt;calculadoraViab!$C$87),(-calculadoraViab!$B$58*SUM(fluxoDeCaixa!$B$43:$BE$43)/(calculadoraViab!$B$86+calculadoraViab!$B$87)),0)</f>
        <v>0</v>
      </c>
      <c r="BL42" s="292">
        <f>IF(AND(fluxoDeCaixa!BL35&gt;=calculadoraViab!$C$85,fluxoDeCaixa!BL35&lt;calculadoraViab!$C$87),(-calculadoraViab!$B$58*SUM(fluxoDeCaixa!$B$43:$BE$43)/(calculadoraViab!$B$86+calculadoraViab!$B$87)),0)</f>
        <v>0</v>
      </c>
      <c r="BM42" s="292">
        <f>IF(AND(fluxoDeCaixa!BM35&gt;=calculadoraViab!$C$85,fluxoDeCaixa!BM35&lt;calculadoraViab!$C$87),(-calculadoraViab!$B$58*SUM(fluxoDeCaixa!$B$43:$BE$43)/(calculadoraViab!$B$86+calculadoraViab!$B$87)),0)</f>
        <v>0</v>
      </c>
      <c r="BN42" s="292">
        <f>IF(AND(fluxoDeCaixa!BN35&gt;=calculadoraViab!$C$85,fluxoDeCaixa!BN35&lt;calculadoraViab!$C$87),(-calculadoraViab!$B$58*SUM(fluxoDeCaixa!$B$43:$BE$43)/(calculadoraViab!$B$86+calculadoraViab!$B$87)),0)</f>
        <v>0</v>
      </c>
      <c r="BO42" s="292">
        <f>IF(AND(fluxoDeCaixa!BO35&gt;=calculadoraViab!$C$85,fluxoDeCaixa!BO35&lt;calculadoraViab!$C$87),(-calculadoraViab!$B$58*SUM(fluxoDeCaixa!$B$43:$BE$43)/(calculadoraViab!$B$86+calculadoraViab!$B$87)),0)</f>
        <v>0</v>
      </c>
      <c r="BP42" s="292">
        <f>IF(AND(fluxoDeCaixa!BP35&gt;=calculadoraViab!$C$85,fluxoDeCaixa!BP35&lt;calculadoraViab!$C$87),(-calculadoraViab!$B$58*SUM(fluxoDeCaixa!$B$43:$BE$43)/(calculadoraViab!$B$86+calculadoraViab!$B$87)),0)</f>
        <v>0</v>
      </c>
      <c r="BQ42" s="292">
        <f>IF(AND(fluxoDeCaixa!BQ35&gt;=calculadoraViab!$C$85,fluxoDeCaixa!BQ35&lt;calculadoraViab!$C$87),(-calculadoraViab!$B$58*SUM(fluxoDeCaixa!$B$43:$BE$43)/(calculadoraViab!$B$86+calculadoraViab!$B$87)),0)</f>
        <v>0</v>
      </c>
      <c r="BR42" s="292">
        <f>IF(AND(fluxoDeCaixa!BR35&gt;=calculadoraViab!$C$85,fluxoDeCaixa!BR35&lt;calculadoraViab!$C$87),(-calculadoraViab!$B$58*SUM(fluxoDeCaixa!$B$43:$BE$43)/(calculadoraViab!$B$86+calculadoraViab!$B$87)),0)</f>
        <v>0</v>
      </c>
      <c r="BS42" s="292">
        <f>IF(AND(fluxoDeCaixa!BS35&gt;=calculadoraViab!$C$85,fluxoDeCaixa!BS35&lt;calculadoraViab!$C$87),(-calculadoraViab!$B$58*SUM(fluxoDeCaixa!$B$43:$BE$43)/(calculadoraViab!$B$86+calculadoraViab!$B$87)),0)</f>
        <v>0</v>
      </c>
      <c r="BT42" s="292">
        <f>IF(AND(fluxoDeCaixa!BT35&gt;=calculadoraViab!$C$85,fluxoDeCaixa!BT35&lt;calculadoraViab!$C$87),(-calculadoraViab!$B$58*SUM(fluxoDeCaixa!$B$43:$BE$43)/(calculadoraViab!$B$86+calculadoraViab!$B$87)),0)</f>
        <v>0</v>
      </c>
      <c r="BU42" s="292">
        <f>IF(AND(fluxoDeCaixa!BU35&gt;=calculadoraViab!$C$85,fluxoDeCaixa!BU35&lt;calculadoraViab!$C$87),(-calculadoraViab!$B$58*SUM(fluxoDeCaixa!$B$43:$BE$43)/(calculadoraViab!$B$86+calculadoraViab!$B$87)),0)</f>
        <v>0</v>
      </c>
      <c r="BV42" s="292">
        <f>IF(AND(fluxoDeCaixa!BV35&gt;=calculadoraViab!$C$85,fluxoDeCaixa!BV35&lt;calculadoraViab!$C$87),(-calculadoraViab!$B$58*SUM(fluxoDeCaixa!$B$43:$BE$43)/(calculadoraViab!$B$86+calculadoraViab!$B$87)),0)</f>
        <v>0</v>
      </c>
      <c r="BW42" s="292">
        <f>IF(AND(fluxoDeCaixa!BW35&gt;=calculadoraViab!$C$85,fluxoDeCaixa!BW35&lt;calculadoraViab!$C$87),(-calculadoraViab!$B$58*SUM(fluxoDeCaixa!$B$43:$BE$43)/(calculadoraViab!$B$86+calculadoraViab!$B$87)),0)</f>
        <v>0</v>
      </c>
      <c r="BX42" s="292">
        <f>IF(AND(fluxoDeCaixa!BX35&gt;=calculadoraViab!$C$85,fluxoDeCaixa!BX35&lt;calculadoraViab!$C$87),(-calculadoraViab!$B$58*SUM(fluxoDeCaixa!$B$43:$BE$43)/(calculadoraViab!$B$86+calculadoraViab!$B$87)),0)</f>
        <v>0</v>
      </c>
      <c r="BY42" s="292">
        <f>IF(AND(fluxoDeCaixa!BY35&gt;=calculadoraViab!$C$85,fluxoDeCaixa!BY35&lt;calculadoraViab!$C$87),(-calculadoraViab!$B$58*SUM(fluxoDeCaixa!$B$43:$BE$43)/(calculadoraViab!$B$86+calculadoraViab!$B$87)),0)</f>
        <v>0</v>
      </c>
      <c r="BZ42" s="292">
        <f>IF(AND(fluxoDeCaixa!BZ35&gt;=calculadoraViab!$C$85,fluxoDeCaixa!BZ35&lt;calculadoraViab!$C$87),(-calculadoraViab!$B$58*SUM(fluxoDeCaixa!$B$43:$BE$43)/(calculadoraViab!$B$86+calculadoraViab!$B$87)),0)</f>
        <v>0</v>
      </c>
      <c r="CA42" s="292">
        <f>IF(AND(fluxoDeCaixa!CA35&gt;=calculadoraViab!$C$85,fluxoDeCaixa!CA35&lt;calculadoraViab!$C$87),(-calculadoraViab!$B$58*SUM(fluxoDeCaixa!$B$43:$BE$43)/(calculadoraViab!$B$86+calculadoraViab!$B$87)),0)</f>
        <v>0</v>
      </c>
      <c r="CB42" s="292">
        <f>IF(AND(fluxoDeCaixa!CB35&gt;=calculadoraViab!$C$85,fluxoDeCaixa!CB35&lt;calculadoraViab!$C$87),(-calculadoraViab!$B$58*SUM(fluxoDeCaixa!$B$43:$BE$43)/(calculadoraViab!$B$86+calculadoraViab!$B$87)),0)</f>
        <v>0</v>
      </c>
      <c r="CC42" s="292">
        <f>IF(AND(fluxoDeCaixa!CC35&gt;=calculadoraViab!$C$85,fluxoDeCaixa!CC35&lt;calculadoraViab!$C$87),(-calculadoraViab!$B$58*SUM(fluxoDeCaixa!$B$43:$BE$43)/(calculadoraViab!$B$86+calculadoraViab!$B$87)),0)</f>
        <v>0</v>
      </c>
      <c r="CD42" s="292">
        <f>IF(AND(fluxoDeCaixa!CD35&gt;=calculadoraViab!$C$85,fluxoDeCaixa!CD35&lt;calculadoraViab!$C$87),(-calculadoraViab!$B$58*SUM(fluxoDeCaixa!$B$43:$BE$43)/(calculadoraViab!$B$86+calculadoraViab!$B$87)),0)</f>
        <v>0</v>
      </c>
      <c r="CE42" s="292">
        <f>IF(AND(fluxoDeCaixa!CE35&gt;=calculadoraViab!$C$85,fluxoDeCaixa!CE35&lt;calculadoraViab!$C$87),(-calculadoraViab!$B$58*SUM(fluxoDeCaixa!$B$43:$BE$43)/(calculadoraViab!$B$86+calculadoraViab!$B$87)),0)</f>
        <v>0</v>
      </c>
      <c r="CF42" s="292">
        <f>IF(AND(fluxoDeCaixa!CF35&gt;=calculadoraViab!$C$85,fluxoDeCaixa!CF35&lt;calculadoraViab!$C$87),(-calculadoraViab!$B$58*SUM(fluxoDeCaixa!$B$43:$BE$43)/(calculadoraViab!$B$86+calculadoraViab!$B$87)),0)</f>
        <v>0</v>
      </c>
      <c r="CG42" s="292">
        <f>IF(AND(fluxoDeCaixa!CG35&gt;=calculadoraViab!$C$85,fluxoDeCaixa!CG35&lt;calculadoraViab!$C$87),(-calculadoraViab!$B$58*SUM(fluxoDeCaixa!$B$43:$BE$43)/(calculadoraViab!$B$86+calculadoraViab!$B$87)),0)</f>
        <v>0</v>
      </c>
      <c r="CH42" s="292">
        <f>IF(AND(fluxoDeCaixa!CH35&gt;=calculadoraViab!$C$85,fluxoDeCaixa!CH35&lt;calculadoraViab!$C$87),(-calculadoraViab!$B$58*SUM(fluxoDeCaixa!$B$43:$BE$43)/(calculadoraViab!$B$86+calculadoraViab!$B$87)),0)</f>
        <v>0</v>
      </c>
      <c r="CI42" s="292">
        <f>IF(AND(fluxoDeCaixa!CI35&gt;=calculadoraViab!$C$85,fluxoDeCaixa!CI35&lt;calculadoraViab!$C$87),(-calculadoraViab!$B$58*SUM(fluxoDeCaixa!$B$43:$BE$43)/(calculadoraViab!$B$86+calculadoraViab!$B$87)),0)</f>
        <v>0</v>
      </c>
      <c r="CJ42" s="292">
        <f>IF(AND(fluxoDeCaixa!CJ35&gt;=calculadoraViab!$C$85,fluxoDeCaixa!CJ35&lt;calculadoraViab!$C$87),(-calculadoraViab!$B$58*SUM(fluxoDeCaixa!$B$43:$BE$43)/(calculadoraViab!$B$86+calculadoraViab!$B$87)),0)</f>
        <v>0</v>
      </c>
      <c r="CK42" s="292">
        <f>IF(AND(fluxoDeCaixa!CK35&gt;=calculadoraViab!$C$85,fluxoDeCaixa!CK35&lt;calculadoraViab!$C$87),(-calculadoraViab!$B$58*SUM(fluxoDeCaixa!$B$43:$BE$43)/(calculadoraViab!$B$86+calculadoraViab!$B$87)),0)</f>
        <v>0</v>
      </c>
      <c r="CL42" s="292">
        <f>IF(AND(fluxoDeCaixa!CL35&gt;=calculadoraViab!$C$85,fluxoDeCaixa!CL35&lt;calculadoraViab!$C$87),(-calculadoraViab!$B$58*SUM(fluxoDeCaixa!$B$43:$BE$43)/(calculadoraViab!$B$86+calculadoraViab!$B$87)),0)</f>
        <v>0</v>
      </c>
      <c r="CM42" s="292">
        <f>IF(AND(fluxoDeCaixa!CM35&gt;=calculadoraViab!$C$85,fluxoDeCaixa!CM35&lt;calculadoraViab!$C$87),(-calculadoraViab!$B$58*SUM(fluxoDeCaixa!$B$43:$BE$43)/(calculadoraViab!$B$86+calculadoraViab!$B$87)),0)</f>
        <v>0</v>
      </c>
      <c r="CN42" s="292">
        <f>IF(AND(fluxoDeCaixa!CN35&gt;=calculadoraViab!$C$85,fluxoDeCaixa!CN35&lt;calculadoraViab!$C$87),(-calculadoraViab!$B$58*SUM(fluxoDeCaixa!$B$43:$BE$43)/(calculadoraViab!$B$86+calculadoraViab!$B$87)),0)</f>
        <v>0</v>
      </c>
      <c r="CO42" s="292">
        <f>IF(AND(fluxoDeCaixa!CO35&gt;=calculadoraViab!$C$85,fluxoDeCaixa!CO35&lt;calculadoraViab!$C$87),(-calculadoraViab!$B$58*SUM(fluxoDeCaixa!$B$43:$BE$43)/(calculadoraViab!$B$86+calculadoraViab!$B$87)),0)</f>
        <v>0</v>
      </c>
      <c r="CP42" s="292">
        <f>IF(AND(fluxoDeCaixa!CP35&gt;=calculadoraViab!$C$85,fluxoDeCaixa!CP35&lt;calculadoraViab!$C$87),(-calculadoraViab!$B$58*SUM(fluxoDeCaixa!$B$43:$BE$43)/(calculadoraViab!$B$86+calculadoraViab!$B$87)),0)</f>
        <v>0</v>
      </c>
      <c r="CQ42" s="292">
        <f>IF(AND(fluxoDeCaixa!CQ35&gt;=calculadoraViab!$C$85,fluxoDeCaixa!CQ35&lt;calculadoraViab!$C$87),(-calculadoraViab!$B$58*SUM(fluxoDeCaixa!$B$43:$BE$43)/(calculadoraViab!$B$86+calculadoraViab!$B$87)),0)</f>
        <v>0</v>
      </c>
      <c r="CR42" s="292">
        <f>IF(AND(fluxoDeCaixa!CR35&gt;=calculadoraViab!$C$85,fluxoDeCaixa!CR35&lt;calculadoraViab!$C$87),(-calculadoraViab!$B$58*SUM(fluxoDeCaixa!$B$43:$BE$43)/(calculadoraViab!$B$86+calculadoraViab!$B$87)),0)</f>
        <v>0</v>
      </c>
      <c r="CS42" s="292">
        <f>IF(AND(fluxoDeCaixa!CS35&gt;=calculadoraViab!$C$85,fluxoDeCaixa!CS35&lt;calculadoraViab!$C$87),(-calculadoraViab!$B$58*SUM(fluxoDeCaixa!$B$43:$BE$43)/(calculadoraViab!$B$86+calculadoraViab!$B$87)),0)</f>
        <v>0</v>
      </c>
      <c r="CT42" s="292">
        <f>IF(AND(fluxoDeCaixa!CT35&gt;=calculadoraViab!$C$85,fluxoDeCaixa!CT35&lt;calculadoraViab!$C$87),(-calculadoraViab!$B$58*SUM(fluxoDeCaixa!$B$43:$BE$43)/(calculadoraViab!$B$86+calculadoraViab!$B$87)),0)</f>
        <v>0</v>
      </c>
      <c r="CU42" s="292">
        <f>IF(AND(fluxoDeCaixa!CU35&gt;=calculadoraViab!$C$85,fluxoDeCaixa!CU35&lt;calculadoraViab!$C$87),(-calculadoraViab!$B$58*SUM(fluxoDeCaixa!$B$43:$BE$43)/(calculadoraViab!$B$86+calculadoraViab!$B$87)),0)</f>
        <v>0</v>
      </c>
      <c r="CV42" s="292">
        <f>IF(AND(fluxoDeCaixa!CV35&gt;=calculadoraViab!$C$85,fluxoDeCaixa!CV35&lt;calculadoraViab!$C$87),(-calculadoraViab!$B$58*SUM(fluxoDeCaixa!$B$43:$BE$43)/(calculadoraViab!$B$86+calculadoraViab!$B$87)),0)</f>
        <v>0</v>
      </c>
      <c r="CW42" s="292">
        <f>IF(AND(fluxoDeCaixa!CW35&gt;=calculadoraViab!$C$85,fluxoDeCaixa!CW35&lt;calculadoraViab!$C$87),(-calculadoraViab!$B$58*SUM(fluxoDeCaixa!$B$43:$BE$43)/(calculadoraViab!$B$86+calculadoraViab!$B$87)),0)</f>
        <v>0</v>
      </c>
      <c r="CX42" s="292">
        <f>IF(AND(fluxoDeCaixa!CX35&gt;=calculadoraViab!$C$85,fluxoDeCaixa!CX35&lt;calculadoraViab!$C$87),(-calculadoraViab!$B$58*SUM(fluxoDeCaixa!$B$43:$BE$43)/(calculadoraViab!$B$86+calculadoraViab!$B$87)),0)</f>
        <v>0</v>
      </c>
      <c r="CY42" s="292">
        <f>IF(AND(fluxoDeCaixa!CY35&gt;=calculadoraViab!$C$85,fluxoDeCaixa!CY35&lt;calculadoraViab!$C$87),(-calculadoraViab!$B$58*SUM(fluxoDeCaixa!$B$43:$BE$43)/(calculadoraViab!$B$86+calculadoraViab!$B$87)),0)</f>
        <v>0</v>
      </c>
      <c r="CZ42" s="292">
        <f>IF(AND(fluxoDeCaixa!CZ35&gt;=calculadoraViab!$C$85,fluxoDeCaixa!CZ35&lt;calculadoraViab!$C$87),(-calculadoraViab!$B$58*SUM(fluxoDeCaixa!$B$43:$BE$43)/(calculadoraViab!$B$86+calculadoraViab!$B$87)),0)</f>
        <v>0</v>
      </c>
      <c r="DA42" s="292">
        <f>IF(AND(fluxoDeCaixa!DA35&gt;=calculadoraViab!$C$85,fluxoDeCaixa!DA35&lt;calculadoraViab!$C$87),(-calculadoraViab!$B$58*SUM(fluxoDeCaixa!$B$43:$BE$43)/(calculadoraViab!$B$86+calculadoraViab!$B$87)),0)</f>
        <v>0</v>
      </c>
      <c r="DB42" s="292">
        <f>IF(AND(fluxoDeCaixa!DB35&gt;=calculadoraViab!$C$85,fluxoDeCaixa!DB35&lt;calculadoraViab!$C$87),(-calculadoraViab!$B$58*SUM(fluxoDeCaixa!$B$43:$BE$43)/(calculadoraViab!$B$86+calculadoraViab!$B$87)),0)</f>
        <v>0</v>
      </c>
      <c r="DC42" s="292">
        <f>IF(AND(fluxoDeCaixa!DC35&gt;=calculadoraViab!$C$85,fluxoDeCaixa!DC35&lt;calculadoraViab!$C$87),(-calculadoraViab!$B$58*SUM(fluxoDeCaixa!$B$43:$BE$43)/(calculadoraViab!$B$86+calculadoraViab!$B$87)),0)</f>
        <v>0</v>
      </c>
      <c r="DD42" s="292">
        <f>IF(AND(fluxoDeCaixa!DD35&gt;=calculadoraViab!$C$85,fluxoDeCaixa!DD35&lt;calculadoraViab!$C$87),(-calculadoraViab!$B$58*SUM(fluxoDeCaixa!$B$43:$BE$43)/(calculadoraViab!$B$86+calculadoraViab!$B$87)),0)</f>
        <v>0</v>
      </c>
      <c r="DE42" s="292">
        <f>IF(AND(fluxoDeCaixa!DE35&gt;=calculadoraViab!$C$85,fluxoDeCaixa!DE35&lt;calculadoraViab!$C$87),(-calculadoraViab!$B$58*SUM(fluxoDeCaixa!$B$43:$BE$43)/(calculadoraViab!$B$86+calculadoraViab!$B$87)),0)</f>
        <v>0</v>
      </c>
      <c r="DF42" s="292">
        <f>IF(AND(fluxoDeCaixa!DF35&gt;=calculadoraViab!$C$85,fluxoDeCaixa!DF35&lt;calculadoraViab!$C$87),(-calculadoraViab!$B$58*SUM(fluxoDeCaixa!$B$43:$BE$43)/(calculadoraViab!$B$86+calculadoraViab!$B$87)),0)</f>
        <v>0</v>
      </c>
      <c r="DG42" s="292">
        <f>IF(AND(fluxoDeCaixa!DG35&gt;=calculadoraViab!$C$85,fluxoDeCaixa!DG35&lt;calculadoraViab!$C$87),(-calculadoraViab!$B$58*SUM(fluxoDeCaixa!$B$43:$BE$43)/(calculadoraViab!$B$86+calculadoraViab!$B$87)),0)</f>
        <v>0</v>
      </c>
      <c r="DH42" s="292">
        <f>IF(AND(fluxoDeCaixa!DH35&gt;=calculadoraViab!$C$85,fluxoDeCaixa!DH35&lt;calculadoraViab!$C$87),(-calculadoraViab!$B$58*SUM(fluxoDeCaixa!$B$43:$BE$43)/(calculadoraViab!$B$86+calculadoraViab!$B$87)),0)</f>
        <v>0</v>
      </c>
      <c r="DI42" s="292">
        <f>IF(AND(fluxoDeCaixa!DI35&gt;=calculadoraViab!$C$85,fluxoDeCaixa!DI35&lt;calculadoraViab!$C$87),(-calculadoraViab!$B$58*SUM(fluxoDeCaixa!$B$43:$BE$43)/(calculadoraViab!$B$86+calculadoraViab!$B$87)),0)</f>
        <v>0</v>
      </c>
      <c r="DJ42" s="292">
        <f>IF(AND(fluxoDeCaixa!DJ35&gt;=calculadoraViab!$C$85,fluxoDeCaixa!DJ35&lt;calculadoraViab!$C$87),(-calculadoraViab!$B$58*SUM(fluxoDeCaixa!$B$43:$BE$43)/(calculadoraViab!$B$86+calculadoraViab!$B$87)),0)</f>
        <v>0</v>
      </c>
      <c r="DK42" s="292">
        <f>IF(AND(fluxoDeCaixa!DK35&gt;=calculadoraViab!$C$85,fluxoDeCaixa!DK35&lt;calculadoraViab!$C$87),(-calculadoraViab!$B$58*SUM(fluxoDeCaixa!$B$43:$BE$43)/(calculadoraViab!$B$86+calculadoraViab!$B$87)),0)</f>
        <v>0</v>
      </c>
      <c r="DL42" s="292">
        <f>IF(AND(fluxoDeCaixa!DL35&gt;=calculadoraViab!$C$85,fluxoDeCaixa!DL35&lt;calculadoraViab!$C$87),(-calculadoraViab!$B$58*SUM(fluxoDeCaixa!$B$43:$BE$43)/(calculadoraViab!$B$86+calculadoraViab!$B$87)),0)</f>
        <v>0</v>
      </c>
      <c r="DM42" s="292">
        <f>IF(AND(fluxoDeCaixa!DM35&gt;=calculadoraViab!$C$85,fluxoDeCaixa!DM35&lt;calculadoraViab!$C$87),(-calculadoraViab!$B$58*SUM(fluxoDeCaixa!$B$43:$BE$43)/(calculadoraViab!$B$86+calculadoraViab!$B$87)),0)</f>
        <v>0</v>
      </c>
      <c r="DN42" s="292">
        <f>IF(AND(fluxoDeCaixa!DN35&gt;=calculadoraViab!$C$85,fluxoDeCaixa!DN35&lt;calculadoraViab!$C$87),(-calculadoraViab!$B$58*SUM(fluxoDeCaixa!$B$43:$BE$43)/(calculadoraViab!$B$86+calculadoraViab!$B$87)),0)</f>
        <v>0</v>
      </c>
      <c r="DO42" s="292">
        <f>IF(AND(fluxoDeCaixa!DO35&gt;=calculadoraViab!$C$85,fluxoDeCaixa!DO35&lt;calculadoraViab!$C$87),(-calculadoraViab!$B$58*SUM(fluxoDeCaixa!$B$43:$BE$43)/(calculadoraViab!$B$86+calculadoraViab!$B$87)),0)</f>
        <v>0</v>
      </c>
      <c r="DP42" s="292">
        <f>IF(AND(fluxoDeCaixa!DP35&gt;=calculadoraViab!$C$85,fluxoDeCaixa!DP35&lt;calculadoraViab!$C$87),(-calculadoraViab!$B$58*SUM(fluxoDeCaixa!$B$43:$BE$43)/(calculadoraViab!$B$86+calculadoraViab!$B$87)),0)</f>
        <v>0</v>
      </c>
      <c r="DQ42" s="292">
        <f>IF(AND(fluxoDeCaixa!DQ35&gt;=calculadoraViab!$C$85,fluxoDeCaixa!DQ35&lt;calculadoraViab!$C$87),(-calculadoraViab!$B$58*SUM(fluxoDeCaixa!$B$43:$BE$43)/(calculadoraViab!$B$86+calculadoraViab!$B$87)),0)</f>
        <v>0</v>
      </c>
      <c r="DR42" s="292">
        <f>IF(AND(fluxoDeCaixa!DR35&gt;=calculadoraViab!$C$85,fluxoDeCaixa!DR35&lt;calculadoraViab!$C$87),(-calculadoraViab!$B$58*SUM(fluxoDeCaixa!$B$43:$BE$43)/(calculadoraViab!$B$86+calculadoraViab!$B$87)),0)</f>
        <v>0</v>
      </c>
    </row>
    <row r="43" ht="14.25" customHeight="1">
      <c r="A43" s="291" t="s">
        <v>186</v>
      </c>
      <c r="B43" s="292">
        <f>IF(AND(fluxoDeCaixa!B35&gt;=calculadoraViab!$C$85,fluxoDeCaixa!B35&lt;EDATE(calculadoraViab!$C$85,calculadoraViab!$B$86+calculadoraViab!$B$87)),calculadoraViab!$D$71*(calculadoraViab!$B$66*calculadoraViab!$C$71/(calculadoraViab!$B$86+calculadoraViab!$B$87)),0)
+
IF(AND(fluxoDeCaixa!B35&gt;=calculadoraViab!$C$86,fluxoDeCaixa!B35&lt;EDATE(calculadoraViab!$C$86,calculadoraViab!$B$87)),IF(AND(calculadoraViab!B29&lt;&gt;0,calculadoraViab!$B$71=0,calculadoraViab!$B$72=100%,calculadoraViab!$B$73=0,calculadoraViab!$B$86=0),calculadoraViab!$C$59/calculadoraViab!$B$87,calculadoraViab!$D$72*(calculadoraViab!$B$66*calculadoraViab!$C$72/calculadoraViab!$B$87)),0)
+
IF(MONTH(fluxoDeCaixa!B35)&amp;YEAR(fluxoDeCaixa!B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IF(MONTH(fluxoDeCaixa!B3)&amp;YEAR(fluxoDeCaixa!B3)=MONTH(EDATE(calculadoraViab!$C$87,3))&amp;YEAR(EDATE(calculadoraViab!$C$87,3)),(calculadoraViab!$C$74*calculadoraViab!$B$66/4),0)
+
IF(MONTH(fluxoDeCaixa!B3)&amp;YEAR(fluxoDeCaixa!B3)=MONTH(EDATE(calculadoraViab!$C$87,6))&amp;YEAR(EDATE(calculadoraViab!$C$87,6)),(calculadoraViab!$C$74*calculadoraViab!$B$66/4),0)
+
IF(MONTH(fluxoDeCaixa!B3)&amp;YEAR(fluxoDeCaixa!B3)=MONTH(EDATE(calculadoraViab!$C$87,9))&amp;YEAR(EDATE(calculadoraViab!$C$87,9)),(calculadoraViab!$C$74*calculadoraViab!$B$66/4),0)
+
IF(MONTH(fluxoDeCaixa!B3)&amp;YEAR(fluxoDeCaixa!B3)=MONTH(EDATE(calculadoraViab!$C$87,12))&amp;YEAR(EDATE(calculadoraViab!$C$87,12)),(calculadoraViab!$C$74*calculadoraViab!$B$66/4),0)
+
IF(MONTH(fluxoDeCaixa!B3)&amp;YEAR(fluxoDeCaixa!B3)=MONTH(EDATE(calculadoraViab!$C$87,15))&amp;YEAR(EDATE(calculadoraViab!$C$87,15)),(calculadoraViab!$C$75*calculadoraViab!$B$66/4),0)
+
IF(MONTH(fluxoDeCaixa!B3)&amp;YEAR(fluxoDeCaixa!B3)=MONTH(EDATE(calculadoraViab!$C$87,18))&amp;YEAR(EDATE(calculadoraViab!$C$87,18)),(calculadoraViab!$C$75*calculadoraViab!$B$66/4),0)
+
IF(MONTH(fluxoDeCaixa!B3)&amp;YEAR(fluxoDeCaixa!B3)=MONTH(EDATE(calculadoraViab!$C$87,21))&amp;YEAR(EDATE(calculadoraViab!$C$87,21)),(calculadoraViab!$C$75*calculadoraViab!$B$66/4),0)
+
IF(MONTH(fluxoDeCaixa!B3)&amp;YEAR(fluxoDeCaixa!B3)=MONTH(EDATE(calculadoraViab!$C$87,24))&amp;YEAR(EDATE(calculadoraViab!$C$87,24)),(calculadoraViab!$C$75*calculadoraViab!$B$66/4),0)</f>
        <v>0</v>
      </c>
      <c r="C43" s="292">
        <f>IF(AND(fluxoDeCaixa!C35&gt;=calculadoraViab!$C$85,fluxoDeCaixa!C35&lt;EDATE(calculadoraViab!$C$85,calculadoraViab!$B$86+calculadoraViab!$B$87)),calculadoraViab!$D$71*(calculadoraViab!$B$66*calculadoraViab!$C$71/(calculadoraViab!$B$86+calculadoraViab!$B$87)),0)
+
IF(AND(fluxoDeCaixa!C35&gt;=calculadoraViab!$C$86,fluxoDeCaixa!C35&lt;EDATE(calculadoraViab!$C$86,calculadoraViab!$B$87)),IF(AND(calculadoraViab!C29&lt;&gt;0,calculadoraViab!$B$71=0,calculadoraViab!$B$72=100%,calculadoraViab!$B$73=0,calculadoraViab!$B$86=0),calculadoraViab!$C$59/calculadoraViab!$B$87,calculadoraViab!$D$72*(calculadoraViab!$B$66*calculadoraViab!$C$72/calculadoraViab!$B$87)),0)
+
IF(MONTH(fluxoDeCaixa!C35)&amp;YEAR(fluxoDeCaixa!C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IF(MONTH(fluxoDeCaixa!C3)&amp;YEAR(fluxoDeCaixa!C3)=MONTH(EDATE(calculadoraViab!$C$87,3))&amp;YEAR(EDATE(calculadoraViab!$C$87,3)),(calculadoraViab!$C$74*calculadoraViab!$B$66/4),0)
+
IF(MONTH(fluxoDeCaixa!C3)&amp;YEAR(fluxoDeCaixa!C3)=MONTH(EDATE(calculadoraViab!$C$87,6))&amp;YEAR(EDATE(calculadoraViab!$C$87,6)),(calculadoraViab!$C$74*calculadoraViab!$B$66/4),0)
+
IF(MONTH(fluxoDeCaixa!C3)&amp;YEAR(fluxoDeCaixa!C3)=MONTH(EDATE(calculadoraViab!$C$87,9))&amp;YEAR(EDATE(calculadoraViab!$C$87,9)),(calculadoraViab!$C$74*calculadoraViab!$B$66/4),0)
+
IF(MONTH(fluxoDeCaixa!C3)&amp;YEAR(fluxoDeCaixa!C3)=MONTH(EDATE(calculadoraViab!$C$87,12))&amp;YEAR(EDATE(calculadoraViab!$C$87,12)),(calculadoraViab!$C$74*calculadoraViab!$B$66/4),0)
+
IF(MONTH(fluxoDeCaixa!C3)&amp;YEAR(fluxoDeCaixa!C3)=MONTH(EDATE(calculadoraViab!$C$87,15))&amp;YEAR(EDATE(calculadoraViab!$C$87,15)),(calculadoraViab!$C$75*calculadoraViab!$B$66/4),0)
+
IF(MONTH(fluxoDeCaixa!C3)&amp;YEAR(fluxoDeCaixa!C3)=MONTH(EDATE(calculadoraViab!$C$87,18))&amp;YEAR(EDATE(calculadoraViab!$C$87,18)),(calculadoraViab!$C$75*calculadoraViab!$B$66/4),0)
+
IF(MONTH(fluxoDeCaixa!C3)&amp;YEAR(fluxoDeCaixa!C3)=MONTH(EDATE(calculadoraViab!$C$87,21))&amp;YEAR(EDATE(calculadoraViab!$C$87,21)),(calculadoraViab!$C$75*calculadoraViab!$B$66/4),0)
+
IF(MONTH(fluxoDeCaixa!C3)&amp;YEAR(fluxoDeCaixa!C3)=MONTH(EDATE(calculadoraViab!$C$87,24))&amp;YEAR(EDATE(calculadoraViab!$C$87,24)),(calculadoraViab!$C$75*calculadoraViab!$B$66/4),0)</f>
        <v>0</v>
      </c>
      <c r="D43" s="292">
        <f>IF(AND(fluxoDeCaixa!D35&gt;=calculadoraViab!$C$85,fluxoDeCaixa!D35&lt;EDATE(calculadoraViab!$C$85,calculadoraViab!$B$86+calculadoraViab!$B$87)),calculadoraViab!$D$71*(calculadoraViab!$B$66*calculadoraViab!$C$71/(calculadoraViab!$B$86+calculadoraViab!$B$87)),0)
+
IF(AND(fluxoDeCaixa!D35&gt;=calculadoraViab!$C$86,fluxoDeCaixa!D35&lt;EDATE(calculadoraViab!$C$86,calculadoraViab!$B$87)),IF(AND(calculadoraViab!D29&lt;&gt;0,calculadoraViab!$B$71=0,calculadoraViab!$B$72=100%,calculadoraViab!$B$73=0,calculadoraViab!$B$86=0),calculadoraViab!$C$59/calculadoraViab!$B$87,calculadoraViab!$D$72*(calculadoraViab!$B$66*calculadoraViab!$C$72/calculadoraViab!$B$87)),0)
+
IF(MONTH(fluxoDeCaixa!D35)&amp;YEAR(fluxoDeCaixa!D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IF(MONTH(fluxoDeCaixa!D3)&amp;YEAR(fluxoDeCaixa!D3)=MONTH(EDATE(calculadoraViab!$C$87,3))&amp;YEAR(EDATE(calculadoraViab!$C$87,3)),(calculadoraViab!$C$74*calculadoraViab!$B$66/4),0)
+
IF(MONTH(fluxoDeCaixa!D3)&amp;YEAR(fluxoDeCaixa!D3)=MONTH(EDATE(calculadoraViab!$C$87,6))&amp;YEAR(EDATE(calculadoraViab!$C$87,6)),(calculadoraViab!$C$74*calculadoraViab!$B$66/4),0)
+
IF(MONTH(fluxoDeCaixa!D3)&amp;YEAR(fluxoDeCaixa!D3)=MONTH(EDATE(calculadoraViab!$C$87,9))&amp;YEAR(EDATE(calculadoraViab!$C$87,9)),(calculadoraViab!$C$74*calculadoraViab!$B$66/4),0)
+
IF(MONTH(fluxoDeCaixa!D3)&amp;YEAR(fluxoDeCaixa!D3)=MONTH(EDATE(calculadoraViab!$C$87,12))&amp;YEAR(EDATE(calculadoraViab!$C$87,12)),(calculadoraViab!$C$74*calculadoraViab!$B$66/4),0)
+
IF(MONTH(fluxoDeCaixa!D3)&amp;YEAR(fluxoDeCaixa!D3)=MONTH(EDATE(calculadoraViab!$C$87,15))&amp;YEAR(EDATE(calculadoraViab!$C$87,15)),(calculadoraViab!$C$75*calculadoraViab!$B$66/4),0)
+
IF(MONTH(fluxoDeCaixa!D3)&amp;YEAR(fluxoDeCaixa!D3)=MONTH(EDATE(calculadoraViab!$C$87,18))&amp;YEAR(EDATE(calculadoraViab!$C$87,18)),(calculadoraViab!$C$75*calculadoraViab!$B$66/4),0)
+
IF(MONTH(fluxoDeCaixa!D3)&amp;YEAR(fluxoDeCaixa!D3)=MONTH(EDATE(calculadoraViab!$C$87,21))&amp;YEAR(EDATE(calculadoraViab!$C$87,21)),(calculadoraViab!$C$75*calculadoraViab!$B$66/4),0)
+
IF(MONTH(fluxoDeCaixa!D3)&amp;YEAR(fluxoDeCaixa!D3)=MONTH(EDATE(calculadoraViab!$C$87,24))&amp;YEAR(EDATE(calculadoraViab!$C$87,24)),(calculadoraViab!$C$75*calculadoraViab!$B$66/4),0)</f>
        <v>0</v>
      </c>
      <c r="E43" s="292">
        <f>IF(AND(fluxoDeCaixa!E35&gt;=calculadoraViab!$C$85,fluxoDeCaixa!E35&lt;EDATE(calculadoraViab!$C$85,calculadoraViab!$B$86+calculadoraViab!$B$87)),calculadoraViab!$D$71*(calculadoraViab!$B$66*calculadoraViab!$C$71/(calculadoraViab!$B$86+calculadoraViab!$B$87)),0)
+
IF(AND(fluxoDeCaixa!E35&gt;=calculadoraViab!$C$86,fluxoDeCaixa!E35&lt;EDATE(calculadoraViab!$C$86,calculadoraViab!$B$87)),IF(AND(calculadoraViab!E29&lt;&gt;0,calculadoraViab!$B$71=0,calculadoraViab!$B$72=100%,calculadoraViab!$B$73=0,calculadoraViab!$B$86=0),calculadoraViab!$C$59/calculadoraViab!$B$87,calculadoraViab!$D$72*(calculadoraViab!$B$66*calculadoraViab!$C$72/calculadoraViab!$B$87)),0)
+
IF(MONTH(fluxoDeCaixa!E35)&amp;YEAR(fluxoDeCaixa!E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IF(MONTH(fluxoDeCaixa!E3)&amp;YEAR(fluxoDeCaixa!E3)=MONTH(EDATE(calculadoraViab!$C$87,3))&amp;YEAR(EDATE(calculadoraViab!$C$87,3)),(calculadoraViab!$C$74*calculadoraViab!$B$66/4),0)
+
IF(MONTH(fluxoDeCaixa!E3)&amp;YEAR(fluxoDeCaixa!E3)=MONTH(EDATE(calculadoraViab!$C$87,6))&amp;YEAR(EDATE(calculadoraViab!$C$87,6)),(calculadoraViab!$C$74*calculadoraViab!$B$66/4),0)
+
IF(MONTH(fluxoDeCaixa!E3)&amp;YEAR(fluxoDeCaixa!E3)=MONTH(EDATE(calculadoraViab!$C$87,9))&amp;YEAR(EDATE(calculadoraViab!$C$87,9)),(calculadoraViab!$C$74*calculadoraViab!$B$66/4),0)
+
IF(MONTH(fluxoDeCaixa!E3)&amp;YEAR(fluxoDeCaixa!E3)=MONTH(EDATE(calculadoraViab!$C$87,12))&amp;YEAR(EDATE(calculadoraViab!$C$87,12)),(calculadoraViab!$C$74*calculadoraViab!$B$66/4),0)
+
IF(MONTH(fluxoDeCaixa!E3)&amp;YEAR(fluxoDeCaixa!E3)=MONTH(EDATE(calculadoraViab!$C$87,15))&amp;YEAR(EDATE(calculadoraViab!$C$87,15)),(calculadoraViab!$C$75*calculadoraViab!$B$66/4),0)
+
IF(MONTH(fluxoDeCaixa!E3)&amp;YEAR(fluxoDeCaixa!E3)=MONTH(EDATE(calculadoraViab!$C$87,18))&amp;YEAR(EDATE(calculadoraViab!$C$87,18)),(calculadoraViab!$C$75*calculadoraViab!$B$66/4),0)
+
IF(MONTH(fluxoDeCaixa!E3)&amp;YEAR(fluxoDeCaixa!E3)=MONTH(EDATE(calculadoraViab!$C$87,21))&amp;YEAR(EDATE(calculadoraViab!$C$87,21)),(calculadoraViab!$C$75*calculadoraViab!$B$66/4),0)
+
IF(MONTH(fluxoDeCaixa!E3)&amp;YEAR(fluxoDeCaixa!E3)=MONTH(EDATE(calculadoraViab!$C$87,24))&amp;YEAR(EDATE(calculadoraViab!$C$87,24)),(calculadoraViab!$C$75*calculadoraViab!$B$66/4),0)</f>
        <v>0</v>
      </c>
      <c r="F43" s="292">
        <f>IF(AND(fluxoDeCaixa!F35&gt;=calculadoraViab!$C$85,fluxoDeCaixa!F35&lt;EDATE(calculadoraViab!$C$85,calculadoraViab!$B$86+calculadoraViab!$B$87)),calculadoraViab!$D$71*(calculadoraViab!$B$66*calculadoraViab!$C$71/(calculadoraViab!$B$86+calculadoraViab!$B$87)),0)
+
IF(AND(fluxoDeCaixa!F35&gt;=calculadoraViab!$C$86,fluxoDeCaixa!F35&lt;EDATE(calculadoraViab!$C$86,calculadoraViab!$B$87)),IF(AND(calculadoraViab!F29&lt;&gt;0,calculadoraViab!$B$71=0,calculadoraViab!$B$72=100%,calculadoraViab!$B$73=0,calculadoraViab!$B$86=0),calculadoraViab!$C$59/calculadoraViab!$B$87,calculadoraViab!$D$72*(calculadoraViab!$B$66*calculadoraViab!$C$72/calculadoraViab!$B$87)),0)
+
IF(MONTH(fluxoDeCaixa!F35)&amp;YEAR(fluxoDeCaixa!F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IF(MONTH(fluxoDeCaixa!F3)&amp;YEAR(fluxoDeCaixa!F3)=MONTH(EDATE(calculadoraViab!$C$87,3))&amp;YEAR(EDATE(calculadoraViab!$C$87,3)),(calculadoraViab!$C$74*calculadoraViab!$B$66/4),0)
+
IF(MONTH(fluxoDeCaixa!F3)&amp;YEAR(fluxoDeCaixa!F3)=MONTH(EDATE(calculadoraViab!$C$87,6))&amp;YEAR(EDATE(calculadoraViab!$C$87,6)),(calculadoraViab!$C$74*calculadoraViab!$B$66/4),0)
+
IF(MONTH(fluxoDeCaixa!F3)&amp;YEAR(fluxoDeCaixa!F3)=MONTH(EDATE(calculadoraViab!$C$87,9))&amp;YEAR(EDATE(calculadoraViab!$C$87,9)),(calculadoraViab!$C$74*calculadoraViab!$B$66/4),0)
+
IF(MONTH(fluxoDeCaixa!F3)&amp;YEAR(fluxoDeCaixa!F3)=MONTH(EDATE(calculadoraViab!$C$87,12))&amp;YEAR(EDATE(calculadoraViab!$C$87,12)),(calculadoraViab!$C$74*calculadoraViab!$B$66/4),0)
+
IF(MONTH(fluxoDeCaixa!F3)&amp;YEAR(fluxoDeCaixa!F3)=MONTH(EDATE(calculadoraViab!$C$87,15))&amp;YEAR(EDATE(calculadoraViab!$C$87,15)),(calculadoraViab!$C$75*calculadoraViab!$B$66/4),0)
+
IF(MONTH(fluxoDeCaixa!F3)&amp;YEAR(fluxoDeCaixa!F3)=MONTH(EDATE(calculadoraViab!$C$87,18))&amp;YEAR(EDATE(calculadoraViab!$C$87,18)),(calculadoraViab!$C$75*calculadoraViab!$B$66/4),0)
+
IF(MONTH(fluxoDeCaixa!F3)&amp;YEAR(fluxoDeCaixa!F3)=MONTH(EDATE(calculadoraViab!$C$87,21))&amp;YEAR(EDATE(calculadoraViab!$C$87,21)),(calculadoraViab!$C$75*calculadoraViab!$B$66/4),0)
+
IF(MONTH(fluxoDeCaixa!F3)&amp;YEAR(fluxoDeCaixa!F3)=MONTH(EDATE(calculadoraViab!$C$87,24))&amp;YEAR(EDATE(calculadoraViab!$C$87,24)),(calculadoraViab!$C$75*calculadoraViab!$B$66/4),0)</f>
        <v>0</v>
      </c>
      <c r="G43" s="292">
        <f>IF(AND(fluxoDeCaixa!G35&gt;=calculadoraViab!$C$85,fluxoDeCaixa!G35&lt;EDATE(calculadoraViab!$C$85,calculadoraViab!$B$86+calculadoraViab!$B$87)),calculadoraViab!$D$71*(calculadoraViab!$B$66*calculadoraViab!$C$71/(calculadoraViab!$B$86+calculadoraViab!$B$87)),0)
+
IF(AND(fluxoDeCaixa!G35&gt;=calculadoraViab!$C$86,fluxoDeCaixa!G35&lt;EDATE(calculadoraViab!$C$86,calculadoraViab!$B$87)),IF(AND(calculadoraViab!G29&lt;&gt;0,calculadoraViab!$B$71=0,calculadoraViab!$B$72=100%,calculadoraViab!$B$73=0,calculadoraViab!$B$86=0),calculadoraViab!$C$59/calculadoraViab!$B$87,calculadoraViab!$D$72*(calculadoraViab!$B$66*calculadoraViab!$C$72/calculadoraViab!$B$87)),0)
+
IF(MONTH(fluxoDeCaixa!G35)&amp;YEAR(fluxoDeCaixa!G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IF(MONTH(fluxoDeCaixa!G3)&amp;YEAR(fluxoDeCaixa!G3)=MONTH(EDATE(calculadoraViab!$C$87,3))&amp;YEAR(EDATE(calculadoraViab!$C$87,3)),(calculadoraViab!$C$74*calculadoraViab!$B$66/4),0)
+
IF(MONTH(fluxoDeCaixa!G3)&amp;YEAR(fluxoDeCaixa!G3)=MONTH(EDATE(calculadoraViab!$C$87,6))&amp;YEAR(EDATE(calculadoraViab!$C$87,6)),(calculadoraViab!$C$74*calculadoraViab!$B$66/4),0)
+
IF(MONTH(fluxoDeCaixa!G3)&amp;YEAR(fluxoDeCaixa!G3)=MONTH(EDATE(calculadoraViab!$C$87,9))&amp;YEAR(EDATE(calculadoraViab!$C$87,9)),(calculadoraViab!$C$74*calculadoraViab!$B$66/4),0)
+
IF(MONTH(fluxoDeCaixa!G3)&amp;YEAR(fluxoDeCaixa!G3)=MONTH(EDATE(calculadoraViab!$C$87,12))&amp;YEAR(EDATE(calculadoraViab!$C$87,12)),(calculadoraViab!$C$74*calculadoraViab!$B$66/4),0)
+
IF(MONTH(fluxoDeCaixa!G3)&amp;YEAR(fluxoDeCaixa!G3)=MONTH(EDATE(calculadoraViab!$C$87,15))&amp;YEAR(EDATE(calculadoraViab!$C$87,15)),(calculadoraViab!$C$75*calculadoraViab!$B$66/4),0)
+
IF(MONTH(fluxoDeCaixa!G3)&amp;YEAR(fluxoDeCaixa!G3)=MONTH(EDATE(calculadoraViab!$C$87,18))&amp;YEAR(EDATE(calculadoraViab!$C$87,18)),(calculadoraViab!$C$75*calculadoraViab!$B$66/4),0)
+
IF(MONTH(fluxoDeCaixa!G3)&amp;YEAR(fluxoDeCaixa!G3)=MONTH(EDATE(calculadoraViab!$C$87,21))&amp;YEAR(EDATE(calculadoraViab!$C$87,21)),(calculadoraViab!$C$75*calculadoraViab!$B$66/4),0)
+
IF(MONTH(fluxoDeCaixa!G3)&amp;YEAR(fluxoDeCaixa!G3)=MONTH(EDATE(calculadoraViab!$C$87,24))&amp;YEAR(EDATE(calculadoraViab!$C$87,24)),(calculadoraViab!$C$75*calculadoraViab!$B$66/4),0)</f>
        <v>0</v>
      </c>
      <c r="H43" s="292">
        <f>IF(AND(fluxoDeCaixa!H35&gt;=calculadoraViab!$C$85,fluxoDeCaixa!H35&lt;EDATE(calculadoraViab!$C$85,calculadoraViab!$B$86+calculadoraViab!$B$87)),calculadoraViab!$D$71*(calculadoraViab!$B$66*calculadoraViab!$C$71/(calculadoraViab!$B$86+calculadoraViab!$B$87)),0)
+
IF(AND(fluxoDeCaixa!H35&gt;=calculadoraViab!$C$86,fluxoDeCaixa!H35&lt;EDATE(calculadoraViab!$C$86,calculadoraViab!$B$87)),IF(AND(calculadoraViab!H29&lt;&gt;0,calculadoraViab!$B$71=0,calculadoraViab!$B$72=100%,calculadoraViab!$B$73=0,calculadoraViab!$B$86=0),calculadoraViab!$C$59/calculadoraViab!$B$87,calculadoraViab!$D$72*(calculadoraViab!$B$66*calculadoraViab!$C$72/calculadoraViab!$B$87)),0)
+
IF(MONTH(fluxoDeCaixa!H35)&amp;YEAR(fluxoDeCaixa!H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IF(MONTH(fluxoDeCaixa!H3)&amp;YEAR(fluxoDeCaixa!H3)=MONTH(EDATE(calculadoraViab!$C$87,3))&amp;YEAR(EDATE(calculadoraViab!$C$87,3)),(calculadoraViab!$C$74*calculadoraViab!$B$66/4),0)
+
IF(MONTH(fluxoDeCaixa!H3)&amp;YEAR(fluxoDeCaixa!H3)=MONTH(EDATE(calculadoraViab!$C$87,6))&amp;YEAR(EDATE(calculadoraViab!$C$87,6)),(calculadoraViab!$C$74*calculadoraViab!$B$66/4),0)
+
IF(MONTH(fluxoDeCaixa!H3)&amp;YEAR(fluxoDeCaixa!H3)=MONTH(EDATE(calculadoraViab!$C$87,9))&amp;YEAR(EDATE(calculadoraViab!$C$87,9)),(calculadoraViab!$C$74*calculadoraViab!$B$66/4),0)
+
IF(MONTH(fluxoDeCaixa!H3)&amp;YEAR(fluxoDeCaixa!H3)=MONTH(EDATE(calculadoraViab!$C$87,12))&amp;YEAR(EDATE(calculadoraViab!$C$87,12)),(calculadoraViab!$C$74*calculadoraViab!$B$66/4),0)
+
IF(MONTH(fluxoDeCaixa!H3)&amp;YEAR(fluxoDeCaixa!H3)=MONTH(EDATE(calculadoraViab!$C$87,15))&amp;YEAR(EDATE(calculadoraViab!$C$87,15)),(calculadoraViab!$C$75*calculadoraViab!$B$66/4),0)
+
IF(MONTH(fluxoDeCaixa!H3)&amp;YEAR(fluxoDeCaixa!H3)=MONTH(EDATE(calculadoraViab!$C$87,18))&amp;YEAR(EDATE(calculadoraViab!$C$87,18)),(calculadoraViab!$C$75*calculadoraViab!$B$66/4),0)
+
IF(MONTH(fluxoDeCaixa!H3)&amp;YEAR(fluxoDeCaixa!H3)=MONTH(EDATE(calculadoraViab!$C$87,21))&amp;YEAR(EDATE(calculadoraViab!$C$87,21)),(calculadoraViab!$C$75*calculadoraViab!$B$66/4),0)
+
IF(MONTH(fluxoDeCaixa!H3)&amp;YEAR(fluxoDeCaixa!H3)=MONTH(EDATE(calculadoraViab!$C$87,24))&amp;YEAR(EDATE(calculadoraViab!$C$87,24)),(calculadoraViab!$C$75*calculadoraViab!$B$66/4),0)</f>
        <v>0</v>
      </c>
      <c r="I43" s="292">
        <f>IF(AND(fluxoDeCaixa!I35&gt;=calculadoraViab!$C$85,fluxoDeCaixa!I35&lt;EDATE(calculadoraViab!$C$85,calculadoraViab!$B$86+calculadoraViab!$B$87)),calculadoraViab!$D$71*(calculadoraViab!$B$66*calculadoraViab!$C$71/(calculadoraViab!$B$86+calculadoraViab!$B$87)),0)
+
IF(AND(fluxoDeCaixa!I35&gt;=calculadoraViab!$C$86,fluxoDeCaixa!I35&lt;EDATE(calculadoraViab!$C$86,calculadoraViab!$B$87)),IF(AND(calculadoraViab!I29&lt;&gt;0,calculadoraViab!$B$71=0,calculadoraViab!$B$72=100%,calculadoraViab!$B$73=0,calculadoraViab!$B$86=0),calculadoraViab!$C$59/calculadoraViab!$B$87,calculadoraViab!$D$72*(calculadoraViab!$B$66*calculadoraViab!$C$72/calculadoraViab!$B$87)),0)
+
IF(MONTH(fluxoDeCaixa!I35)&amp;YEAR(fluxoDeCaixa!I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IF(MONTH(fluxoDeCaixa!I3)&amp;YEAR(fluxoDeCaixa!I3)=MONTH(EDATE(calculadoraViab!$C$87,3))&amp;YEAR(EDATE(calculadoraViab!$C$87,3)),(calculadoraViab!$C$74*calculadoraViab!$B$66/4),0)
+
IF(MONTH(fluxoDeCaixa!I3)&amp;YEAR(fluxoDeCaixa!I3)=MONTH(EDATE(calculadoraViab!$C$87,6))&amp;YEAR(EDATE(calculadoraViab!$C$87,6)),(calculadoraViab!$C$74*calculadoraViab!$B$66/4),0)
+
IF(MONTH(fluxoDeCaixa!I3)&amp;YEAR(fluxoDeCaixa!I3)=MONTH(EDATE(calculadoraViab!$C$87,9))&amp;YEAR(EDATE(calculadoraViab!$C$87,9)),(calculadoraViab!$C$74*calculadoraViab!$B$66/4),0)
+
IF(MONTH(fluxoDeCaixa!I3)&amp;YEAR(fluxoDeCaixa!I3)=MONTH(EDATE(calculadoraViab!$C$87,12))&amp;YEAR(EDATE(calculadoraViab!$C$87,12)),(calculadoraViab!$C$74*calculadoraViab!$B$66/4),0)
+
IF(MONTH(fluxoDeCaixa!I3)&amp;YEAR(fluxoDeCaixa!I3)=MONTH(EDATE(calculadoraViab!$C$87,15))&amp;YEAR(EDATE(calculadoraViab!$C$87,15)),(calculadoraViab!$C$75*calculadoraViab!$B$66/4),0)
+
IF(MONTH(fluxoDeCaixa!I3)&amp;YEAR(fluxoDeCaixa!I3)=MONTH(EDATE(calculadoraViab!$C$87,18))&amp;YEAR(EDATE(calculadoraViab!$C$87,18)),(calculadoraViab!$C$75*calculadoraViab!$B$66/4),0)
+
IF(MONTH(fluxoDeCaixa!I3)&amp;YEAR(fluxoDeCaixa!I3)=MONTH(EDATE(calculadoraViab!$C$87,21))&amp;YEAR(EDATE(calculadoraViab!$C$87,21)),(calculadoraViab!$C$75*calculadoraViab!$B$66/4),0)
+
IF(MONTH(fluxoDeCaixa!I3)&amp;YEAR(fluxoDeCaixa!I3)=MONTH(EDATE(calculadoraViab!$C$87,24))&amp;YEAR(EDATE(calculadoraViab!$C$87,24)),(calculadoraViab!$C$75*calculadoraViab!$B$66/4),0)</f>
        <v>0</v>
      </c>
      <c r="J43" s="292">
        <f>IF(AND(fluxoDeCaixa!J35&gt;=calculadoraViab!$C$85,fluxoDeCaixa!J35&lt;EDATE(calculadoraViab!$C$85,calculadoraViab!$B$86+calculadoraViab!$B$87)),calculadoraViab!$D$71*(calculadoraViab!$B$66*calculadoraViab!$C$71/(calculadoraViab!$B$86+calculadoraViab!$B$87)),0)
+
IF(AND(fluxoDeCaixa!J35&gt;=calculadoraViab!$C$86,fluxoDeCaixa!J35&lt;EDATE(calculadoraViab!$C$86,calculadoraViab!$B$87)),IF(AND(calculadoraViab!J29&lt;&gt;0,calculadoraViab!$B$71=0,calculadoraViab!$B$72=100%,calculadoraViab!$B$73=0,calculadoraViab!$B$86=0),calculadoraViab!$C$59/calculadoraViab!$B$87,calculadoraViab!$D$72*(calculadoraViab!$B$66*calculadoraViab!$C$72/calculadoraViab!$B$87)),0)
+
IF(MONTH(fluxoDeCaixa!J35)&amp;YEAR(fluxoDeCaixa!J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IF(MONTH(fluxoDeCaixa!J3)&amp;YEAR(fluxoDeCaixa!J3)=MONTH(EDATE(calculadoraViab!$C$87,3))&amp;YEAR(EDATE(calculadoraViab!$C$87,3)),(calculadoraViab!$C$74*calculadoraViab!$B$66/4),0)
+
IF(MONTH(fluxoDeCaixa!J3)&amp;YEAR(fluxoDeCaixa!J3)=MONTH(EDATE(calculadoraViab!$C$87,6))&amp;YEAR(EDATE(calculadoraViab!$C$87,6)),(calculadoraViab!$C$74*calculadoraViab!$B$66/4),0)
+
IF(MONTH(fluxoDeCaixa!J3)&amp;YEAR(fluxoDeCaixa!J3)=MONTH(EDATE(calculadoraViab!$C$87,9))&amp;YEAR(EDATE(calculadoraViab!$C$87,9)),(calculadoraViab!$C$74*calculadoraViab!$B$66/4),0)
+
IF(MONTH(fluxoDeCaixa!J3)&amp;YEAR(fluxoDeCaixa!J3)=MONTH(EDATE(calculadoraViab!$C$87,12))&amp;YEAR(EDATE(calculadoraViab!$C$87,12)),(calculadoraViab!$C$74*calculadoraViab!$B$66/4),0)
+
IF(MONTH(fluxoDeCaixa!J3)&amp;YEAR(fluxoDeCaixa!J3)=MONTH(EDATE(calculadoraViab!$C$87,15))&amp;YEAR(EDATE(calculadoraViab!$C$87,15)),(calculadoraViab!$C$75*calculadoraViab!$B$66/4),0)
+
IF(MONTH(fluxoDeCaixa!J3)&amp;YEAR(fluxoDeCaixa!J3)=MONTH(EDATE(calculadoraViab!$C$87,18))&amp;YEAR(EDATE(calculadoraViab!$C$87,18)),(calculadoraViab!$C$75*calculadoraViab!$B$66/4),0)
+
IF(MONTH(fluxoDeCaixa!J3)&amp;YEAR(fluxoDeCaixa!J3)=MONTH(EDATE(calculadoraViab!$C$87,21))&amp;YEAR(EDATE(calculadoraViab!$C$87,21)),(calculadoraViab!$C$75*calculadoraViab!$B$66/4),0)
+
IF(MONTH(fluxoDeCaixa!J3)&amp;YEAR(fluxoDeCaixa!J3)=MONTH(EDATE(calculadoraViab!$C$87,24))&amp;YEAR(EDATE(calculadoraViab!$C$87,24)),(calculadoraViab!$C$75*calculadoraViab!$B$66/4),0)</f>
        <v>0</v>
      </c>
      <c r="K43" s="292">
        <f>IF(AND(fluxoDeCaixa!K35&gt;=calculadoraViab!$C$85,fluxoDeCaixa!K35&lt;EDATE(calculadoraViab!$C$85,calculadoraViab!$B$86+calculadoraViab!$B$87)),calculadoraViab!$D$71*(calculadoraViab!$B$66*calculadoraViab!$C$71/(calculadoraViab!$B$86+calculadoraViab!$B$87)),0)
+
IF(AND(fluxoDeCaixa!K35&gt;=calculadoraViab!$C$86,fluxoDeCaixa!K35&lt;EDATE(calculadoraViab!$C$86,calculadoraViab!$B$87)),IF(AND(calculadoraViab!K29&lt;&gt;0,calculadoraViab!$B$71=0,calculadoraViab!$B$72=100%,calculadoraViab!$B$73=0,calculadoraViab!$B$86=0),calculadoraViab!$C$59/calculadoraViab!$B$87,calculadoraViab!$D$72*(calculadoraViab!$B$66*calculadoraViab!$C$72/calculadoraViab!$B$87)),0)
+
IF(MONTH(fluxoDeCaixa!K35)&amp;YEAR(fluxoDeCaixa!K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IF(MONTH(fluxoDeCaixa!K3)&amp;YEAR(fluxoDeCaixa!K3)=MONTH(EDATE(calculadoraViab!$C$87,3))&amp;YEAR(EDATE(calculadoraViab!$C$87,3)),(calculadoraViab!$C$74*calculadoraViab!$B$66/4),0)
+
IF(MONTH(fluxoDeCaixa!K3)&amp;YEAR(fluxoDeCaixa!K3)=MONTH(EDATE(calculadoraViab!$C$87,6))&amp;YEAR(EDATE(calculadoraViab!$C$87,6)),(calculadoraViab!$C$74*calculadoraViab!$B$66/4),0)
+
IF(MONTH(fluxoDeCaixa!K3)&amp;YEAR(fluxoDeCaixa!K3)=MONTH(EDATE(calculadoraViab!$C$87,9))&amp;YEAR(EDATE(calculadoraViab!$C$87,9)),(calculadoraViab!$C$74*calculadoraViab!$B$66/4),0)
+
IF(MONTH(fluxoDeCaixa!K3)&amp;YEAR(fluxoDeCaixa!K3)=MONTH(EDATE(calculadoraViab!$C$87,12))&amp;YEAR(EDATE(calculadoraViab!$C$87,12)),(calculadoraViab!$C$74*calculadoraViab!$B$66/4),0)
+
IF(MONTH(fluxoDeCaixa!K3)&amp;YEAR(fluxoDeCaixa!K3)=MONTH(EDATE(calculadoraViab!$C$87,15))&amp;YEAR(EDATE(calculadoraViab!$C$87,15)),(calculadoraViab!$C$75*calculadoraViab!$B$66/4),0)
+
IF(MONTH(fluxoDeCaixa!K3)&amp;YEAR(fluxoDeCaixa!K3)=MONTH(EDATE(calculadoraViab!$C$87,18))&amp;YEAR(EDATE(calculadoraViab!$C$87,18)),(calculadoraViab!$C$75*calculadoraViab!$B$66/4),0)
+
IF(MONTH(fluxoDeCaixa!K3)&amp;YEAR(fluxoDeCaixa!K3)=MONTH(EDATE(calculadoraViab!$C$87,21))&amp;YEAR(EDATE(calculadoraViab!$C$87,21)),(calculadoraViab!$C$75*calculadoraViab!$B$66/4),0)
+
IF(MONTH(fluxoDeCaixa!K3)&amp;YEAR(fluxoDeCaixa!K3)=MONTH(EDATE(calculadoraViab!$C$87,24))&amp;YEAR(EDATE(calculadoraViab!$C$87,24)),(calculadoraViab!$C$75*calculadoraViab!$B$66/4),0)</f>
        <v>203663.7931</v>
      </c>
      <c r="L43" s="292">
        <f>IF(AND(fluxoDeCaixa!L35&gt;=calculadoraViab!$C$85,fluxoDeCaixa!L35&lt;EDATE(calculadoraViab!$C$85,calculadoraViab!$B$86+calculadoraViab!$B$87)),calculadoraViab!$D$71*(calculadoraViab!$B$66*calculadoraViab!$C$71/(calculadoraViab!$B$86+calculadoraViab!$B$87)),0)
+
IF(AND(fluxoDeCaixa!L35&gt;=calculadoraViab!$C$86,fluxoDeCaixa!L35&lt;EDATE(calculadoraViab!$C$86,calculadoraViab!$B$87)),IF(AND(calculadoraViab!L29&lt;&gt;0,calculadoraViab!$B$71=0,calculadoraViab!$B$72=100%,calculadoraViab!$B$73=0,calculadoraViab!$B$86=0),calculadoraViab!$C$59/calculadoraViab!$B$87,calculadoraViab!$D$72*(calculadoraViab!$B$66*calculadoraViab!$C$72/calculadoraViab!$B$87)),0)
+
IF(MONTH(fluxoDeCaixa!L35)&amp;YEAR(fluxoDeCaixa!L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IF(MONTH(fluxoDeCaixa!L3)&amp;YEAR(fluxoDeCaixa!L3)=MONTH(EDATE(calculadoraViab!$C$87,3))&amp;YEAR(EDATE(calculadoraViab!$C$87,3)),(calculadoraViab!$C$74*calculadoraViab!$B$66/4),0)
+
IF(MONTH(fluxoDeCaixa!L3)&amp;YEAR(fluxoDeCaixa!L3)=MONTH(EDATE(calculadoraViab!$C$87,6))&amp;YEAR(EDATE(calculadoraViab!$C$87,6)),(calculadoraViab!$C$74*calculadoraViab!$B$66/4),0)
+
IF(MONTH(fluxoDeCaixa!L3)&amp;YEAR(fluxoDeCaixa!L3)=MONTH(EDATE(calculadoraViab!$C$87,9))&amp;YEAR(EDATE(calculadoraViab!$C$87,9)),(calculadoraViab!$C$74*calculadoraViab!$B$66/4),0)
+
IF(MONTH(fluxoDeCaixa!L3)&amp;YEAR(fluxoDeCaixa!L3)=MONTH(EDATE(calculadoraViab!$C$87,12))&amp;YEAR(EDATE(calculadoraViab!$C$87,12)),(calculadoraViab!$C$74*calculadoraViab!$B$66/4),0)
+
IF(MONTH(fluxoDeCaixa!L3)&amp;YEAR(fluxoDeCaixa!L3)=MONTH(EDATE(calculadoraViab!$C$87,15))&amp;YEAR(EDATE(calculadoraViab!$C$87,15)),(calculadoraViab!$C$75*calculadoraViab!$B$66/4),0)
+
IF(MONTH(fluxoDeCaixa!L3)&amp;YEAR(fluxoDeCaixa!L3)=MONTH(EDATE(calculadoraViab!$C$87,18))&amp;YEAR(EDATE(calculadoraViab!$C$87,18)),(calculadoraViab!$C$75*calculadoraViab!$B$66/4),0)
+
IF(MONTH(fluxoDeCaixa!L3)&amp;YEAR(fluxoDeCaixa!L3)=MONTH(EDATE(calculadoraViab!$C$87,21))&amp;YEAR(EDATE(calculadoraViab!$C$87,21)),(calculadoraViab!$C$75*calculadoraViab!$B$66/4),0)
+
IF(MONTH(fluxoDeCaixa!L3)&amp;YEAR(fluxoDeCaixa!L3)=MONTH(EDATE(calculadoraViab!$C$87,24))&amp;YEAR(EDATE(calculadoraViab!$C$87,24)),(calculadoraViab!$C$75*calculadoraViab!$B$66/4),0)</f>
        <v>203663.7931</v>
      </c>
      <c r="M43" s="292">
        <f>IF(AND(fluxoDeCaixa!M35&gt;=calculadoraViab!$C$85,fluxoDeCaixa!M35&lt;EDATE(calculadoraViab!$C$85,calculadoraViab!$B$86+calculadoraViab!$B$87)),calculadoraViab!$D$71*(calculadoraViab!$B$66*calculadoraViab!$C$71/(calculadoraViab!$B$86+calculadoraViab!$B$87)),0)
+
IF(AND(fluxoDeCaixa!M35&gt;=calculadoraViab!$C$86,fluxoDeCaixa!M35&lt;EDATE(calculadoraViab!$C$86,calculadoraViab!$B$87)),IF(AND(calculadoraViab!M29&lt;&gt;0,calculadoraViab!$B$71=0,calculadoraViab!$B$72=100%,calculadoraViab!$B$73=0,calculadoraViab!$B$86=0),calculadoraViab!$C$59/calculadoraViab!$B$87,calculadoraViab!$D$72*(calculadoraViab!$B$66*calculadoraViab!$C$72/calculadoraViab!$B$87)),0)
+
IF(MONTH(fluxoDeCaixa!M35)&amp;YEAR(fluxoDeCaixa!M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IF(MONTH(fluxoDeCaixa!M3)&amp;YEAR(fluxoDeCaixa!M3)=MONTH(EDATE(calculadoraViab!$C$87,3))&amp;YEAR(EDATE(calculadoraViab!$C$87,3)),(calculadoraViab!$C$74*calculadoraViab!$B$66/4),0)
+
IF(MONTH(fluxoDeCaixa!M3)&amp;YEAR(fluxoDeCaixa!M3)=MONTH(EDATE(calculadoraViab!$C$87,6))&amp;YEAR(EDATE(calculadoraViab!$C$87,6)),(calculadoraViab!$C$74*calculadoraViab!$B$66/4),0)
+
IF(MONTH(fluxoDeCaixa!M3)&amp;YEAR(fluxoDeCaixa!M3)=MONTH(EDATE(calculadoraViab!$C$87,9))&amp;YEAR(EDATE(calculadoraViab!$C$87,9)),(calculadoraViab!$C$74*calculadoraViab!$B$66/4),0)
+
IF(MONTH(fluxoDeCaixa!M3)&amp;YEAR(fluxoDeCaixa!M3)=MONTH(EDATE(calculadoraViab!$C$87,12))&amp;YEAR(EDATE(calculadoraViab!$C$87,12)),(calculadoraViab!$C$74*calculadoraViab!$B$66/4),0)
+
IF(MONTH(fluxoDeCaixa!M3)&amp;YEAR(fluxoDeCaixa!M3)=MONTH(EDATE(calculadoraViab!$C$87,15))&amp;YEAR(EDATE(calculadoraViab!$C$87,15)),(calculadoraViab!$C$75*calculadoraViab!$B$66/4),0)
+
IF(MONTH(fluxoDeCaixa!M3)&amp;YEAR(fluxoDeCaixa!M3)=MONTH(EDATE(calculadoraViab!$C$87,18))&amp;YEAR(EDATE(calculadoraViab!$C$87,18)),(calculadoraViab!$C$75*calculadoraViab!$B$66/4),0)
+
IF(MONTH(fluxoDeCaixa!M3)&amp;YEAR(fluxoDeCaixa!M3)=MONTH(EDATE(calculadoraViab!$C$87,21))&amp;YEAR(EDATE(calculadoraViab!$C$87,21)),(calculadoraViab!$C$75*calculadoraViab!$B$66/4),0)
+
IF(MONTH(fluxoDeCaixa!M3)&amp;YEAR(fluxoDeCaixa!M3)=MONTH(EDATE(calculadoraViab!$C$87,24))&amp;YEAR(EDATE(calculadoraViab!$C$87,24)),(calculadoraViab!$C$75*calculadoraViab!$B$66/4),0)</f>
        <v>203663.7931</v>
      </c>
      <c r="N43" s="292">
        <f>IF(AND(fluxoDeCaixa!N35&gt;=calculadoraViab!$C$85,fluxoDeCaixa!N35&lt;EDATE(calculadoraViab!$C$85,calculadoraViab!$B$86+calculadoraViab!$B$87)),calculadoraViab!$D$71*(calculadoraViab!$B$66*calculadoraViab!$C$71/(calculadoraViab!$B$86+calculadoraViab!$B$87)),0)
+
IF(AND(fluxoDeCaixa!N35&gt;=calculadoraViab!$C$86,fluxoDeCaixa!N35&lt;EDATE(calculadoraViab!$C$86,calculadoraViab!$B$87)),IF(AND(calculadoraViab!N29&lt;&gt;0,calculadoraViab!$B$71=0,calculadoraViab!$B$72=100%,calculadoraViab!$B$73=0,calculadoraViab!$B$86=0),calculadoraViab!$C$59/calculadoraViab!$B$87,calculadoraViab!$D$72*(calculadoraViab!$B$66*calculadoraViab!$C$72/calculadoraViab!$B$87)),0)
+
IF(MONTH(fluxoDeCaixa!N35)&amp;YEAR(fluxoDeCaixa!N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IF(MONTH(fluxoDeCaixa!N3)&amp;YEAR(fluxoDeCaixa!N3)=MONTH(EDATE(calculadoraViab!$C$87,3))&amp;YEAR(EDATE(calculadoraViab!$C$87,3)),(calculadoraViab!$C$74*calculadoraViab!$B$66/4),0)
+
IF(MONTH(fluxoDeCaixa!N3)&amp;YEAR(fluxoDeCaixa!N3)=MONTH(EDATE(calculadoraViab!$C$87,6))&amp;YEAR(EDATE(calculadoraViab!$C$87,6)),(calculadoraViab!$C$74*calculadoraViab!$B$66/4),0)
+
IF(MONTH(fluxoDeCaixa!N3)&amp;YEAR(fluxoDeCaixa!N3)=MONTH(EDATE(calculadoraViab!$C$87,9))&amp;YEAR(EDATE(calculadoraViab!$C$87,9)),(calculadoraViab!$C$74*calculadoraViab!$B$66/4),0)
+
IF(MONTH(fluxoDeCaixa!N3)&amp;YEAR(fluxoDeCaixa!N3)=MONTH(EDATE(calculadoraViab!$C$87,12))&amp;YEAR(EDATE(calculadoraViab!$C$87,12)),(calculadoraViab!$C$74*calculadoraViab!$B$66/4),0)
+
IF(MONTH(fluxoDeCaixa!N3)&amp;YEAR(fluxoDeCaixa!N3)=MONTH(EDATE(calculadoraViab!$C$87,15))&amp;YEAR(EDATE(calculadoraViab!$C$87,15)),(calculadoraViab!$C$75*calculadoraViab!$B$66/4),0)
+
IF(MONTH(fluxoDeCaixa!N3)&amp;YEAR(fluxoDeCaixa!N3)=MONTH(EDATE(calculadoraViab!$C$87,18))&amp;YEAR(EDATE(calculadoraViab!$C$87,18)),(calculadoraViab!$C$75*calculadoraViab!$B$66/4),0)
+
IF(MONTH(fluxoDeCaixa!N3)&amp;YEAR(fluxoDeCaixa!N3)=MONTH(EDATE(calculadoraViab!$C$87,21))&amp;YEAR(EDATE(calculadoraViab!$C$87,21)),(calculadoraViab!$C$75*calculadoraViab!$B$66/4),0)
+
IF(MONTH(fluxoDeCaixa!N3)&amp;YEAR(fluxoDeCaixa!N3)=MONTH(EDATE(calculadoraViab!$C$87,24))&amp;YEAR(EDATE(calculadoraViab!$C$87,24)),(calculadoraViab!$C$75*calculadoraViab!$B$66/4),0)</f>
        <v>203663.7931</v>
      </c>
      <c r="O43" s="292">
        <f>IF(AND(fluxoDeCaixa!O35&gt;=calculadoraViab!$C$85,fluxoDeCaixa!O35&lt;EDATE(calculadoraViab!$C$85,calculadoraViab!$B$86+calculadoraViab!$B$87)),calculadoraViab!$D$71*(calculadoraViab!$B$66*calculadoraViab!$C$71/(calculadoraViab!$B$86+calculadoraViab!$B$87)),0)
+
IF(AND(fluxoDeCaixa!O35&gt;=calculadoraViab!$C$86,fluxoDeCaixa!O35&lt;EDATE(calculadoraViab!$C$86,calculadoraViab!$B$87)),IF(AND(calculadoraViab!O29&lt;&gt;0,calculadoraViab!$B$71=0,calculadoraViab!$B$72=100%,calculadoraViab!$B$73=0,calculadoraViab!$B$86=0),calculadoraViab!$C$59/calculadoraViab!$B$87,calculadoraViab!$D$72*(calculadoraViab!$B$66*calculadoraViab!$C$72/calculadoraViab!$B$87)),0)
+
IF(MONTH(fluxoDeCaixa!O35)&amp;YEAR(fluxoDeCaixa!O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IF(MONTH(fluxoDeCaixa!O3)&amp;YEAR(fluxoDeCaixa!O3)=MONTH(EDATE(calculadoraViab!$C$87,3))&amp;YEAR(EDATE(calculadoraViab!$C$87,3)),(calculadoraViab!$C$74*calculadoraViab!$B$66/4),0)
+
IF(MONTH(fluxoDeCaixa!O3)&amp;YEAR(fluxoDeCaixa!O3)=MONTH(EDATE(calculadoraViab!$C$87,6))&amp;YEAR(EDATE(calculadoraViab!$C$87,6)),(calculadoraViab!$C$74*calculadoraViab!$B$66/4),0)
+
IF(MONTH(fluxoDeCaixa!O3)&amp;YEAR(fluxoDeCaixa!O3)=MONTH(EDATE(calculadoraViab!$C$87,9))&amp;YEAR(EDATE(calculadoraViab!$C$87,9)),(calculadoraViab!$C$74*calculadoraViab!$B$66/4),0)
+
IF(MONTH(fluxoDeCaixa!O3)&amp;YEAR(fluxoDeCaixa!O3)=MONTH(EDATE(calculadoraViab!$C$87,12))&amp;YEAR(EDATE(calculadoraViab!$C$87,12)),(calculadoraViab!$C$74*calculadoraViab!$B$66/4),0)
+
IF(MONTH(fluxoDeCaixa!O3)&amp;YEAR(fluxoDeCaixa!O3)=MONTH(EDATE(calculadoraViab!$C$87,15))&amp;YEAR(EDATE(calculadoraViab!$C$87,15)),(calculadoraViab!$C$75*calculadoraViab!$B$66/4),0)
+
IF(MONTH(fluxoDeCaixa!O3)&amp;YEAR(fluxoDeCaixa!O3)=MONTH(EDATE(calculadoraViab!$C$87,18))&amp;YEAR(EDATE(calculadoraViab!$C$87,18)),(calculadoraViab!$C$75*calculadoraViab!$B$66/4),0)
+
IF(MONTH(fluxoDeCaixa!O3)&amp;YEAR(fluxoDeCaixa!O3)=MONTH(EDATE(calculadoraViab!$C$87,21))&amp;YEAR(EDATE(calculadoraViab!$C$87,21)),(calculadoraViab!$C$75*calculadoraViab!$B$66/4),0)
+
IF(MONTH(fluxoDeCaixa!O3)&amp;YEAR(fluxoDeCaixa!O3)=MONTH(EDATE(calculadoraViab!$C$87,24))&amp;YEAR(EDATE(calculadoraViab!$C$87,24)),(calculadoraViab!$C$75*calculadoraViab!$B$66/4),0)</f>
        <v>203663.7931</v>
      </c>
      <c r="P43" s="292">
        <f>IF(AND(fluxoDeCaixa!P35&gt;=calculadoraViab!$C$85,fluxoDeCaixa!P35&lt;EDATE(calculadoraViab!$C$85,calculadoraViab!$B$86+calculadoraViab!$B$87)),calculadoraViab!$D$71*(calculadoraViab!$B$66*calculadoraViab!$C$71/(calculadoraViab!$B$86+calculadoraViab!$B$87)),0)
+
IF(AND(fluxoDeCaixa!P35&gt;=calculadoraViab!$C$86,fluxoDeCaixa!P35&lt;EDATE(calculadoraViab!$C$86,calculadoraViab!$B$87)),IF(AND(calculadoraViab!P29&lt;&gt;0,calculadoraViab!$B$71=0,calculadoraViab!$B$72=100%,calculadoraViab!$B$73=0,calculadoraViab!$B$86=0),calculadoraViab!$C$59/calculadoraViab!$B$87,calculadoraViab!$D$72*(calculadoraViab!$B$66*calculadoraViab!$C$72/calculadoraViab!$B$87)),0)
+
IF(MONTH(fluxoDeCaixa!P35)&amp;YEAR(fluxoDeCaixa!P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IF(MONTH(fluxoDeCaixa!P3)&amp;YEAR(fluxoDeCaixa!P3)=MONTH(EDATE(calculadoraViab!$C$87,3))&amp;YEAR(EDATE(calculadoraViab!$C$87,3)),(calculadoraViab!$C$74*calculadoraViab!$B$66/4),0)
+
IF(MONTH(fluxoDeCaixa!P3)&amp;YEAR(fluxoDeCaixa!P3)=MONTH(EDATE(calculadoraViab!$C$87,6))&amp;YEAR(EDATE(calculadoraViab!$C$87,6)),(calculadoraViab!$C$74*calculadoraViab!$B$66/4),0)
+
IF(MONTH(fluxoDeCaixa!P3)&amp;YEAR(fluxoDeCaixa!P3)=MONTH(EDATE(calculadoraViab!$C$87,9))&amp;YEAR(EDATE(calculadoraViab!$C$87,9)),(calculadoraViab!$C$74*calculadoraViab!$B$66/4),0)
+
IF(MONTH(fluxoDeCaixa!P3)&amp;YEAR(fluxoDeCaixa!P3)=MONTH(EDATE(calculadoraViab!$C$87,12))&amp;YEAR(EDATE(calculadoraViab!$C$87,12)),(calculadoraViab!$C$74*calculadoraViab!$B$66/4),0)
+
IF(MONTH(fluxoDeCaixa!P3)&amp;YEAR(fluxoDeCaixa!P3)=MONTH(EDATE(calculadoraViab!$C$87,15))&amp;YEAR(EDATE(calculadoraViab!$C$87,15)),(calculadoraViab!$C$75*calculadoraViab!$B$66/4),0)
+
IF(MONTH(fluxoDeCaixa!P3)&amp;YEAR(fluxoDeCaixa!P3)=MONTH(EDATE(calculadoraViab!$C$87,18))&amp;YEAR(EDATE(calculadoraViab!$C$87,18)),(calculadoraViab!$C$75*calculadoraViab!$B$66/4),0)
+
IF(MONTH(fluxoDeCaixa!P3)&amp;YEAR(fluxoDeCaixa!P3)=MONTH(EDATE(calculadoraViab!$C$87,21))&amp;YEAR(EDATE(calculadoraViab!$C$87,21)),(calculadoraViab!$C$75*calculadoraViab!$B$66/4),0)
+
IF(MONTH(fluxoDeCaixa!P3)&amp;YEAR(fluxoDeCaixa!P3)=MONTH(EDATE(calculadoraViab!$C$87,24))&amp;YEAR(EDATE(calculadoraViab!$C$87,24)),(calculadoraViab!$C$75*calculadoraViab!$B$66/4),0)</f>
        <v>351320.0431</v>
      </c>
      <c r="Q43" s="292">
        <f>IF(AND(fluxoDeCaixa!Q35&gt;=calculadoraViab!$C$85,fluxoDeCaixa!Q35&lt;EDATE(calculadoraViab!$C$85,calculadoraViab!$B$86+calculadoraViab!$B$87)),calculadoraViab!$D$71*(calculadoraViab!$B$66*calculadoraViab!$C$71/(calculadoraViab!$B$86+calculadoraViab!$B$87)),0)
+
IF(AND(fluxoDeCaixa!Q35&gt;=calculadoraViab!$C$86,fluxoDeCaixa!Q35&lt;EDATE(calculadoraViab!$C$86,calculadoraViab!$B$87)),IF(AND(calculadoraViab!Q29&lt;&gt;0,calculadoraViab!$B$71=0,calculadoraViab!$B$72=100%,calculadoraViab!$B$73=0,calculadoraViab!$B$86=0),calculadoraViab!$C$59/calculadoraViab!$B$87,calculadoraViab!$D$72*(calculadoraViab!$B$66*calculadoraViab!$C$72/calculadoraViab!$B$87)),0)
+
IF(MONTH(fluxoDeCaixa!Q35)&amp;YEAR(fluxoDeCaixa!Q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IF(MONTH(fluxoDeCaixa!Q3)&amp;YEAR(fluxoDeCaixa!Q3)=MONTH(EDATE(calculadoraViab!$C$87,3))&amp;YEAR(EDATE(calculadoraViab!$C$87,3)),(calculadoraViab!$C$74*calculadoraViab!$B$66/4),0)
+
IF(MONTH(fluxoDeCaixa!Q3)&amp;YEAR(fluxoDeCaixa!Q3)=MONTH(EDATE(calculadoraViab!$C$87,6))&amp;YEAR(EDATE(calculadoraViab!$C$87,6)),(calculadoraViab!$C$74*calculadoraViab!$B$66/4),0)
+
IF(MONTH(fluxoDeCaixa!Q3)&amp;YEAR(fluxoDeCaixa!Q3)=MONTH(EDATE(calculadoraViab!$C$87,9))&amp;YEAR(EDATE(calculadoraViab!$C$87,9)),(calculadoraViab!$C$74*calculadoraViab!$B$66/4),0)
+
IF(MONTH(fluxoDeCaixa!Q3)&amp;YEAR(fluxoDeCaixa!Q3)=MONTH(EDATE(calculadoraViab!$C$87,12))&amp;YEAR(EDATE(calculadoraViab!$C$87,12)),(calculadoraViab!$C$74*calculadoraViab!$B$66/4),0)
+
IF(MONTH(fluxoDeCaixa!Q3)&amp;YEAR(fluxoDeCaixa!Q3)=MONTH(EDATE(calculadoraViab!$C$87,15))&amp;YEAR(EDATE(calculadoraViab!$C$87,15)),(calculadoraViab!$C$75*calculadoraViab!$B$66/4),0)
+
IF(MONTH(fluxoDeCaixa!Q3)&amp;YEAR(fluxoDeCaixa!Q3)=MONTH(EDATE(calculadoraViab!$C$87,18))&amp;YEAR(EDATE(calculadoraViab!$C$87,18)),(calculadoraViab!$C$75*calculadoraViab!$B$66/4),0)
+
IF(MONTH(fluxoDeCaixa!Q3)&amp;YEAR(fluxoDeCaixa!Q3)=MONTH(EDATE(calculadoraViab!$C$87,21))&amp;YEAR(EDATE(calculadoraViab!$C$87,21)),(calculadoraViab!$C$75*calculadoraViab!$B$66/4),0)
+
IF(MONTH(fluxoDeCaixa!Q3)&amp;YEAR(fluxoDeCaixa!Q3)=MONTH(EDATE(calculadoraViab!$C$87,24))&amp;YEAR(EDATE(calculadoraViab!$C$87,24)),(calculadoraViab!$C$75*calculadoraViab!$B$66/4),0)</f>
        <v>351320.0431</v>
      </c>
      <c r="R43" s="292">
        <f>IF(AND(fluxoDeCaixa!R35&gt;=calculadoraViab!$C$85,fluxoDeCaixa!R35&lt;EDATE(calculadoraViab!$C$85,calculadoraViab!$B$86+calculadoraViab!$B$87)),calculadoraViab!$D$71*(calculadoraViab!$B$66*calculadoraViab!$C$71/(calculadoraViab!$B$86+calculadoraViab!$B$87)),0)
+
IF(AND(fluxoDeCaixa!R35&gt;=calculadoraViab!$C$86,fluxoDeCaixa!R35&lt;EDATE(calculadoraViab!$C$86,calculadoraViab!$B$87)),IF(AND(calculadoraViab!R29&lt;&gt;0,calculadoraViab!$B$71=0,calculadoraViab!$B$72=100%,calculadoraViab!$B$73=0,calculadoraViab!$B$86=0),calculadoraViab!$C$59/calculadoraViab!$B$87,calculadoraViab!$D$72*(calculadoraViab!$B$66*calculadoraViab!$C$72/calculadoraViab!$B$87)),0)
+
IF(MONTH(fluxoDeCaixa!R35)&amp;YEAR(fluxoDeCaixa!R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IF(MONTH(fluxoDeCaixa!R3)&amp;YEAR(fluxoDeCaixa!R3)=MONTH(EDATE(calculadoraViab!$C$87,3))&amp;YEAR(EDATE(calculadoraViab!$C$87,3)),(calculadoraViab!$C$74*calculadoraViab!$B$66/4),0)
+
IF(MONTH(fluxoDeCaixa!R3)&amp;YEAR(fluxoDeCaixa!R3)=MONTH(EDATE(calculadoraViab!$C$87,6))&amp;YEAR(EDATE(calculadoraViab!$C$87,6)),(calculadoraViab!$C$74*calculadoraViab!$B$66/4),0)
+
IF(MONTH(fluxoDeCaixa!R3)&amp;YEAR(fluxoDeCaixa!R3)=MONTH(EDATE(calculadoraViab!$C$87,9))&amp;YEAR(EDATE(calculadoraViab!$C$87,9)),(calculadoraViab!$C$74*calculadoraViab!$B$66/4),0)
+
IF(MONTH(fluxoDeCaixa!R3)&amp;YEAR(fluxoDeCaixa!R3)=MONTH(EDATE(calculadoraViab!$C$87,12))&amp;YEAR(EDATE(calculadoraViab!$C$87,12)),(calculadoraViab!$C$74*calculadoraViab!$B$66/4),0)
+
IF(MONTH(fluxoDeCaixa!R3)&amp;YEAR(fluxoDeCaixa!R3)=MONTH(EDATE(calculadoraViab!$C$87,15))&amp;YEAR(EDATE(calculadoraViab!$C$87,15)),(calculadoraViab!$C$75*calculadoraViab!$B$66/4),0)
+
IF(MONTH(fluxoDeCaixa!R3)&amp;YEAR(fluxoDeCaixa!R3)=MONTH(EDATE(calculadoraViab!$C$87,18))&amp;YEAR(EDATE(calculadoraViab!$C$87,18)),(calculadoraViab!$C$75*calculadoraViab!$B$66/4),0)
+
IF(MONTH(fluxoDeCaixa!R3)&amp;YEAR(fluxoDeCaixa!R3)=MONTH(EDATE(calculadoraViab!$C$87,21))&amp;YEAR(EDATE(calculadoraViab!$C$87,21)),(calculadoraViab!$C$75*calculadoraViab!$B$66/4),0)
+
IF(MONTH(fluxoDeCaixa!R3)&amp;YEAR(fluxoDeCaixa!R3)=MONTH(EDATE(calculadoraViab!$C$87,24))&amp;YEAR(EDATE(calculadoraViab!$C$87,24)),(calculadoraViab!$C$75*calculadoraViab!$B$66/4),0)</f>
        <v>351320.0431</v>
      </c>
      <c r="S43" s="292">
        <f>IF(AND(fluxoDeCaixa!S35&gt;=calculadoraViab!$C$85,fluxoDeCaixa!S35&lt;EDATE(calculadoraViab!$C$85,calculadoraViab!$B$86+calculadoraViab!$B$87)),calculadoraViab!$D$71*(calculadoraViab!$B$66*calculadoraViab!$C$71/(calculadoraViab!$B$86+calculadoraViab!$B$87)),0)
+
IF(AND(fluxoDeCaixa!S35&gt;=calculadoraViab!$C$86,fluxoDeCaixa!S35&lt;EDATE(calculadoraViab!$C$86,calculadoraViab!$B$87)),IF(AND(calculadoraViab!S29&lt;&gt;0,calculadoraViab!$B$71=0,calculadoraViab!$B$72=100%,calculadoraViab!$B$73=0,calculadoraViab!$B$86=0),calculadoraViab!$C$59/calculadoraViab!$B$87,calculadoraViab!$D$72*(calculadoraViab!$B$66*calculadoraViab!$C$72/calculadoraViab!$B$87)),0)
+
IF(MONTH(fluxoDeCaixa!S35)&amp;YEAR(fluxoDeCaixa!S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IF(MONTH(fluxoDeCaixa!S3)&amp;YEAR(fluxoDeCaixa!S3)=MONTH(EDATE(calculadoraViab!$C$87,3))&amp;YEAR(EDATE(calculadoraViab!$C$87,3)),(calculadoraViab!$C$74*calculadoraViab!$B$66/4),0)
+
IF(MONTH(fluxoDeCaixa!S3)&amp;YEAR(fluxoDeCaixa!S3)=MONTH(EDATE(calculadoraViab!$C$87,6))&amp;YEAR(EDATE(calculadoraViab!$C$87,6)),(calculadoraViab!$C$74*calculadoraViab!$B$66/4),0)
+
IF(MONTH(fluxoDeCaixa!S3)&amp;YEAR(fluxoDeCaixa!S3)=MONTH(EDATE(calculadoraViab!$C$87,9))&amp;YEAR(EDATE(calculadoraViab!$C$87,9)),(calculadoraViab!$C$74*calculadoraViab!$B$66/4),0)
+
IF(MONTH(fluxoDeCaixa!S3)&amp;YEAR(fluxoDeCaixa!S3)=MONTH(EDATE(calculadoraViab!$C$87,12))&amp;YEAR(EDATE(calculadoraViab!$C$87,12)),(calculadoraViab!$C$74*calculadoraViab!$B$66/4),0)
+
IF(MONTH(fluxoDeCaixa!S3)&amp;YEAR(fluxoDeCaixa!S3)=MONTH(EDATE(calculadoraViab!$C$87,15))&amp;YEAR(EDATE(calculadoraViab!$C$87,15)),(calculadoraViab!$C$75*calculadoraViab!$B$66/4),0)
+
IF(MONTH(fluxoDeCaixa!S3)&amp;YEAR(fluxoDeCaixa!S3)=MONTH(EDATE(calculadoraViab!$C$87,18))&amp;YEAR(EDATE(calculadoraViab!$C$87,18)),(calculadoraViab!$C$75*calculadoraViab!$B$66/4),0)
+
IF(MONTH(fluxoDeCaixa!S3)&amp;YEAR(fluxoDeCaixa!S3)=MONTH(EDATE(calculadoraViab!$C$87,21))&amp;YEAR(EDATE(calculadoraViab!$C$87,21)),(calculadoraViab!$C$75*calculadoraViab!$B$66/4),0)
+
IF(MONTH(fluxoDeCaixa!S3)&amp;YEAR(fluxoDeCaixa!S3)=MONTH(EDATE(calculadoraViab!$C$87,24))&amp;YEAR(EDATE(calculadoraViab!$C$87,24)),(calculadoraViab!$C$75*calculadoraViab!$B$66/4),0)</f>
        <v>351320.0431</v>
      </c>
      <c r="T43" s="292">
        <f>IF(AND(fluxoDeCaixa!T35&gt;=calculadoraViab!$C$85,fluxoDeCaixa!T35&lt;EDATE(calculadoraViab!$C$85,calculadoraViab!$B$86+calculadoraViab!$B$87)),calculadoraViab!$D$71*(calculadoraViab!$B$66*calculadoraViab!$C$71/(calculadoraViab!$B$86+calculadoraViab!$B$87)),0)
+
IF(AND(fluxoDeCaixa!T35&gt;=calculadoraViab!$C$86,fluxoDeCaixa!T35&lt;EDATE(calculadoraViab!$C$86,calculadoraViab!$B$87)),IF(AND(calculadoraViab!T29&lt;&gt;0,calculadoraViab!$B$71=0,calculadoraViab!$B$72=100%,calculadoraViab!$B$73=0,calculadoraViab!$B$86=0),calculadoraViab!$C$59/calculadoraViab!$B$87,calculadoraViab!$D$72*(calculadoraViab!$B$66*calculadoraViab!$C$72/calculadoraViab!$B$87)),0)
+
IF(MONTH(fluxoDeCaixa!T35)&amp;YEAR(fluxoDeCaixa!T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IF(MONTH(fluxoDeCaixa!T3)&amp;YEAR(fluxoDeCaixa!T3)=MONTH(EDATE(calculadoraViab!$C$87,3))&amp;YEAR(EDATE(calculadoraViab!$C$87,3)),(calculadoraViab!$C$74*calculadoraViab!$B$66/4),0)
+
IF(MONTH(fluxoDeCaixa!T3)&amp;YEAR(fluxoDeCaixa!T3)=MONTH(EDATE(calculadoraViab!$C$87,6))&amp;YEAR(EDATE(calculadoraViab!$C$87,6)),(calculadoraViab!$C$74*calculadoraViab!$B$66/4),0)
+
IF(MONTH(fluxoDeCaixa!T3)&amp;YEAR(fluxoDeCaixa!T3)=MONTH(EDATE(calculadoraViab!$C$87,9))&amp;YEAR(EDATE(calculadoraViab!$C$87,9)),(calculadoraViab!$C$74*calculadoraViab!$B$66/4),0)
+
IF(MONTH(fluxoDeCaixa!T3)&amp;YEAR(fluxoDeCaixa!T3)=MONTH(EDATE(calculadoraViab!$C$87,12))&amp;YEAR(EDATE(calculadoraViab!$C$87,12)),(calculadoraViab!$C$74*calculadoraViab!$B$66/4),0)
+
IF(MONTH(fluxoDeCaixa!T3)&amp;YEAR(fluxoDeCaixa!T3)=MONTH(EDATE(calculadoraViab!$C$87,15))&amp;YEAR(EDATE(calculadoraViab!$C$87,15)),(calculadoraViab!$C$75*calculadoraViab!$B$66/4),0)
+
IF(MONTH(fluxoDeCaixa!T3)&amp;YEAR(fluxoDeCaixa!T3)=MONTH(EDATE(calculadoraViab!$C$87,18))&amp;YEAR(EDATE(calculadoraViab!$C$87,18)),(calculadoraViab!$C$75*calculadoraViab!$B$66/4),0)
+
IF(MONTH(fluxoDeCaixa!T3)&amp;YEAR(fluxoDeCaixa!T3)=MONTH(EDATE(calculadoraViab!$C$87,21))&amp;YEAR(EDATE(calculadoraViab!$C$87,21)),(calculadoraViab!$C$75*calculadoraViab!$B$66/4),0)
+
IF(MONTH(fluxoDeCaixa!T3)&amp;YEAR(fluxoDeCaixa!T3)=MONTH(EDATE(calculadoraViab!$C$87,24))&amp;YEAR(EDATE(calculadoraViab!$C$87,24)),(calculadoraViab!$C$75*calculadoraViab!$B$66/4),0)</f>
        <v>351320.0431</v>
      </c>
      <c r="U43" s="292">
        <f>IF(AND(fluxoDeCaixa!U35&gt;=calculadoraViab!$C$85,fluxoDeCaixa!U35&lt;EDATE(calculadoraViab!$C$85,calculadoraViab!$B$86+calculadoraViab!$B$87)),calculadoraViab!$D$71*(calculadoraViab!$B$66*calculadoraViab!$C$71/(calculadoraViab!$B$86+calculadoraViab!$B$87)),0)
+
IF(AND(fluxoDeCaixa!U35&gt;=calculadoraViab!$C$86,fluxoDeCaixa!U35&lt;EDATE(calculadoraViab!$C$86,calculadoraViab!$B$87)),IF(AND(calculadoraViab!U29&lt;&gt;0,calculadoraViab!$B$71=0,calculadoraViab!$B$72=100%,calculadoraViab!$B$73=0,calculadoraViab!$B$86=0),calculadoraViab!$C$59/calculadoraViab!$B$87,calculadoraViab!$D$72*(calculadoraViab!$B$66*calculadoraViab!$C$72/calculadoraViab!$B$87)),0)
+
IF(MONTH(fluxoDeCaixa!U35)&amp;YEAR(fluxoDeCaixa!U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IF(MONTH(fluxoDeCaixa!U3)&amp;YEAR(fluxoDeCaixa!U3)=MONTH(EDATE(calculadoraViab!$C$87,3))&amp;YEAR(EDATE(calculadoraViab!$C$87,3)),(calculadoraViab!$C$74*calculadoraViab!$B$66/4),0)
+
IF(MONTH(fluxoDeCaixa!U3)&amp;YEAR(fluxoDeCaixa!U3)=MONTH(EDATE(calculadoraViab!$C$87,6))&amp;YEAR(EDATE(calculadoraViab!$C$87,6)),(calculadoraViab!$C$74*calculadoraViab!$B$66/4),0)
+
IF(MONTH(fluxoDeCaixa!U3)&amp;YEAR(fluxoDeCaixa!U3)=MONTH(EDATE(calculadoraViab!$C$87,9))&amp;YEAR(EDATE(calculadoraViab!$C$87,9)),(calculadoraViab!$C$74*calculadoraViab!$B$66/4),0)
+
IF(MONTH(fluxoDeCaixa!U3)&amp;YEAR(fluxoDeCaixa!U3)=MONTH(EDATE(calculadoraViab!$C$87,12))&amp;YEAR(EDATE(calculadoraViab!$C$87,12)),(calculadoraViab!$C$74*calculadoraViab!$B$66/4),0)
+
IF(MONTH(fluxoDeCaixa!U3)&amp;YEAR(fluxoDeCaixa!U3)=MONTH(EDATE(calculadoraViab!$C$87,15))&amp;YEAR(EDATE(calculadoraViab!$C$87,15)),(calculadoraViab!$C$75*calculadoraViab!$B$66/4),0)
+
IF(MONTH(fluxoDeCaixa!U3)&amp;YEAR(fluxoDeCaixa!U3)=MONTH(EDATE(calculadoraViab!$C$87,18))&amp;YEAR(EDATE(calculadoraViab!$C$87,18)),(calculadoraViab!$C$75*calculadoraViab!$B$66/4),0)
+
IF(MONTH(fluxoDeCaixa!U3)&amp;YEAR(fluxoDeCaixa!U3)=MONTH(EDATE(calculadoraViab!$C$87,21))&amp;YEAR(EDATE(calculadoraViab!$C$87,21)),(calculadoraViab!$C$75*calculadoraViab!$B$66/4),0)
+
IF(MONTH(fluxoDeCaixa!U3)&amp;YEAR(fluxoDeCaixa!U3)=MONTH(EDATE(calculadoraViab!$C$87,24))&amp;YEAR(EDATE(calculadoraViab!$C$87,24)),(calculadoraViab!$C$75*calculadoraViab!$B$66/4),0)</f>
        <v>351320.0431</v>
      </c>
      <c r="V43" s="292">
        <f>IF(AND(fluxoDeCaixa!V35&gt;=calculadoraViab!$C$85,fluxoDeCaixa!V35&lt;EDATE(calculadoraViab!$C$85,calculadoraViab!$B$86+calculadoraViab!$B$87)),calculadoraViab!$D$71*(calculadoraViab!$B$66*calculadoraViab!$C$71/(calculadoraViab!$B$86+calculadoraViab!$B$87)),0)
+
IF(AND(fluxoDeCaixa!V35&gt;=calculadoraViab!$C$86,fluxoDeCaixa!V35&lt;EDATE(calculadoraViab!$C$86,calculadoraViab!$B$87)),IF(AND(calculadoraViab!V29&lt;&gt;0,calculadoraViab!$B$71=0,calculadoraViab!$B$72=100%,calculadoraViab!$B$73=0,calculadoraViab!$B$86=0),calculadoraViab!$C$59/calculadoraViab!$B$87,calculadoraViab!$D$72*(calculadoraViab!$B$66*calculadoraViab!$C$72/calculadoraViab!$B$87)),0)
+
IF(MONTH(fluxoDeCaixa!V35)&amp;YEAR(fluxoDeCaixa!V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IF(MONTH(fluxoDeCaixa!V3)&amp;YEAR(fluxoDeCaixa!V3)=MONTH(EDATE(calculadoraViab!$C$87,3))&amp;YEAR(EDATE(calculadoraViab!$C$87,3)),(calculadoraViab!$C$74*calculadoraViab!$B$66/4),0)
+
IF(MONTH(fluxoDeCaixa!V3)&amp;YEAR(fluxoDeCaixa!V3)=MONTH(EDATE(calculadoraViab!$C$87,6))&amp;YEAR(EDATE(calculadoraViab!$C$87,6)),(calculadoraViab!$C$74*calculadoraViab!$B$66/4),0)
+
IF(MONTH(fluxoDeCaixa!V3)&amp;YEAR(fluxoDeCaixa!V3)=MONTH(EDATE(calculadoraViab!$C$87,9))&amp;YEAR(EDATE(calculadoraViab!$C$87,9)),(calculadoraViab!$C$74*calculadoraViab!$B$66/4),0)
+
IF(MONTH(fluxoDeCaixa!V3)&amp;YEAR(fluxoDeCaixa!V3)=MONTH(EDATE(calculadoraViab!$C$87,12))&amp;YEAR(EDATE(calculadoraViab!$C$87,12)),(calculadoraViab!$C$74*calculadoraViab!$B$66/4),0)
+
IF(MONTH(fluxoDeCaixa!V3)&amp;YEAR(fluxoDeCaixa!V3)=MONTH(EDATE(calculadoraViab!$C$87,15))&amp;YEAR(EDATE(calculadoraViab!$C$87,15)),(calculadoraViab!$C$75*calculadoraViab!$B$66/4),0)
+
IF(MONTH(fluxoDeCaixa!V3)&amp;YEAR(fluxoDeCaixa!V3)=MONTH(EDATE(calculadoraViab!$C$87,18))&amp;YEAR(EDATE(calculadoraViab!$C$87,18)),(calculadoraViab!$C$75*calculadoraViab!$B$66/4),0)
+
IF(MONTH(fluxoDeCaixa!V3)&amp;YEAR(fluxoDeCaixa!V3)=MONTH(EDATE(calculadoraViab!$C$87,21))&amp;YEAR(EDATE(calculadoraViab!$C$87,21)),(calculadoraViab!$C$75*calculadoraViab!$B$66/4),0)
+
IF(MONTH(fluxoDeCaixa!V3)&amp;YEAR(fluxoDeCaixa!V3)=MONTH(EDATE(calculadoraViab!$C$87,24))&amp;YEAR(EDATE(calculadoraViab!$C$87,24)),(calculadoraViab!$C$75*calculadoraViab!$B$66/4),0)</f>
        <v>351320.0431</v>
      </c>
      <c r="W43" s="292">
        <f>IF(AND(fluxoDeCaixa!W35&gt;=calculadoraViab!$C$85,fluxoDeCaixa!W35&lt;EDATE(calculadoraViab!$C$85,calculadoraViab!$B$86+calculadoraViab!$B$87)),calculadoraViab!$D$71*(calculadoraViab!$B$66*calculadoraViab!$C$71/(calculadoraViab!$B$86+calculadoraViab!$B$87)),0)
+
IF(AND(fluxoDeCaixa!W35&gt;=calculadoraViab!$C$86,fluxoDeCaixa!W35&lt;EDATE(calculadoraViab!$C$86,calculadoraViab!$B$87)),IF(AND(calculadoraViab!W29&lt;&gt;0,calculadoraViab!$B$71=0,calculadoraViab!$B$72=100%,calculadoraViab!$B$73=0,calculadoraViab!$B$86=0),calculadoraViab!$C$59/calculadoraViab!$B$87,calculadoraViab!$D$72*(calculadoraViab!$B$66*calculadoraViab!$C$72/calculadoraViab!$B$87)),0)
+
IF(MONTH(fluxoDeCaixa!W35)&amp;YEAR(fluxoDeCaixa!W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IF(MONTH(fluxoDeCaixa!W3)&amp;YEAR(fluxoDeCaixa!W3)=MONTH(EDATE(calculadoraViab!$C$87,3))&amp;YEAR(EDATE(calculadoraViab!$C$87,3)),(calculadoraViab!$C$74*calculadoraViab!$B$66/4),0)
+
IF(MONTH(fluxoDeCaixa!W3)&amp;YEAR(fluxoDeCaixa!W3)=MONTH(EDATE(calculadoraViab!$C$87,6))&amp;YEAR(EDATE(calculadoraViab!$C$87,6)),(calculadoraViab!$C$74*calculadoraViab!$B$66/4),0)
+
IF(MONTH(fluxoDeCaixa!W3)&amp;YEAR(fluxoDeCaixa!W3)=MONTH(EDATE(calculadoraViab!$C$87,9))&amp;YEAR(EDATE(calculadoraViab!$C$87,9)),(calculadoraViab!$C$74*calculadoraViab!$B$66/4),0)
+
IF(MONTH(fluxoDeCaixa!W3)&amp;YEAR(fluxoDeCaixa!W3)=MONTH(EDATE(calculadoraViab!$C$87,12))&amp;YEAR(EDATE(calculadoraViab!$C$87,12)),(calculadoraViab!$C$74*calculadoraViab!$B$66/4),0)
+
IF(MONTH(fluxoDeCaixa!W3)&amp;YEAR(fluxoDeCaixa!W3)=MONTH(EDATE(calculadoraViab!$C$87,15))&amp;YEAR(EDATE(calculadoraViab!$C$87,15)),(calculadoraViab!$C$75*calculadoraViab!$B$66/4),0)
+
IF(MONTH(fluxoDeCaixa!W3)&amp;YEAR(fluxoDeCaixa!W3)=MONTH(EDATE(calculadoraViab!$C$87,18))&amp;YEAR(EDATE(calculadoraViab!$C$87,18)),(calculadoraViab!$C$75*calculadoraViab!$B$66/4),0)
+
IF(MONTH(fluxoDeCaixa!W3)&amp;YEAR(fluxoDeCaixa!W3)=MONTH(EDATE(calculadoraViab!$C$87,21))&amp;YEAR(EDATE(calculadoraViab!$C$87,21)),(calculadoraViab!$C$75*calculadoraViab!$B$66/4),0)
+
IF(MONTH(fluxoDeCaixa!W3)&amp;YEAR(fluxoDeCaixa!W3)=MONTH(EDATE(calculadoraViab!$C$87,24))&amp;YEAR(EDATE(calculadoraViab!$C$87,24)),(calculadoraViab!$C$75*calculadoraViab!$B$66/4),0)</f>
        <v>351320.0431</v>
      </c>
      <c r="X43" s="292">
        <f>IF(AND(fluxoDeCaixa!X35&gt;=calculadoraViab!$C$85,fluxoDeCaixa!X35&lt;EDATE(calculadoraViab!$C$85,calculadoraViab!$B$86+calculadoraViab!$B$87)),calculadoraViab!$D$71*(calculadoraViab!$B$66*calculadoraViab!$C$71/(calculadoraViab!$B$86+calculadoraViab!$B$87)),0)
+
IF(AND(fluxoDeCaixa!X35&gt;=calculadoraViab!$C$86,fluxoDeCaixa!X35&lt;EDATE(calculadoraViab!$C$86,calculadoraViab!$B$87)),IF(AND(calculadoraViab!X29&lt;&gt;0,calculadoraViab!$B$71=0,calculadoraViab!$B$72=100%,calculadoraViab!$B$73=0,calculadoraViab!$B$86=0),calculadoraViab!$C$59/calculadoraViab!$B$87,calculadoraViab!$D$72*(calculadoraViab!$B$66*calculadoraViab!$C$72/calculadoraViab!$B$87)),0)
+
IF(MONTH(fluxoDeCaixa!X35)&amp;YEAR(fluxoDeCaixa!X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IF(MONTH(fluxoDeCaixa!X3)&amp;YEAR(fluxoDeCaixa!X3)=MONTH(EDATE(calculadoraViab!$C$87,3))&amp;YEAR(EDATE(calculadoraViab!$C$87,3)),(calculadoraViab!$C$74*calculadoraViab!$B$66/4),0)
+
IF(MONTH(fluxoDeCaixa!X3)&amp;YEAR(fluxoDeCaixa!X3)=MONTH(EDATE(calculadoraViab!$C$87,6))&amp;YEAR(EDATE(calculadoraViab!$C$87,6)),(calculadoraViab!$C$74*calculadoraViab!$B$66/4),0)
+
IF(MONTH(fluxoDeCaixa!X3)&amp;YEAR(fluxoDeCaixa!X3)=MONTH(EDATE(calculadoraViab!$C$87,9))&amp;YEAR(EDATE(calculadoraViab!$C$87,9)),(calculadoraViab!$C$74*calculadoraViab!$B$66/4),0)
+
IF(MONTH(fluxoDeCaixa!X3)&amp;YEAR(fluxoDeCaixa!X3)=MONTH(EDATE(calculadoraViab!$C$87,12))&amp;YEAR(EDATE(calculadoraViab!$C$87,12)),(calculadoraViab!$C$74*calculadoraViab!$B$66/4),0)
+
IF(MONTH(fluxoDeCaixa!X3)&amp;YEAR(fluxoDeCaixa!X3)=MONTH(EDATE(calculadoraViab!$C$87,15))&amp;YEAR(EDATE(calculadoraViab!$C$87,15)),(calculadoraViab!$C$75*calculadoraViab!$B$66/4),0)
+
IF(MONTH(fluxoDeCaixa!X3)&amp;YEAR(fluxoDeCaixa!X3)=MONTH(EDATE(calculadoraViab!$C$87,18))&amp;YEAR(EDATE(calculadoraViab!$C$87,18)),(calculadoraViab!$C$75*calculadoraViab!$B$66/4),0)
+
IF(MONTH(fluxoDeCaixa!X3)&amp;YEAR(fluxoDeCaixa!X3)=MONTH(EDATE(calculadoraViab!$C$87,21))&amp;YEAR(EDATE(calculadoraViab!$C$87,21)),(calculadoraViab!$C$75*calculadoraViab!$B$66/4),0)
+
IF(MONTH(fluxoDeCaixa!X3)&amp;YEAR(fluxoDeCaixa!X3)=MONTH(EDATE(calculadoraViab!$C$87,24))&amp;YEAR(EDATE(calculadoraViab!$C$87,24)),(calculadoraViab!$C$75*calculadoraViab!$B$66/4),0)</f>
        <v>351320.0431</v>
      </c>
      <c r="Y43" s="292">
        <f>IF(AND(fluxoDeCaixa!Y35&gt;=calculadoraViab!$C$85,fluxoDeCaixa!Y35&lt;EDATE(calculadoraViab!$C$85,calculadoraViab!$B$86+calculadoraViab!$B$87)),calculadoraViab!$D$71*(calculadoraViab!$B$66*calculadoraViab!$C$71/(calculadoraViab!$B$86+calculadoraViab!$B$87)),0)
+
IF(AND(fluxoDeCaixa!Y35&gt;=calculadoraViab!$C$86,fluxoDeCaixa!Y35&lt;EDATE(calculadoraViab!$C$86,calculadoraViab!$B$87)),IF(AND(calculadoraViab!Y29&lt;&gt;0,calculadoraViab!$B$71=0,calculadoraViab!$B$72=100%,calculadoraViab!$B$73=0,calculadoraViab!$B$86=0),calculadoraViab!$C$59/calculadoraViab!$B$87,calculadoraViab!$D$72*(calculadoraViab!$B$66*calculadoraViab!$C$72/calculadoraViab!$B$87)),0)
+
IF(MONTH(fluxoDeCaixa!Y35)&amp;YEAR(fluxoDeCaixa!Y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IF(MONTH(fluxoDeCaixa!Y3)&amp;YEAR(fluxoDeCaixa!Y3)=MONTH(EDATE(calculadoraViab!$C$87,3))&amp;YEAR(EDATE(calculadoraViab!$C$87,3)),(calculadoraViab!$C$74*calculadoraViab!$B$66/4),0)
+
IF(MONTH(fluxoDeCaixa!Y3)&amp;YEAR(fluxoDeCaixa!Y3)=MONTH(EDATE(calculadoraViab!$C$87,6))&amp;YEAR(EDATE(calculadoraViab!$C$87,6)),(calculadoraViab!$C$74*calculadoraViab!$B$66/4),0)
+
IF(MONTH(fluxoDeCaixa!Y3)&amp;YEAR(fluxoDeCaixa!Y3)=MONTH(EDATE(calculadoraViab!$C$87,9))&amp;YEAR(EDATE(calculadoraViab!$C$87,9)),(calculadoraViab!$C$74*calculadoraViab!$B$66/4),0)
+
IF(MONTH(fluxoDeCaixa!Y3)&amp;YEAR(fluxoDeCaixa!Y3)=MONTH(EDATE(calculadoraViab!$C$87,12))&amp;YEAR(EDATE(calculadoraViab!$C$87,12)),(calculadoraViab!$C$74*calculadoraViab!$B$66/4),0)
+
IF(MONTH(fluxoDeCaixa!Y3)&amp;YEAR(fluxoDeCaixa!Y3)=MONTH(EDATE(calculadoraViab!$C$87,15))&amp;YEAR(EDATE(calculadoraViab!$C$87,15)),(calculadoraViab!$C$75*calculadoraViab!$B$66/4),0)
+
IF(MONTH(fluxoDeCaixa!Y3)&amp;YEAR(fluxoDeCaixa!Y3)=MONTH(EDATE(calculadoraViab!$C$87,18))&amp;YEAR(EDATE(calculadoraViab!$C$87,18)),(calculadoraViab!$C$75*calculadoraViab!$B$66/4),0)
+
IF(MONTH(fluxoDeCaixa!Y3)&amp;YEAR(fluxoDeCaixa!Y3)=MONTH(EDATE(calculadoraViab!$C$87,21))&amp;YEAR(EDATE(calculadoraViab!$C$87,21)),(calculadoraViab!$C$75*calculadoraViab!$B$66/4),0)
+
IF(MONTH(fluxoDeCaixa!Y3)&amp;YEAR(fluxoDeCaixa!Y3)=MONTH(EDATE(calculadoraViab!$C$87,24))&amp;YEAR(EDATE(calculadoraViab!$C$87,24)),(calculadoraViab!$C$75*calculadoraViab!$B$66/4),0)</f>
        <v>351320.0431</v>
      </c>
      <c r="Z43" s="292">
        <f>IF(AND(fluxoDeCaixa!Z35&gt;=calculadoraViab!$C$85,fluxoDeCaixa!Z35&lt;EDATE(calculadoraViab!$C$85,calculadoraViab!$B$86+calculadoraViab!$B$87)),calculadoraViab!$D$71*(calculadoraViab!$B$66*calculadoraViab!$C$71/(calculadoraViab!$B$86+calculadoraViab!$B$87)),0)
+
IF(AND(fluxoDeCaixa!Z35&gt;=calculadoraViab!$C$86,fluxoDeCaixa!Z35&lt;EDATE(calculadoraViab!$C$86,calculadoraViab!$B$87)),IF(AND(calculadoraViab!Z29&lt;&gt;0,calculadoraViab!$B$71=0,calculadoraViab!$B$72=100%,calculadoraViab!$B$73=0,calculadoraViab!$B$86=0),calculadoraViab!$C$59/calculadoraViab!$B$87,calculadoraViab!$D$72*(calculadoraViab!$B$66*calculadoraViab!$C$72/calculadoraViab!$B$87)),0)
+
IF(MONTH(fluxoDeCaixa!Z35)&amp;YEAR(fluxoDeCaixa!Z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IF(MONTH(fluxoDeCaixa!Z3)&amp;YEAR(fluxoDeCaixa!Z3)=MONTH(EDATE(calculadoraViab!$C$87,3))&amp;YEAR(EDATE(calculadoraViab!$C$87,3)),(calculadoraViab!$C$74*calculadoraViab!$B$66/4),0)
+
IF(MONTH(fluxoDeCaixa!Z3)&amp;YEAR(fluxoDeCaixa!Z3)=MONTH(EDATE(calculadoraViab!$C$87,6))&amp;YEAR(EDATE(calculadoraViab!$C$87,6)),(calculadoraViab!$C$74*calculadoraViab!$B$66/4),0)
+
IF(MONTH(fluxoDeCaixa!Z3)&amp;YEAR(fluxoDeCaixa!Z3)=MONTH(EDATE(calculadoraViab!$C$87,9))&amp;YEAR(EDATE(calculadoraViab!$C$87,9)),(calculadoraViab!$C$74*calculadoraViab!$B$66/4),0)
+
IF(MONTH(fluxoDeCaixa!Z3)&amp;YEAR(fluxoDeCaixa!Z3)=MONTH(EDATE(calculadoraViab!$C$87,12))&amp;YEAR(EDATE(calculadoraViab!$C$87,12)),(calculadoraViab!$C$74*calculadoraViab!$B$66/4),0)
+
IF(MONTH(fluxoDeCaixa!Z3)&amp;YEAR(fluxoDeCaixa!Z3)=MONTH(EDATE(calculadoraViab!$C$87,15))&amp;YEAR(EDATE(calculadoraViab!$C$87,15)),(calculadoraViab!$C$75*calculadoraViab!$B$66/4),0)
+
IF(MONTH(fluxoDeCaixa!Z3)&amp;YEAR(fluxoDeCaixa!Z3)=MONTH(EDATE(calculadoraViab!$C$87,18))&amp;YEAR(EDATE(calculadoraViab!$C$87,18)),(calculadoraViab!$C$75*calculadoraViab!$B$66/4),0)
+
IF(MONTH(fluxoDeCaixa!Z3)&amp;YEAR(fluxoDeCaixa!Z3)=MONTH(EDATE(calculadoraViab!$C$87,21))&amp;YEAR(EDATE(calculadoraViab!$C$87,21)),(calculadoraViab!$C$75*calculadoraViab!$B$66/4),0)
+
IF(MONTH(fluxoDeCaixa!Z3)&amp;YEAR(fluxoDeCaixa!Z3)=MONTH(EDATE(calculadoraViab!$C$87,24))&amp;YEAR(EDATE(calculadoraViab!$C$87,24)),(calculadoraViab!$C$75*calculadoraViab!$B$66/4),0)</f>
        <v>351320.0431</v>
      </c>
      <c r="AA43" s="292">
        <f>IF(AND(fluxoDeCaixa!AA35&gt;=calculadoraViab!$C$85,fluxoDeCaixa!AA35&lt;EDATE(calculadoraViab!$C$85,calculadoraViab!$B$86+calculadoraViab!$B$87)),calculadoraViab!$D$71*(calculadoraViab!$B$66*calculadoraViab!$C$71/(calculadoraViab!$B$86+calculadoraViab!$B$87)),0)
+
IF(AND(fluxoDeCaixa!AA35&gt;=calculadoraViab!$C$86,fluxoDeCaixa!AA35&lt;EDATE(calculadoraViab!$C$86,calculadoraViab!$B$87)),IF(AND(calculadoraViab!AA29&lt;&gt;0,calculadoraViab!$B$71=0,calculadoraViab!$B$72=100%,calculadoraViab!$B$73=0,calculadoraViab!$B$86=0),calculadoraViab!$C$59/calculadoraViab!$B$87,calculadoraViab!$D$72*(calculadoraViab!$B$66*calculadoraViab!$C$72/calculadoraViab!$B$87)),0)
+
IF(MONTH(fluxoDeCaixa!AA35)&amp;YEAR(fluxoDeCaixa!AA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IF(MONTH(fluxoDeCaixa!AA3)&amp;YEAR(fluxoDeCaixa!AA3)=MONTH(EDATE(calculadoraViab!$C$87,3))&amp;YEAR(EDATE(calculadoraViab!$C$87,3)),(calculadoraViab!$C$74*calculadoraViab!$B$66/4),0)
+
IF(MONTH(fluxoDeCaixa!AA3)&amp;YEAR(fluxoDeCaixa!AA3)=MONTH(EDATE(calculadoraViab!$C$87,6))&amp;YEAR(EDATE(calculadoraViab!$C$87,6)),(calculadoraViab!$C$74*calculadoraViab!$B$66/4),0)
+
IF(MONTH(fluxoDeCaixa!AA3)&amp;YEAR(fluxoDeCaixa!AA3)=MONTH(EDATE(calculadoraViab!$C$87,9))&amp;YEAR(EDATE(calculadoraViab!$C$87,9)),(calculadoraViab!$C$74*calculadoraViab!$B$66/4),0)
+
IF(MONTH(fluxoDeCaixa!AA3)&amp;YEAR(fluxoDeCaixa!AA3)=MONTH(EDATE(calculadoraViab!$C$87,12))&amp;YEAR(EDATE(calculadoraViab!$C$87,12)),(calculadoraViab!$C$74*calculadoraViab!$B$66/4),0)
+
IF(MONTH(fluxoDeCaixa!AA3)&amp;YEAR(fluxoDeCaixa!AA3)=MONTH(EDATE(calculadoraViab!$C$87,15))&amp;YEAR(EDATE(calculadoraViab!$C$87,15)),(calculadoraViab!$C$75*calculadoraViab!$B$66/4),0)
+
IF(MONTH(fluxoDeCaixa!AA3)&amp;YEAR(fluxoDeCaixa!AA3)=MONTH(EDATE(calculadoraViab!$C$87,18))&amp;YEAR(EDATE(calculadoraViab!$C$87,18)),(calculadoraViab!$C$75*calculadoraViab!$B$66/4),0)
+
IF(MONTH(fluxoDeCaixa!AA3)&amp;YEAR(fluxoDeCaixa!AA3)=MONTH(EDATE(calculadoraViab!$C$87,21))&amp;YEAR(EDATE(calculadoraViab!$C$87,21)),(calculadoraViab!$C$75*calculadoraViab!$B$66/4),0)
+
IF(MONTH(fluxoDeCaixa!AA3)&amp;YEAR(fluxoDeCaixa!AA3)=MONTH(EDATE(calculadoraViab!$C$87,24))&amp;YEAR(EDATE(calculadoraViab!$C$87,24)),(calculadoraViab!$C$75*calculadoraViab!$B$66/4),0)</f>
        <v>351320.0431</v>
      </c>
      <c r="AB43" s="292">
        <f>IF(AND(fluxoDeCaixa!AB35&gt;=calculadoraViab!$C$85,fluxoDeCaixa!AB35&lt;EDATE(calculadoraViab!$C$85,calculadoraViab!$B$86+calculadoraViab!$B$87)),calculadoraViab!$D$71*(calculadoraViab!$B$66*calculadoraViab!$C$71/(calculadoraViab!$B$86+calculadoraViab!$B$87)),0)
+
IF(AND(fluxoDeCaixa!AB35&gt;=calculadoraViab!$C$86,fluxoDeCaixa!AB35&lt;EDATE(calculadoraViab!$C$86,calculadoraViab!$B$87)),IF(AND(calculadoraViab!AB29&lt;&gt;0,calculadoraViab!$B$71=0,calculadoraViab!$B$72=100%,calculadoraViab!$B$73=0,calculadoraViab!$B$86=0),calculadoraViab!$C$59/calculadoraViab!$B$87,calculadoraViab!$D$72*(calculadoraViab!$B$66*calculadoraViab!$C$72/calculadoraViab!$B$87)),0)
+
IF(MONTH(fluxoDeCaixa!AB35)&amp;YEAR(fluxoDeCaixa!AB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IF(MONTH(fluxoDeCaixa!AB3)&amp;YEAR(fluxoDeCaixa!AB3)=MONTH(EDATE(calculadoraViab!$C$87,3))&amp;YEAR(EDATE(calculadoraViab!$C$87,3)),(calculadoraViab!$C$74*calculadoraViab!$B$66/4),0)
+
IF(MONTH(fluxoDeCaixa!AB3)&amp;YEAR(fluxoDeCaixa!AB3)=MONTH(EDATE(calculadoraViab!$C$87,6))&amp;YEAR(EDATE(calculadoraViab!$C$87,6)),(calculadoraViab!$C$74*calculadoraViab!$B$66/4),0)
+
IF(MONTH(fluxoDeCaixa!AB3)&amp;YEAR(fluxoDeCaixa!AB3)=MONTH(EDATE(calculadoraViab!$C$87,9))&amp;YEAR(EDATE(calculadoraViab!$C$87,9)),(calculadoraViab!$C$74*calculadoraViab!$B$66/4),0)
+
IF(MONTH(fluxoDeCaixa!AB3)&amp;YEAR(fluxoDeCaixa!AB3)=MONTH(EDATE(calculadoraViab!$C$87,12))&amp;YEAR(EDATE(calculadoraViab!$C$87,12)),(calculadoraViab!$C$74*calculadoraViab!$B$66/4),0)
+
IF(MONTH(fluxoDeCaixa!AB3)&amp;YEAR(fluxoDeCaixa!AB3)=MONTH(EDATE(calculadoraViab!$C$87,15))&amp;YEAR(EDATE(calculadoraViab!$C$87,15)),(calculadoraViab!$C$75*calculadoraViab!$B$66/4),0)
+
IF(MONTH(fluxoDeCaixa!AB3)&amp;YEAR(fluxoDeCaixa!AB3)=MONTH(EDATE(calculadoraViab!$C$87,18))&amp;YEAR(EDATE(calculadoraViab!$C$87,18)),(calculadoraViab!$C$75*calculadoraViab!$B$66/4),0)
+
IF(MONTH(fluxoDeCaixa!AB3)&amp;YEAR(fluxoDeCaixa!AB3)=MONTH(EDATE(calculadoraViab!$C$87,21))&amp;YEAR(EDATE(calculadoraViab!$C$87,21)),(calculadoraViab!$C$75*calculadoraViab!$B$66/4),0)
+
IF(MONTH(fluxoDeCaixa!AB3)&amp;YEAR(fluxoDeCaixa!AB3)=MONTH(EDATE(calculadoraViab!$C$87,24))&amp;YEAR(EDATE(calculadoraViab!$C$87,24)),(calculadoraViab!$C$75*calculadoraViab!$B$66/4),0)</f>
        <v>351320.0431</v>
      </c>
      <c r="AC43" s="292">
        <f>IF(AND(fluxoDeCaixa!AC35&gt;=calculadoraViab!$C$85,fluxoDeCaixa!AC35&lt;EDATE(calculadoraViab!$C$85,calculadoraViab!$B$86+calculadoraViab!$B$87)),calculadoraViab!$D$71*(calculadoraViab!$B$66*calculadoraViab!$C$71/(calculadoraViab!$B$86+calculadoraViab!$B$87)),0)
+
IF(AND(fluxoDeCaixa!AC35&gt;=calculadoraViab!$C$86,fluxoDeCaixa!AC35&lt;EDATE(calculadoraViab!$C$86,calculadoraViab!$B$87)),IF(AND(calculadoraViab!AC29&lt;&gt;0,calculadoraViab!$B$71=0,calculadoraViab!$B$72=100%,calculadoraViab!$B$73=0,calculadoraViab!$B$86=0),calculadoraViab!$C$59/calculadoraViab!$B$87,calculadoraViab!$D$72*(calculadoraViab!$B$66*calculadoraViab!$C$72/calculadoraViab!$B$87)),0)
+
IF(MONTH(fluxoDeCaixa!AC35)&amp;YEAR(fluxoDeCaixa!AC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IF(MONTH(fluxoDeCaixa!AC3)&amp;YEAR(fluxoDeCaixa!AC3)=MONTH(EDATE(calculadoraViab!$C$87,3))&amp;YEAR(EDATE(calculadoraViab!$C$87,3)),(calculadoraViab!$C$74*calculadoraViab!$B$66/4),0)
+
IF(MONTH(fluxoDeCaixa!AC3)&amp;YEAR(fluxoDeCaixa!AC3)=MONTH(EDATE(calculadoraViab!$C$87,6))&amp;YEAR(EDATE(calculadoraViab!$C$87,6)),(calculadoraViab!$C$74*calculadoraViab!$B$66/4),0)
+
IF(MONTH(fluxoDeCaixa!AC3)&amp;YEAR(fluxoDeCaixa!AC3)=MONTH(EDATE(calculadoraViab!$C$87,9))&amp;YEAR(EDATE(calculadoraViab!$C$87,9)),(calculadoraViab!$C$74*calculadoraViab!$B$66/4),0)
+
IF(MONTH(fluxoDeCaixa!AC3)&amp;YEAR(fluxoDeCaixa!AC3)=MONTH(EDATE(calculadoraViab!$C$87,12))&amp;YEAR(EDATE(calculadoraViab!$C$87,12)),(calculadoraViab!$C$74*calculadoraViab!$B$66/4),0)
+
IF(MONTH(fluxoDeCaixa!AC3)&amp;YEAR(fluxoDeCaixa!AC3)=MONTH(EDATE(calculadoraViab!$C$87,15))&amp;YEAR(EDATE(calculadoraViab!$C$87,15)),(calculadoraViab!$C$75*calculadoraViab!$B$66/4),0)
+
IF(MONTH(fluxoDeCaixa!AC3)&amp;YEAR(fluxoDeCaixa!AC3)=MONTH(EDATE(calculadoraViab!$C$87,18))&amp;YEAR(EDATE(calculadoraViab!$C$87,18)),(calculadoraViab!$C$75*calculadoraViab!$B$66/4),0)
+
IF(MONTH(fluxoDeCaixa!AC3)&amp;YEAR(fluxoDeCaixa!AC3)=MONTH(EDATE(calculadoraViab!$C$87,21))&amp;YEAR(EDATE(calculadoraViab!$C$87,21)),(calculadoraViab!$C$75*calculadoraViab!$B$66/4),0)
+
IF(MONTH(fluxoDeCaixa!AC3)&amp;YEAR(fluxoDeCaixa!AC3)=MONTH(EDATE(calculadoraViab!$C$87,24))&amp;YEAR(EDATE(calculadoraViab!$C$87,24)),(calculadoraViab!$C$75*calculadoraViab!$B$66/4),0)</f>
        <v>351320.0431</v>
      </c>
      <c r="AD43" s="292">
        <f>IF(AND(fluxoDeCaixa!AD35&gt;=calculadoraViab!$C$85,fluxoDeCaixa!AD35&lt;EDATE(calculadoraViab!$C$85,calculadoraViab!$B$86+calculadoraViab!$B$87)),calculadoraViab!$D$71*(calculadoraViab!$B$66*calculadoraViab!$C$71/(calculadoraViab!$B$86+calculadoraViab!$B$87)),0)
+
IF(AND(fluxoDeCaixa!AD35&gt;=calculadoraViab!$C$86,fluxoDeCaixa!AD35&lt;EDATE(calculadoraViab!$C$86,calculadoraViab!$B$87)),IF(AND(calculadoraViab!AD29&lt;&gt;0,calculadoraViab!$B$71=0,calculadoraViab!$B$72=100%,calculadoraViab!$B$73=0,calculadoraViab!$B$86=0),calculadoraViab!$C$59/calculadoraViab!$B$87,calculadoraViab!$D$72*(calculadoraViab!$B$66*calculadoraViab!$C$72/calculadoraViab!$B$87)),0)
+
IF(MONTH(fluxoDeCaixa!AD35)&amp;YEAR(fluxoDeCaixa!AD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IF(MONTH(fluxoDeCaixa!AD3)&amp;YEAR(fluxoDeCaixa!AD3)=MONTH(EDATE(calculadoraViab!$C$87,3))&amp;YEAR(EDATE(calculadoraViab!$C$87,3)),(calculadoraViab!$C$74*calculadoraViab!$B$66/4),0)
+
IF(MONTH(fluxoDeCaixa!AD3)&amp;YEAR(fluxoDeCaixa!AD3)=MONTH(EDATE(calculadoraViab!$C$87,6))&amp;YEAR(EDATE(calculadoraViab!$C$87,6)),(calculadoraViab!$C$74*calculadoraViab!$B$66/4),0)
+
IF(MONTH(fluxoDeCaixa!AD3)&amp;YEAR(fluxoDeCaixa!AD3)=MONTH(EDATE(calculadoraViab!$C$87,9))&amp;YEAR(EDATE(calculadoraViab!$C$87,9)),(calculadoraViab!$C$74*calculadoraViab!$B$66/4),0)
+
IF(MONTH(fluxoDeCaixa!AD3)&amp;YEAR(fluxoDeCaixa!AD3)=MONTH(EDATE(calculadoraViab!$C$87,12))&amp;YEAR(EDATE(calculadoraViab!$C$87,12)),(calculadoraViab!$C$74*calculadoraViab!$B$66/4),0)
+
IF(MONTH(fluxoDeCaixa!AD3)&amp;YEAR(fluxoDeCaixa!AD3)=MONTH(EDATE(calculadoraViab!$C$87,15))&amp;YEAR(EDATE(calculadoraViab!$C$87,15)),(calculadoraViab!$C$75*calculadoraViab!$B$66/4),0)
+
IF(MONTH(fluxoDeCaixa!AD3)&amp;YEAR(fluxoDeCaixa!AD3)=MONTH(EDATE(calculadoraViab!$C$87,18))&amp;YEAR(EDATE(calculadoraViab!$C$87,18)),(calculadoraViab!$C$75*calculadoraViab!$B$66/4),0)
+
IF(MONTH(fluxoDeCaixa!AD3)&amp;YEAR(fluxoDeCaixa!AD3)=MONTH(EDATE(calculadoraViab!$C$87,21))&amp;YEAR(EDATE(calculadoraViab!$C$87,21)),(calculadoraViab!$C$75*calculadoraViab!$B$66/4),0)
+
IF(MONTH(fluxoDeCaixa!AD3)&amp;YEAR(fluxoDeCaixa!AD3)=MONTH(EDATE(calculadoraViab!$C$87,24))&amp;YEAR(EDATE(calculadoraViab!$C$87,24)),(calculadoraViab!$C$75*calculadoraViab!$B$66/4),0)</f>
        <v>351320.0431</v>
      </c>
      <c r="AE43" s="292">
        <f>IF(AND(fluxoDeCaixa!AE35&gt;=calculadoraViab!$C$85,fluxoDeCaixa!AE35&lt;EDATE(calculadoraViab!$C$85,calculadoraViab!$B$86+calculadoraViab!$B$87)),calculadoraViab!$D$71*(calculadoraViab!$B$66*calculadoraViab!$C$71/(calculadoraViab!$B$86+calculadoraViab!$B$87)),0)
+
IF(AND(fluxoDeCaixa!AE35&gt;=calculadoraViab!$C$86,fluxoDeCaixa!AE35&lt;EDATE(calculadoraViab!$C$86,calculadoraViab!$B$87)),IF(AND(calculadoraViab!AE29&lt;&gt;0,calculadoraViab!$B$71=0,calculadoraViab!$B$72=100%,calculadoraViab!$B$73=0,calculadoraViab!$B$86=0),calculadoraViab!$C$59/calculadoraViab!$B$87,calculadoraViab!$D$72*(calculadoraViab!$B$66*calculadoraViab!$C$72/calculadoraViab!$B$87)),0)
+
IF(MONTH(fluxoDeCaixa!AE35)&amp;YEAR(fluxoDeCaixa!AE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IF(MONTH(fluxoDeCaixa!AE3)&amp;YEAR(fluxoDeCaixa!AE3)=MONTH(EDATE(calculadoraViab!$C$87,3))&amp;YEAR(EDATE(calculadoraViab!$C$87,3)),(calculadoraViab!$C$74*calculadoraViab!$B$66/4),0)
+
IF(MONTH(fluxoDeCaixa!AE3)&amp;YEAR(fluxoDeCaixa!AE3)=MONTH(EDATE(calculadoraViab!$C$87,6))&amp;YEAR(EDATE(calculadoraViab!$C$87,6)),(calculadoraViab!$C$74*calculadoraViab!$B$66/4),0)
+
IF(MONTH(fluxoDeCaixa!AE3)&amp;YEAR(fluxoDeCaixa!AE3)=MONTH(EDATE(calculadoraViab!$C$87,9))&amp;YEAR(EDATE(calculadoraViab!$C$87,9)),(calculadoraViab!$C$74*calculadoraViab!$B$66/4),0)
+
IF(MONTH(fluxoDeCaixa!AE3)&amp;YEAR(fluxoDeCaixa!AE3)=MONTH(EDATE(calculadoraViab!$C$87,12))&amp;YEAR(EDATE(calculadoraViab!$C$87,12)),(calculadoraViab!$C$74*calculadoraViab!$B$66/4),0)
+
IF(MONTH(fluxoDeCaixa!AE3)&amp;YEAR(fluxoDeCaixa!AE3)=MONTH(EDATE(calculadoraViab!$C$87,15))&amp;YEAR(EDATE(calculadoraViab!$C$87,15)),(calculadoraViab!$C$75*calculadoraViab!$B$66/4),0)
+
IF(MONTH(fluxoDeCaixa!AE3)&amp;YEAR(fluxoDeCaixa!AE3)=MONTH(EDATE(calculadoraViab!$C$87,18))&amp;YEAR(EDATE(calculadoraViab!$C$87,18)),(calculadoraViab!$C$75*calculadoraViab!$B$66/4),0)
+
IF(MONTH(fluxoDeCaixa!AE3)&amp;YEAR(fluxoDeCaixa!AE3)=MONTH(EDATE(calculadoraViab!$C$87,21))&amp;YEAR(EDATE(calculadoraViab!$C$87,21)),(calculadoraViab!$C$75*calculadoraViab!$B$66/4),0)
+
IF(MONTH(fluxoDeCaixa!AE3)&amp;YEAR(fluxoDeCaixa!AE3)=MONTH(EDATE(calculadoraViab!$C$87,24))&amp;YEAR(EDATE(calculadoraViab!$C$87,24)),(calculadoraViab!$C$75*calculadoraViab!$B$66/4),0)</f>
        <v>351320.0431</v>
      </c>
      <c r="AF43" s="292">
        <f>IF(AND(fluxoDeCaixa!AF35&gt;=calculadoraViab!$C$85,fluxoDeCaixa!AF35&lt;EDATE(calculadoraViab!$C$85,calculadoraViab!$B$86+calculadoraViab!$B$87)),calculadoraViab!$D$71*(calculadoraViab!$B$66*calculadoraViab!$C$71/(calculadoraViab!$B$86+calculadoraViab!$B$87)),0)
+
IF(AND(fluxoDeCaixa!AF35&gt;=calculadoraViab!$C$86,fluxoDeCaixa!AF35&lt;EDATE(calculadoraViab!$C$86,calculadoraViab!$B$87)),IF(AND(calculadoraViab!AF29&lt;&gt;0,calculadoraViab!$B$71=0,calculadoraViab!$B$72=100%,calculadoraViab!$B$73=0,calculadoraViab!$B$86=0),calculadoraViab!$C$59/calculadoraViab!$B$87,calculadoraViab!$D$72*(calculadoraViab!$B$66*calculadoraViab!$C$72/calculadoraViab!$B$87)),0)
+
IF(MONTH(fluxoDeCaixa!AF35)&amp;YEAR(fluxoDeCaixa!AF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IF(MONTH(fluxoDeCaixa!AF3)&amp;YEAR(fluxoDeCaixa!AF3)=MONTH(EDATE(calculadoraViab!$C$87,3))&amp;YEAR(EDATE(calculadoraViab!$C$87,3)),(calculadoraViab!$C$74*calculadoraViab!$B$66/4),0)
+
IF(MONTH(fluxoDeCaixa!AF3)&amp;YEAR(fluxoDeCaixa!AF3)=MONTH(EDATE(calculadoraViab!$C$87,6))&amp;YEAR(EDATE(calculadoraViab!$C$87,6)),(calculadoraViab!$C$74*calculadoraViab!$B$66/4),0)
+
IF(MONTH(fluxoDeCaixa!AF3)&amp;YEAR(fluxoDeCaixa!AF3)=MONTH(EDATE(calculadoraViab!$C$87,9))&amp;YEAR(EDATE(calculadoraViab!$C$87,9)),(calculadoraViab!$C$74*calculadoraViab!$B$66/4),0)
+
IF(MONTH(fluxoDeCaixa!AF3)&amp;YEAR(fluxoDeCaixa!AF3)=MONTH(EDATE(calculadoraViab!$C$87,12))&amp;YEAR(EDATE(calculadoraViab!$C$87,12)),(calculadoraViab!$C$74*calculadoraViab!$B$66/4),0)
+
IF(MONTH(fluxoDeCaixa!AF3)&amp;YEAR(fluxoDeCaixa!AF3)=MONTH(EDATE(calculadoraViab!$C$87,15))&amp;YEAR(EDATE(calculadoraViab!$C$87,15)),(calculadoraViab!$C$75*calculadoraViab!$B$66/4),0)
+
IF(MONTH(fluxoDeCaixa!AF3)&amp;YEAR(fluxoDeCaixa!AF3)=MONTH(EDATE(calculadoraViab!$C$87,18))&amp;YEAR(EDATE(calculadoraViab!$C$87,18)),(calculadoraViab!$C$75*calculadoraViab!$B$66/4),0)
+
IF(MONTH(fluxoDeCaixa!AF3)&amp;YEAR(fluxoDeCaixa!AF3)=MONTH(EDATE(calculadoraViab!$C$87,21))&amp;YEAR(EDATE(calculadoraViab!$C$87,21)),(calculadoraViab!$C$75*calculadoraViab!$B$66/4),0)
+
IF(MONTH(fluxoDeCaixa!AF3)&amp;YEAR(fluxoDeCaixa!AF3)=MONTH(EDATE(calculadoraViab!$C$87,24))&amp;YEAR(EDATE(calculadoraViab!$C$87,24)),(calculadoraViab!$C$75*calculadoraViab!$B$66/4),0)</f>
        <v>351320.0431</v>
      </c>
      <c r="AG43" s="292">
        <f>IF(AND(fluxoDeCaixa!AG35&gt;=calculadoraViab!$C$85,fluxoDeCaixa!AG35&lt;EDATE(calculadoraViab!$C$85,calculadoraViab!$B$86+calculadoraViab!$B$87)),calculadoraViab!$D$71*(calculadoraViab!$B$66*calculadoraViab!$C$71/(calculadoraViab!$B$86+calculadoraViab!$B$87)),0)
+
IF(AND(fluxoDeCaixa!AG35&gt;=calculadoraViab!$C$86,fluxoDeCaixa!AG35&lt;EDATE(calculadoraViab!$C$86,calculadoraViab!$B$87)),IF(AND(calculadoraViab!AG29&lt;&gt;0,calculadoraViab!$B$71=0,calculadoraViab!$B$72=100%,calculadoraViab!$B$73=0,calculadoraViab!$B$86=0),calculadoraViab!$C$59/calculadoraViab!$B$87,calculadoraViab!$D$72*(calculadoraViab!$B$66*calculadoraViab!$C$72/calculadoraViab!$B$87)),0)
+
IF(MONTH(fluxoDeCaixa!AG35)&amp;YEAR(fluxoDeCaixa!AG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IF(MONTH(fluxoDeCaixa!AG3)&amp;YEAR(fluxoDeCaixa!AG3)=MONTH(EDATE(calculadoraViab!$C$87,3))&amp;YEAR(EDATE(calculadoraViab!$C$87,3)),(calculadoraViab!$C$74*calculadoraViab!$B$66/4),0)
+
IF(MONTH(fluxoDeCaixa!AG3)&amp;YEAR(fluxoDeCaixa!AG3)=MONTH(EDATE(calculadoraViab!$C$87,6))&amp;YEAR(EDATE(calculadoraViab!$C$87,6)),(calculadoraViab!$C$74*calculadoraViab!$B$66/4),0)
+
IF(MONTH(fluxoDeCaixa!AG3)&amp;YEAR(fluxoDeCaixa!AG3)=MONTH(EDATE(calculadoraViab!$C$87,9))&amp;YEAR(EDATE(calculadoraViab!$C$87,9)),(calculadoraViab!$C$74*calculadoraViab!$B$66/4),0)
+
IF(MONTH(fluxoDeCaixa!AG3)&amp;YEAR(fluxoDeCaixa!AG3)=MONTH(EDATE(calculadoraViab!$C$87,12))&amp;YEAR(EDATE(calculadoraViab!$C$87,12)),(calculadoraViab!$C$74*calculadoraViab!$B$66/4),0)
+
IF(MONTH(fluxoDeCaixa!AG3)&amp;YEAR(fluxoDeCaixa!AG3)=MONTH(EDATE(calculadoraViab!$C$87,15))&amp;YEAR(EDATE(calculadoraViab!$C$87,15)),(calculadoraViab!$C$75*calculadoraViab!$B$66/4),0)
+
IF(MONTH(fluxoDeCaixa!AG3)&amp;YEAR(fluxoDeCaixa!AG3)=MONTH(EDATE(calculadoraViab!$C$87,18))&amp;YEAR(EDATE(calculadoraViab!$C$87,18)),(calculadoraViab!$C$75*calculadoraViab!$B$66/4),0)
+
IF(MONTH(fluxoDeCaixa!AG3)&amp;YEAR(fluxoDeCaixa!AG3)=MONTH(EDATE(calculadoraViab!$C$87,21))&amp;YEAR(EDATE(calculadoraViab!$C$87,21)),(calculadoraViab!$C$75*calculadoraViab!$B$66/4),0)
+
IF(MONTH(fluxoDeCaixa!AG3)&amp;YEAR(fluxoDeCaixa!AG3)=MONTH(EDATE(calculadoraViab!$C$87,24))&amp;YEAR(EDATE(calculadoraViab!$C$87,24)),(calculadoraViab!$C$75*calculadoraViab!$B$66/4),0)</f>
        <v>351320.0431</v>
      </c>
      <c r="AH43" s="292">
        <f>IF(AND(fluxoDeCaixa!AH35&gt;=calculadoraViab!$C$85,fluxoDeCaixa!AH35&lt;EDATE(calculadoraViab!$C$85,calculadoraViab!$B$86+calculadoraViab!$B$87)),calculadoraViab!$D$71*(calculadoraViab!$B$66*calculadoraViab!$C$71/(calculadoraViab!$B$86+calculadoraViab!$B$87)),0)
+
IF(AND(fluxoDeCaixa!AH35&gt;=calculadoraViab!$C$86,fluxoDeCaixa!AH35&lt;EDATE(calculadoraViab!$C$86,calculadoraViab!$B$87)),IF(AND(calculadoraViab!AH29&lt;&gt;0,calculadoraViab!$B$71=0,calculadoraViab!$B$72=100%,calculadoraViab!$B$73=0,calculadoraViab!$B$86=0),calculadoraViab!$C$59/calculadoraViab!$B$87,calculadoraViab!$D$72*(calculadoraViab!$B$66*calculadoraViab!$C$72/calculadoraViab!$B$87)),0)
+
IF(MONTH(fluxoDeCaixa!AH35)&amp;YEAR(fluxoDeCaixa!AH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IF(MONTH(fluxoDeCaixa!AH3)&amp;YEAR(fluxoDeCaixa!AH3)=MONTH(EDATE(calculadoraViab!$C$87,3))&amp;YEAR(EDATE(calculadoraViab!$C$87,3)),(calculadoraViab!$C$74*calculadoraViab!$B$66/4),0)
+
IF(MONTH(fluxoDeCaixa!AH3)&amp;YEAR(fluxoDeCaixa!AH3)=MONTH(EDATE(calculadoraViab!$C$87,6))&amp;YEAR(EDATE(calculadoraViab!$C$87,6)),(calculadoraViab!$C$74*calculadoraViab!$B$66/4),0)
+
IF(MONTH(fluxoDeCaixa!AH3)&amp;YEAR(fluxoDeCaixa!AH3)=MONTH(EDATE(calculadoraViab!$C$87,9))&amp;YEAR(EDATE(calculadoraViab!$C$87,9)),(calculadoraViab!$C$74*calculadoraViab!$B$66/4),0)
+
IF(MONTH(fluxoDeCaixa!AH3)&amp;YEAR(fluxoDeCaixa!AH3)=MONTH(EDATE(calculadoraViab!$C$87,12))&amp;YEAR(EDATE(calculadoraViab!$C$87,12)),(calculadoraViab!$C$74*calculadoraViab!$B$66/4),0)
+
IF(MONTH(fluxoDeCaixa!AH3)&amp;YEAR(fluxoDeCaixa!AH3)=MONTH(EDATE(calculadoraViab!$C$87,15))&amp;YEAR(EDATE(calculadoraViab!$C$87,15)),(calculadoraViab!$C$75*calculadoraViab!$B$66/4),0)
+
IF(MONTH(fluxoDeCaixa!AH3)&amp;YEAR(fluxoDeCaixa!AH3)=MONTH(EDATE(calculadoraViab!$C$87,18))&amp;YEAR(EDATE(calculadoraViab!$C$87,18)),(calculadoraViab!$C$75*calculadoraViab!$B$66/4),0)
+
IF(MONTH(fluxoDeCaixa!AH3)&amp;YEAR(fluxoDeCaixa!AH3)=MONTH(EDATE(calculadoraViab!$C$87,21))&amp;YEAR(EDATE(calculadoraViab!$C$87,21)),(calculadoraViab!$C$75*calculadoraViab!$B$66/4),0)
+
IF(MONTH(fluxoDeCaixa!AH3)&amp;YEAR(fluxoDeCaixa!AH3)=MONTH(EDATE(calculadoraViab!$C$87,24))&amp;YEAR(EDATE(calculadoraViab!$C$87,24)),(calculadoraViab!$C$75*calculadoraViab!$B$66/4),0)</f>
        <v>351320.0431</v>
      </c>
      <c r="AI43" s="292">
        <f>IF(AND(fluxoDeCaixa!AI35&gt;=calculadoraViab!$C$85,fluxoDeCaixa!AI35&lt;EDATE(calculadoraViab!$C$85,calculadoraViab!$B$86+calculadoraViab!$B$87)),calculadoraViab!$D$71*(calculadoraViab!$B$66*calculadoraViab!$C$71/(calculadoraViab!$B$86+calculadoraViab!$B$87)),0)
+
IF(AND(fluxoDeCaixa!AI35&gt;=calculadoraViab!$C$86,fluxoDeCaixa!AI35&lt;EDATE(calculadoraViab!$C$86,calculadoraViab!$B$87)),IF(AND(calculadoraViab!AI29&lt;&gt;0,calculadoraViab!$B$71=0,calculadoraViab!$B$72=100%,calculadoraViab!$B$73=0,calculadoraViab!$B$86=0),calculadoraViab!$C$59/calculadoraViab!$B$87,calculadoraViab!$D$72*(calculadoraViab!$B$66*calculadoraViab!$C$72/calculadoraViab!$B$87)),0)
+
IF(MONTH(fluxoDeCaixa!AI35)&amp;YEAR(fluxoDeCaixa!AI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IF(MONTH(fluxoDeCaixa!AI3)&amp;YEAR(fluxoDeCaixa!AI3)=MONTH(EDATE(calculadoraViab!$C$87,3))&amp;YEAR(EDATE(calculadoraViab!$C$87,3)),(calculadoraViab!$C$74*calculadoraViab!$B$66/4),0)
+
IF(MONTH(fluxoDeCaixa!AI3)&amp;YEAR(fluxoDeCaixa!AI3)=MONTH(EDATE(calculadoraViab!$C$87,6))&amp;YEAR(EDATE(calculadoraViab!$C$87,6)),(calculadoraViab!$C$74*calculadoraViab!$B$66/4),0)
+
IF(MONTH(fluxoDeCaixa!AI3)&amp;YEAR(fluxoDeCaixa!AI3)=MONTH(EDATE(calculadoraViab!$C$87,9))&amp;YEAR(EDATE(calculadoraViab!$C$87,9)),(calculadoraViab!$C$74*calculadoraViab!$B$66/4),0)
+
IF(MONTH(fluxoDeCaixa!AI3)&amp;YEAR(fluxoDeCaixa!AI3)=MONTH(EDATE(calculadoraViab!$C$87,12))&amp;YEAR(EDATE(calculadoraViab!$C$87,12)),(calculadoraViab!$C$74*calculadoraViab!$B$66/4),0)
+
IF(MONTH(fluxoDeCaixa!AI3)&amp;YEAR(fluxoDeCaixa!AI3)=MONTH(EDATE(calculadoraViab!$C$87,15))&amp;YEAR(EDATE(calculadoraViab!$C$87,15)),(calculadoraViab!$C$75*calculadoraViab!$B$66/4),0)
+
IF(MONTH(fluxoDeCaixa!AI3)&amp;YEAR(fluxoDeCaixa!AI3)=MONTH(EDATE(calculadoraViab!$C$87,18))&amp;YEAR(EDATE(calculadoraViab!$C$87,18)),(calculadoraViab!$C$75*calculadoraViab!$B$66/4),0)
+
IF(MONTH(fluxoDeCaixa!AI3)&amp;YEAR(fluxoDeCaixa!AI3)=MONTH(EDATE(calculadoraViab!$C$87,21))&amp;YEAR(EDATE(calculadoraViab!$C$87,21)),(calculadoraViab!$C$75*calculadoraViab!$B$66/4),0)
+
IF(MONTH(fluxoDeCaixa!AI3)&amp;YEAR(fluxoDeCaixa!AI3)=MONTH(EDATE(calculadoraViab!$C$87,24))&amp;YEAR(EDATE(calculadoraViab!$C$87,24)),(calculadoraViab!$C$75*calculadoraViab!$B$66/4),0)</f>
        <v>351320.0431</v>
      </c>
      <c r="AJ43" s="292">
        <f>IF(AND(fluxoDeCaixa!AJ35&gt;=calculadoraViab!$C$85,fluxoDeCaixa!AJ35&lt;EDATE(calculadoraViab!$C$85,calculadoraViab!$B$86+calculadoraViab!$B$87)),calculadoraViab!$D$71*(calculadoraViab!$B$66*calculadoraViab!$C$71/(calculadoraViab!$B$86+calculadoraViab!$B$87)),0)
+
IF(AND(fluxoDeCaixa!AJ35&gt;=calculadoraViab!$C$86,fluxoDeCaixa!AJ35&lt;EDATE(calculadoraViab!$C$86,calculadoraViab!$B$87)),IF(AND(calculadoraViab!AJ29&lt;&gt;0,calculadoraViab!$B$71=0,calculadoraViab!$B$72=100%,calculadoraViab!$B$73=0,calculadoraViab!$B$86=0),calculadoraViab!$C$59/calculadoraViab!$B$87,calculadoraViab!$D$72*(calculadoraViab!$B$66*calculadoraViab!$C$72/calculadoraViab!$B$87)),0)
+
IF(MONTH(fluxoDeCaixa!AJ35)&amp;YEAR(fluxoDeCaixa!AJ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IF(MONTH(fluxoDeCaixa!AJ3)&amp;YEAR(fluxoDeCaixa!AJ3)=MONTH(EDATE(calculadoraViab!$C$87,3))&amp;YEAR(EDATE(calculadoraViab!$C$87,3)),(calculadoraViab!$C$74*calculadoraViab!$B$66/4),0)
+
IF(MONTH(fluxoDeCaixa!AJ3)&amp;YEAR(fluxoDeCaixa!AJ3)=MONTH(EDATE(calculadoraViab!$C$87,6))&amp;YEAR(EDATE(calculadoraViab!$C$87,6)),(calculadoraViab!$C$74*calculadoraViab!$B$66/4),0)
+
IF(MONTH(fluxoDeCaixa!AJ3)&amp;YEAR(fluxoDeCaixa!AJ3)=MONTH(EDATE(calculadoraViab!$C$87,9))&amp;YEAR(EDATE(calculadoraViab!$C$87,9)),(calculadoraViab!$C$74*calculadoraViab!$B$66/4),0)
+
IF(MONTH(fluxoDeCaixa!AJ3)&amp;YEAR(fluxoDeCaixa!AJ3)=MONTH(EDATE(calculadoraViab!$C$87,12))&amp;YEAR(EDATE(calculadoraViab!$C$87,12)),(calculadoraViab!$C$74*calculadoraViab!$B$66/4),0)
+
IF(MONTH(fluxoDeCaixa!AJ3)&amp;YEAR(fluxoDeCaixa!AJ3)=MONTH(EDATE(calculadoraViab!$C$87,15))&amp;YEAR(EDATE(calculadoraViab!$C$87,15)),(calculadoraViab!$C$75*calculadoraViab!$B$66/4),0)
+
IF(MONTH(fluxoDeCaixa!AJ3)&amp;YEAR(fluxoDeCaixa!AJ3)=MONTH(EDATE(calculadoraViab!$C$87,18))&amp;YEAR(EDATE(calculadoraViab!$C$87,18)),(calculadoraViab!$C$75*calculadoraViab!$B$66/4),0)
+
IF(MONTH(fluxoDeCaixa!AJ3)&amp;YEAR(fluxoDeCaixa!AJ3)=MONTH(EDATE(calculadoraViab!$C$87,21))&amp;YEAR(EDATE(calculadoraViab!$C$87,21)),(calculadoraViab!$C$75*calculadoraViab!$B$66/4),0)
+
IF(MONTH(fluxoDeCaixa!AJ3)&amp;YEAR(fluxoDeCaixa!AJ3)=MONTH(EDATE(calculadoraViab!$C$87,24))&amp;YEAR(EDATE(calculadoraViab!$C$87,24)),(calculadoraViab!$C$75*calculadoraViab!$B$66/4),0)</f>
        <v>351320.0431</v>
      </c>
      <c r="AK43" s="292">
        <f>IF(AND(fluxoDeCaixa!AK35&gt;=calculadoraViab!$C$85,fluxoDeCaixa!AK35&lt;EDATE(calculadoraViab!$C$85,calculadoraViab!$B$86+calculadoraViab!$B$87)),calculadoraViab!$D$71*(calculadoraViab!$B$66*calculadoraViab!$C$71/(calculadoraViab!$B$86+calculadoraViab!$B$87)),0)
+
IF(AND(fluxoDeCaixa!AK35&gt;=calculadoraViab!$C$86,fluxoDeCaixa!AK35&lt;EDATE(calculadoraViab!$C$86,calculadoraViab!$B$87)),IF(AND(calculadoraViab!AK29&lt;&gt;0,calculadoraViab!$B$71=0,calculadoraViab!$B$72=100%,calculadoraViab!$B$73=0,calculadoraViab!$B$86=0),calculadoraViab!$C$59/calculadoraViab!$B$87,calculadoraViab!$D$72*(calculadoraViab!$B$66*calculadoraViab!$C$72/calculadoraViab!$B$87)),0)
+
IF(MONTH(fluxoDeCaixa!AK35)&amp;YEAR(fluxoDeCaixa!AK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IF(MONTH(fluxoDeCaixa!AK3)&amp;YEAR(fluxoDeCaixa!AK3)=MONTH(EDATE(calculadoraViab!$C$87,3))&amp;YEAR(EDATE(calculadoraViab!$C$87,3)),(calculadoraViab!$C$74*calculadoraViab!$B$66/4),0)
+
IF(MONTH(fluxoDeCaixa!AK3)&amp;YEAR(fluxoDeCaixa!AK3)=MONTH(EDATE(calculadoraViab!$C$87,6))&amp;YEAR(EDATE(calculadoraViab!$C$87,6)),(calculadoraViab!$C$74*calculadoraViab!$B$66/4),0)
+
IF(MONTH(fluxoDeCaixa!AK3)&amp;YEAR(fluxoDeCaixa!AK3)=MONTH(EDATE(calculadoraViab!$C$87,9))&amp;YEAR(EDATE(calculadoraViab!$C$87,9)),(calculadoraViab!$C$74*calculadoraViab!$B$66/4),0)
+
IF(MONTH(fluxoDeCaixa!AK3)&amp;YEAR(fluxoDeCaixa!AK3)=MONTH(EDATE(calculadoraViab!$C$87,12))&amp;YEAR(EDATE(calculadoraViab!$C$87,12)),(calculadoraViab!$C$74*calculadoraViab!$B$66/4),0)
+
IF(MONTH(fluxoDeCaixa!AK3)&amp;YEAR(fluxoDeCaixa!AK3)=MONTH(EDATE(calculadoraViab!$C$87,15))&amp;YEAR(EDATE(calculadoraViab!$C$87,15)),(calculadoraViab!$C$75*calculadoraViab!$B$66/4),0)
+
IF(MONTH(fluxoDeCaixa!AK3)&amp;YEAR(fluxoDeCaixa!AK3)=MONTH(EDATE(calculadoraViab!$C$87,18))&amp;YEAR(EDATE(calculadoraViab!$C$87,18)),(calculadoraViab!$C$75*calculadoraViab!$B$66/4),0)
+
IF(MONTH(fluxoDeCaixa!AK3)&amp;YEAR(fluxoDeCaixa!AK3)=MONTH(EDATE(calculadoraViab!$C$87,21))&amp;YEAR(EDATE(calculadoraViab!$C$87,21)),(calculadoraViab!$C$75*calculadoraViab!$B$66/4),0)
+
IF(MONTH(fluxoDeCaixa!AK3)&amp;YEAR(fluxoDeCaixa!AK3)=MONTH(EDATE(calculadoraViab!$C$87,24))&amp;YEAR(EDATE(calculadoraViab!$C$87,24)),(calculadoraViab!$C$75*calculadoraViab!$B$66/4),0)</f>
        <v>351320.0431</v>
      </c>
      <c r="AL43" s="292">
        <f>IF(AND(fluxoDeCaixa!AL35&gt;=calculadoraViab!$C$85,fluxoDeCaixa!AL35&lt;EDATE(calculadoraViab!$C$85,calculadoraViab!$B$86+calculadoraViab!$B$87)),calculadoraViab!$D$71*(calculadoraViab!$B$66*calculadoraViab!$C$71/(calculadoraViab!$B$86+calculadoraViab!$B$87)),0)
+
IF(AND(fluxoDeCaixa!AL35&gt;=calculadoraViab!$C$86,fluxoDeCaixa!AL35&lt;EDATE(calculadoraViab!$C$86,calculadoraViab!$B$87)),IF(AND(calculadoraViab!AL29&lt;&gt;0,calculadoraViab!$B$71=0,calculadoraViab!$B$72=100%,calculadoraViab!$B$73=0,calculadoraViab!$B$86=0),calculadoraViab!$C$59/calculadoraViab!$B$87,calculadoraViab!$D$72*(calculadoraViab!$B$66*calculadoraViab!$C$72/calculadoraViab!$B$87)),0)
+
IF(MONTH(fluxoDeCaixa!AL35)&amp;YEAR(fluxoDeCaixa!AL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IF(MONTH(fluxoDeCaixa!AL3)&amp;YEAR(fluxoDeCaixa!AL3)=MONTH(EDATE(calculadoraViab!$C$87,3))&amp;YEAR(EDATE(calculadoraViab!$C$87,3)),(calculadoraViab!$C$74*calculadoraViab!$B$66/4),0)
+
IF(MONTH(fluxoDeCaixa!AL3)&amp;YEAR(fluxoDeCaixa!AL3)=MONTH(EDATE(calculadoraViab!$C$87,6))&amp;YEAR(EDATE(calculadoraViab!$C$87,6)),(calculadoraViab!$C$74*calculadoraViab!$B$66/4),0)
+
IF(MONTH(fluxoDeCaixa!AL3)&amp;YEAR(fluxoDeCaixa!AL3)=MONTH(EDATE(calculadoraViab!$C$87,9))&amp;YEAR(EDATE(calculadoraViab!$C$87,9)),(calculadoraViab!$C$74*calculadoraViab!$B$66/4),0)
+
IF(MONTH(fluxoDeCaixa!AL3)&amp;YEAR(fluxoDeCaixa!AL3)=MONTH(EDATE(calculadoraViab!$C$87,12))&amp;YEAR(EDATE(calculadoraViab!$C$87,12)),(calculadoraViab!$C$74*calculadoraViab!$B$66/4),0)
+
IF(MONTH(fluxoDeCaixa!AL3)&amp;YEAR(fluxoDeCaixa!AL3)=MONTH(EDATE(calculadoraViab!$C$87,15))&amp;YEAR(EDATE(calculadoraViab!$C$87,15)),(calculadoraViab!$C$75*calculadoraViab!$B$66/4),0)
+
IF(MONTH(fluxoDeCaixa!AL3)&amp;YEAR(fluxoDeCaixa!AL3)=MONTH(EDATE(calculadoraViab!$C$87,18))&amp;YEAR(EDATE(calculadoraViab!$C$87,18)),(calculadoraViab!$C$75*calculadoraViab!$B$66/4),0)
+
IF(MONTH(fluxoDeCaixa!AL3)&amp;YEAR(fluxoDeCaixa!AL3)=MONTH(EDATE(calculadoraViab!$C$87,21))&amp;YEAR(EDATE(calculadoraViab!$C$87,21)),(calculadoraViab!$C$75*calculadoraViab!$B$66/4),0)
+
IF(MONTH(fluxoDeCaixa!AL3)&amp;YEAR(fluxoDeCaixa!AL3)=MONTH(EDATE(calculadoraViab!$C$87,24))&amp;YEAR(EDATE(calculadoraViab!$C$87,24)),(calculadoraViab!$C$75*calculadoraViab!$B$66/4),0)</f>
        <v>351320.0431</v>
      </c>
      <c r="AM43" s="292">
        <f>IF(AND(fluxoDeCaixa!AM35&gt;=calculadoraViab!$C$85,fluxoDeCaixa!AM35&lt;EDATE(calculadoraViab!$C$85,calculadoraViab!$B$86+calculadoraViab!$B$87)),calculadoraViab!$D$71*(calculadoraViab!$B$66*calculadoraViab!$C$71/(calculadoraViab!$B$86+calculadoraViab!$B$87)),0)
+
IF(AND(fluxoDeCaixa!AM35&gt;=calculadoraViab!$C$86,fluxoDeCaixa!AM35&lt;EDATE(calculadoraViab!$C$86,calculadoraViab!$B$87)),IF(AND(calculadoraViab!AM29&lt;&gt;0,calculadoraViab!$B$71=0,calculadoraViab!$B$72=100%,calculadoraViab!$B$73=0,calculadoraViab!$B$86=0),calculadoraViab!$C$59/calculadoraViab!$B$87,calculadoraViab!$D$72*(calculadoraViab!$B$66*calculadoraViab!$C$72/calculadoraViab!$B$87)),0)
+
IF(MONTH(fluxoDeCaixa!AM35)&amp;YEAR(fluxoDeCaixa!AM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IF(MONTH(fluxoDeCaixa!AM3)&amp;YEAR(fluxoDeCaixa!AM3)=MONTH(EDATE(calculadoraViab!$C$87,3))&amp;YEAR(EDATE(calculadoraViab!$C$87,3)),(calculadoraViab!$C$74*calculadoraViab!$B$66/4),0)
+
IF(MONTH(fluxoDeCaixa!AM3)&amp;YEAR(fluxoDeCaixa!AM3)=MONTH(EDATE(calculadoraViab!$C$87,6))&amp;YEAR(EDATE(calculadoraViab!$C$87,6)),(calculadoraViab!$C$74*calculadoraViab!$B$66/4),0)
+
IF(MONTH(fluxoDeCaixa!AM3)&amp;YEAR(fluxoDeCaixa!AM3)=MONTH(EDATE(calculadoraViab!$C$87,9))&amp;YEAR(EDATE(calculadoraViab!$C$87,9)),(calculadoraViab!$C$74*calculadoraViab!$B$66/4),0)
+
IF(MONTH(fluxoDeCaixa!AM3)&amp;YEAR(fluxoDeCaixa!AM3)=MONTH(EDATE(calculadoraViab!$C$87,12))&amp;YEAR(EDATE(calculadoraViab!$C$87,12)),(calculadoraViab!$C$74*calculadoraViab!$B$66/4),0)
+
IF(MONTH(fluxoDeCaixa!AM3)&amp;YEAR(fluxoDeCaixa!AM3)=MONTH(EDATE(calculadoraViab!$C$87,15))&amp;YEAR(EDATE(calculadoraViab!$C$87,15)),(calculadoraViab!$C$75*calculadoraViab!$B$66/4),0)
+
IF(MONTH(fluxoDeCaixa!AM3)&amp;YEAR(fluxoDeCaixa!AM3)=MONTH(EDATE(calculadoraViab!$C$87,18))&amp;YEAR(EDATE(calculadoraViab!$C$87,18)),(calculadoraViab!$C$75*calculadoraViab!$B$66/4),0)
+
IF(MONTH(fluxoDeCaixa!AM3)&amp;YEAR(fluxoDeCaixa!AM3)=MONTH(EDATE(calculadoraViab!$C$87,21))&amp;YEAR(EDATE(calculadoraViab!$C$87,21)),(calculadoraViab!$C$75*calculadoraViab!$B$66/4),0)
+
IF(MONTH(fluxoDeCaixa!AM3)&amp;YEAR(fluxoDeCaixa!AM3)=MONTH(EDATE(calculadoraViab!$C$87,24))&amp;YEAR(EDATE(calculadoraViab!$C$87,24)),(calculadoraViab!$C$75*calculadoraViab!$B$66/4),0)</f>
        <v>351320.0431</v>
      </c>
      <c r="AN43" s="292">
        <f>IF(AND(fluxoDeCaixa!AN35&gt;=calculadoraViab!$C$85,fluxoDeCaixa!AN35&lt;EDATE(calculadoraViab!$C$85,calculadoraViab!$B$86+calculadoraViab!$B$87)),calculadoraViab!$D$71*(calculadoraViab!$B$66*calculadoraViab!$C$71/(calculadoraViab!$B$86+calculadoraViab!$B$87)),0)
+
IF(AND(fluxoDeCaixa!AN35&gt;=calculadoraViab!$C$86,fluxoDeCaixa!AN35&lt;EDATE(calculadoraViab!$C$86,calculadoraViab!$B$87)),IF(AND(calculadoraViab!AN29&lt;&gt;0,calculadoraViab!$B$71=0,calculadoraViab!$B$72=100%,calculadoraViab!$B$73=0,calculadoraViab!$B$86=0),calculadoraViab!$C$59/calculadoraViab!$B$87,calculadoraViab!$D$72*(calculadoraViab!$B$66*calculadoraViab!$C$72/calculadoraViab!$B$87)),0)
+
IF(MONTH(fluxoDeCaixa!AN35)&amp;YEAR(fluxoDeCaixa!AN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IF(MONTH(fluxoDeCaixa!AN3)&amp;YEAR(fluxoDeCaixa!AN3)=MONTH(EDATE(calculadoraViab!$C$87,3))&amp;YEAR(EDATE(calculadoraViab!$C$87,3)),(calculadoraViab!$C$74*calculadoraViab!$B$66/4),0)
+
IF(MONTH(fluxoDeCaixa!AN3)&amp;YEAR(fluxoDeCaixa!AN3)=MONTH(EDATE(calculadoraViab!$C$87,6))&amp;YEAR(EDATE(calculadoraViab!$C$87,6)),(calculadoraViab!$C$74*calculadoraViab!$B$66/4),0)
+
IF(MONTH(fluxoDeCaixa!AN3)&amp;YEAR(fluxoDeCaixa!AN3)=MONTH(EDATE(calculadoraViab!$C$87,9))&amp;YEAR(EDATE(calculadoraViab!$C$87,9)),(calculadoraViab!$C$74*calculadoraViab!$B$66/4),0)
+
IF(MONTH(fluxoDeCaixa!AN3)&amp;YEAR(fluxoDeCaixa!AN3)=MONTH(EDATE(calculadoraViab!$C$87,12))&amp;YEAR(EDATE(calculadoraViab!$C$87,12)),(calculadoraViab!$C$74*calculadoraViab!$B$66/4),0)
+
IF(MONTH(fluxoDeCaixa!AN3)&amp;YEAR(fluxoDeCaixa!AN3)=MONTH(EDATE(calculadoraViab!$C$87,15))&amp;YEAR(EDATE(calculadoraViab!$C$87,15)),(calculadoraViab!$C$75*calculadoraViab!$B$66/4),0)
+
IF(MONTH(fluxoDeCaixa!AN3)&amp;YEAR(fluxoDeCaixa!AN3)=MONTH(EDATE(calculadoraViab!$C$87,18))&amp;YEAR(EDATE(calculadoraViab!$C$87,18)),(calculadoraViab!$C$75*calculadoraViab!$B$66/4),0)
+
IF(MONTH(fluxoDeCaixa!AN3)&amp;YEAR(fluxoDeCaixa!AN3)=MONTH(EDATE(calculadoraViab!$C$87,21))&amp;YEAR(EDATE(calculadoraViab!$C$87,21)),(calculadoraViab!$C$75*calculadoraViab!$B$66/4),0)
+
IF(MONTH(fluxoDeCaixa!AN3)&amp;YEAR(fluxoDeCaixa!AN3)=MONTH(EDATE(calculadoraViab!$C$87,24))&amp;YEAR(EDATE(calculadoraViab!$C$87,24)),(calculadoraViab!$C$75*calculadoraViab!$B$66/4),0)</f>
        <v>590625</v>
      </c>
      <c r="AO43" s="292">
        <f>IF(AND(fluxoDeCaixa!AO35&gt;=calculadoraViab!$C$85,fluxoDeCaixa!AO35&lt;EDATE(calculadoraViab!$C$85,calculadoraViab!$B$86+calculadoraViab!$B$87)),calculadoraViab!$D$71*(calculadoraViab!$B$66*calculadoraViab!$C$71/(calculadoraViab!$B$86+calculadoraViab!$B$87)),0)
+
IF(AND(fluxoDeCaixa!AO35&gt;=calculadoraViab!$C$86,fluxoDeCaixa!AO35&lt;EDATE(calculadoraViab!$C$86,calculadoraViab!$B$87)),IF(AND(calculadoraViab!AO29&lt;&gt;0,calculadoraViab!$B$71=0,calculadoraViab!$B$72=100%,calculadoraViab!$B$73=0,calculadoraViab!$B$86=0),calculadoraViab!$C$59/calculadoraViab!$B$87,calculadoraViab!$D$72*(calculadoraViab!$B$66*calculadoraViab!$C$72/calculadoraViab!$B$87)),0)
+
IF(MONTH(fluxoDeCaixa!AO35)&amp;YEAR(fluxoDeCaixa!AO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IF(MONTH(fluxoDeCaixa!AO3)&amp;YEAR(fluxoDeCaixa!AO3)=MONTH(EDATE(calculadoraViab!$C$87,3))&amp;YEAR(EDATE(calculadoraViab!$C$87,3)),(calculadoraViab!$C$74*calculadoraViab!$B$66/4),0)
+
IF(MONTH(fluxoDeCaixa!AO3)&amp;YEAR(fluxoDeCaixa!AO3)=MONTH(EDATE(calculadoraViab!$C$87,6))&amp;YEAR(EDATE(calculadoraViab!$C$87,6)),(calculadoraViab!$C$74*calculadoraViab!$B$66/4),0)
+
IF(MONTH(fluxoDeCaixa!AO3)&amp;YEAR(fluxoDeCaixa!AO3)=MONTH(EDATE(calculadoraViab!$C$87,9))&amp;YEAR(EDATE(calculadoraViab!$C$87,9)),(calculadoraViab!$C$74*calculadoraViab!$B$66/4),0)
+
IF(MONTH(fluxoDeCaixa!AO3)&amp;YEAR(fluxoDeCaixa!AO3)=MONTH(EDATE(calculadoraViab!$C$87,12))&amp;YEAR(EDATE(calculadoraViab!$C$87,12)),(calculadoraViab!$C$74*calculadoraViab!$B$66/4),0)
+
IF(MONTH(fluxoDeCaixa!AO3)&amp;YEAR(fluxoDeCaixa!AO3)=MONTH(EDATE(calculadoraViab!$C$87,15))&amp;YEAR(EDATE(calculadoraViab!$C$87,15)),(calculadoraViab!$C$75*calculadoraViab!$B$66/4),0)
+
IF(MONTH(fluxoDeCaixa!AO3)&amp;YEAR(fluxoDeCaixa!AO3)=MONTH(EDATE(calculadoraViab!$C$87,18))&amp;YEAR(EDATE(calculadoraViab!$C$87,18)),(calculadoraViab!$C$75*calculadoraViab!$B$66/4),0)
+
IF(MONTH(fluxoDeCaixa!AO3)&amp;YEAR(fluxoDeCaixa!AO3)=MONTH(EDATE(calculadoraViab!$C$87,21))&amp;YEAR(EDATE(calculadoraViab!$C$87,21)),(calculadoraViab!$C$75*calculadoraViab!$B$66/4),0)
+
IF(MONTH(fluxoDeCaixa!AO3)&amp;YEAR(fluxoDeCaixa!AO3)=MONTH(EDATE(calculadoraViab!$C$87,24))&amp;YEAR(EDATE(calculadoraViab!$C$87,24)),(calculadoraViab!$C$75*calculadoraViab!$B$66/4),0)</f>
        <v>0</v>
      </c>
      <c r="AP43" s="292">
        <f>IF(AND(fluxoDeCaixa!AP35&gt;=calculadoraViab!$C$85,fluxoDeCaixa!AP35&lt;EDATE(calculadoraViab!$C$85,calculadoraViab!$B$86+calculadoraViab!$B$87)),calculadoraViab!$D$71*(calculadoraViab!$B$66*calculadoraViab!$C$71/(calculadoraViab!$B$86+calculadoraViab!$B$87)),0)
+
IF(AND(fluxoDeCaixa!AP35&gt;=calculadoraViab!$C$86,fluxoDeCaixa!AP35&lt;EDATE(calculadoraViab!$C$86,calculadoraViab!$B$87)),IF(AND(calculadoraViab!AP29&lt;&gt;0,calculadoraViab!$B$71=0,calculadoraViab!$B$72=100%,calculadoraViab!$B$73=0,calculadoraViab!$B$86=0),calculadoraViab!$C$59/calculadoraViab!$B$87,calculadoraViab!$D$72*(calculadoraViab!$B$66*calculadoraViab!$C$72/calculadoraViab!$B$87)),0)
+
IF(MONTH(fluxoDeCaixa!AP35)&amp;YEAR(fluxoDeCaixa!AP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IF(MONTH(fluxoDeCaixa!AP3)&amp;YEAR(fluxoDeCaixa!AP3)=MONTH(EDATE(calculadoraViab!$C$87,3))&amp;YEAR(EDATE(calculadoraViab!$C$87,3)),(calculadoraViab!$C$74*calculadoraViab!$B$66/4),0)
+
IF(MONTH(fluxoDeCaixa!AP3)&amp;YEAR(fluxoDeCaixa!AP3)=MONTH(EDATE(calculadoraViab!$C$87,6))&amp;YEAR(EDATE(calculadoraViab!$C$87,6)),(calculadoraViab!$C$74*calculadoraViab!$B$66/4),0)
+
IF(MONTH(fluxoDeCaixa!AP3)&amp;YEAR(fluxoDeCaixa!AP3)=MONTH(EDATE(calculadoraViab!$C$87,9))&amp;YEAR(EDATE(calculadoraViab!$C$87,9)),(calculadoraViab!$C$74*calculadoraViab!$B$66/4),0)
+
IF(MONTH(fluxoDeCaixa!AP3)&amp;YEAR(fluxoDeCaixa!AP3)=MONTH(EDATE(calculadoraViab!$C$87,12))&amp;YEAR(EDATE(calculadoraViab!$C$87,12)),(calculadoraViab!$C$74*calculadoraViab!$B$66/4),0)
+
IF(MONTH(fluxoDeCaixa!AP3)&amp;YEAR(fluxoDeCaixa!AP3)=MONTH(EDATE(calculadoraViab!$C$87,15))&amp;YEAR(EDATE(calculadoraViab!$C$87,15)),(calculadoraViab!$C$75*calculadoraViab!$B$66/4),0)
+
IF(MONTH(fluxoDeCaixa!AP3)&amp;YEAR(fluxoDeCaixa!AP3)=MONTH(EDATE(calculadoraViab!$C$87,18))&amp;YEAR(EDATE(calculadoraViab!$C$87,18)),(calculadoraViab!$C$75*calculadoraViab!$B$66/4),0)
+
IF(MONTH(fluxoDeCaixa!AP3)&amp;YEAR(fluxoDeCaixa!AP3)=MONTH(EDATE(calculadoraViab!$C$87,21))&amp;YEAR(EDATE(calculadoraViab!$C$87,21)),(calculadoraViab!$C$75*calculadoraViab!$B$66/4),0)
+
IF(MONTH(fluxoDeCaixa!AP3)&amp;YEAR(fluxoDeCaixa!AP3)=MONTH(EDATE(calculadoraViab!$C$87,24))&amp;YEAR(EDATE(calculadoraViab!$C$87,24)),(calculadoraViab!$C$75*calculadoraViab!$B$66/4),0)</f>
        <v>0</v>
      </c>
      <c r="AQ43" s="292">
        <f>IF(AND(fluxoDeCaixa!AQ35&gt;=calculadoraViab!$C$85,fluxoDeCaixa!AQ35&lt;EDATE(calculadoraViab!$C$85,calculadoraViab!$B$86+calculadoraViab!$B$87)),calculadoraViab!$D$71*(calculadoraViab!$B$66*calculadoraViab!$C$71/(calculadoraViab!$B$86+calculadoraViab!$B$87)),0)
+
IF(AND(fluxoDeCaixa!AQ35&gt;=calculadoraViab!$C$86,fluxoDeCaixa!AQ35&lt;EDATE(calculadoraViab!$C$86,calculadoraViab!$B$87)),IF(AND(calculadoraViab!AQ29&lt;&gt;0,calculadoraViab!$B$71=0,calculadoraViab!$B$72=100%,calculadoraViab!$B$73=0,calculadoraViab!$B$86=0),calculadoraViab!$C$59/calculadoraViab!$B$87,calculadoraViab!$D$72*(calculadoraViab!$B$66*calculadoraViab!$C$72/calculadoraViab!$B$87)),0)
+
IF(MONTH(fluxoDeCaixa!AQ35)&amp;YEAR(fluxoDeCaixa!AQ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IF(MONTH(fluxoDeCaixa!AQ3)&amp;YEAR(fluxoDeCaixa!AQ3)=MONTH(EDATE(calculadoraViab!$C$87,3))&amp;YEAR(EDATE(calculadoraViab!$C$87,3)),(calculadoraViab!$C$74*calculadoraViab!$B$66/4),0)
+
IF(MONTH(fluxoDeCaixa!AQ3)&amp;YEAR(fluxoDeCaixa!AQ3)=MONTH(EDATE(calculadoraViab!$C$87,6))&amp;YEAR(EDATE(calculadoraViab!$C$87,6)),(calculadoraViab!$C$74*calculadoraViab!$B$66/4),0)
+
IF(MONTH(fluxoDeCaixa!AQ3)&amp;YEAR(fluxoDeCaixa!AQ3)=MONTH(EDATE(calculadoraViab!$C$87,9))&amp;YEAR(EDATE(calculadoraViab!$C$87,9)),(calculadoraViab!$C$74*calculadoraViab!$B$66/4),0)
+
IF(MONTH(fluxoDeCaixa!AQ3)&amp;YEAR(fluxoDeCaixa!AQ3)=MONTH(EDATE(calculadoraViab!$C$87,12))&amp;YEAR(EDATE(calculadoraViab!$C$87,12)),(calculadoraViab!$C$74*calculadoraViab!$B$66/4),0)
+
IF(MONTH(fluxoDeCaixa!AQ3)&amp;YEAR(fluxoDeCaixa!AQ3)=MONTH(EDATE(calculadoraViab!$C$87,15))&amp;YEAR(EDATE(calculadoraViab!$C$87,15)),(calculadoraViab!$C$75*calculadoraViab!$B$66/4),0)
+
IF(MONTH(fluxoDeCaixa!AQ3)&amp;YEAR(fluxoDeCaixa!AQ3)=MONTH(EDATE(calculadoraViab!$C$87,18))&amp;YEAR(EDATE(calculadoraViab!$C$87,18)),(calculadoraViab!$C$75*calculadoraViab!$B$66/4),0)
+
IF(MONTH(fluxoDeCaixa!AQ3)&amp;YEAR(fluxoDeCaixa!AQ3)=MONTH(EDATE(calculadoraViab!$C$87,21))&amp;YEAR(EDATE(calculadoraViab!$C$87,21)),(calculadoraViab!$C$75*calculadoraViab!$B$66/4),0)
+
IF(MONTH(fluxoDeCaixa!AQ3)&amp;YEAR(fluxoDeCaixa!AQ3)=MONTH(EDATE(calculadoraViab!$C$87,24))&amp;YEAR(EDATE(calculadoraViab!$C$87,24)),(calculadoraViab!$C$75*calculadoraViab!$B$66/4),0)</f>
        <v>295312.5</v>
      </c>
      <c r="AR43" s="292">
        <f>IF(AND(fluxoDeCaixa!AR35&gt;=calculadoraViab!$C$85,fluxoDeCaixa!AR35&lt;EDATE(calculadoraViab!$C$85,calculadoraViab!$B$86+calculadoraViab!$B$87)),calculadoraViab!$D$71*(calculadoraViab!$B$66*calculadoraViab!$C$71/(calculadoraViab!$B$86+calculadoraViab!$B$87)),0)
+
IF(AND(fluxoDeCaixa!AR35&gt;=calculadoraViab!$C$86,fluxoDeCaixa!AR35&lt;EDATE(calculadoraViab!$C$86,calculadoraViab!$B$87)),IF(AND(calculadoraViab!AR29&lt;&gt;0,calculadoraViab!$B$71=0,calculadoraViab!$B$72=100%,calculadoraViab!$B$73=0,calculadoraViab!$B$86=0),calculadoraViab!$C$59/calculadoraViab!$B$87,calculadoraViab!$D$72*(calculadoraViab!$B$66*calculadoraViab!$C$72/calculadoraViab!$B$87)),0)
+
IF(MONTH(fluxoDeCaixa!AR35)&amp;YEAR(fluxoDeCaixa!AR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IF(MONTH(fluxoDeCaixa!AR3)&amp;YEAR(fluxoDeCaixa!AR3)=MONTH(EDATE(calculadoraViab!$C$87,3))&amp;YEAR(EDATE(calculadoraViab!$C$87,3)),(calculadoraViab!$C$74*calculadoraViab!$B$66/4),0)
+
IF(MONTH(fluxoDeCaixa!AR3)&amp;YEAR(fluxoDeCaixa!AR3)=MONTH(EDATE(calculadoraViab!$C$87,6))&amp;YEAR(EDATE(calculadoraViab!$C$87,6)),(calculadoraViab!$C$74*calculadoraViab!$B$66/4),0)
+
IF(MONTH(fluxoDeCaixa!AR3)&amp;YEAR(fluxoDeCaixa!AR3)=MONTH(EDATE(calculadoraViab!$C$87,9))&amp;YEAR(EDATE(calculadoraViab!$C$87,9)),(calculadoraViab!$C$74*calculadoraViab!$B$66/4),0)
+
IF(MONTH(fluxoDeCaixa!AR3)&amp;YEAR(fluxoDeCaixa!AR3)=MONTH(EDATE(calculadoraViab!$C$87,12))&amp;YEAR(EDATE(calculadoraViab!$C$87,12)),(calculadoraViab!$C$74*calculadoraViab!$B$66/4),0)
+
IF(MONTH(fluxoDeCaixa!AR3)&amp;YEAR(fluxoDeCaixa!AR3)=MONTH(EDATE(calculadoraViab!$C$87,15))&amp;YEAR(EDATE(calculadoraViab!$C$87,15)),(calculadoraViab!$C$75*calculadoraViab!$B$66/4),0)
+
IF(MONTH(fluxoDeCaixa!AR3)&amp;YEAR(fluxoDeCaixa!AR3)=MONTH(EDATE(calculadoraViab!$C$87,18))&amp;YEAR(EDATE(calculadoraViab!$C$87,18)),(calculadoraViab!$C$75*calculadoraViab!$B$66/4),0)
+
IF(MONTH(fluxoDeCaixa!AR3)&amp;YEAR(fluxoDeCaixa!AR3)=MONTH(EDATE(calculadoraViab!$C$87,21))&amp;YEAR(EDATE(calculadoraViab!$C$87,21)),(calculadoraViab!$C$75*calculadoraViab!$B$66/4),0)
+
IF(MONTH(fluxoDeCaixa!AR3)&amp;YEAR(fluxoDeCaixa!AR3)=MONTH(EDATE(calculadoraViab!$C$87,24))&amp;YEAR(EDATE(calculadoraViab!$C$87,24)),(calculadoraViab!$C$75*calculadoraViab!$B$66/4),0)</f>
        <v>0</v>
      </c>
      <c r="AS43" s="292">
        <f>IF(AND(fluxoDeCaixa!AS35&gt;=calculadoraViab!$C$85,fluxoDeCaixa!AS35&lt;EDATE(calculadoraViab!$C$85,calculadoraViab!$B$86+calculadoraViab!$B$87)),calculadoraViab!$D$71*(calculadoraViab!$B$66*calculadoraViab!$C$71/(calculadoraViab!$B$86+calculadoraViab!$B$87)),0)
+
IF(AND(fluxoDeCaixa!AS35&gt;=calculadoraViab!$C$86,fluxoDeCaixa!AS35&lt;EDATE(calculadoraViab!$C$86,calculadoraViab!$B$87)),IF(AND(calculadoraViab!AS29&lt;&gt;0,calculadoraViab!$B$71=0,calculadoraViab!$B$72=100%,calculadoraViab!$B$73=0,calculadoraViab!$B$86=0),calculadoraViab!$C$59/calculadoraViab!$B$87,calculadoraViab!$D$72*(calculadoraViab!$B$66*calculadoraViab!$C$72/calculadoraViab!$B$87)),0)
+
IF(MONTH(fluxoDeCaixa!AS35)&amp;YEAR(fluxoDeCaixa!AS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IF(MONTH(fluxoDeCaixa!AS3)&amp;YEAR(fluxoDeCaixa!AS3)=MONTH(EDATE(calculadoraViab!$C$87,3))&amp;YEAR(EDATE(calculadoraViab!$C$87,3)),(calculadoraViab!$C$74*calculadoraViab!$B$66/4),0)
+
IF(MONTH(fluxoDeCaixa!AS3)&amp;YEAR(fluxoDeCaixa!AS3)=MONTH(EDATE(calculadoraViab!$C$87,6))&amp;YEAR(EDATE(calculadoraViab!$C$87,6)),(calculadoraViab!$C$74*calculadoraViab!$B$66/4),0)
+
IF(MONTH(fluxoDeCaixa!AS3)&amp;YEAR(fluxoDeCaixa!AS3)=MONTH(EDATE(calculadoraViab!$C$87,9))&amp;YEAR(EDATE(calculadoraViab!$C$87,9)),(calculadoraViab!$C$74*calculadoraViab!$B$66/4),0)
+
IF(MONTH(fluxoDeCaixa!AS3)&amp;YEAR(fluxoDeCaixa!AS3)=MONTH(EDATE(calculadoraViab!$C$87,12))&amp;YEAR(EDATE(calculadoraViab!$C$87,12)),(calculadoraViab!$C$74*calculadoraViab!$B$66/4),0)
+
IF(MONTH(fluxoDeCaixa!AS3)&amp;YEAR(fluxoDeCaixa!AS3)=MONTH(EDATE(calculadoraViab!$C$87,15))&amp;YEAR(EDATE(calculadoraViab!$C$87,15)),(calculadoraViab!$C$75*calculadoraViab!$B$66/4),0)
+
IF(MONTH(fluxoDeCaixa!AS3)&amp;YEAR(fluxoDeCaixa!AS3)=MONTH(EDATE(calculadoraViab!$C$87,18))&amp;YEAR(EDATE(calculadoraViab!$C$87,18)),(calculadoraViab!$C$75*calculadoraViab!$B$66/4),0)
+
IF(MONTH(fluxoDeCaixa!AS3)&amp;YEAR(fluxoDeCaixa!AS3)=MONTH(EDATE(calculadoraViab!$C$87,21))&amp;YEAR(EDATE(calculadoraViab!$C$87,21)),(calculadoraViab!$C$75*calculadoraViab!$B$66/4),0)
+
IF(MONTH(fluxoDeCaixa!AS3)&amp;YEAR(fluxoDeCaixa!AS3)=MONTH(EDATE(calculadoraViab!$C$87,24))&amp;YEAR(EDATE(calculadoraViab!$C$87,24)),(calculadoraViab!$C$75*calculadoraViab!$B$66/4),0)</f>
        <v>0</v>
      </c>
      <c r="AT43" s="292">
        <f>IF(AND(fluxoDeCaixa!AT35&gt;=calculadoraViab!$C$85,fluxoDeCaixa!AT35&lt;EDATE(calculadoraViab!$C$85,calculadoraViab!$B$86+calculadoraViab!$B$87)),calculadoraViab!$D$71*(calculadoraViab!$B$66*calculadoraViab!$C$71/(calculadoraViab!$B$86+calculadoraViab!$B$87)),0)
+
IF(AND(fluxoDeCaixa!AT35&gt;=calculadoraViab!$C$86,fluxoDeCaixa!AT35&lt;EDATE(calculadoraViab!$C$86,calculadoraViab!$B$87)),IF(AND(calculadoraViab!AT29&lt;&gt;0,calculadoraViab!$B$71=0,calculadoraViab!$B$72=100%,calculadoraViab!$B$73=0,calculadoraViab!$B$86=0),calculadoraViab!$C$59/calculadoraViab!$B$87,calculadoraViab!$D$72*(calculadoraViab!$B$66*calculadoraViab!$C$72/calculadoraViab!$B$87)),0)
+
IF(MONTH(fluxoDeCaixa!AT35)&amp;YEAR(fluxoDeCaixa!AT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IF(MONTH(fluxoDeCaixa!AT3)&amp;YEAR(fluxoDeCaixa!AT3)=MONTH(EDATE(calculadoraViab!$C$87,3))&amp;YEAR(EDATE(calculadoraViab!$C$87,3)),(calculadoraViab!$C$74*calculadoraViab!$B$66/4),0)
+
IF(MONTH(fluxoDeCaixa!AT3)&amp;YEAR(fluxoDeCaixa!AT3)=MONTH(EDATE(calculadoraViab!$C$87,6))&amp;YEAR(EDATE(calculadoraViab!$C$87,6)),(calculadoraViab!$C$74*calculadoraViab!$B$66/4),0)
+
IF(MONTH(fluxoDeCaixa!AT3)&amp;YEAR(fluxoDeCaixa!AT3)=MONTH(EDATE(calculadoraViab!$C$87,9))&amp;YEAR(EDATE(calculadoraViab!$C$87,9)),(calculadoraViab!$C$74*calculadoraViab!$B$66/4),0)
+
IF(MONTH(fluxoDeCaixa!AT3)&amp;YEAR(fluxoDeCaixa!AT3)=MONTH(EDATE(calculadoraViab!$C$87,12))&amp;YEAR(EDATE(calculadoraViab!$C$87,12)),(calculadoraViab!$C$74*calculadoraViab!$B$66/4),0)
+
IF(MONTH(fluxoDeCaixa!AT3)&amp;YEAR(fluxoDeCaixa!AT3)=MONTH(EDATE(calculadoraViab!$C$87,15))&amp;YEAR(EDATE(calculadoraViab!$C$87,15)),(calculadoraViab!$C$75*calculadoraViab!$B$66/4),0)
+
IF(MONTH(fluxoDeCaixa!AT3)&amp;YEAR(fluxoDeCaixa!AT3)=MONTH(EDATE(calculadoraViab!$C$87,18))&amp;YEAR(EDATE(calculadoraViab!$C$87,18)),(calculadoraViab!$C$75*calculadoraViab!$B$66/4),0)
+
IF(MONTH(fluxoDeCaixa!AT3)&amp;YEAR(fluxoDeCaixa!AT3)=MONTH(EDATE(calculadoraViab!$C$87,21))&amp;YEAR(EDATE(calculadoraViab!$C$87,21)),(calculadoraViab!$C$75*calculadoraViab!$B$66/4),0)
+
IF(MONTH(fluxoDeCaixa!AT3)&amp;YEAR(fluxoDeCaixa!AT3)=MONTH(EDATE(calculadoraViab!$C$87,24))&amp;YEAR(EDATE(calculadoraViab!$C$87,24)),(calculadoraViab!$C$75*calculadoraViab!$B$66/4),0)</f>
        <v>295312.5</v>
      </c>
      <c r="AU43" s="292">
        <f>IF(AND(fluxoDeCaixa!AU35&gt;=calculadoraViab!$C$85,fluxoDeCaixa!AU35&lt;EDATE(calculadoraViab!$C$85,calculadoraViab!$B$86+calculadoraViab!$B$87)),calculadoraViab!$D$71*(calculadoraViab!$B$66*calculadoraViab!$C$71/(calculadoraViab!$B$86+calculadoraViab!$B$87)),0)
+
IF(AND(fluxoDeCaixa!AU35&gt;=calculadoraViab!$C$86,fluxoDeCaixa!AU35&lt;EDATE(calculadoraViab!$C$86,calculadoraViab!$B$87)),IF(AND(calculadoraViab!AU29&lt;&gt;0,calculadoraViab!$B$71=0,calculadoraViab!$B$72=100%,calculadoraViab!$B$73=0,calculadoraViab!$B$86=0),calculadoraViab!$C$59/calculadoraViab!$B$87,calculadoraViab!$D$72*(calculadoraViab!$B$66*calculadoraViab!$C$72/calculadoraViab!$B$87)),0)
+
IF(MONTH(fluxoDeCaixa!AU35)&amp;YEAR(fluxoDeCaixa!AU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IF(MONTH(fluxoDeCaixa!AU3)&amp;YEAR(fluxoDeCaixa!AU3)=MONTH(EDATE(calculadoraViab!$C$87,3))&amp;YEAR(EDATE(calculadoraViab!$C$87,3)),(calculadoraViab!$C$74*calculadoraViab!$B$66/4),0)
+
IF(MONTH(fluxoDeCaixa!AU3)&amp;YEAR(fluxoDeCaixa!AU3)=MONTH(EDATE(calculadoraViab!$C$87,6))&amp;YEAR(EDATE(calculadoraViab!$C$87,6)),(calculadoraViab!$C$74*calculadoraViab!$B$66/4),0)
+
IF(MONTH(fluxoDeCaixa!AU3)&amp;YEAR(fluxoDeCaixa!AU3)=MONTH(EDATE(calculadoraViab!$C$87,9))&amp;YEAR(EDATE(calculadoraViab!$C$87,9)),(calculadoraViab!$C$74*calculadoraViab!$B$66/4),0)
+
IF(MONTH(fluxoDeCaixa!AU3)&amp;YEAR(fluxoDeCaixa!AU3)=MONTH(EDATE(calculadoraViab!$C$87,12))&amp;YEAR(EDATE(calculadoraViab!$C$87,12)),(calculadoraViab!$C$74*calculadoraViab!$B$66/4),0)
+
IF(MONTH(fluxoDeCaixa!AU3)&amp;YEAR(fluxoDeCaixa!AU3)=MONTH(EDATE(calculadoraViab!$C$87,15))&amp;YEAR(EDATE(calculadoraViab!$C$87,15)),(calculadoraViab!$C$75*calculadoraViab!$B$66/4),0)
+
IF(MONTH(fluxoDeCaixa!AU3)&amp;YEAR(fluxoDeCaixa!AU3)=MONTH(EDATE(calculadoraViab!$C$87,18))&amp;YEAR(EDATE(calculadoraViab!$C$87,18)),(calculadoraViab!$C$75*calculadoraViab!$B$66/4),0)
+
IF(MONTH(fluxoDeCaixa!AU3)&amp;YEAR(fluxoDeCaixa!AU3)=MONTH(EDATE(calculadoraViab!$C$87,21))&amp;YEAR(EDATE(calculadoraViab!$C$87,21)),(calculadoraViab!$C$75*calculadoraViab!$B$66/4),0)
+
IF(MONTH(fluxoDeCaixa!AU3)&amp;YEAR(fluxoDeCaixa!AU3)=MONTH(EDATE(calculadoraViab!$C$87,24))&amp;YEAR(EDATE(calculadoraViab!$C$87,24)),(calculadoraViab!$C$75*calculadoraViab!$B$66/4),0)</f>
        <v>0</v>
      </c>
      <c r="AV43" s="292">
        <f>IF(AND(fluxoDeCaixa!AV35&gt;=calculadoraViab!$C$85,fluxoDeCaixa!AV35&lt;EDATE(calculadoraViab!$C$85,calculadoraViab!$B$86+calculadoraViab!$B$87)),calculadoraViab!$D$71*(calculadoraViab!$B$66*calculadoraViab!$C$71/(calculadoraViab!$B$86+calculadoraViab!$B$87)),0)
+
IF(AND(fluxoDeCaixa!AV35&gt;=calculadoraViab!$C$86,fluxoDeCaixa!AV35&lt;EDATE(calculadoraViab!$C$86,calculadoraViab!$B$87)),IF(AND(calculadoraViab!AV29&lt;&gt;0,calculadoraViab!$B$71=0,calculadoraViab!$B$72=100%,calculadoraViab!$B$73=0,calculadoraViab!$B$86=0),calculadoraViab!$C$59/calculadoraViab!$B$87,calculadoraViab!$D$72*(calculadoraViab!$B$66*calculadoraViab!$C$72/calculadoraViab!$B$87)),0)
+
IF(MONTH(fluxoDeCaixa!AV35)&amp;YEAR(fluxoDeCaixa!AV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IF(MONTH(fluxoDeCaixa!AV3)&amp;YEAR(fluxoDeCaixa!AV3)=MONTH(EDATE(calculadoraViab!$C$87,3))&amp;YEAR(EDATE(calculadoraViab!$C$87,3)),(calculadoraViab!$C$74*calculadoraViab!$B$66/4),0)
+
IF(MONTH(fluxoDeCaixa!AV3)&amp;YEAR(fluxoDeCaixa!AV3)=MONTH(EDATE(calculadoraViab!$C$87,6))&amp;YEAR(EDATE(calculadoraViab!$C$87,6)),(calculadoraViab!$C$74*calculadoraViab!$B$66/4),0)
+
IF(MONTH(fluxoDeCaixa!AV3)&amp;YEAR(fluxoDeCaixa!AV3)=MONTH(EDATE(calculadoraViab!$C$87,9))&amp;YEAR(EDATE(calculadoraViab!$C$87,9)),(calculadoraViab!$C$74*calculadoraViab!$B$66/4),0)
+
IF(MONTH(fluxoDeCaixa!AV3)&amp;YEAR(fluxoDeCaixa!AV3)=MONTH(EDATE(calculadoraViab!$C$87,12))&amp;YEAR(EDATE(calculadoraViab!$C$87,12)),(calculadoraViab!$C$74*calculadoraViab!$B$66/4),0)
+
IF(MONTH(fluxoDeCaixa!AV3)&amp;YEAR(fluxoDeCaixa!AV3)=MONTH(EDATE(calculadoraViab!$C$87,15))&amp;YEAR(EDATE(calculadoraViab!$C$87,15)),(calculadoraViab!$C$75*calculadoraViab!$B$66/4),0)
+
IF(MONTH(fluxoDeCaixa!AV3)&amp;YEAR(fluxoDeCaixa!AV3)=MONTH(EDATE(calculadoraViab!$C$87,18))&amp;YEAR(EDATE(calculadoraViab!$C$87,18)),(calculadoraViab!$C$75*calculadoraViab!$B$66/4),0)
+
IF(MONTH(fluxoDeCaixa!AV3)&amp;YEAR(fluxoDeCaixa!AV3)=MONTH(EDATE(calculadoraViab!$C$87,21))&amp;YEAR(EDATE(calculadoraViab!$C$87,21)),(calculadoraViab!$C$75*calculadoraViab!$B$66/4),0)
+
IF(MONTH(fluxoDeCaixa!AV3)&amp;YEAR(fluxoDeCaixa!AV3)=MONTH(EDATE(calculadoraViab!$C$87,24))&amp;YEAR(EDATE(calculadoraViab!$C$87,24)),(calculadoraViab!$C$75*calculadoraViab!$B$66/4),0)</f>
        <v>0</v>
      </c>
      <c r="AW43" s="292">
        <f>IF(AND(fluxoDeCaixa!AW35&gt;=calculadoraViab!$C$85,fluxoDeCaixa!AW35&lt;EDATE(calculadoraViab!$C$85,calculadoraViab!$B$86+calculadoraViab!$B$87)),calculadoraViab!$D$71*(calculadoraViab!$B$66*calculadoraViab!$C$71/(calculadoraViab!$B$86+calculadoraViab!$B$87)),0)
+
IF(AND(fluxoDeCaixa!AW35&gt;=calculadoraViab!$C$86,fluxoDeCaixa!AW35&lt;EDATE(calculadoraViab!$C$86,calculadoraViab!$B$87)),IF(AND(calculadoraViab!AW29&lt;&gt;0,calculadoraViab!$B$71=0,calculadoraViab!$B$72=100%,calculadoraViab!$B$73=0,calculadoraViab!$B$86=0),calculadoraViab!$C$59/calculadoraViab!$B$87,calculadoraViab!$D$72*(calculadoraViab!$B$66*calculadoraViab!$C$72/calculadoraViab!$B$87)),0)
+
IF(MONTH(fluxoDeCaixa!AW35)&amp;YEAR(fluxoDeCaixa!AW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IF(MONTH(fluxoDeCaixa!AW3)&amp;YEAR(fluxoDeCaixa!AW3)=MONTH(EDATE(calculadoraViab!$C$87,3))&amp;YEAR(EDATE(calculadoraViab!$C$87,3)),(calculadoraViab!$C$74*calculadoraViab!$B$66/4),0)
+
IF(MONTH(fluxoDeCaixa!AW3)&amp;YEAR(fluxoDeCaixa!AW3)=MONTH(EDATE(calculadoraViab!$C$87,6))&amp;YEAR(EDATE(calculadoraViab!$C$87,6)),(calculadoraViab!$C$74*calculadoraViab!$B$66/4),0)
+
IF(MONTH(fluxoDeCaixa!AW3)&amp;YEAR(fluxoDeCaixa!AW3)=MONTH(EDATE(calculadoraViab!$C$87,9))&amp;YEAR(EDATE(calculadoraViab!$C$87,9)),(calculadoraViab!$C$74*calculadoraViab!$B$66/4),0)
+
IF(MONTH(fluxoDeCaixa!AW3)&amp;YEAR(fluxoDeCaixa!AW3)=MONTH(EDATE(calculadoraViab!$C$87,12))&amp;YEAR(EDATE(calculadoraViab!$C$87,12)),(calculadoraViab!$C$74*calculadoraViab!$B$66/4),0)
+
IF(MONTH(fluxoDeCaixa!AW3)&amp;YEAR(fluxoDeCaixa!AW3)=MONTH(EDATE(calculadoraViab!$C$87,15))&amp;YEAR(EDATE(calculadoraViab!$C$87,15)),(calculadoraViab!$C$75*calculadoraViab!$B$66/4),0)
+
IF(MONTH(fluxoDeCaixa!AW3)&amp;YEAR(fluxoDeCaixa!AW3)=MONTH(EDATE(calculadoraViab!$C$87,18))&amp;YEAR(EDATE(calculadoraViab!$C$87,18)),(calculadoraViab!$C$75*calculadoraViab!$B$66/4),0)
+
IF(MONTH(fluxoDeCaixa!AW3)&amp;YEAR(fluxoDeCaixa!AW3)=MONTH(EDATE(calculadoraViab!$C$87,21))&amp;YEAR(EDATE(calculadoraViab!$C$87,21)),(calculadoraViab!$C$75*calculadoraViab!$B$66/4),0)
+
IF(MONTH(fluxoDeCaixa!AW3)&amp;YEAR(fluxoDeCaixa!AW3)=MONTH(EDATE(calculadoraViab!$C$87,24))&amp;YEAR(EDATE(calculadoraViab!$C$87,24)),(calculadoraViab!$C$75*calculadoraViab!$B$66/4),0)</f>
        <v>295312.5</v>
      </c>
      <c r="AX43" s="292">
        <f>IF(AND(fluxoDeCaixa!AX35&gt;=calculadoraViab!$C$85,fluxoDeCaixa!AX35&lt;EDATE(calculadoraViab!$C$85,calculadoraViab!$B$86+calculadoraViab!$B$87)),calculadoraViab!$D$71*(calculadoraViab!$B$66*calculadoraViab!$C$71/(calculadoraViab!$B$86+calculadoraViab!$B$87)),0)
+
IF(AND(fluxoDeCaixa!AX35&gt;=calculadoraViab!$C$86,fluxoDeCaixa!AX35&lt;EDATE(calculadoraViab!$C$86,calculadoraViab!$B$87)),IF(AND(calculadoraViab!AX29&lt;&gt;0,calculadoraViab!$B$71=0,calculadoraViab!$B$72=100%,calculadoraViab!$B$73=0,calculadoraViab!$B$86=0),calculadoraViab!$C$59/calculadoraViab!$B$87,calculadoraViab!$D$72*(calculadoraViab!$B$66*calculadoraViab!$C$72/calculadoraViab!$B$87)),0)
+
IF(MONTH(fluxoDeCaixa!AX35)&amp;YEAR(fluxoDeCaixa!AX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IF(MONTH(fluxoDeCaixa!AX3)&amp;YEAR(fluxoDeCaixa!AX3)=MONTH(EDATE(calculadoraViab!$C$87,3))&amp;YEAR(EDATE(calculadoraViab!$C$87,3)),(calculadoraViab!$C$74*calculadoraViab!$B$66/4),0)
+
IF(MONTH(fluxoDeCaixa!AX3)&amp;YEAR(fluxoDeCaixa!AX3)=MONTH(EDATE(calculadoraViab!$C$87,6))&amp;YEAR(EDATE(calculadoraViab!$C$87,6)),(calculadoraViab!$C$74*calculadoraViab!$B$66/4),0)
+
IF(MONTH(fluxoDeCaixa!AX3)&amp;YEAR(fluxoDeCaixa!AX3)=MONTH(EDATE(calculadoraViab!$C$87,9))&amp;YEAR(EDATE(calculadoraViab!$C$87,9)),(calculadoraViab!$C$74*calculadoraViab!$B$66/4),0)
+
IF(MONTH(fluxoDeCaixa!AX3)&amp;YEAR(fluxoDeCaixa!AX3)=MONTH(EDATE(calculadoraViab!$C$87,12))&amp;YEAR(EDATE(calculadoraViab!$C$87,12)),(calculadoraViab!$C$74*calculadoraViab!$B$66/4),0)
+
IF(MONTH(fluxoDeCaixa!AX3)&amp;YEAR(fluxoDeCaixa!AX3)=MONTH(EDATE(calculadoraViab!$C$87,15))&amp;YEAR(EDATE(calculadoraViab!$C$87,15)),(calculadoraViab!$C$75*calculadoraViab!$B$66/4),0)
+
IF(MONTH(fluxoDeCaixa!AX3)&amp;YEAR(fluxoDeCaixa!AX3)=MONTH(EDATE(calculadoraViab!$C$87,18))&amp;YEAR(EDATE(calculadoraViab!$C$87,18)),(calculadoraViab!$C$75*calculadoraViab!$B$66/4),0)
+
IF(MONTH(fluxoDeCaixa!AX3)&amp;YEAR(fluxoDeCaixa!AX3)=MONTH(EDATE(calculadoraViab!$C$87,21))&amp;YEAR(EDATE(calculadoraViab!$C$87,21)),(calculadoraViab!$C$75*calculadoraViab!$B$66/4),0)
+
IF(MONTH(fluxoDeCaixa!AX3)&amp;YEAR(fluxoDeCaixa!AX3)=MONTH(EDATE(calculadoraViab!$C$87,24))&amp;YEAR(EDATE(calculadoraViab!$C$87,24)),(calculadoraViab!$C$75*calculadoraViab!$B$66/4),0)</f>
        <v>0</v>
      </c>
      <c r="AY43" s="292">
        <f>IF(AND(fluxoDeCaixa!AY35&gt;=calculadoraViab!$C$85,fluxoDeCaixa!AY35&lt;EDATE(calculadoraViab!$C$85,calculadoraViab!$B$86+calculadoraViab!$B$87)),calculadoraViab!$D$71*(calculadoraViab!$B$66*calculadoraViab!$C$71/(calculadoraViab!$B$86+calculadoraViab!$B$87)),0)
+
IF(AND(fluxoDeCaixa!AY35&gt;=calculadoraViab!$C$86,fluxoDeCaixa!AY35&lt;EDATE(calculadoraViab!$C$86,calculadoraViab!$B$87)),IF(AND(calculadoraViab!AY29&lt;&gt;0,calculadoraViab!$B$71=0,calculadoraViab!$B$72=100%,calculadoraViab!$B$73=0,calculadoraViab!$B$86=0),calculadoraViab!$C$59/calculadoraViab!$B$87,calculadoraViab!$D$72*(calculadoraViab!$B$66*calculadoraViab!$C$72/calculadoraViab!$B$87)),0)
+
IF(MONTH(fluxoDeCaixa!AY35)&amp;YEAR(fluxoDeCaixa!AY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IF(MONTH(fluxoDeCaixa!AY3)&amp;YEAR(fluxoDeCaixa!AY3)=MONTH(EDATE(calculadoraViab!$C$87,3))&amp;YEAR(EDATE(calculadoraViab!$C$87,3)),(calculadoraViab!$C$74*calculadoraViab!$B$66/4),0)
+
IF(MONTH(fluxoDeCaixa!AY3)&amp;YEAR(fluxoDeCaixa!AY3)=MONTH(EDATE(calculadoraViab!$C$87,6))&amp;YEAR(EDATE(calculadoraViab!$C$87,6)),(calculadoraViab!$C$74*calculadoraViab!$B$66/4),0)
+
IF(MONTH(fluxoDeCaixa!AY3)&amp;YEAR(fluxoDeCaixa!AY3)=MONTH(EDATE(calculadoraViab!$C$87,9))&amp;YEAR(EDATE(calculadoraViab!$C$87,9)),(calculadoraViab!$C$74*calculadoraViab!$B$66/4),0)
+
IF(MONTH(fluxoDeCaixa!AY3)&amp;YEAR(fluxoDeCaixa!AY3)=MONTH(EDATE(calculadoraViab!$C$87,12))&amp;YEAR(EDATE(calculadoraViab!$C$87,12)),(calculadoraViab!$C$74*calculadoraViab!$B$66/4),0)
+
IF(MONTH(fluxoDeCaixa!AY3)&amp;YEAR(fluxoDeCaixa!AY3)=MONTH(EDATE(calculadoraViab!$C$87,15))&amp;YEAR(EDATE(calculadoraViab!$C$87,15)),(calculadoraViab!$C$75*calculadoraViab!$B$66/4),0)
+
IF(MONTH(fluxoDeCaixa!AY3)&amp;YEAR(fluxoDeCaixa!AY3)=MONTH(EDATE(calculadoraViab!$C$87,18))&amp;YEAR(EDATE(calculadoraViab!$C$87,18)),(calculadoraViab!$C$75*calculadoraViab!$B$66/4),0)
+
IF(MONTH(fluxoDeCaixa!AY3)&amp;YEAR(fluxoDeCaixa!AY3)=MONTH(EDATE(calculadoraViab!$C$87,21))&amp;YEAR(EDATE(calculadoraViab!$C$87,21)),(calculadoraViab!$C$75*calculadoraViab!$B$66/4),0)
+
IF(MONTH(fluxoDeCaixa!AY3)&amp;YEAR(fluxoDeCaixa!AY3)=MONTH(EDATE(calculadoraViab!$C$87,24))&amp;YEAR(EDATE(calculadoraViab!$C$87,24)),(calculadoraViab!$C$75*calculadoraViab!$B$66/4),0)</f>
        <v>0</v>
      </c>
      <c r="AZ43" s="292">
        <f>IF(AND(fluxoDeCaixa!AZ35&gt;=calculadoraViab!$C$85,fluxoDeCaixa!AZ35&lt;EDATE(calculadoraViab!$C$85,calculadoraViab!$B$86+calculadoraViab!$B$87)),calculadoraViab!$D$71*(calculadoraViab!$B$66*calculadoraViab!$C$71/(calculadoraViab!$B$86+calculadoraViab!$B$87)),0)
+
IF(AND(fluxoDeCaixa!AZ35&gt;=calculadoraViab!$C$86,fluxoDeCaixa!AZ35&lt;EDATE(calculadoraViab!$C$86,calculadoraViab!$B$87)),IF(AND(calculadoraViab!AZ29&lt;&gt;0,calculadoraViab!$B$71=0,calculadoraViab!$B$72=100%,calculadoraViab!$B$73=0,calculadoraViab!$B$86=0),calculadoraViab!$C$59/calculadoraViab!$B$87,calculadoraViab!$D$72*(calculadoraViab!$B$66*calculadoraViab!$C$72/calculadoraViab!$B$87)),0)
+
IF(MONTH(fluxoDeCaixa!AZ35)&amp;YEAR(fluxoDeCaixa!AZ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IF(MONTH(fluxoDeCaixa!AZ3)&amp;YEAR(fluxoDeCaixa!AZ3)=MONTH(EDATE(calculadoraViab!$C$87,3))&amp;YEAR(EDATE(calculadoraViab!$C$87,3)),(calculadoraViab!$C$74*calculadoraViab!$B$66/4),0)
+
IF(MONTH(fluxoDeCaixa!AZ3)&amp;YEAR(fluxoDeCaixa!AZ3)=MONTH(EDATE(calculadoraViab!$C$87,6))&amp;YEAR(EDATE(calculadoraViab!$C$87,6)),(calculadoraViab!$C$74*calculadoraViab!$B$66/4),0)
+
IF(MONTH(fluxoDeCaixa!AZ3)&amp;YEAR(fluxoDeCaixa!AZ3)=MONTH(EDATE(calculadoraViab!$C$87,9))&amp;YEAR(EDATE(calculadoraViab!$C$87,9)),(calculadoraViab!$C$74*calculadoraViab!$B$66/4),0)
+
IF(MONTH(fluxoDeCaixa!AZ3)&amp;YEAR(fluxoDeCaixa!AZ3)=MONTH(EDATE(calculadoraViab!$C$87,12))&amp;YEAR(EDATE(calculadoraViab!$C$87,12)),(calculadoraViab!$C$74*calculadoraViab!$B$66/4),0)
+
IF(MONTH(fluxoDeCaixa!AZ3)&amp;YEAR(fluxoDeCaixa!AZ3)=MONTH(EDATE(calculadoraViab!$C$87,15))&amp;YEAR(EDATE(calculadoraViab!$C$87,15)),(calculadoraViab!$C$75*calculadoraViab!$B$66/4),0)
+
IF(MONTH(fluxoDeCaixa!AZ3)&amp;YEAR(fluxoDeCaixa!AZ3)=MONTH(EDATE(calculadoraViab!$C$87,18))&amp;YEAR(EDATE(calculadoraViab!$C$87,18)),(calculadoraViab!$C$75*calculadoraViab!$B$66/4),0)
+
IF(MONTH(fluxoDeCaixa!AZ3)&amp;YEAR(fluxoDeCaixa!AZ3)=MONTH(EDATE(calculadoraViab!$C$87,21))&amp;YEAR(EDATE(calculadoraViab!$C$87,21)),(calculadoraViab!$C$75*calculadoraViab!$B$66/4),0)
+
IF(MONTH(fluxoDeCaixa!AZ3)&amp;YEAR(fluxoDeCaixa!AZ3)=MONTH(EDATE(calculadoraViab!$C$87,24))&amp;YEAR(EDATE(calculadoraViab!$C$87,24)),(calculadoraViab!$C$75*calculadoraViab!$B$66/4),0)</f>
        <v>295312.5</v>
      </c>
      <c r="BA43" s="292">
        <f>IF(AND(fluxoDeCaixa!BA35&gt;=calculadoraViab!$C$85,fluxoDeCaixa!BA35&lt;EDATE(calculadoraViab!$C$85,calculadoraViab!$B$86+calculadoraViab!$B$87)),calculadoraViab!$D$71*(calculadoraViab!$B$66*calculadoraViab!$C$71/(calculadoraViab!$B$86+calculadoraViab!$B$87)),0)
+
IF(AND(fluxoDeCaixa!BA35&gt;=calculadoraViab!$C$86,fluxoDeCaixa!BA35&lt;EDATE(calculadoraViab!$C$86,calculadoraViab!$B$87)),IF(AND(calculadoraViab!BA29&lt;&gt;0,calculadoraViab!$B$71=0,calculadoraViab!$B$72=100%,calculadoraViab!$B$73=0,calculadoraViab!$B$86=0),calculadoraViab!$C$59/calculadoraViab!$B$87,calculadoraViab!$D$72*(calculadoraViab!$B$66*calculadoraViab!$C$72/calculadoraViab!$B$87)),0)
+
IF(MONTH(fluxoDeCaixa!BA35)&amp;YEAR(fluxoDeCaixa!BA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IF(MONTH(fluxoDeCaixa!BA3)&amp;YEAR(fluxoDeCaixa!BA3)=MONTH(EDATE(calculadoraViab!$C$87,3))&amp;YEAR(EDATE(calculadoraViab!$C$87,3)),(calculadoraViab!$C$74*calculadoraViab!$B$66/4),0)
+
IF(MONTH(fluxoDeCaixa!BA3)&amp;YEAR(fluxoDeCaixa!BA3)=MONTH(EDATE(calculadoraViab!$C$87,6))&amp;YEAR(EDATE(calculadoraViab!$C$87,6)),(calculadoraViab!$C$74*calculadoraViab!$B$66/4),0)
+
IF(MONTH(fluxoDeCaixa!BA3)&amp;YEAR(fluxoDeCaixa!BA3)=MONTH(EDATE(calculadoraViab!$C$87,9))&amp;YEAR(EDATE(calculadoraViab!$C$87,9)),(calculadoraViab!$C$74*calculadoraViab!$B$66/4),0)
+
IF(MONTH(fluxoDeCaixa!BA3)&amp;YEAR(fluxoDeCaixa!BA3)=MONTH(EDATE(calculadoraViab!$C$87,12))&amp;YEAR(EDATE(calculadoraViab!$C$87,12)),(calculadoraViab!$C$74*calculadoraViab!$B$66/4),0)
+
IF(MONTH(fluxoDeCaixa!BA3)&amp;YEAR(fluxoDeCaixa!BA3)=MONTH(EDATE(calculadoraViab!$C$87,15))&amp;YEAR(EDATE(calculadoraViab!$C$87,15)),(calculadoraViab!$C$75*calculadoraViab!$B$66/4),0)
+
IF(MONTH(fluxoDeCaixa!BA3)&amp;YEAR(fluxoDeCaixa!BA3)=MONTH(EDATE(calculadoraViab!$C$87,18))&amp;YEAR(EDATE(calculadoraViab!$C$87,18)),(calculadoraViab!$C$75*calculadoraViab!$B$66/4),0)
+
IF(MONTH(fluxoDeCaixa!BA3)&amp;YEAR(fluxoDeCaixa!BA3)=MONTH(EDATE(calculadoraViab!$C$87,21))&amp;YEAR(EDATE(calculadoraViab!$C$87,21)),(calculadoraViab!$C$75*calculadoraViab!$B$66/4),0)
+
IF(MONTH(fluxoDeCaixa!BA3)&amp;YEAR(fluxoDeCaixa!BA3)=MONTH(EDATE(calculadoraViab!$C$87,24))&amp;YEAR(EDATE(calculadoraViab!$C$87,24)),(calculadoraViab!$C$75*calculadoraViab!$B$66/4),0)</f>
        <v>0</v>
      </c>
      <c r="BB43" s="292">
        <f>IF(AND(fluxoDeCaixa!BB35&gt;=calculadoraViab!$C$85,fluxoDeCaixa!BB35&lt;EDATE(calculadoraViab!$C$85,calculadoraViab!$B$86+calculadoraViab!$B$87)),calculadoraViab!$D$71*(calculadoraViab!$B$66*calculadoraViab!$C$71/(calculadoraViab!$B$86+calculadoraViab!$B$87)),0)
+
IF(AND(fluxoDeCaixa!BB35&gt;=calculadoraViab!$C$86,fluxoDeCaixa!BB35&lt;EDATE(calculadoraViab!$C$86,calculadoraViab!$B$87)),IF(AND(calculadoraViab!BB29&lt;&gt;0,calculadoraViab!$B$71=0,calculadoraViab!$B$72=100%,calculadoraViab!$B$73=0,calculadoraViab!$B$86=0),calculadoraViab!$C$59/calculadoraViab!$B$87,calculadoraViab!$D$72*(calculadoraViab!$B$66*calculadoraViab!$C$72/calculadoraViab!$B$87)),0)
+
IF(MONTH(fluxoDeCaixa!BB35)&amp;YEAR(fluxoDeCaixa!BB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IF(MONTH(fluxoDeCaixa!BB3)&amp;YEAR(fluxoDeCaixa!BB3)=MONTH(EDATE(calculadoraViab!$C$87,3))&amp;YEAR(EDATE(calculadoraViab!$C$87,3)),(calculadoraViab!$C$74*calculadoraViab!$B$66/4),0)
+
IF(MONTH(fluxoDeCaixa!BB3)&amp;YEAR(fluxoDeCaixa!BB3)=MONTH(EDATE(calculadoraViab!$C$87,6))&amp;YEAR(EDATE(calculadoraViab!$C$87,6)),(calculadoraViab!$C$74*calculadoraViab!$B$66/4),0)
+
IF(MONTH(fluxoDeCaixa!BB3)&amp;YEAR(fluxoDeCaixa!BB3)=MONTH(EDATE(calculadoraViab!$C$87,9))&amp;YEAR(EDATE(calculadoraViab!$C$87,9)),(calculadoraViab!$C$74*calculadoraViab!$B$66/4),0)
+
IF(MONTH(fluxoDeCaixa!BB3)&amp;YEAR(fluxoDeCaixa!BB3)=MONTH(EDATE(calculadoraViab!$C$87,12))&amp;YEAR(EDATE(calculadoraViab!$C$87,12)),(calculadoraViab!$C$74*calculadoraViab!$B$66/4),0)
+
IF(MONTH(fluxoDeCaixa!BB3)&amp;YEAR(fluxoDeCaixa!BB3)=MONTH(EDATE(calculadoraViab!$C$87,15))&amp;YEAR(EDATE(calculadoraViab!$C$87,15)),(calculadoraViab!$C$75*calculadoraViab!$B$66/4),0)
+
IF(MONTH(fluxoDeCaixa!BB3)&amp;YEAR(fluxoDeCaixa!BB3)=MONTH(EDATE(calculadoraViab!$C$87,18))&amp;YEAR(EDATE(calculadoraViab!$C$87,18)),(calculadoraViab!$C$75*calculadoraViab!$B$66/4),0)
+
IF(MONTH(fluxoDeCaixa!BB3)&amp;YEAR(fluxoDeCaixa!BB3)=MONTH(EDATE(calculadoraViab!$C$87,21))&amp;YEAR(EDATE(calculadoraViab!$C$87,21)),(calculadoraViab!$C$75*calculadoraViab!$B$66/4),0)
+
IF(MONTH(fluxoDeCaixa!BB3)&amp;YEAR(fluxoDeCaixa!BB3)=MONTH(EDATE(calculadoraViab!$C$87,24))&amp;YEAR(EDATE(calculadoraViab!$C$87,24)),(calculadoraViab!$C$75*calculadoraViab!$B$66/4),0)</f>
        <v>0</v>
      </c>
      <c r="BC43" s="292">
        <f>IF(AND(fluxoDeCaixa!BC35&gt;=calculadoraViab!$C$85,fluxoDeCaixa!BC35&lt;EDATE(calculadoraViab!$C$85,calculadoraViab!$B$86+calculadoraViab!$B$87)),calculadoraViab!$D$71*(calculadoraViab!$B$66*calculadoraViab!$C$71/(calculadoraViab!$B$86+calculadoraViab!$B$87)),0)
+
IF(AND(fluxoDeCaixa!BC35&gt;=calculadoraViab!$C$86,fluxoDeCaixa!BC35&lt;EDATE(calculadoraViab!$C$86,calculadoraViab!$B$87)),IF(AND(calculadoraViab!BC29&lt;&gt;0,calculadoraViab!$B$71=0,calculadoraViab!$B$72=100%,calculadoraViab!$B$73=0,calculadoraViab!$B$86=0),calculadoraViab!$C$59/calculadoraViab!$B$87,calculadoraViab!$D$72*(calculadoraViab!$B$66*calculadoraViab!$C$72/calculadoraViab!$B$87)),0)
+
IF(MONTH(fluxoDeCaixa!BC35)&amp;YEAR(fluxoDeCaixa!BC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IF(MONTH(fluxoDeCaixa!BC3)&amp;YEAR(fluxoDeCaixa!BC3)=MONTH(EDATE(calculadoraViab!$C$87,3))&amp;YEAR(EDATE(calculadoraViab!$C$87,3)),(calculadoraViab!$C$74*calculadoraViab!$B$66/4),0)
+
IF(MONTH(fluxoDeCaixa!BC3)&amp;YEAR(fluxoDeCaixa!BC3)=MONTH(EDATE(calculadoraViab!$C$87,6))&amp;YEAR(EDATE(calculadoraViab!$C$87,6)),(calculadoraViab!$C$74*calculadoraViab!$B$66/4),0)
+
IF(MONTH(fluxoDeCaixa!BC3)&amp;YEAR(fluxoDeCaixa!BC3)=MONTH(EDATE(calculadoraViab!$C$87,9))&amp;YEAR(EDATE(calculadoraViab!$C$87,9)),(calculadoraViab!$C$74*calculadoraViab!$B$66/4),0)
+
IF(MONTH(fluxoDeCaixa!BC3)&amp;YEAR(fluxoDeCaixa!BC3)=MONTH(EDATE(calculadoraViab!$C$87,12))&amp;YEAR(EDATE(calculadoraViab!$C$87,12)),(calculadoraViab!$C$74*calculadoraViab!$B$66/4),0)
+
IF(MONTH(fluxoDeCaixa!BC3)&amp;YEAR(fluxoDeCaixa!BC3)=MONTH(EDATE(calculadoraViab!$C$87,15))&amp;YEAR(EDATE(calculadoraViab!$C$87,15)),(calculadoraViab!$C$75*calculadoraViab!$B$66/4),0)
+
IF(MONTH(fluxoDeCaixa!BC3)&amp;YEAR(fluxoDeCaixa!BC3)=MONTH(EDATE(calculadoraViab!$C$87,18))&amp;YEAR(EDATE(calculadoraViab!$C$87,18)),(calculadoraViab!$C$75*calculadoraViab!$B$66/4),0)
+
IF(MONTH(fluxoDeCaixa!BC3)&amp;YEAR(fluxoDeCaixa!BC3)=MONTH(EDATE(calculadoraViab!$C$87,21))&amp;YEAR(EDATE(calculadoraViab!$C$87,21)),(calculadoraViab!$C$75*calculadoraViab!$B$66/4),0)
+
IF(MONTH(fluxoDeCaixa!BC3)&amp;YEAR(fluxoDeCaixa!BC3)=MONTH(EDATE(calculadoraViab!$C$87,24))&amp;YEAR(EDATE(calculadoraViab!$C$87,24)),(calculadoraViab!$C$75*calculadoraViab!$B$66/4),0)</f>
        <v>147656.25</v>
      </c>
      <c r="BD43" s="292">
        <f>IF(AND(fluxoDeCaixa!BD35&gt;=calculadoraViab!$C$85,fluxoDeCaixa!BD35&lt;EDATE(calculadoraViab!$C$85,calculadoraViab!$B$86+calculadoraViab!$B$87)),calculadoraViab!$D$71*(calculadoraViab!$B$66*calculadoraViab!$C$71/(calculadoraViab!$B$86+calculadoraViab!$B$87)),0)
+
IF(AND(fluxoDeCaixa!BD35&gt;=calculadoraViab!$C$86,fluxoDeCaixa!BD35&lt;EDATE(calculadoraViab!$C$86,calculadoraViab!$B$87)),IF(AND(calculadoraViab!BD29&lt;&gt;0,calculadoraViab!$B$71=0,calculadoraViab!$B$72=100%,calculadoraViab!$B$73=0,calculadoraViab!$B$86=0),calculadoraViab!$C$59/calculadoraViab!$B$87,calculadoraViab!$D$72*(calculadoraViab!$B$66*calculadoraViab!$C$72/calculadoraViab!$B$87)),0)
+
IF(MONTH(fluxoDeCaixa!BD35)&amp;YEAR(fluxoDeCaixa!BD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IF(MONTH(fluxoDeCaixa!BD3)&amp;YEAR(fluxoDeCaixa!BD3)=MONTH(EDATE(calculadoraViab!$C$87,3))&amp;YEAR(EDATE(calculadoraViab!$C$87,3)),(calculadoraViab!$C$74*calculadoraViab!$B$66/4),0)
+
IF(MONTH(fluxoDeCaixa!BD3)&amp;YEAR(fluxoDeCaixa!BD3)=MONTH(EDATE(calculadoraViab!$C$87,6))&amp;YEAR(EDATE(calculadoraViab!$C$87,6)),(calculadoraViab!$C$74*calculadoraViab!$B$66/4),0)
+
IF(MONTH(fluxoDeCaixa!BD3)&amp;YEAR(fluxoDeCaixa!BD3)=MONTH(EDATE(calculadoraViab!$C$87,9))&amp;YEAR(EDATE(calculadoraViab!$C$87,9)),(calculadoraViab!$C$74*calculadoraViab!$B$66/4),0)
+
IF(MONTH(fluxoDeCaixa!BD3)&amp;YEAR(fluxoDeCaixa!BD3)=MONTH(EDATE(calculadoraViab!$C$87,12))&amp;YEAR(EDATE(calculadoraViab!$C$87,12)),(calculadoraViab!$C$74*calculadoraViab!$B$66/4),0)
+
IF(MONTH(fluxoDeCaixa!BD3)&amp;YEAR(fluxoDeCaixa!BD3)=MONTH(EDATE(calculadoraViab!$C$87,15))&amp;YEAR(EDATE(calculadoraViab!$C$87,15)),(calculadoraViab!$C$75*calculadoraViab!$B$66/4),0)
+
IF(MONTH(fluxoDeCaixa!BD3)&amp;YEAR(fluxoDeCaixa!BD3)=MONTH(EDATE(calculadoraViab!$C$87,18))&amp;YEAR(EDATE(calculadoraViab!$C$87,18)),(calculadoraViab!$C$75*calculadoraViab!$B$66/4),0)
+
IF(MONTH(fluxoDeCaixa!BD3)&amp;YEAR(fluxoDeCaixa!BD3)=MONTH(EDATE(calculadoraViab!$C$87,21))&amp;YEAR(EDATE(calculadoraViab!$C$87,21)),(calculadoraViab!$C$75*calculadoraViab!$B$66/4),0)
+
IF(MONTH(fluxoDeCaixa!BD3)&amp;YEAR(fluxoDeCaixa!BD3)=MONTH(EDATE(calculadoraViab!$C$87,24))&amp;YEAR(EDATE(calculadoraViab!$C$87,24)),(calculadoraViab!$C$75*calculadoraViab!$B$66/4),0)</f>
        <v>0</v>
      </c>
      <c r="BE43" s="292">
        <f>IF(AND(fluxoDeCaixa!BE35&gt;=calculadoraViab!$C$85,fluxoDeCaixa!BE35&lt;EDATE(calculadoraViab!$C$85,calculadoraViab!$B$86+calculadoraViab!$B$87)),calculadoraViab!$D$71*(calculadoraViab!$B$66*calculadoraViab!$C$71/(calculadoraViab!$B$86+calculadoraViab!$B$87)),0)
+
IF(AND(fluxoDeCaixa!BE35&gt;=calculadoraViab!$C$86,fluxoDeCaixa!BE35&lt;EDATE(calculadoraViab!$C$86,calculadoraViab!$B$87)),IF(AND(calculadoraViab!BE29&lt;&gt;0,calculadoraViab!$B$71=0,calculadoraViab!$B$72=100%,calculadoraViab!$B$73=0,calculadoraViab!$B$86=0),calculadoraViab!$C$59/calculadoraViab!$B$87,calculadoraViab!$D$72*(calculadoraViab!$B$66*calculadoraViab!$C$72/calculadoraViab!$B$87)),0)
+
IF(MONTH(fluxoDeCaixa!BE35)&amp;YEAR(fluxoDeCaixa!BE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IF(MONTH(fluxoDeCaixa!BE3)&amp;YEAR(fluxoDeCaixa!BE3)=MONTH(EDATE(calculadoraViab!$C$87,3))&amp;YEAR(EDATE(calculadoraViab!$C$87,3)),(calculadoraViab!$C$74*calculadoraViab!$B$66/4),0)
+
IF(MONTH(fluxoDeCaixa!BE3)&amp;YEAR(fluxoDeCaixa!BE3)=MONTH(EDATE(calculadoraViab!$C$87,6))&amp;YEAR(EDATE(calculadoraViab!$C$87,6)),(calculadoraViab!$C$74*calculadoraViab!$B$66/4),0)
+
IF(MONTH(fluxoDeCaixa!BE3)&amp;YEAR(fluxoDeCaixa!BE3)=MONTH(EDATE(calculadoraViab!$C$87,9))&amp;YEAR(EDATE(calculadoraViab!$C$87,9)),(calculadoraViab!$C$74*calculadoraViab!$B$66/4),0)
+
IF(MONTH(fluxoDeCaixa!BE3)&amp;YEAR(fluxoDeCaixa!BE3)=MONTH(EDATE(calculadoraViab!$C$87,12))&amp;YEAR(EDATE(calculadoraViab!$C$87,12)),(calculadoraViab!$C$74*calculadoraViab!$B$66/4),0)
+
IF(MONTH(fluxoDeCaixa!BE3)&amp;YEAR(fluxoDeCaixa!BE3)=MONTH(EDATE(calculadoraViab!$C$87,15))&amp;YEAR(EDATE(calculadoraViab!$C$87,15)),(calculadoraViab!$C$75*calculadoraViab!$B$66/4),0)
+
IF(MONTH(fluxoDeCaixa!BE3)&amp;YEAR(fluxoDeCaixa!BE3)=MONTH(EDATE(calculadoraViab!$C$87,18))&amp;YEAR(EDATE(calculadoraViab!$C$87,18)),(calculadoraViab!$C$75*calculadoraViab!$B$66/4),0)
+
IF(MONTH(fluxoDeCaixa!BE3)&amp;YEAR(fluxoDeCaixa!BE3)=MONTH(EDATE(calculadoraViab!$C$87,21))&amp;YEAR(EDATE(calculadoraViab!$C$87,21)),(calculadoraViab!$C$75*calculadoraViab!$B$66/4),0)
+
IF(MONTH(fluxoDeCaixa!BE3)&amp;YEAR(fluxoDeCaixa!BE3)=MONTH(EDATE(calculadoraViab!$C$87,24))&amp;YEAR(EDATE(calculadoraViab!$C$87,24)),(calculadoraViab!$C$75*calculadoraViab!$B$66/4),0)</f>
        <v>0</v>
      </c>
      <c r="BF43" s="292">
        <f>IF(AND(fluxoDeCaixa!BF35&gt;=calculadoraViab!$C$85,fluxoDeCaixa!BF35&lt;EDATE(calculadoraViab!$C$85,calculadoraViab!$B$86+calculadoraViab!$B$87)),calculadoraViab!$D$71*(calculadoraViab!$B$66*calculadoraViab!$C$71/(calculadoraViab!$B$86+calculadoraViab!$B$87)),0)
+
IF(AND(fluxoDeCaixa!BF35&gt;=calculadoraViab!$C$86,fluxoDeCaixa!BF35&lt;EDATE(calculadoraViab!$C$86,calculadoraViab!$B$87)),IF(AND(calculadoraViab!BF29&lt;&gt;0,calculadoraViab!$B$71=0,calculadoraViab!$B$72=100%,calculadoraViab!$B$73=0,calculadoraViab!$B$86=0),calculadoraViab!$C$59/calculadoraViab!$B$87,calculadoraViab!$D$72*(calculadoraViab!$B$66*calculadoraViab!$C$72/calculadoraViab!$B$87)),0)
+
IF(MONTH(fluxoDeCaixa!BF35)&amp;YEAR(fluxoDeCaixa!BF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IF(MONTH(fluxoDeCaixa!BF3)&amp;YEAR(fluxoDeCaixa!BF3)=MONTH(EDATE(calculadoraViab!$C$87,3))&amp;YEAR(EDATE(calculadoraViab!$C$87,3)),(calculadoraViab!$C$74*calculadoraViab!$B$66/4),0)
+
IF(MONTH(fluxoDeCaixa!BF3)&amp;YEAR(fluxoDeCaixa!BF3)=MONTH(EDATE(calculadoraViab!$C$87,6))&amp;YEAR(EDATE(calculadoraViab!$C$87,6)),(calculadoraViab!$C$74*calculadoraViab!$B$66/4),0)
+
IF(MONTH(fluxoDeCaixa!BF3)&amp;YEAR(fluxoDeCaixa!BF3)=MONTH(EDATE(calculadoraViab!$C$87,9))&amp;YEAR(EDATE(calculadoraViab!$C$87,9)),(calculadoraViab!$C$74*calculadoraViab!$B$66/4),0)
+
IF(MONTH(fluxoDeCaixa!BF3)&amp;YEAR(fluxoDeCaixa!BF3)=MONTH(EDATE(calculadoraViab!$C$87,12))&amp;YEAR(EDATE(calculadoraViab!$C$87,12)),(calculadoraViab!$C$74*calculadoraViab!$B$66/4),0)
+
IF(MONTH(fluxoDeCaixa!BF3)&amp;YEAR(fluxoDeCaixa!BF3)=MONTH(EDATE(calculadoraViab!$C$87,15))&amp;YEAR(EDATE(calculadoraViab!$C$87,15)),(calculadoraViab!$C$75*calculadoraViab!$B$66/4),0)
+
IF(MONTH(fluxoDeCaixa!BF3)&amp;YEAR(fluxoDeCaixa!BF3)=MONTH(EDATE(calculadoraViab!$C$87,18))&amp;YEAR(EDATE(calculadoraViab!$C$87,18)),(calculadoraViab!$C$75*calculadoraViab!$B$66/4),0)
+
IF(MONTH(fluxoDeCaixa!BF3)&amp;YEAR(fluxoDeCaixa!BF3)=MONTH(EDATE(calculadoraViab!$C$87,21))&amp;YEAR(EDATE(calculadoraViab!$C$87,21)),(calculadoraViab!$C$75*calculadoraViab!$B$66/4),0)
+
IF(MONTH(fluxoDeCaixa!BF3)&amp;YEAR(fluxoDeCaixa!BF3)=MONTH(EDATE(calculadoraViab!$C$87,24))&amp;YEAR(EDATE(calculadoraViab!$C$87,24)),(calculadoraViab!$C$75*calculadoraViab!$B$66/4),0)</f>
        <v>147656.25</v>
      </c>
      <c r="BG43" s="292">
        <f>IF(AND(fluxoDeCaixa!BG35&gt;=calculadoraViab!$C$85,fluxoDeCaixa!BG35&lt;EDATE(calculadoraViab!$C$85,calculadoraViab!$B$86+calculadoraViab!$B$87)),calculadoraViab!$D$71*(calculadoraViab!$B$66*calculadoraViab!$C$71/(calculadoraViab!$B$86+calculadoraViab!$B$87)),0)
+
IF(AND(fluxoDeCaixa!BG35&gt;=calculadoraViab!$C$86,fluxoDeCaixa!BG35&lt;EDATE(calculadoraViab!$C$86,calculadoraViab!$B$87)),IF(AND(calculadoraViab!BG29&lt;&gt;0,calculadoraViab!$B$71=0,calculadoraViab!$B$72=100%,calculadoraViab!$B$73=0,calculadoraViab!$B$86=0),calculadoraViab!$C$59/calculadoraViab!$B$87,calculadoraViab!$D$72*(calculadoraViab!$B$66*calculadoraViab!$C$72/calculadoraViab!$B$87)),0)
+
IF(MONTH(fluxoDeCaixa!BG35)&amp;YEAR(fluxoDeCaixa!BG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IF(MONTH(fluxoDeCaixa!BG3)&amp;YEAR(fluxoDeCaixa!BG3)=MONTH(EDATE(calculadoraViab!$C$87,3))&amp;YEAR(EDATE(calculadoraViab!$C$87,3)),(calculadoraViab!$C$74*calculadoraViab!$B$66/4),0)
+
IF(MONTH(fluxoDeCaixa!BG3)&amp;YEAR(fluxoDeCaixa!BG3)=MONTH(EDATE(calculadoraViab!$C$87,6))&amp;YEAR(EDATE(calculadoraViab!$C$87,6)),(calculadoraViab!$C$74*calculadoraViab!$B$66/4),0)
+
IF(MONTH(fluxoDeCaixa!BG3)&amp;YEAR(fluxoDeCaixa!BG3)=MONTH(EDATE(calculadoraViab!$C$87,9))&amp;YEAR(EDATE(calculadoraViab!$C$87,9)),(calculadoraViab!$C$74*calculadoraViab!$B$66/4),0)
+
IF(MONTH(fluxoDeCaixa!BG3)&amp;YEAR(fluxoDeCaixa!BG3)=MONTH(EDATE(calculadoraViab!$C$87,12))&amp;YEAR(EDATE(calculadoraViab!$C$87,12)),(calculadoraViab!$C$74*calculadoraViab!$B$66/4),0)
+
IF(MONTH(fluxoDeCaixa!BG3)&amp;YEAR(fluxoDeCaixa!BG3)=MONTH(EDATE(calculadoraViab!$C$87,15))&amp;YEAR(EDATE(calculadoraViab!$C$87,15)),(calculadoraViab!$C$75*calculadoraViab!$B$66/4),0)
+
IF(MONTH(fluxoDeCaixa!BG3)&amp;YEAR(fluxoDeCaixa!BG3)=MONTH(EDATE(calculadoraViab!$C$87,18))&amp;YEAR(EDATE(calculadoraViab!$C$87,18)),(calculadoraViab!$C$75*calculadoraViab!$B$66/4),0)
+
IF(MONTH(fluxoDeCaixa!BG3)&amp;YEAR(fluxoDeCaixa!BG3)=MONTH(EDATE(calculadoraViab!$C$87,21))&amp;YEAR(EDATE(calculadoraViab!$C$87,21)),(calculadoraViab!$C$75*calculadoraViab!$B$66/4),0)
+
IF(MONTH(fluxoDeCaixa!BG3)&amp;YEAR(fluxoDeCaixa!BG3)=MONTH(EDATE(calculadoraViab!$C$87,24))&amp;YEAR(EDATE(calculadoraViab!$C$87,24)),(calculadoraViab!$C$75*calculadoraViab!$B$66/4),0)</f>
        <v>0</v>
      </c>
      <c r="BH43" s="292">
        <f>IF(AND(fluxoDeCaixa!BH35&gt;=calculadoraViab!$C$85,fluxoDeCaixa!BH35&lt;EDATE(calculadoraViab!$C$85,calculadoraViab!$B$86+calculadoraViab!$B$87)),calculadoraViab!$D$71*(calculadoraViab!$B$66*calculadoraViab!$C$71/(calculadoraViab!$B$86+calculadoraViab!$B$87)),0)
+
IF(AND(fluxoDeCaixa!BH35&gt;=calculadoraViab!$C$86,fluxoDeCaixa!BH35&lt;EDATE(calculadoraViab!$C$86,calculadoraViab!$B$87)),IF(AND(calculadoraViab!BH29&lt;&gt;0,calculadoraViab!$B$71=0,calculadoraViab!$B$72=100%,calculadoraViab!$B$73=0,calculadoraViab!$B$86=0),calculadoraViab!$C$59/calculadoraViab!$B$87,calculadoraViab!$D$72*(calculadoraViab!$B$66*calculadoraViab!$C$72/calculadoraViab!$B$87)),0)
+
IF(MONTH(fluxoDeCaixa!BH35)&amp;YEAR(fluxoDeCaixa!BH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IF(MONTH(fluxoDeCaixa!BH3)&amp;YEAR(fluxoDeCaixa!BH3)=MONTH(EDATE(calculadoraViab!$C$87,3))&amp;YEAR(EDATE(calculadoraViab!$C$87,3)),(calculadoraViab!$C$74*calculadoraViab!$B$66/4),0)
+
IF(MONTH(fluxoDeCaixa!BH3)&amp;YEAR(fluxoDeCaixa!BH3)=MONTH(EDATE(calculadoraViab!$C$87,6))&amp;YEAR(EDATE(calculadoraViab!$C$87,6)),(calculadoraViab!$C$74*calculadoraViab!$B$66/4),0)
+
IF(MONTH(fluxoDeCaixa!BH3)&amp;YEAR(fluxoDeCaixa!BH3)=MONTH(EDATE(calculadoraViab!$C$87,9))&amp;YEAR(EDATE(calculadoraViab!$C$87,9)),(calculadoraViab!$C$74*calculadoraViab!$B$66/4),0)
+
IF(MONTH(fluxoDeCaixa!BH3)&amp;YEAR(fluxoDeCaixa!BH3)=MONTH(EDATE(calculadoraViab!$C$87,12))&amp;YEAR(EDATE(calculadoraViab!$C$87,12)),(calculadoraViab!$C$74*calculadoraViab!$B$66/4),0)
+
IF(MONTH(fluxoDeCaixa!BH3)&amp;YEAR(fluxoDeCaixa!BH3)=MONTH(EDATE(calculadoraViab!$C$87,15))&amp;YEAR(EDATE(calculadoraViab!$C$87,15)),(calculadoraViab!$C$75*calculadoraViab!$B$66/4),0)
+
IF(MONTH(fluxoDeCaixa!BH3)&amp;YEAR(fluxoDeCaixa!BH3)=MONTH(EDATE(calculadoraViab!$C$87,18))&amp;YEAR(EDATE(calculadoraViab!$C$87,18)),(calculadoraViab!$C$75*calculadoraViab!$B$66/4),0)
+
IF(MONTH(fluxoDeCaixa!BH3)&amp;YEAR(fluxoDeCaixa!BH3)=MONTH(EDATE(calculadoraViab!$C$87,21))&amp;YEAR(EDATE(calculadoraViab!$C$87,21)),(calculadoraViab!$C$75*calculadoraViab!$B$66/4),0)
+
IF(MONTH(fluxoDeCaixa!BH3)&amp;YEAR(fluxoDeCaixa!BH3)=MONTH(EDATE(calculadoraViab!$C$87,24))&amp;YEAR(EDATE(calculadoraViab!$C$87,24)),(calculadoraViab!$C$75*calculadoraViab!$B$66/4),0)</f>
        <v>0</v>
      </c>
      <c r="BI43" s="292">
        <f>IF(AND(fluxoDeCaixa!BI35&gt;=calculadoraViab!$C$85,fluxoDeCaixa!BI35&lt;EDATE(calculadoraViab!$C$85,calculadoraViab!$B$86+calculadoraViab!$B$87)),calculadoraViab!$D$71*(calculadoraViab!$B$66*calculadoraViab!$C$71/(calculadoraViab!$B$86+calculadoraViab!$B$87)),0)
+
IF(AND(fluxoDeCaixa!BI35&gt;=calculadoraViab!$C$86,fluxoDeCaixa!BI35&lt;EDATE(calculadoraViab!$C$86,calculadoraViab!$B$87)),IF(AND(calculadoraViab!BI29&lt;&gt;0,calculadoraViab!$B$71=0,calculadoraViab!$B$72=100%,calculadoraViab!$B$73=0,calculadoraViab!$B$86=0),calculadoraViab!$C$59/calculadoraViab!$B$87,calculadoraViab!$D$72*(calculadoraViab!$B$66*calculadoraViab!$C$72/calculadoraViab!$B$87)),0)
+
IF(MONTH(fluxoDeCaixa!BI35)&amp;YEAR(fluxoDeCaixa!BI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IF(MONTH(fluxoDeCaixa!BI3)&amp;YEAR(fluxoDeCaixa!BI3)=MONTH(EDATE(calculadoraViab!$C$87,3))&amp;YEAR(EDATE(calculadoraViab!$C$87,3)),(calculadoraViab!$C$74*calculadoraViab!$B$66/4),0)
+
IF(MONTH(fluxoDeCaixa!BI3)&amp;YEAR(fluxoDeCaixa!BI3)=MONTH(EDATE(calculadoraViab!$C$87,6))&amp;YEAR(EDATE(calculadoraViab!$C$87,6)),(calculadoraViab!$C$74*calculadoraViab!$B$66/4),0)
+
IF(MONTH(fluxoDeCaixa!BI3)&amp;YEAR(fluxoDeCaixa!BI3)=MONTH(EDATE(calculadoraViab!$C$87,9))&amp;YEAR(EDATE(calculadoraViab!$C$87,9)),(calculadoraViab!$C$74*calculadoraViab!$B$66/4),0)
+
IF(MONTH(fluxoDeCaixa!BI3)&amp;YEAR(fluxoDeCaixa!BI3)=MONTH(EDATE(calculadoraViab!$C$87,12))&amp;YEAR(EDATE(calculadoraViab!$C$87,12)),(calculadoraViab!$C$74*calculadoraViab!$B$66/4),0)
+
IF(MONTH(fluxoDeCaixa!BI3)&amp;YEAR(fluxoDeCaixa!BI3)=MONTH(EDATE(calculadoraViab!$C$87,15))&amp;YEAR(EDATE(calculadoraViab!$C$87,15)),(calculadoraViab!$C$75*calculadoraViab!$B$66/4),0)
+
IF(MONTH(fluxoDeCaixa!BI3)&amp;YEAR(fluxoDeCaixa!BI3)=MONTH(EDATE(calculadoraViab!$C$87,18))&amp;YEAR(EDATE(calculadoraViab!$C$87,18)),(calculadoraViab!$C$75*calculadoraViab!$B$66/4),0)
+
IF(MONTH(fluxoDeCaixa!BI3)&amp;YEAR(fluxoDeCaixa!BI3)=MONTH(EDATE(calculadoraViab!$C$87,21))&amp;YEAR(EDATE(calculadoraViab!$C$87,21)),(calculadoraViab!$C$75*calculadoraViab!$B$66/4),0)
+
IF(MONTH(fluxoDeCaixa!BI3)&amp;YEAR(fluxoDeCaixa!BI3)=MONTH(EDATE(calculadoraViab!$C$87,24))&amp;YEAR(EDATE(calculadoraViab!$C$87,24)),(calculadoraViab!$C$75*calculadoraViab!$B$66/4),0)</f>
        <v>147656.25</v>
      </c>
      <c r="BJ43" s="292">
        <f>IF(AND(fluxoDeCaixa!BJ35&gt;=calculadoraViab!$C$85,fluxoDeCaixa!BJ35&lt;EDATE(calculadoraViab!$C$85,calculadoraViab!$B$86+calculadoraViab!$B$87)),calculadoraViab!$D$71*(calculadoraViab!$B$66*calculadoraViab!$C$71/(calculadoraViab!$B$86+calculadoraViab!$B$87)),0)
+
IF(AND(fluxoDeCaixa!BJ35&gt;=calculadoraViab!$C$86,fluxoDeCaixa!BJ35&lt;EDATE(calculadoraViab!$C$86,calculadoraViab!$B$87)),IF(AND(calculadoraViab!BJ29&lt;&gt;0,calculadoraViab!$B$71=0,calculadoraViab!$B$72=100%,calculadoraViab!$B$73=0,calculadoraViab!$B$86=0),calculadoraViab!$C$59/calculadoraViab!$B$87,calculadoraViab!$D$72*(calculadoraViab!$B$66*calculadoraViab!$C$72/calculadoraViab!$B$87)),0)
+
IF(MONTH(fluxoDeCaixa!BJ35)&amp;YEAR(fluxoDeCaixa!BJ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IF(MONTH(fluxoDeCaixa!BJ3)&amp;YEAR(fluxoDeCaixa!BJ3)=MONTH(EDATE(calculadoraViab!$C$87,3))&amp;YEAR(EDATE(calculadoraViab!$C$87,3)),(calculadoraViab!$C$74*calculadoraViab!$B$66/4),0)
+
IF(MONTH(fluxoDeCaixa!BJ3)&amp;YEAR(fluxoDeCaixa!BJ3)=MONTH(EDATE(calculadoraViab!$C$87,6))&amp;YEAR(EDATE(calculadoraViab!$C$87,6)),(calculadoraViab!$C$74*calculadoraViab!$B$66/4),0)
+
IF(MONTH(fluxoDeCaixa!BJ3)&amp;YEAR(fluxoDeCaixa!BJ3)=MONTH(EDATE(calculadoraViab!$C$87,9))&amp;YEAR(EDATE(calculadoraViab!$C$87,9)),(calculadoraViab!$C$74*calculadoraViab!$B$66/4),0)
+
IF(MONTH(fluxoDeCaixa!BJ3)&amp;YEAR(fluxoDeCaixa!BJ3)=MONTH(EDATE(calculadoraViab!$C$87,12))&amp;YEAR(EDATE(calculadoraViab!$C$87,12)),(calculadoraViab!$C$74*calculadoraViab!$B$66/4),0)
+
IF(MONTH(fluxoDeCaixa!BJ3)&amp;YEAR(fluxoDeCaixa!BJ3)=MONTH(EDATE(calculadoraViab!$C$87,15))&amp;YEAR(EDATE(calculadoraViab!$C$87,15)),(calculadoraViab!$C$75*calculadoraViab!$B$66/4),0)
+
IF(MONTH(fluxoDeCaixa!BJ3)&amp;YEAR(fluxoDeCaixa!BJ3)=MONTH(EDATE(calculadoraViab!$C$87,18))&amp;YEAR(EDATE(calculadoraViab!$C$87,18)),(calculadoraViab!$C$75*calculadoraViab!$B$66/4),0)
+
IF(MONTH(fluxoDeCaixa!BJ3)&amp;YEAR(fluxoDeCaixa!BJ3)=MONTH(EDATE(calculadoraViab!$C$87,21))&amp;YEAR(EDATE(calculadoraViab!$C$87,21)),(calculadoraViab!$C$75*calculadoraViab!$B$66/4),0)
+
IF(MONTH(fluxoDeCaixa!BJ3)&amp;YEAR(fluxoDeCaixa!BJ3)=MONTH(EDATE(calculadoraViab!$C$87,24))&amp;YEAR(EDATE(calculadoraViab!$C$87,24)),(calculadoraViab!$C$75*calculadoraViab!$B$66/4),0)</f>
        <v>0</v>
      </c>
      <c r="BK43" s="292">
        <f>IF(AND(fluxoDeCaixa!BK35&gt;=calculadoraViab!$C$85,fluxoDeCaixa!BK35&lt;EDATE(calculadoraViab!$C$85,calculadoraViab!$B$86+calculadoraViab!$B$87)),calculadoraViab!$D$71*(calculadoraViab!$B$66*calculadoraViab!$C$71/(calculadoraViab!$B$86+calculadoraViab!$B$87)),0)
+
IF(AND(fluxoDeCaixa!BK35&gt;=calculadoraViab!$C$86,fluxoDeCaixa!BK35&lt;EDATE(calculadoraViab!$C$86,calculadoraViab!$B$87)),IF(AND(calculadoraViab!BK29&lt;&gt;0,calculadoraViab!$B$71=0,calculadoraViab!$B$72=100%,calculadoraViab!$B$73=0,calculadoraViab!$B$86=0),calculadoraViab!$C$59/calculadoraViab!$B$87,calculadoraViab!$D$72*(calculadoraViab!$B$66*calculadoraViab!$C$72/calculadoraViab!$B$87)),0)
+
IF(MONTH(fluxoDeCaixa!BK35)&amp;YEAR(fluxoDeCaixa!BK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IF(MONTH(fluxoDeCaixa!BK3)&amp;YEAR(fluxoDeCaixa!BK3)=MONTH(EDATE(calculadoraViab!$C$87,3))&amp;YEAR(EDATE(calculadoraViab!$C$87,3)),(calculadoraViab!$C$74*calculadoraViab!$B$66/4),0)
+
IF(MONTH(fluxoDeCaixa!BK3)&amp;YEAR(fluxoDeCaixa!BK3)=MONTH(EDATE(calculadoraViab!$C$87,6))&amp;YEAR(EDATE(calculadoraViab!$C$87,6)),(calculadoraViab!$C$74*calculadoraViab!$B$66/4),0)
+
IF(MONTH(fluxoDeCaixa!BK3)&amp;YEAR(fluxoDeCaixa!BK3)=MONTH(EDATE(calculadoraViab!$C$87,9))&amp;YEAR(EDATE(calculadoraViab!$C$87,9)),(calculadoraViab!$C$74*calculadoraViab!$B$66/4),0)
+
IF(MONTH(fluxoDeCaixa!BK3)&amp;YEAR(fluxoDeCaixa!BK3)=MONTH(EDATE(calculadoraViab!$C$87,12))&amp;YEAR(EDATE(calculadoraViab!$C$87,12)),(calculadoraViab!$C$74*calculadoraViab!$B$66/4),0)
+
IF(MONTH(fluxoDeCaixa!BK3)&amp;YEAR(fluxoDeCaixa!BK3)=MONTH(EDATE(calculadoraViab!$C$87,15))&amp;YEAR(EDATE(calculadoraViab!$C$87,15)),(calculadoraViab!$C$75*calculadoraViab!$B$66/4),0)
+
IF(MONTH(fluxoDeCaixa!BK3)&amp;YEAR(fluxoDeCaixa!BK3)=MONTH(EDATE(calculadoraViab!$C$87,18))&amp;YEAR(EDATE(calculadoraViab!$C$87,18)),(calculadoraViab!$C$75*calculadoraViab!$B$66/4),0)
+
IF(MONTH(fluxoDeCaixa!BK3)&amp;YEAR(fluxoDeCaixa!BK3)=MONTH(EDATE(calculadoraViab!$C$87,21))&amp;YEAR(EDATE(calculadoraViab!$C$87,21)),(calculadoraViab!$C$75*calculadoraViab!$B$66/4),0)
+
IF(MONTH(fluxoDeCaixa!BK3)&amp;YEAR(fluxoDeCaixa!BK3)=MONTH(EDATE(calculadoraViab!$C$87,24))&amp;YEAR(EDATE(calculadoraViab!$C$87,24)),(calculadoraViab!$C$75*calculadoraViab!$B$66/4),0)</f>
        <v>0</v>
      </c>
      <c r="BL43" s="292">
        <f>IF(AND(fluxoDeCaixa!BL35&gt;=calculadoraViab!$C$85,fluxoDeCaixa!BL35&lt;EDATE(calculadoraViab!$C$85,calculadoraViab!$B$86+calculadoraViab!$B$87)),calculadoraViab!$D$71*(calculadoraViab!$B$66*calculadoraViab!$C$71/(calculadoraViab!$B$86+calculadoraViab!$B$87)),0)
+
IF(AND(fluxoDeCaixa!BL35&gt;=calculadoraViab!$C$86,fluxoDeCaixa!BL35&lt;EDATE(calculadoraViab!$C$86,calculadoraViab!$B$87)),IF(AND(calculadoraViab!BL29&lt;&gt;0,calculadoraViab!$B$71=0,calculadoraViab!$B$72=100%,calculadoraViab!$B$73=0,calculadoraViab!$B$86=0),calculadoraViab!$C$59/calculadoraViab!$B$87,calculadoraViab!$D$72*(calculadoraViab!$B$66*calculadoraViab!$C$72/calculadoraViab!$B$87)),0)
+
IF(MONTH(fluxoDeCaixa!BL35)&amp;YEAR(fluxoDeCaixa!BL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IF(MONTH(fluxoDeCaixa!BL3)&amp;YEAR(fluxoDeCaixa!BL3)=MONTH(EDATE(calculadoraViab!$C$87,3))&amp;YEAR(EDATE(calculadoraViab!$C$87,3)),(calculadoraViab!$C$74*calculadoraViab!$B$66/4),0)
+
IF(MONTH(fluxoDeCaixa!BL3)&amp;YEAR(fluxoDeCaixa!BL3)=MONTH(EDATE(calculadoraViab!$C$87,6))&amp;YEAR(EDATE(calculadoraViab!$C$87,6)),(calculadoraViab!$C$74*calculadoraViab!$B$66/4),0)
+
IF(MONTH(fluxoDeCaixa!BL3)&amp;YEAR(fluxoDeCaixa!BL3)=MONTH(EDATE(calculadoraViab!$C$87,9))&amp;YEAR(EDATE(calculadoraViab!$C$87,9)),(calculadoraViab!$C$74*calculadoraViab!$B$66/4),0)
+
IF(MONTH(fluxoDeCaixa!BL3)&amp;YEAR(fluxoDeCaixa!BL3)=MONTH(EDATE(calculadoraViab!$C$87,12))&amp;YEAR(EDATE(calculadoraViab!$C$87,12)),(calculadoraViab!$C$74*calculadoraViab!$B$66/4),0)
+
IF(MONTH(fluxoDeCaixa!BL3)&amp;YEAR(fluxoDeCaixa!BL3)=MONTH(EDATE(calculadoraViab!$C$87,15))&amp;YEAR(EDATE(calculadoraViab!$C$87,15)),(calculadoraViab!$C$75*calculadoraViab!$B$66/4),0)
+
IF(MONTH(fluxoDeCaixa!BL3)&amp;YEAR(fluxoDeCaixa!BL3)=MONTH(EDATE(calculadoraViab!$C$87,18))&amp;YEAR(EDATE(calculadoraViab!$C$87,18)),(calculadoraViab!$C$75*calculadoraViab!$B$66/4),0)
+
IF(MONTH(fluxoDeCaixa!BL3)&amp;YEAR(fluxoDeCaixa!BL3)=MONTH(EDATE(calculadoraViab!$C$87,21))&amp;YEAR(EDATE(calculadoraViab!$C$87,21)),(calculadoraViab!$C$75*calculadoraViab!$B$66/4),0)
+
IF(MONTH(fluxoDeCaixa!BL3)&amp;YEAR(fluxoDeCaixa!BL3)=MONTH(EDATE(calculadoraViab!$C$87,24))&amp;YEAR(EDATE(calculadoraViab!$C$87,24)),(calculadoraViab!$C$75*calculadoraViab!$B$66/4),0)</f>
        <v>147656.25</v>
      </c>
      <c r="BM43" s="292">
        <f>IF(AND(fluxoDeCaixa!BM35&gt;=calculadoraViab!$C$85,fluxoDeCaixa!BM35&lt;EDATE(calculadoraViab!$C$85,calculadoraViab!$B$86+calculadoraViab!$B$87)),calculadoraViab!$D$71*(calculadoraViab!$B$66*calculadoraViab!$C$71/(calculadoraViab!$B$86+calculadoraViab!$B$87)),0)
+
IF(AND(fluxoDeCaixa!BM35&gt;=calculadoraViab!$C$86,fluxoDeCaixa!BM35&lt;EDATE(calculadoraViab!$C$86,calculadoraViab!$B$87)),IF(AND(calculadoraViab!BM29&lt;&gt;0,calculadoraViab!$B$71=0,calculadoraViab!$B$72=100%,calculadoraViab!$B$73=0,calculadoraViab!$B$86=0),calculadoraViab!$C$59/calculadoraViab!$B$87,calculadoraViab!$D$72*(calculadoraViab!$B$66*calculadoraViab!$C$72/calculadoraViab!$B$87)),0)
+
IF(MONTH(fluxoDeCaixa!BM35)&amp;YEAR(fluxoDeCaixa!BM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IF(MONTH(fluxoDeCaixa!BM3)&amp;YEAR(fluxoDeCaixa!BM3)=MONTH(EDATE(calculadoraViab!$C$87,3))&amp;YEAR(EDATE(calculadoraViab!$C$87,3)),(calculadoraViab!$C$74*calculadoraViab!$B$66/4),0)
+
IF(MONTH(fluxoDeCaixa!BM3)&amp;YEAR(fluxoDeCaixa!BM3)=MONTH(EDATE(calculadoraViab!$C$87,6))&amp;YEAR(EDATE(calculadoraViab!$C$87,6)),(calculadoraViab!$C$74*calculadoraViab!$B$66/4),0)
+
IF(MONTH(fluxoDeCaixa!BM3)&amp;YEAR(fluxoDeCaixa!BM3)=MONTH(EDATE(calculadoraViab!$C$87,9))&amp;YEAR(EDATE(calculadoraViab!$C$87,9)),(calculadoraViab!$C$74*calculadoraViab!$B$66/4),0)
+
IF(MONTH(fluxoDeCaixa!BM3)&amp;YEAR(fluxoDeCaixa!BM3)=MONTH(EDATE(calculadoraViab!$C$87,12))&amp;YEAR(EDATE(calculadoraViab!$C$87,12)),(calculadoraViab!$C$74*calculadoraViab!$B$66/4),0)
+
IF(MONTH(fluxoDeCaixa!BM3)&amp;YEAR(fluxoDeCaixa!BM3)=MONTH(EDATE(calculadoraViab!$C$87,15))&amp;YEAR(EDATE(calculadoraViab!$C$87,15)),(calculadoraViab!$C$75*calculadoraViab!$B$66/4),0)
+
IF(MONTH(fluxoDeCaixa!BM3)&amp;YEAR(fluxoDeCaixa!BM3)=MONTH(EDATE(calculadoraViab!$C$87,18))&amp;YEAR(EDATE(calculadoraViab!$C$87,18)),(calculadoraViab!$C$75*calculadoraViab!$B$66/4),0)
+
IF(MONTH(fluxoDeCaixa!BM3)&amp;YEAR(fluxoDeCaixa!BM3)=MONTH(EDATE(calculadoraViab!$C$87,21))&amp;YEAR(EDATE(calculadoraViab!$C$87,21)),(calculadoraViab!$C$75*calculadoraViab!$B$66/4),0)
+
IF(MONTH(fluxoDeCaixa!BM3)&amp;YEAR(fluxoDeCaixa!BM3)=MONTH(EDATE(calculadoraViab!$C$87,24))&amp;YEAR(EDATE(calculadoraViab!$C$87,24)),(calculadoraViab!$C$75*calculadoraViab!$B$66/4),0)</f>
        <v>0</v>
      </c>
      <c r="BN43" s="292">
        <f>IF(AND(fluxoDeCaixa!BN35&gt;=calculadoraViab!$C$85,fluxoDeCaixa!BN35&lt;EDATE(calculadoraViab!$C$85,calculadoraViab!$B$86+calculadoraViab!$B$87)),calculadoraViab!$D$71*(calculadoraViab!$B$66*calculadoraViab!$C$71/(calculadoraViab!$B$86+calculadoraViab!$B$87)),0)
+
IF(AND(fluxoDeCaixa!BN35&gt;=calculadoraViab!$C$86,fluxoDeCaixa!BN35&lt;EDATE(calculadoraViab!$C$86,calculadoraViab!$B$87)),IF(AND(calculadoraViab!BN29&lt;&gt;0,calculadoraViab!$B$71=0,calculadoraViab!$B$72=100%,calculadoraViab!$B$73=0,calculadoraViab!$B$86=0),calculadoraViab!$C$59/calculadoraViab!$B$87,calculadoraViab!$D$72*(calculadoraViab!$B$66*calculadoraViab!$C$72/calculadoraViab!$B$87)),0)
+
IF(MONTH(fluxoDeCaixa!BN35)&amp;YEAR(fluxoDeCaixa!BN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IF(MONTH(fluxoDeCaixa!BN3)&amp;YEAR(fluxoDeCaixa!BN3)=MONTH(EDATE(calculadoraViab!$C$87,3))&amp;YEAR(EDATE(calculadoraViab!$C$87,3)),(calculadoraViab!$C$74*calculadoraViab!$B$66/4),0)
+
IF(MONTH(fluxoDeCaixa!BN3)&amp;YEAR(fluxoDeCaixa!BN3)=MONTH(EDATE(calculadoraViab!$C$87,6))&amp;YEAR(EDATE(calculadoraViab!$C$87,6)),(calculadoraViab!$C$74*calculadoraViab!$B$66/4),0)
+
IF(MONTH(fluxoDeCaixa!BN3)&amp;YEAR(fluxoDeCaixa!BN3)=MONTH(EDATE(calculadoraViab!$C$87,9))&amp;YEAR(EDATE(calculadoraViab!$C$87,9)),(calculadoraViab!$C$74*calculadoraViab!$B$66/4),0)
+
IF(MONTH(fluxoDeCaixa!BN3)&amp;YEAR(fluxoDeCaixa!BN3)=MONTH(EDATE(calculadoraViab!$C$87,12))&amp;YEAR(EDATE(calculadoraViab!$C$87,12)),(calculadoraViab!$C$74*calculadoraViab!$B$66/4),0)
+
IF(MONTH(fluxoDeCaixa!BN3)&amp;YEAR(fluxoDeCaixa!BN3)=MONTH(EDATE(calculadoraViab!$C$87,15))&amp;YEAR(EDATE(calculadoraViab!$C$87,15)),(calculadoraViab!$C$75*calculadoraViab!$B$66/4),0)
+
IF(MONTH(fluxoDeCaixa!BN3)&amp;YEAR(fluxoDeCaixa!BN3)=MONTH(EDATE(calculadoraViab!$C$87,18))&amp;YEAR(EDATE(calculadoraViab!$C$87,18)),(calculadoraViab!$C$75*calculadoraViab!$B$66/4),0)
+
IF(MONTH(fluxoDeCaixa!BN3)&amp;YEAR(fluxoDeCaixa!BN3)=MONTH(EDATE(calculadoraViab!$C$87,21))&amp;YEAR(EDATE(calculadoraViab!$C$87,21)),(calculadoraViab!$C$75*calculadoraViab!$B$66/4),0)
+
IF(MONTH(fluxoDeCaixa!BN3)&amp;YEAR(fluxoDeCaixa!BN3)=MONTH(EDATE(calculadoraViab!$C$87,24))&amp;YEAR(EDATE(calculadoraViab!$C$87,24)),(calculadoraViab!$C$75*calculadoraViab!$B$66/4),0)</f>
        <v>0</v>
      </c>
      <c r="BO43" s="292">
        <f>IF(AND(fluxoDeCaixa!BO35&gt;=calculadoraViab!$C$85,fluxoDeCaixa!BO35&lt;EDATE(calculadoraViab!$C$85,calculadoraViab!$B$86+calculadoraViab!$B$87)),calculadoraViab!$D$71*(calculadoraViab!$B$66*calculadoraViab!$C$71/(calculadoraViab!$B$86+calculadoraViab!$B$87)),0)
+
IF(AND(fluxoDeCaixa!BO35&gt;=calculadoraViab!$C$86,fluxoDeCaixa!BO35&lt;EDATE(calculadoraViab!$C$86,calculadoraViab!$B$87)),IF(AND(calculadoraViab!BO29&lt;&gt;0,calculadoraViab!$B$71=0,calculadoraViab!$B$72=100%,calculadoraViab!$B$73=0,calculadoraViab!$B$86=0),calculadoraViab!$C$59/calculadoraViab!$B$87,calculadoraViab!$D$72*(calculadoraViab!$B$66*calculadoraViab!$C$72/calculadoraViab!$B$87)),0)
+
IF(MONTH(fluxoDeCaixa!BO35)&amp;YEAR(fluxoDeCaixa!BO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IF(MONTH(fluxoDeCaixa!BO3)&amp;YEAR(fluxoDeCaixa!BO3)=MONTH(EDATE(calculadoraViab!$C$87,3))&amp;YEAR(EDATE(calculadoraViab!$C$87,3)),(calculadoraViab!$C$74*calculadoraViab!$B$66/4),0)
+
IF(MONTH(fluxoDeCaixa!BO3)&amp;YEAR(fluxoDeCaixa!BO3)=MONTH(EDATE(calculadoraViab!$C$87,6))&amp;YEAR(EDATE(calculadoraViab!$C$87,6)),(calculadoraViab!$C$74*calculadoraViab!$B$66/4),0)
+
IF(MONTH(fluxoDeCaixa!BO3)&amp;YEAR(fluxoDeCaixa!BO3)=MONTH(EDATE(calculadoraViab!$C$87,9))&amp;YEAR(EDATE(calculadoraViab!$C$87,9)),(calculadoraViab!$C$74*calculadoraViab!$B$66/4),0)
+
IF(MONTH(fluxoDeCaixa!BO3)&amp;YEAR(fluxoDeCaixa!BO3)=MONTH(EDATE(calculadoraViab!$C$87,12))&amp;YEAR(EDATE(calculadoraViab!$C$87,12)),(calculadoraViab!$C$74*calculadoraViab!$B$66/4),0)
+
IF(MONTH(fluxoDeCaixa!BO3)&amp;YEAR(fluxoDeCaixa!BO3)=MONTH(EDATE(calculadoraViab!$C$87,15))&amp;YEAR(EDATE(calculadoraViab!$C$87,15)),(calculadoraViab!$C$75*calculadoraViab!$B$66/4),0)
+
IF(MONTH(fluxoDeCaixa!BO3)&amp;YEAR(fluxoDeCaixa!BO3)=MONTH(EDATE(calculadoraViab!$C$87,18))&amp;YEAR(EDATE(calculadoraViab!$C$87,18)),(calculadoraViab!$C$75*calculadoraViab!$B$66/4),0)
+
IF(MONTH(fluxoDeCaixa!BO3)&amp;YEAR(fluxoDeCaixa!BO3)=MONTH(EDATE(calculadoraViab!$C$87,21))&amp;YEAR(EDATE(calculadoraViab!$C$87,21)),(calculadoraViab!$C$75*calculadoraViab!$B$66/4),0)
+
IF(MONTH(fluxoDeCaixa!BO3)&amp;YEAR(fluxoDeCaixa!BO3)=MONTH(EDATE(calculadoraViab!$C$87,24))&amp;YEAR(EDATE(calculadoraViab!$C$87,24)),(calculadoraViab!$C$75*calculadoraViab!$B$66/4),0)</f>
        <v>0</v>
      </c>
      <c r="BP43" s="292">
        <f>IF(AND(fluxoDeCaixa!BP35&gt;=calculadoraViab!$C$85,fluxoDeCaixa!BP35&lt;EDATE(calculadoraViab!$C$85,calculadoraViab!$B$86+calculadoraViab!$B$87)),calculadoraViab!$D$71*(calculadoraViab!$B$66*calculadoraViab!$C$71/(calculadoraViab!$B$86+calculadoraViab!$B$87)),0)
+
IF(AND(fluxoDeCaixa!BP35&gt;=calculadoraViab!$C$86,fluxoDeCaixa!BP35&lt;EDATE(calculadoraViab!$C$86,calculadoraViab!$B$87)),IF(AND(calculadoraViab!BP29&lt;&gt;0,calculadoraViab!$B$71=0,calculadoraViab!$B$72=100%,calculadoraViab!$B$73=0,calculadoraViab!$B$86=0),calculadoraViab!$C$59/calculadoraViab!$B$87,calculadoraViab!$D$72*(calculadoraViab!$B$66*calculadoraViab!$C$72/calculadoraViab!$B$87)),0)
+
IF(MONTH(fluxoDeCaixa!BP35)&amp;YEAR(fluxoDeCaixa!BP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IF(MONTH(fluxoDeCaixa!BP3)&amp;YEAR(fluxoDeCaixa!BP3)=MONTH(EDATE(calculadoraViab!$C$87,3))&amp;YEAR(EDATE(calculadoraViab!$C$87,3)),(calculadoraViab!$C$74*calculadoraViab!$B$66/4),0)
+
IF(MONTH(fluxoDeCaixa!BP3)&amp;YEAR(fluxoDeCaixa!BP3)=MONTH(EDATE(calculadoraViab!$C$87,6))&amp;YEAR(EDATE(calculadoraViab!$C$87,6)),(calculadoraViab!$C$74*calculadoraViab!$B$66/4),0)
+
IF(MONTH(fluxoDeCaixa!BP3)&amp;YEAR(fluxoDeCaixa!BP3)=MONTH(EDATE(calculadoraViab!$C$87,9))&amp;YEAR(EDATE(calculadoraViab!$C$87,9)),(calculadoraViab!$C$74*calculadoraViab!$B$66/4),0)
+
IF(MONTH(fluxoDeCaixa!BP3)&amp;YEAR(fluxoDeCaixa!BP3)=MONTH(EDATE(calculadoraViab!$C$87,12))&amp;YEAR(EDATE(calculadoraViab!$C$87,12)),(calculadoraViab!$C$74*calculadoraViab!$B$66/4),0)
+
IF(MONTH(fluxoDeCaixa!BP3)&amp;YEAR(fluxoDeCaixa!BP3)=MONTH(EDATE(calculadoraViab!$C$87,15))&amp;YEAR(EDATE(calculadoraViab!$C$87,15)),(calculadoraViab!$C$75*calculadoraViab!$B$66/4),0)
+
IF(MONTH(fluxoDeCaixa!BP3)&amp;YEAR(fluxoDeCaixa!BP3)=MONTH(EDATE(calculadoraViab!$C$87,18))&amp;YEAR(EDATE(calculadoraViab!$C$87,18)),(calculadoraViab!$C$75*calculadoraViab!$B$66/4),0)
+
IF(MONTH(fluxoDeCaixa!BP3)&amp;YEAR(fluxoDeCaixa!BP3)=MONTH(EDATE(calculadoraViab!$C$87,21))&amp;YEAR(EDATE(calculadoraViab!$C$87,21)),(calculadoraViab!$C$75*calculadoraViab!$B$66/4),0)
+
IF(MONTH(fluxoDeCaixa!BP3)&amp;YEAR(fluxoDeCaixa!BP3)=MONTH(EDATE(calculadoraViab!$C$87,24))&amp;YEAR(EDATE(calculadoraViab!$C$87,24)),(calculadoraViab!$C$75*calculadoraViab!$B$66/4),0)</f>
        <v>0</v>
      </c>
      <c r="BQ43" s="292">
        <f>IF(AND(fluxoDeCaixa!BQ35&gt;=calculadoraViab!$C$85,fluxoDeCaixa!BQ35&lt;EDATE(calculadoraViab!$C$85,calculadoraViab!$B$86+calculadoraViab!$B$87)),calculadoraViab!$D$71*(calculadoraViab!$B$66*calculadoraViab!$C$71/(calculadoraViab!$B$86+calculadoraViab!$B$87)),0)
+
IF(AND(fluxoDeCaixa!BQ35&gt;=calculadoraViab!$C$86,fluxoDeCaixa!BQ35&lt;EDATE(calculadoraViab!$C$86,calculadoraViab!$B$87)),IF(AND(calculadoraViab!BQ29&lt;&gt;0,calculadoraViab!$B$71=0,calculadoraViab!$B$72=100%,calculadoraViab!$B$73=0,calculadoraViab!$B$86=0),calculadoraViab!$C$59/calculadoraViab!$B$87,calculadoraViab!$D$72*(calculadoraViab!$B$66*calculadoraViab!$C$72/calculadoraViab!$B$87)),0)
+
IF(MONTH(fluxoDeCaixa!BQ35)&amp;YEAR(fluxoDeCaixa!BQ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IF(MONTH(fluxoDeCaixa!BQ3)&amp;YEAR(fluxoDeCaixa!BQ3)=MONTH(EDATE(calculadoraViab!$C$87,3))&amp;YEAR(EDATE(calculadoraViab!$C$87,3)),(calculadoraViab!$C$74*calculadoraViab!$B$66/4),0)
+
IF(MONTH(fluxoDeCaixa!BQ3)&amp;YEAR(fluxoDeCaixa!BQ3)=MONTH(EDATE(calculadoraViab!$C$87,6))&amp;YEAR(EDATE(calculadoraViab!$C$87,6)),(calculadoraViab!$C$74*calculadoraViab!$B$66/4),0)
+
IF(MONTH(fluxoDeCaixa!BQ3)&amp;YEAR(fluxoDeCaixa!BQ3)=MONTH(EDATE(calculadoraViab!$C$87,9))&amp;YEAR(EDATE(calculadoraViab!$C$87,9)),(calculadoraViab!$C$74*calculadoraViab!$B$66/4),0)
+
IF(MONTH(fluxoDeCaixa!BQ3)&amp;YEAR(fluxoDeCaixa!BQ3)=MONTH(EDATE(calculadoraViab!$C$87,12))&amp;YEAR(EDATE(calculadoraViab!$C$87,12)),(calculadoraViab!$C$74*calculadoraViab!$B$66/4),0)
+
IF(MONTH(fluxoDeCaixa!BQ3)&amp;YEAR(fluxoDeCaixa!BQ3)=MONTH(EDATE(calculadoraViab!$C$87,15))&amp;YEAR(EDATE(calculadoraViab!$C$87,15)),(calculadoraViab!$C$75*calculadoraViab!$B$66/4),0)
+
IF(MONTH(fluxoDeCaixa!BQ3)&amp;YEAR(fluxoDeCaixa!BQ3)=MONTH(EDATE(calculadoraViab!$C$87,18))&amp;YEAR(EDATE(calculadoraViab!$C$87,18)),(calculadoraViab!$C$75*calculadoraViab!$B$66/4),0)
+
IF(MONTH(fluxoDeCaixa!BQ3)&amp;YEAR(fluxoDeCaixa!BQ3)=MONTH(EDATE(calculadoraViab!$C$87,21))&amp;YEAR(EDATE(calculadoraViab!$C$87,21)),(calculadoraViab!$C$75*calculadoraViab!$B$66/4),0)
+
IF(MONTH(fluxoDeCaixa!BQ3)&amp;YEAR(fluxoDeCaixa!BQ3)=MONTH(EDATE(calculadoraViab!$C$87,24))&amp;YEAR(EDATE(calculadoraViab!$C$87,24)),(calculadoraViab!$C$75*calculadoraViab!$B$66/4),0)</f>
        <v>0</v>
      </c>
      <c r="BR43" s="292">
        <f>IF(AND(fluxoDeCaixa!BR35&gt;=calculadoraViab!$C$85,fluxoDeCaixa!BR35&lt;EDATE(calculadoraViab!$C$85,calculadoraViab!$B$86+calculadoraViab!$B$87)),calculadoraViab!$D$71*(calculadoraViab!$B$66*calculadoraViab!$C$71/(calculadoraViab!$B$86+calculadoraViab!$B$87)),0)
+
IF(AND(fluxoDeCaixa!BR35&gt;=calculadoraViab!$C$86,fluxoDeCaixa!BR35&lt;EDATE(calculadoraViab!$C$86,calculadoraViab!$B$87)),IF(AND(calculadoraViab!BR29&lt;&gt;0,calculadoraViab!$B$71=0,calculadoraViab!$B$72=100%,calculadoraViab!$B$73=0,calculadoraViab!$B$86=0),calculadoraViab!$C$59/calculadoraViab!$B$87,calculadoraViab!$D$72*(calculadoraViab!$B$66*calculadoraViab!$C$72/calculadoraViab!$B$87)),0)
+
IF(MONTH(fluxoDeCaixa!BR35)&amp;YEAR(fluxoDeCaixa!BR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IF(MONTH(fluxoDeCaixa!BR3)&amp;YEAR(fluxoDeCaixa!BR3)=MONTH(EDATE(calculadoraViab!$C$87,3))&amp;YEAR(EDATE(calculadoraViab!$C$87,3)),(calculadoraViab!$C$74*calculadoraViab!$B$66/4),0)
+
IF(MONTH(fluxoDeCaixa!BR3)&amp;YEAR(fluxoDeCaixa!BR3)=MONTH(EDATE(calculadoraViab!$C$87,6))&amp;YEAR(EDATE(calculadoraViab!$C$87,6)),(calculadoraViab!$C$74*calculadoraViab!$B$66/4),0)
+
IF(MONTH(fluxoDeCaixa!BR3)&amp;YEAR(fluxoDeCaixa!BR3)=MONTH(EDATE(calculadoraViab!$C$87,9))&amp;YEAR(EDATE(calculadoraViab!$C$87,9)),(calculadoraViab!$C$74*calculadoraViab!$B$66/4),0)
+
IF(MONTH(fluxoDeCaixa!BR3)&amp;YEAR(fluxoDeCaixa!BR3)=MONTH(EDATE(calculadoraViab!$C$87,12))&amp;YEAR(EDATE(calculadoraViab!$C$87,12)),(calculadoraViab!$C$74*calculadoraViab!$B$66/4),0)
+
IF(MONTH(fluxoDeCaixa!BR3)&amp;YEAR(fluxoDeCaixa!BR3)=MONTH(EDATE(calculadoraViab!$C$87,15))&amp;YEAR(EDATE(calculadoraViab!$C$87,15)),(calculadoraViab!$C$75*calculadoraViab!$B$66/4),0)
+
IF(MONTH(fluxoDeCaixa!BR3)&amp;YEAR(fluxoDeCaixa!BR3)=MONTH(EDATE(calculadoraViab!$C$87,18))&amp;YEAR(EDATE(calculadoraViab!$C$87,18)),(calculadoraViab!$C$75*calculadoraViab!$B$66/4),0)
+
IF(MONTH(fluxoDeCaixa!BR3)&amp;YEAR(fluxoDeCaixa!BR3)=MONTH(EDATE(calculadoraViab!$C$87,21))&amp;YEAR(EDATE(calculadoraViab!$C$87,21)),(calculadoraViab!$C$75*calculadoraViab!$B$66/4),0)
+
IF(MONTH(fluxoDeCaixa!BR3)&amp;YEAR(fluxoDeCaixa!BR3)=MONTH(EDATE(calculadoraViab!$C$87,24))&amp;YEAR(EDATE(calculadoraViab!$C$87,24)),(calculadoraViab!$C$75*calculadoraViab!$B$66/4),0)</f>
        <v>0</v>
      </c>
      <c r="BS43" s="292">
        <f>IF(AND(fluxoDeCaixa!BS35&gt;=calculadoraViab!$C$85,fluxoDeCaixa!BS35&lt;EDATE(calculadoraViab!$C$85,calculadoraViab!$B$86+calculadoraViab!$B$87)),calculadoraViab!$D$71*(calculadoraViab!$B$66*calculadoraViab!$C$71/(calculadoraViab!$B$86+calculadoraViab!$B$87)),0)
+
IF(AND(fluxoDeCaixa!BS35&gt;=calculadoraViab!$C$86,fluxoDeCaixa!BS35&lt;EDATE(calculadoraViab!$C$86,calculadoraViab!$B$87)),IF(AND(calculadoraViab!BS29&lt;&gt;0,calculadoraViab!$B$71=0,calculadoraViab!$B$72=100%,calculadoraViab!$B$73=0,calculadoraViab!$B$86=0),calculadoraViab!$C$59/calculadoraViab!$B$87,calculadoraViab!$D$72*(calculadoraViab!$B$66*calculadoraViab!$C$72/calculadoraViab!$B$87)),0)
+
IF(MONTH(fluxoDeCaixa!BS35)&amp;YEAR(fluxoDeCaixa!BS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IF(MONTH(fluxoDeCaixa!BS3)&amp;YEAR(fluxoDeCaixa!BS3)=MONTH(EDATE(calculadoraViab!$C$87,3))&amp;YEAR(EDATE(calculadoraViab!$C$87,3)),(calculadoraViab!$C$74*calculadoraViab!$B$66/4),0)
+
IF(MONTH(fluxoDeCaixa!BS3)&amp;YEAR(fluxoDeCaixa!BS3)=MONTH(EDATE(calculadoraViab!$C$87,6))&amp;YEAR(EDATE(calculadoraViab!$C$87,6)),(calculadoraViab!$C$74*calculadoraViab!$B$66/4),0)
+
IF(MONTH(fluxoDeCaixa!BS3)&amp;YEAR(fluxoDeCaixa!BS3)=MONTH(EDATE(calculadoraViab!$C$87,9))&amp;YEAR(EDATE(calculadoraViab!$C$87,9)),(calculadoraViab!$C$74*calculadoraViab!$B$66/4),0)
+
IF(MONTH(fluxoDeCaixa!BS3)&amp;YEAR(fluxoDeCaixa!BS3)=MONTH(EDATE(calculadoraViab!$C$87,12))&amp;YEAR(EDATE(calculadoraViab!$C$87,12)),(calculadoraViab!$C$74*calculadoraViab!$B$66/4),0)
+
IF(MONTH(fluxoDeCaixa!BS3)&amp;YEAR(fluxoDeCaixa!BS3)=MONTH(EDATE(calculadoraViab!$C$87,15))&amp;YEAR(EDATE(calculadoraViab!$C$87,15)),(calculadoraViab!$C$75*calculadoraViab!$B$66/4),0)
+
IF(MONTH(fluxoDeCaixa!BS3)&amp;YEAR(fluxoDeCaixa!BS3)=MONTH(EDATE(calculadoraViab!$C$87,18))&amp;YEAR(EDATE(calculadoraViab!$C$87,18)),(calculadoraViab!$C$75*calculadoraViab!$B$66/4),0)
+
IF(MONTH(fluxoDeCaixa!BS3)&amp;YEAR(fluxoDeCaixa!BS3)=MONTH(EDATE(calculadoraViab!$C$87,21))&amp;YEAR(EDATE(calculadoraViab!$C$87,21)),(calculadoraViab!$C$75*calculadoraViab!$B$66/4),0)
+
IF(MONTH(fluxoDeCaixa!BS3)&amp;YEAR(fluxoDeCaixa!BS3)=MONTH(EDATE(calculadoraViab!$C$87,24))&amp;YEAR(EDATE(calculadoraViab!$C$87,24)),(calculadoraViab!$C$75*calculadoraViab!$B$66/4),0)</f>
        <v>0</v>
      </c>
      <c r="BT43" s="292">
        <f>IF(AND(fluxoDeCaixa!BT35&gt;=calculadoraViab!$C$85,fluxoDeCaixa!BT35&lt;EDATE(calculadoraViab!$C$85,calculadoraViab!$B$86+calculadoraViab!$B$87)),calculadoraViab!$D$71*(calculadoraViab!$B$66*calculadoraViab!$C$71/(calculadoraViab!$B$86+calculadoraViab!$B$87)),0)
+
IF(AND(fluxoDeCaixa!BT35&gt;=calculadoraViab!$C$86,fluxoDeCaixa!BT35&lt;EDATE(calculadoraViab!$C$86,calculadoraViab!$B$87)),IF(AND(calculadoraViab!BT29&lt;&gt;0,calculadoraViab!$B$71=0,calculadoraViab!$B$72=100%,calculadoraViab!$B$73=0,calculadoraViab!$B$86=0),calculadoraViab!$C$59/calculadoraViab!$B$87,calculadoraViab!$D$72*(calculadoraViab!$B$66*calculadoraViab!$C$72/calculadoraViab!$B$87)),0)
+
IF(MONTH(fluxoDeCaixa!BT35)&amp;YEAR(fluxoDeCaixa!BT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IF(MONTH(fluxoDeCaixa!BT3)&amp;YEAR(fluxoDeCaixa!BT3)=MONTH(EDATE(calculadoraViab!$C$87,3))&amp;YEAR(EDATE(calculadoraViab!$C$87,3)),(calculadoraViab!$C$74*calculadoraViab!$B$66/4),0)
+
IF(MONTH(fluxoDeCaixa!BT3)&amp;YEAR(fluxoDeCaixa!BT3)=MONTH(EDATE(calculadoraViab!$C$87,6))&amp;YEAR(EDATE(calculadoraViab!$C$87,6)),(calculadoraViab!$C$74*calculadoraViab!$B$66/4),0)
+
IF(MONTH(fluxoDeCaixa!BT3)&amp;YEAR(fluxoDeCaixa!BT3)=MONTH(EDATE(calculadoraViab!$C$87,9))&amp;YEAR(EDATE(calculadoraViab!$C$87,9)),(calculadoraViab!$C$74*calculadoraViab!$B$66/4),0)
+
IF(MONTH(fluxoDeCaixa!BT3)&amp;YEAR(fluxoDeCaixa!BT3)=MONTH(EDATE(calculadoraViab!$C$87,12))&amp;YEAR(EDATE(calculadoraViab!$C$87,12)),(calculadoraViab!$C$74*calculadoraViab!$B$66/4),0)
+
IF(MONTH(fluxoDeCaixa!BT3)&amp;YEAR(fluxoDeCaixa!BT3)=MONTH(EDATE(calculadoraViab!$C$87,15))&amp;YEAR(EDATE(calculadoraViab!$C$87,15)),(calculadoraViab!$C$75*calculadoraViab!$B$66/4),0)
+
IF(MONTH(fluxoDeCaixa!BT3)&amp;YEAR(fluxoDeCaixa!BT3)=MONTH(EDATE(calculadoraViab!$C$87,18))&amp;YEAR(EDATE(calculadoraViab!$C$87,18)),(calculadoraViab!$C$75*calculadoraViab!$B$66/4),0)
+
IF(MONTH(fluxoDeCaixa!BT3)&amp;YEAR(fluxoDeCaixa!BT3)=MONTH(EDATE(calculadoraViab!$C$87,21))&amp;YEAR(EDATE(calculadoraViab!$C$87,21)),(calculadoraViab!$C$75*calculadoraViab!$B$66/4),0)
+
IF(MONTH(fluxoDeCaixa!BT3)&amp;YEAR(fluxoDeCaixa!BT3)=MONTH(EDATE(calculadoraViab!$C$87,24))&amp;YEAR(EDATE(calculadoraViab!$C$87,24)),(calculadoraViab!$C$75*calculadoraViab!$B$66/4),0)</f>
        <v>0</v>
      </c>
      <c r="BU43" s="292">
        <f>IF(AND(fluxoDeCaixa!BU35&gt;=calculadoraViab!$C$85,fluxoDeCaixa!BU35&lt;EDATE(calculadoraViab!$C$85,calculadoraViab!$B$86+calculadoraViab!$B$87)),calculadoraViab!$D$71*(calculadoraViab!$B$66*calculadoraViab!$C$71/(calculadoraViab!$B$86+calculadoraViab!$B$87)),0)
+
IF(AND(fluxoDeCaixa!BU35&gt;=calculadoraViab!$C$86,fluxoDeCaixa!BU35&lt;EDATE(calculadoraViab!$C$86,calculadoraViab!$B$87)),IF(AND(calculadoraViab!BU29&lt;&gt;0,calculadoraViab!$B$71=0,calculadoraViab!$B$72=100%,calculadoraViab!$B$73=0,calculadoraViab!$B$86=0),calculadoraViab!$C$59/calculadoraViab!$B$87,calculadoraViab!$D$72*(calculadoraViab!$B$66*calculadoraViab!$C$72/calculadoraViab!$B$87)),0)
+
IF(MONTH(fluxoDeCaixa!BU35)&amp;YEAR(fluxoDeCaixa!BU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IF(MONTH(fluxoDeCaixa!BU3)&amp;YEAR(fluxoDeCaixa!BU3)=MONTH(EDATE(calculadoraViab!$C$87,3))&amp;YEAR(EDATE(calculadoraViab!$C$87,3)),(calculadoraViab!$C$74*calculadoraViab!$B$66/4),0)
+
IF(MONTH(fluxoDeCaixa!BU3)&amp;YEAR(fluxoDeCaixa!BU3)=MONTH(EDATE(calculadoraViab!$C$87,6))&amp;YEAR(EDATE(calculadoraViab!$C$87,6)),(calculadoraViab!$C$74*calculadoraViab!$B$66/4),0)
+
IF(MONTH(fluxoDeCaixa!BU3)&amp;YEAR(fluxoDeCaixa!BU3)=MONTH(EDATE(calculadoraViab!$C$87,9))&amp;YEAR(EDATE(calculadoraViab!$C$87,9)),(calculadoraViab!$C$74*calculadoraViab!$B$66/4),0)
+
IF(MONTH(fluxoDeCaixa!BU3)&amp;YEAR(fluxoDeCaixa!BU3)=MONTH(EDATE(calculadoraViab!$C$87,12))&amp;YEAR(EDATE(calculadoraViab!$C$87,12)),(calculadoraViab!$C$74*calculadoraViab!$B$66/4),0)
+
IF(MONTH(fluxoDeCaixa!BU3)&amp;YEAR(fluxoDeCaixa!BU3)=MONTH(EDATE(calculadoraViab!$C$87,15))&amp;YEAR(EDATE(calculadoraViab!$C$87,15)),(calculadoraViab!$C$75*calculadoraViab!$B$66/4),0)
+
IF(MONTH(fluxoDeCaixa!BU3)&amp;YEAR(fluxoDeCaixa!BU3)=MONTH(EDATE(calculadoraViab!$C$87,18))&amp;YEAR(EDATE(calculadoraViab!$C$87,18)),(calculadoraViab!$C$75*calculadoraViab!$B$66/4),0)
+
IF(MONTH(fluxoDeCaixa!BU3)&amp;YEAR(fluxoDeCaixa!BU3)=MONTH(EDATE(calculadoraViab!$C$87,21))&amp;YEAR(EDATE(calculadoraViab!$C$87,21)),(calculadoraViab!$C$75*calculadoraViab!$B$66/4),0)
+
IF(MONTH(fluxoDeCaixa!BU3)&amp;YEAR(fluxoDeCaixa!BU3)=MONTH(EDATE(calculadoraViab!$C$87,24))&amp;YEAR(EDATE(calculadoraViab!$C$87,24)),(calculadoraViab!$C$75*calculadoraViab!$B$66/4),0)</f>
        <v>0</v>
      </c>
      <c r="BV43" s="292">
        <f>IF(AND(fluxoDeCaixa!BV35&gt;=calculadoraViab!$C$85,fluxoDeCaixa!BV35&lt;EDATE(calculadoraViab!$C$85,calculadoraViab!$B$86+calculadoraViab!$B$87)),calculadoraViab!$D$71*(calculadoraViab!$B$66*calculadoraViab!$C$71/(calculadoraViab!$B$86+calculadoraViab!$B$87)),0)
+
IF(AND(fluxoDeCaixa!BV35&gt;=calculadoraViab!$C$86,fluxoDeCaixa!BV35&lt;EDATE(calculadoraViab!$C$86,calculadoraViab!$B$87)),IF(AND(calculadoraViab!BV29&lt;&gt;0,calculadoraViab!$B$71=0,calculadoraViab!$B$72=100%,calculadoraViab!$B$73=0,calculadoraViab!$B$86=0),calculadoraViab!$C$59/calculadoraViab!$B$87,calculadoraViab!$D$72*(calculadoraViab!$B$66*calculadoraViab!$C$72/calculadoraViab!$B$87)),0)
+
IF(MONTH(fluxoDeCaixa!BV35)&amp;YEAR(fluxoDeCaixa!BV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IF(MONTH(fluxoDeCaixa!BV3)&amp;YEAR(fluxoDeCaixa!BV3)=MONTH(EDATE(calculadoraViab!$C$87,3))&amp;YEAR(EDATE(calculadoraViab!$C$87,3)),(calculadoraViab!$C$74*calculadoraViab!$B$66/4),0)
+
IF(MONTH(fluxoDeCaixa!BV3)&amp;YEAR(fluxoDeCaixa!BV3)=MONTH(EDATE(calculadoraViab!$C$87,6))&amp;YEAR(EDATE(calculadoraViab!$C$87,6)),(calculadoraViab!$C$74*calculadoraViab!$B$66/4),0)
+
IF(MONTH(fluxoDeCaixa!BV3)&amp;YEAR(fluxoDeCaixa!BV3)=MONTH(EDATE(calculadoraViab!$C$87,9))&amp;YEAR(EDATE(calculadoraViab!$C$87,9)),(calculadoraViab!$C$74*calculadoraViab!$B$66/4),0)
+
IF(MONTH(fluxoDeCaixa!BV3)&amp;YEAR(fluxoDeCaixa!BV3)=MONTH(EDATE(calculadoraViab!$C$87,12))&amp;YEAR(EDATE(calculadoraViab!$C$87,12)),(calculadoraViab!$C$74*calculadoraViab!$B$66/4),0)
+
IF(MONTH(fluxoDeCaixa!BV3)&amp;YEAR(fluxoDeCaixa!BV3)=MONTH(EDATE(calculadoraViab!$C$87,15))&amp;YEAR(EDATE(calculadoraViab!$C$87,15)),(calculadoraViab!$C$75*calculadoraViab!$B$66/4),0)
+
IF(MONTH(fluxoDeCaixa!BV3)&amp;YEAR(fluxoDeCaixa!BV3)=MONTH(EDATE(calculadoraViab!$C$87,18))&amp;YEAR(EDATE(calculadoraViab!$C$87,18)),(calculadoraViab!$C$75*calculadoraViab!$B$66/4),0)
+
IF(MONTH(fluxoDeCaixa!BV3)&amp;YEAR(fluxoDeCaixa!BV3)=MONTH(EDATE(calculadoraViab!$C$87,21))&amp;YEAR(EDATE(calculadoraViab!$C$87,21)),(calculadoraViab!$C$75*calculadoraViab!$B$66/4),0)
+
IF(MONTH(fluxoDeCaixa!BV3)&amp;YEAR(fluxoDeCaixa!BV3)=MONTH(EDATE(calculadoraViab!$C$87,24))&amp;YEAR(EDATE(calculadoraViab!$C$87,24)),(calculadoraViab!$C$75*calculadoraViab!$B$66/4),0)</f>
        <v>0</v>
      </c>
      <c r="BW43" s="292">
        <f>IF(AND(fluxoDeCaixa!BW35&gt;=calculadoraViab!$C$85,fluxoDeCaixa!BW35&lt;EDATE(calculadoraViab!$C$85,calculadoraViab!$B$86+calculadoraViab!$B$87)),calculadoraViab!$D$71*(calculadoraViab!$B$66*calculadoraViab!$C$71/(calculadoraViab!$B$86+calculadoraViab!$B$87)),0)
+
IF(AND(fluxoDeCaixa!BW35&gt;=calculadoraViab!$C$86,fluxoDeCaixa!BW35&lt;EDATE(calculadoraViab!$C$86,calculadoraViab!$B$87)),IF(AND(calculadoraViab!BW29&lt;&gt;0,calculadoraViab!$B$71=0,calculadoraViab!$B$72=100%,calculadoraViab!$B$73=0,calculadoraViab!$B$86=0),calculadoraViab!$C$59/calculadoraViab!$B$87,calculadoraViab!$D$72*(calculadoraViab!$B$66*calculadoraViab!$C$72/calculadoraViab!$B$87)),0)
+
IF(MONTH(fluxoDeCaixa!BW35)&amp;YEAR(fluxoDeCaixa!BW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IF(MONTH(fluxoDeCaixa!BW3)&amp;YEAR(fluxoDeCaixa!BW3)=MONTH(EDATE(calculadoraViab!$C$87,3))&amp;YEAR(EDATE(calculadoraViab!$C$87,3)),(calculadoraViab!$C$74*calculadoraViab!$B$66/4),0)
+
IF(MONTH(fluxoDeCaixa!BW3)&amp;YEAR(fluxoDeCaixa!BW3)=MONTH(EDATE(calculadoraViab!$C$87,6))&amp;YEAR(EDATE(calculadoraViab!$C$87,6)),(calculadoraViab!$C$74*calculadoraViab!$B$66/4),0)
+
IF(MONTH(fluxoDeCaixa!BW3)&amp;YEAR(fluxoDeCaixa!BW3)=MONTH(EDATE(calculadoraViab!$C$87,9))&amp;YEAR(EDATE(calculadoraViab!$C$87,9)),(calculadoraViab!$C$74*calculadoraViab!$B$66/4),0)
+
IF(MONTH(fluxoDeCaixa!BW3)&amp;YEAR(fluxoDeCaixa!BW3)=MONTH(EDATE(calculadoraViab!$C$87,12))&amp;YEAR(EDATE(calculadoraViab!$C$87,12)),(calculadoraViab!$C$74*calculadoraViab!$B$66/4),0)
+
IF(MONTH(fluxoDeCaixa!BW3)&amp;YEAR(fluxoDeCaixa!BW3)=MONTH(EDATE(calculadoraViab!$C$87,15))&amp;YEAR(EDATE(calculadoraViab!$C$87,15)),(calculadoraViab!$C$75*calculadoraViab!$B$66/4),0)
+
IF(MONTH(fluxoDeCaixa!BW3)&amp;YEAR(fluxoDeCaixa!BW3)=MONTH(EDATE(calculadoraViab!$C$87,18))&amp;YEAR(EDATE(calculadoraViab!$C$87,18)),(calculadoraViab!$C$75*calculadoraViab!$B$66/4),0)
+
IF(MONTH(fluxoDeCaixa!BW3)&amp;YEAR(fluxoDeCaixa!BW3)=MONTH(EDATE(calculadoraViab!$C$87,21))&amp;YEAR(EDATE(calculadoraViab!$C$87,21)),(calculadoraViab!$C$75*calculadoraViab!$B$66/4),0)
+
IF(MONTH(fluxoDeCaixa!BW3)&amp;YEAR(fluxoDeCaixa!BW3)=MONTH(EDATE(calculadoraViab!$C$87,24))&amp;YEAR(EDATE(calculadoraViab!$C$87,24)),(calculadoraViab!$C$75*calculadoraViab!$B$66/4),0)</f>
        <v>0</v>
      </c>
      <c r="BX43" s="292">
        <f>IF(AND(fluxoDeCaixa!BX35&gt;=calculadoraViab!$C$85,fluxoDeCaixa!BX35&lt;EDATE(calculadoraViab!$C$85,calculadoraViab!$B$86+calculadoraViab!$B$87)),calculadoraViab!$D$71*(calculadoraViab!$B$66*calculadoraViab!$C$71/(calculadoraViab!$B$86+calculadoraViab!$B$87)),0)
+
IF(AND(fluxoDeCaixa!BX35&gt;=calculadoraViab!$C$86,fluxoDeCaixa!BX35&lt;EDATE(calculadoraViab!$C$86,calculadoraViab!$B$87)),IF(AND(calculadoraViab!BX29&lt;&gt;0,calculadoraViab!$B$71=0,calculadoraViab!$B$72=100%,calculadoraViab!$B$73=0,calculadoraViab!$B$86=0),calculadoraViab!$C$59/calculadoraViab!$B$87,calculadoraViab!$D$72*(calculadoraViab!$B$66*calculadoraViab!$C$72/calculadoraViab!$B$87)),0)
+
IF(MONTH(fluxoDeCaixa!BX35)&amp;YEAR(fluxoDeCaixa!BX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IF(MONTH(fluxoDeCaixa!BX3)&amp;YEAR(fluxoDeCaixa!BX3)=MONTH(EDATE(calculadoraViab!$C$87,3))&amp;YEAR(EDATE(calculadoraViab!$C$87,3)),(calculadoraViab!$C$74*calculadoraViab!$B$66/4),0)
+
IF(MONTH(fluxoDeCaixa!BX3)&amp;YEAR(fluxoDeCaixa!BX3)=MONTH(EDATE(calculadoraViab!$C$87,6))&amp;YEAR(EDATE(calculadoraViab!$C$87,6)),(calculadoraViab!$C$74*calculadoraViab!$B$66/4),0)
+
IF(MONTH(fluxoDeCaixa!BX3)&amp;YEAR(fluxoDeCaixa!BX3)=MONTH(EDATE(calculadoraViab!$C$87,9))&amp;YEAR(EDATE(calculadoraViab!$C$87,9)),(calculadoraViab!$C$74*calculadoraViab!$B$66/4),0)
+
IF(MONTH(fluxoDeCaixa!BX3)&amp;YEAR(fluxoDeCaixa!BX3)=MONTH(EDATE(calculadoraViab!$C$87,12))&amp;YEAR(EDATE(calculadoraViab!$C$87,12)),(calculadoraViab!$C$74*calculadoraViab!$B$66/4),0)
+
IF(MONTH(fluxoDeCaixa!BX3)&amp;YEAR(fluxoDeCaixa!BX3)=MONTH(EDATE(calculadoraViab!$C$87,15))&amp;YEAR(EDATE(calculadoraViab!$C$87,15)),(calculadoraViab!$C$75*calculadoraViab!$B$66/4),0)
+
IF(MONTH(fluxoDeCaixa!BX3)&amp;YEAR(fluxoDeCaixa!BX3)=MONTH(EDATE(calculadoraViab!$C$87,18))&amp;YEAR(EDATE(calculadoraViab!$C$87,18)),(calculadoraViab!$C$75*calculadoraViab!$B$66/4),0)
+
IF(MONTH(fluxoDeCaixa!BX3)&amp;YEAR(fluxoDeCaixa!BX3)=MONTH(EDATE(calculadoraViab!$C$87,21))&amp;YEAR(EDATE(calculadoraViab!$C$87,21)),(calculadoraViab!$C$75*calculadoraViab!$B$66/4),0)
+
IF(MONTH(fluxoDeCaixa!BX3)&amp;YEAR(fluxoDeCaixa!BX3)=MONTH(EDATE(calculadoraViab!$C$87,24))&amp;YEAR(EDATE(calculadoraViab!$C$87,24)),(calculadoraViab!$C$75*calculadoraViab!$B$66/4),0)</f>
        <v>0</v>
      </c>
      <c r="BY43" s="292">
        <f>IF(AND(fluxoDeCaixa!BY35&gt;=calculadoraViab!$C$85,fluxoDeCaixa!BY35&lt;EDATE(calculadoraViab!$C$85,calculadoraViab!$B$86+calculadoraViab!$B$87)),calculadoraViab!$D$71*(calculadoraViab!$B$66*calculadoraViab!$C$71/(calculadoraViab!$B$86+calculadoraViab!$B$87)),0)
+
IF(AND(fluxoDeCaixa!BY35&gt;=calculadoraViab!$C$86,fluxoDeCaixa!BY35&lt;EDATE(calculadoraViab!$C$86,calculadoraViab!$B$87)),IF(AND(calculadoraViab!BY29&lt;&gt;0,calculadoraViab!$B$71=0,calculadoraViab!$B$72=100%,calculadoraViab!$B$73=0,calculadoraViab!$B$86=0),calculadoraViab!$C$59/calculadoraViab!$B$87,calculadoraViab!$D$72*(calculadoraViab!$B$66*calculadoraViab!$C$72/calculadoraViab!$B$87)),0)
+
IF(MONTH(fluxoDeCaixa!BY35)&amp;YEAR(fluxoDeCaixa!BY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IF(MONTH(fluxoDeCaixa!BY3)&amp;YEAR(fluxoDeCaixa!BY3)=MONTH(EDATE(calculadoraViab!$C$87,3))&amp;YEAR(EDATE(calculadoraViab!$C$87,3)),(calculadoraViab!$C$74*calculadoraViab!$B$66/4),0)
+
IF(MONTH(fluxoDeCaixa!BY3)&amp;YEAR(fluxoDeCaixa!BY3)=MONTH(EDATE(calculadoraViab!$C$87,6))&amp;YEAR(EDATE(calculadoraViab!$C$87,6)),(calculadoraViab!$C$74*calculadoraViab!$B$66/4),0)
+
IF(MONTH(fluxoDeCaixa!BY3)&amp;YEAR(fluxoDeCaixa!BY3)=MONTH(EDATE(calculadoraViab!$C$87,9))&amp;YEAR(EDATE(calculadoraViab!$C$87,9)),(calculadoraViab!$C$74*calculadoraViab!$B$66/4),0)
+
IF(MONTH(fluxoDeCaixa!BY3)&amp;YEAR(fluxoDeCaixa!BY3)=MONTH(EDATE(calculadoraViab!$C$87,12))&amp;YEAR(EDATE(calculadoraViab!$C$87,12)),(calculadoraViab!$C$74*calculadoraViab!$B$66/4),0)
+
IF(MONTH(fluxoDeCaixa!BY3)&amp;YEAR(fluxoDeCaixa!BY3)=MONTH(EDATE(calculadoraViab!$C$87,15))&amp;YEAR(EDATE(calculadoraViab!$C$87,15)),(calculadoraViab!$C$75*calculadoraViab!$B$66/4),0)
+
IF(MONTH(fluxoDeCaixa!BY3)&amp;YEAR(fluxoDeCaixa!BY3)=MONTH(EDATE(calculadoraViab!$C$87,18))&amp;YEAR(EDATE(calculadoraViab!$C$87,18)),(calculadoraViab!$C$75*calculadoraViab!$B$66/4),0)
+
IF(MONTH(fluxoDeCaixa!BY3)&amp;YEAR(fluxoDeCaixa!BY3)=MONTH(EDATE(calculadoraViab!$C$87,21))&amp;YEAR(EDATE(calculadoraViab!$C$87,21)),(calculadoraViab!$C$75*calculadoraViab!$B$66/4),0)
+
IF(MONTH(fluxoDeCaixa!BY3)&amp;YEAR(fluxoDeCaixa!BY3)=MONTH(EDATE(calculadoraViab!$C$87,24))&amp;YEAR(EDATE(calculadoraViab!$C$87,24)),(calculadoraViab!$C$75*calculadoraViab!$B$66/4),0)</f>
        <v>0</v>
      </c>
      <c r="BZ43" s="292">
        <f>IF(AND(fluxoDeCaixa!BZ35&gt;=calculadoraViab!$C$85,fluxoDeCaixa!BZ35&lt;EDATE(calculadoraViab!$C$85,calculadoraViab!$B$86+calculadoraViab!$B$87)),calculadoraViab!$D$71*(calculadoraViab!$B$66*calculadoraViab!$C$71/(calculadoraViab!$B$86+calculadoraViab!$B$87)),0)
+
IF(AND(fluxoDeCaixa!BZ35&gt;=calculadoraViab!$C$86,fluxoDeCaixa!BZ35&lt;EDATE(calculadoraViab!$C$86,calculadoraViab!$B$87)),IF(AND(calculadoraViab!BZ29&lt;&gt;0,calculadoraViab!$B$71=0,calculadoraViab!$B$72=100%,calculadoraViab!$B$73=0,calculadoraViab!$B$86=0),calculadoraViab!$C$59/calculadoraViab!$B$87,calculadoraViab!$D$72*(calculadoraViab!$B$66*calculadoraViab!$C$72/calculadoraViab!$B$87)),0)
+
IF(MONTH(fluxoDeCaixa!BZ35)&amp;YEAR(fluxoDeCaixa!BZ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IF(MONTH(fluxoDeCaixa!BZ3)&amp;YEAR(fluxoDeCaixa!BZ3)=MONTH(EDATE(calculadoraViab!$C$87,3))&amp;YEAR(EDATE(calculadoraViab!$C$87,3)),(calculadoraViab!$C$74*calculadoraViab!$B$66/4),0)
+
IF(MONTH(fluxoDeCaixa!BZ3)&amp;YEAR(fluxoDeCaixa!BZ3)=MONTH(EDATE(calculadoraViab!$C$87,6))&amp;YEAR(EDATE(calculadoraViab!$C$87,6)),(calculadoraViab!$C$74*calculadoraViab!$B$66/4),0)
+
IF(MONTH(fluxoDeCaixa!BZ3)&amp;YEAR(fluxoDeCaixa!BZ3)=MONTH(EDATE(calculadoraViab!$C$87,9))&amp;YEAR(EDATE(calculadoraViab!$C$87,9)),(calculadoraViab!$C$74*calculadoraViab!$B$66/4),0)
+
IF(MONTH(fluxoDeCaixa!BZ3)&amp;YEAR(fluxoDeCaixa!BZ3)=MONTH(EDATE(calculadoraViab!$C$87,12))&amp;YEAR(EDATE(calculadoraViab!$C$87,12)),(calculadoraViab!$C$74*calculadoraViab!$B$66/4),0)
+
IF(MONTH(fluxoDeCaixa!BZ3)&amp;YEAR(fluxoDeCaixa!BZ3)=MONTH(EDATE(calculadoraViab!$C$87,15))&amp;YEAR(EDATE(calculadoraViab!$C$87,15)),(calculadoraViab!$C$75*calculadoraViab!$B$66/4),0)
+
IF(MONTH(fluxoDeCaixa!BZ3)&amp;YEAR(fluxoDeCaixa!BZ3)=MONTH(EDATE(calculadoraViab!$C$87,18))&amp;YEAR(EDATE(calculadoraViab!$C$87,18)),(calculadoraViab!$C$75*calculadoraViab!$B$66/4),0)
+
IF(MONTH(fluxoDeCaixa!BZ3)&amp;YEAR(fluxoDeCaixa!BZ3)=MONTH(EDATE(calculadoraViab!$C$87,21))&amp;YEAR(EDATE(calculadoraViab!$C$87,21)),(calculadoraViab!$C$75*calculadoraViab!$B$66/4),0)
+
IF(MONTH(fluxoDeCaixa!BZ3)&amp;YEAR(fluxoDeCaixa!BZ3)=MONTH(EDATE(calculadoraViab!$C$87,24))&amp;YEAR(EDATE(calculadoraViab!$C$87,24)),(calculadoraViab!$C$75*calculadoraViab!$B$66/4),0)</f>
        <v>0</v>
      </c>
      <c r="CA43" s="292">
        <f>IF(AND(fluxoDeCaixa!CA35&gt;=calculadoraViab!$C$85,fluxoDeCaixa!CA35&lt;EDATE(calculadoraViab!$C$85,calculadoraViab!$B$86+calculadoraViab!$B$87)),calculadoraViab!$D$71*(calculadoraViab!$B$66*calculadoraViab!$C$71/(calculadoraViab!$B$86+calculadoraViab!$B$87)),0)
+
IF(AND(fluxoDeCaixa!CA35&gt;=calculadoraViab!$C$86,fluxoDeCaixa!CA35&lt;EDATE(calculadoraViab!$C$86,calculadoraViab!$B$87)),IF(AND(calculadoraViab!CA29&lt;&gt;0,calculadoraViab!$B$71=0,calculadoraViab!$B$72=100%,calculadoraViab!$B$73=0,calculadoraViab!$B$86=0),calculadoraViab!$C$59/calculadoraViab!$B$87,calculadoraViab!$D$72*(calculadoraViab!$B$66*calculadoraViab!$C$72/calculadoraViab!$B$87)),0)
+
IF(MONTH(fluxoDeCaixa!CA35)&amp;YEAR(fluxoDeCaixa!CA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IF(MONTH(fluxoDeCaixa!CA3)&amp;YEAR(fluxoDeCaixa!CA3)=MONTH(EDATE(calculadoraViab!$C$87,3))&amp;YEAR(EDATE(calculadoraViab!$C$87,3)),(calculadoraViab!$C$74*calculadoraViab!$B$66/4),0)
+
IF(MONTH(fluxoDeCaixa!CA3)&amp;YEAR(fluxoDeCaixa!CA3)=MONTH(EDATE(calculadoraViab!$C$87,6))&amp;YEAR(EDATE(calculadoraViab!$C$87,6)),(calculadoraViab!$C$74*calculadoraViab!$B$66/4),0)
+
IF(MONTH(fluxoDeCaixa!CA3)&amp;YEAR(fluxoDeCaixa!CA3)=MONTH(EDATE(calculadoraViab!$C$87,9))&amp;YEAR(EDATE(calculadoraViab!$C$87,9)),(calculadoraViab!$C$74*calculadoraViab!$B$66/4),0)
+
IF(MONTH(fluxoDeCaixa!CA3)&amp;YEAR(fluxoDeCaixa!CA3)=MONTH(EDATE(calculadoraViab!$C$87,12))&amp;YEAR(EDATE(calculadoraViab!$C$87,12)),(calculadoraViab!$C$74*calculadoraViab!$B$66/4),0)
+
IF(MONTH(fluxoDeCaixa!CA3)&amp;YEAR(fluxoDeCaixa!CA3)=MONTH(EDATE(calculadoraViab!$C$87,15))&amp;YEAR(EDATE(calculadoraViab!$C$87,15)),(calculadoraViab!$C$75*calculadoraViab!$B$66/4),0)
+
IF(MONTH(fluxoDeCaixa!CA3)&amp;YEAR(fluxoDeCaixa!CA3)=MONTH(EDATE(calculadoraViab!$C$87,18))&amp;YEAR(EDATE(calculadoraViab!$C$87,18)),(calculadoraViab!$C$75*calculadoraViab!$B$66/4),0)
+
IF(MONTH(fluxoDeCaixa!CA3)&amp;YEAR(fluxoDeCaixa!CA3)=MONTH(EDATE(calculadoraViab!$C$87,21))&amp;YEAR(EDATE(calculadoraViab!$C$87,21)),(calculadoraViab!$C$75*calculadoraViab!$B$66/4),0)
+
IF(MONTH(fluxoDeCaixa!CA3)&amp;YEAR(fluxoDeCaixa!CA3)=MONTH(EDATE(calculadoraViab!$C$87,24))&amp;YEAR(EDATE(calculadoraViab!$C$87,24)),(calculadoraViab!$C$75*calculadoraViab!$B$66/4),0)</f>
        <v>0</v>
      </c>
      <c r="CB43" s="292">
        <f>IF(AND(fluxoDeCaixa!CB35&gt;=calculadoraViab!$C$85,fluxoDeCaixa!CB35&lt;EDATE(calculadoraViab!$C$85,calculadoraViab!$B$86+calculadoraViab!$B$87)),calculadoraViab!$D$71*(calculadoraViab!$B$66*calculadoraViab!$C$71/(calculadoraViab!$B$86+calculadoraViab!$B$87)),0)
+
IF(AND(fluxoDeCaixa!CB35&gt;=calculadoraViab!$C$86,fluxoDeCaixa!CB35&lt;EDATE(calculadoraViab!$C$86,calculadoraViab!$B$87)),IF(AND(calculadoraViab!CB29&lt;&gt;0,calculadoraViab!$B$71=0,calculadoraViab!$B$72=100%,calculadoraViab!$B$73=0,calculadoraViab!$B$86=0),calculadoraViab!$C$59/calculadoraViab!$B$87,calculadoraViab!$D$72*(calculadoraViab!$B$66*calculadoraViab!$C$72/calculadoraViab!$B$87)),0)
+
IF(MONTH(fluxoDeCaixa!CB35)&amp;YEAR(fluxoDeCaixa!CB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IF(MONTH(fluxoDeCaixa!CB3)&amp;YEAR(fluxoDeCaixa!CB3)=MONTH(EDATE(calculadoraViab!$C$87,3))&amp;YEAR(EDATE(calculadoraViab!$C$87,3)),(calculadoraViab!$C$74*calculadoraViab!$B$66/4),0)
+
IF(MONTH(fluxoDeCaixa!CB3)&amp;YEAR(fluxoDeCaixa!CB3)=MONTH(EDATE(calculadoraViab!$C$87,6))&amp;YEAR(EDATE(calculadoraViab!$C$87,6)),(calculadoraViab!$C$74*calculadoraViab!$B$66/4),0)
+
IF(MONTH(fluxoDeCaixa!CB3)&amp;YEAR(fluxoDeCaixa!CB3)=MONTH(EDATE(calculadoraViab!$C$87,9))&amp;YEAR(EDATE(calculadoraViab!$C$87,9)),(calculadoraViab!$C$74*calculadoraViab!$B$66/4),0)
+
IF(MONTH(fluxoDeCaixa!CB3)&amp;YEAR(fluxoDeCaixa!CB3)=MONTH(EDATE(calculadoraViab!$C$87,12))&amp;YEAR(EDATE(calculadoraViab!$C$87,12)),(calculadoraViab!$C$74*calculadoraViab!$B$66/4),0)
+
IF(MONTH(fluxoDeCaixa!CB3)&amp;YEAR(fluxoDeCaixa!CB3)=MONTH(EDATE(calculadoraViab!$C$87,15))&amp;YEAR(EDATE(calculadoraViab!$C$87,15)),(calculadoraViab!$C$75*calculadoraViab!$B$66/4),0)
+
IF(MONTH(fluxoDeCaixa!CB3)&amp;YEAR(fluxoDeCaixa!CB3)=MONTH(EDATE(calculadoraViab!$C$87,18))&amp;YEAR(EDATE(calculadoraViab!$C$87,18)),(calculadoraViab!$C$75*calculadoraViab!$B$66/4),0)
+
IF(MONTH(fluxoDeCaixa!CB3)&amp;YEAR(fluxoDeCaixa!CB3)=MONTH(EDATE(calculadoraViab!$C$87,21))&amp;YEAR(EDATE(calculadoraViab!$C$87,21)),(calculadoraViab!$C$75*calculadoraViab!$B$66/4),0)
+
IF(MONTH(fluxoDeCaixa!CB3)&amp;YEAR(fluxoDeCaixa!CB3)=MONTH(EDATE(calculadoraViab!$C$87,24))&amp;YEAR(EDATE(calculadoraViab!$C$87,24)),(calculadoraViab!$C$75*calculadoraViab!$B$66/4),0)</f>
        <v>0</v>
      </c>
      <c r="CC43" s="292">
        <f>IF(AND(fluxoDeCaixa!CC35&gt;=calculadoraViab!$C$85,fluxoDeCaixa!CC35&lt;EDATE(calculadoraViab!$C$85,calculadoraViab!$B$86+calculadoraViab!$B$87)),calculadoraViab!$D$71*(calculadoraViab!$B$66*calculadoraViab!$C$71/(calculadoraViab!$B$86+calculadoraViab!$B$87)),0)
+
IF(AND(fluxoDeCaixa!CC35&gt;=calculadoraViab!$C$86,fluxoDeCaixa!CC35&lt;EDATE(calculadoraViab!$C$86,calculadoraViab!$B$87)),IF(AND(calculadoraViab!CC29&lt;&gt;0,calculadoraViab!$B$71=0,calculadoraViab!$B$72=100%,calculadoraViab!$B$73=0,calculadoraViab!$B$86=0),calculadoraViab!$C$59/calculadoraViab!$B$87,calculadoraViab!$D$72*(calculadoraViab!$B$66*calculadoraViab!$C$72/calculadoraViab!$B$87)),0)
+
IF(MONTH(fluxoDeCaixa!CC35)&amp;YEAR(fluxoDeCaixa!CC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IF(MONTH(fluxoDeCaixa!CC3)&amp;YEAR(fluxoDeCaixa!CC3)=MONTH(EDATE(calculadoraViab!$C$87,3))&amp;YEAR(EDATE(calculadoraViab!$C$87,3)),(calculadoraViab!$C$74*calculadoraViab!$B$66/4),0)
+
IF(MONTH(fluxoDeCaixa!CC3)&amp;YEAR(fluxoDeCaixa!CC3)=MONTH(EDATE(calculadoraViab!$C$87,6))&amp;YEAR(EDATE(calculadoraViab!$C$87,6)),(calculadoraViab!$C$74*calculadoraViab!$B$66/4),0)
+
IF(MONTH(fluxoDeCaixa!CC3)&amp;YEAR(fluxoDeCaixa!CC3)=MONTH(EDATE(calculadoraViab!$C$87,9))&amp;YEAR(EDATE(calculadoraViab!$C$87,9)),(calculadoraViab!$C$74*calculadoraViab!$B$66/4),0)
+
IF(MONTH(fluxoDeCaixa!CC3)&amp;YEAR(fluxoDeCaixa!CC3)=MONTH(EDATE(calculadoraViab!$C$87,12))&amp;YEAR(EDATE(calculadoraViab!$C$87,12)),(calculadoraViab!$C$74*calculadoraViab!$B$66/4),0)
+
IF(MONTH(fluxoDeCaixa!CC3)&amp;YEAR(fluxoDeCaixa!CC3)=MONTH(EDATE(calculadoraViab!$C$87,15))&amp;YEAR(EDATE(calculadoraViab!$C$87,15)),(calculadoraViab!$C$75*calculadoraViab!$B$66/4),0)
+
IF(MONTH(fluxoDeCaixa!CC3)&amp;YEAR(fluxoDeCaixa!CC3)=MONTH(EDATE(calculadoraViab!$C$87,18))&amp;YEAR(EDATE(calculadoraViab!$C$87,18)),(calculadoraViab!$C$75*calculadoraViab!$B$66/4),0)
+
IF(MONTH(fluxoDeCaixa!CC3)&amp;YEAR(fluxoDeCaixa!CC3)=MONTH(EDATE(calculadoraViab!$C$87,21))&amp;YEAR(EDATE(calculadoraViab!$C$87,21)),(calculadoraViab!$C$75*calculadoraViab!$B$66/4),0)
+
IF(MONTH(fluxoDeCaixa!CC3)&amp;YEAR(fluxoDeCaixa!CC3)=MONTH(EDATE(calculadoraViab!$C$87,24))&amp;YEAR(EDATE(calculadoraViab!$C$87,24)),(calculadoraViab!$C$75*calculadoraViab!$B$66/4),0)</f>
        <v>0</v>
      </c>
      <c r="CD43" s="292">
        <f>IF(AND(fluxoDeCaixa!CD35&gt;=calculadoraViab!$C$85,fluxoDeCaixa!CD35&lt;EDATE(calculadoraViab!$C$85,calculadoraViab!$B$86+calculadoraViab!$B$87)),calculadoraViab!$D$71*(calculadoraViab!$B$66*calculadoraViab!$C$71/(calculadoraViab!$B$86+calculadoraViab!$B$87)),0)
+
IF(AND(fluxoDeCaixa!CD35&gt;=calculadoraViab!$C$86,fluxoDeCaixa!CD35&lt;EDATE(calculadoraViab!$C$86,calculadoraViab!$B$87)),IF(AND(calculadoraViab!CD29&lt;&gt;0,calculadoraViab!$B$71=0,calculadoraViab!$B$72=100%,calculadoraViab!$B$73=0,calculadoraViab!$B$86=0),calculadoraViab!$C$59/calculadoraViab!$B$87,calculadoraViab!$D$72*(calculadoraViab!$B$66*calculadoraViab!$C$72/calculadoraViab!$B$87)),0)
+
IF(MONTH(fluxoDeCaixa!CD35)&amp;YEAR(fluxoDeCaixa!CD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IF(MONTH(fluxoDeCaixa!CD3)&amp;YEAR(fluxoDeCaixa!CD3)=MONTH(EDATE(calculadoraViab!$C$87,3))&amp;YEAR(EDATE(calculadoraViab!$C$87,3)),(calculadoraViab!$C$74*calculadoraViab!$B$66/4),0)
+
IF(MONTH(fluxoDeCaixa!CD3)&amp;YEAR(fluxoDeCaixa!CD3)=MONTH(EDATE(calculadoraViab!$C$87,6))&amp;YEAR(EDATE(calculadoraViab!$C$87,6)),(calculadoraViab!$C$74*calculadoraViab!$B$66/4),0)
+
IF(MONTH(fluxoDeCaixa!CD3)&amp;YEAR(fluxoDeCaixa!CD3)=MONTH(EDATE(calculadoraViab!$C$87,9))&amp;YEAR(EDATE(calculadoraViab!$C$87,9)),(calculadoraViab!$C$74*calculadoraViab!$B$66/4),0)
+
IF(MONTH(fluxoDeCaixa!CD3)&amp;YEAR(fluxoDeCaixa!CD3)=MONTH(EDATE(calculadoraViab!$C$87,12))&amp;YEAR(EDATE(calculadoraViab!$C$87,12)),(calculadoraViab!$C$74*calculadoraViab!$B$66/4),0)
+
IF(MONTH(fluxoDeCaixa!CD3)&amp;YEAR(fluxoDeCaixa!CD3)=MONTH(EDATE(calculadoraViab!$C$87,15))&amp;YEAR(EDATE(calculadoraViab!$C$87,15)),(calculadoraViab!$C$75*calculadoraViab!$B$66/4),0)
+
IF(MONTH(fluxoDeCaixa!CD3)&amp;YEAR(fluxoDeCaixa!CD3)=MONTH(EDATE(calculadoraViab!$C$87,18))&amp;YEAR(EDATE(calculadoraViab!$C$87,18)),(calculadoraViab!$C$75*calculadoraViab!$B$66/4),0)
+
IF(MONTH(fluxoDeCaixa!CD3)&amp;YEAR(fluxoDeCaixa!CD3)=MONTH(EDATE(calculadoraViab!$C$87,21))&amp;YEAR(EDATE(calculadoraViab!$C$87,21)),(calculadoraViab!$C$75*calculadoraViab!$B$66/4),0)
+
IF(MONTH(fluxoDeCaixa!CD3)&amp;YEAR(fluxoDeCaixa!CD3)=MONTH(EDATE(calculadoraViab!$C$87,24))&amp;YEAR(EDATE(calculadoraViab!$C$87,24)),(calculadoraViab!$C$75*calculadoraViab!$B$66/4),0)</f>
        <v>0</v>
      </c>
      <c r="CE43" s="292">
        <f>IF(AND(fluxoDeCaixa!CE35&gt;=calculadoraViab!$C$85,fluxoDeCaixa!CE35&lt;EDATE(calculadoraViab!$C$85,calculadoraViab!$B$86+calculadoraViab!$B$87)),calculadoraViab!$D$71*(calculadoraViab!$B$66*calculadoraViab!$C$71/(calculadoraViab!$B$86+calculadoraViab!$B$87)),0)
+
IF(AND(fluxoDeCaixa!CE35&gt;=calculadoraViab!$C$86,fluxoDeCaixa!CE35&lt;EDATE(calculadoraViab!$C$86,calculadoraViab!$B$87)),IF(AND(calculadoraViab!CE29&lt;&gt;0,calculadoraViab!$B$71=0,calculadoraViab!$B$72=100%,calculadoraViab!$B$73=0,calculadoraViab!$B$86=0),calculadoraViab!$C$59/calculadoraViab!$B$87,calculadoraViab!$D$72*(calculadoraViab!$B$66*calculadoraViab!$C$72/calculadoraViab!$B$87)),0)
+
IF(MONTH(fluxoDeCaixa!CE35)&amp;YEAR(fluxoDeCaixa!CE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IF(MONTH(fluxoDeCaixa!CE3)&amp;YEAR(fluxoDeCaixa!CE3)=MONTH(EDATE(calculadoraViab!$C$87,3))&amp;YEAR(EDATE(calculadoraViab!$C$87,3)),(calculadoraViab!$C$74*calculadoraViab!$B$66/4),0)
+
IF(MONTH(fluxoDeCaixa!CE3)&amp;YEAR(fluxoDeCaixa!CE3)=MONTH(EDATE(calculadoraViab!$C$87,6))&amp;YEAR(EDATE(calculadoraViab!$C$87,6)),(calculadoraViab!$C$74*calculadoraViab!$B$66/4),0)
+
IF(MONTH(fluxoDeCaixa!CE3)&amp;YEAR(fluxoDeCaixa!CE3)=MONTH(EDATE(calculadoraViab!$C$87,9))&amp;YEAR(EDATE(calculadoraViab!$C$87,9)),(calculadoraViab!$C$74*calculadoraViab!$B$66/4),0)
+
IF(MONTH(fluxoDeCaixa!CE3)&amp;YEAR(fluxoDeCaixa!CE3)=MONTH(EDATE(calculadoraViab!$C$87,12))&amp;YEAR(EDATE(calculadoraViab!$C$87,12)),(calculadoraViab!$C$74*calculadoraViab!$B$66/4),0)
+
IF(MONTH(fluxoDeCaixa!CE3)&amp;YEAR(fluxoDeCaixa!CE3)=MONTH(EDATE(calculadoraViab!$C$87,15))&amp;YEAR(EDATE(calculadoraViab!$C$87,15)),(calculadoraViab!$C$75*calculadoraViab!$B$66/4),0)
+
IF(MONTH(fluxoDeCaixa!CE3)&amp;YEAR(fluxoDeCaixa!CE3)=MONTH(EDATE(calculadoraViab!$C$87,18))&amp;YEAR(EDATE(calculadoraViab!$C$87,18)),(calculadoraViab!$C$75*calculadoraViab!$B$66/4),0)
+
IF(MONTH(fluxoDeCaixa!CE3)&amp;YEAR(fluxoDeCaixa!CE3)=MONTH(EDATE(calculadoraViab!$C$87,21))&amp;YEAR(EDATE(calculadoraViab!$C$87,21)),(calculadoraViab!$C$75*calculadoraViab!$B$66/4),0)
+
IF(MONTH(fluxoDeCaixa!CE3)&amp;YEAR(fluxoDeCaixa!CE3)=MONTH(EDATE(calculadoraViab!$C$87,24))&amp;YEAR(EDATE(calculadoraViab!$C$87,24)),(calculadoraViab!$C$75*calculadoraViab!$B$66/4),0)</f>
        <v>0</v>
      </c>
      <c r="CF43" s="292">
        <f>IF(AND(fluxoDeCaixa!CF35&gt;=calculadoraViab!$C$85,fluxoDeCaixa!CF35&lt;EDATE(calculadoraViab!$C$85,calculadoraViab!$B$86+calculadoraViab!$B$87)),calculadoraViab!$D$71*(calculadoraViab!$B$66*calculadoraViab!$C$71/(calculadoraViab!$B$86+calculadoraViab!$B$87)),0)
+
IF(AND(fluxoDeCaixa!CF35&gt;=calculadoraViab!$C$86,fluxoDeCaixa!CF35&lt;EDATE(calculadoraViab!$C$86,calculadoraViab!$B$87)),IF(AND(calculadoraViab!CF29&lt;&gt;0,calculadoraViab!$B$71=0,calculadoraViab!$B$72=100%,calculadoraViab!$B$73=0,calculadoraViab!$B$86=0),calculadoraViab!$C$59/calculadoraViab!$B$87,calculadoraViab!$D$72*(calculadoraViab!$B$66*calculadoraViab!$C$72/calculadoraViab!$B$87)),0)
+
IF(MONTH(fluxoDeCaixa!CF35)&amp;YEAR(fluxoDeCaixa!CF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IF(MONTH(fluxoDeCaixa!CF3)&amp;YEAR(fluxoDeCaixa!CF3)=MONTH(EDATE(calculadoraViab!$C$87,3))&amp;YEAR(EDATE(calculadoraViab!$C$87,3)),(calculadoraViab!$C$74*calculadoraViab!$B$66/4),0)
+
IF(MONTH(fluxoDeCaixa!CF3)&amp;YEAR(fluxoDeCaixa!CF3)=MONTH(EDATE(calculadoraViab!$C$87,6))&amp;YEAR(EDATE(calculadoraViab!$C$87,6)),(calculadoraViab!$C$74*calculadoraViab!$B$66/4),0)
+
IF(MONTH(fluxoDeCaixa!CF3)&amp;YEAR(fluxoDeCaixa!CF3)=MONTH(EDATE(calculadoraViab!$C$87,9))&amp;YEAR(EDATE(calculadoraViab!$C$87,9)),(calculadoraViab!$C$74*calculadoraViab!$B$66/4),0)
+
IF(MONTH(fluxoDeCaixa!CF3)&amp;YEAR(fluxoDeCaixa!CF3)=MONTH(EDATE(calculadoraViab!$C$87,12))&amp;YEAR(EDATE(calculadoraViab!$C$87,12)),(calculadoraViab!$C$74*calculadoraViab!$B$66/4),0)
+
IF(MONTH(fluxoDeCaixa!CF3)&amp;YEAR(fluxoDeCaixa!CF3)=MONTH(EDATE(calculadoraViab!$C$87,15))&amp;YEAR(EDATE(calculadoraViab!$C$87,15)),(calculadoraViab!$C$75*calculadoraViab!$B$66/4),0)
+
IF(MONTH(fluxoDeCaixa!CF3)&amp;YEAR(fluxoDeCaixa!CF3)=MONTH(EDATE(calculadoraViab!$C$87,18))&amp;YEAR(EDATE(calculadoraViab!$C$87,18)),(calculadoraViab!$C$75*calculadoraViab!$B$66/4),0)
+
IF(MONTH(fluxoDeCaixa!CF3)&amp;YEAR(fluxoDeCaixa!CF3)=MONTH(EDATE(calculadoraViab!$C$87,21))&amp;YEAR(EDATE(calculadoraViab!$C$87,21)),(calculadoraViab!$C$75*calculadoraViab!$B$66/4),0)
+
IF(MONTH(fluxoDeCaixa!CF3)&amp;YEAR(fluxoDeCaixa!CF3)=MONTH(EDATE(calculadoraViab!$C$87,24))&amp;YEAR(EDATE(calculadoraViab!$C$87,24)),(calculadoraViab!$C$75*calculadoraViab!$B$66/4),0)</f>
        <v>0</v>
      </c>
      <c r="CG43" s="292">
        <f>IF(AND(fluxoDeCaixa!CG35&gt;=calculadoraViab!$C$85,fluxoDeCaixa!CG35&lt;EDATE(calculadoraViab!$C$85,calculadoraViab!$B$86+calculadoraViab!$B$87)),calculadoraViab!$D$71*(calculadoraViab!$B$66*calculadoraViab!$C$71/(calculadoraViab!$B$86+calculadoraViab!$B$87)),0)
+
IF(AND(fluxoDeCaixa!CG35&gt;=calculadoraViab!$C$86,fluxoDeCaixa!CG35&lt;EDATE(calculadoraViab!$C$86,calculadoraViab!$B$87)),IF(AND(calculadoraViab!CG29&lt;&gt;0,calculadoraViab!$B$71=0,calculadoraViab!$B$72=100%,calculadoraViab!$B$73=0,calculadoraViab!$B$86=0),calculadoraViab!$C$59/calculadoraViab!$B$87,calculadoraViab!$D$72*(calculadoraViab!$B$66*calculadoraViab!$C$72/calculadoraViab!$B$87)),0)
+
IF(MONTH(fluxoDeCaixa!CG35)&amp;YEAR(fluxoDeCaixa!CG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IF(MONTH(fluxoDeCaixa!CG3)&amp;YEAR(fluxoDeCaixa!CG3)=MONTH(EDATE(calculadoraViab!$C$87,3))&amp;YEAR(EDATE(calculadoraViab!$C$87,3)),(calculadoraViab!$C$74*calculadoraViab!$B$66/4),0)
+
IF(MONTH(fluxoDeCaixa!CG3)&amp;YEAR(fluxoDeCaixa!CG3)=MONTH(EDATE(calculadoraViab!$C$87,6))&amp;YEAR(EDATE(calculadoraViab!$C$87,6)),(calculadoraViab!$C$74*calculadoraViab!$B$66/4),0)
+
IF(MONTH(fluxoDeCaixa!CG3)&amp;YEAR(fluxoDeCaixa!CG3)=MONTH(EDATE(calculadoraViab!$C$87,9))&amp;YEAR(EDATE(calculadoraViab!$C$87,9)),(calculadoraViab!$C$74*calculadoraViab!$B$66/4),0)
+
IF(MONTH(fluxoDeCaixa!CG3)&amp;YEAR(fluxoDeCaixa!CG3)=MONTH(EDATE(calculadoraViab!$C$87,12))&amp;YEAR(EDATE(calculadoraViab!$C$87,12)),(calculadoraViab!$C$74*calculadoraViab!$B$66/4),0)
+
IF(MONTH(fluxoDeCaixa!CG3)&amp;YEAR(fluxoDeCaixa!CG3)=MONTH(EDATE(calculadoraViab!$C$87,15))&amp;YEAR(EDATE(calculadoraViab!$C$87,15)),(calculadoraViab!$C$75*calculadoraViab!$B$66/4),0)
+
IF(MONTH(fluxoDeCaixa!CG3)&amp;YEAR(fluxoDeCaixa!CG3)=MONTH(EDATE(calculadoraViab!$C$87,18))&amp;YEAR(EDATE(calculadoraViab!$C$87,18)),(calculadoraViab!$C$75*calculadoraViab!$B$66/4),0)
+
IF(MONTH(fluxoDeCaixa!CG3)&amp;YEAR(fluxoDeCaixa!CG3)=MONTH(EDATE(calculadoraViab!$C$87,21))&amp;YEAR(EDATE(calculadoraViab!$C$87,21)),(calculadoraViab!$C$75*calculadoraViab!$B$66/4),0)
+
IF(MONTH(fluxoDeCaixa!CG3)&amp;YEAR(fluxoDeCaixa!CG3)=MONTH(EDATE(calculadoraViab!$C$87,24))&amp;YEAR(EDATE(calculadoraViab!$C$87,24)),(calculadoraViab!$C$75*calculadoraViab!$B$66/4),0)</f>
        <v>0</v>
      </c>
      <c r="CH43" s="292">
        <f>IF(AND(fluxoDeCaixa!CH35&gt;=calculadoraViab!$C$85,fluxoDeCaixa!CH35&lt;EDATE(calculadoraViab!$C$85,calculadoraViab!$B$86+calculadoraViab!$B$87)),calculadoraViab!$D$71*(calculadoraViab!$B$66*calculadoraViab!$C$71/(calculadoraViab!$B$86+calculadoraViab!$B$87)),0)
+
IF(AND(fluxoDeCaixa!CH35&gt;=calculadoraViab!$C$86,fluxoDeCaixa!CH35&lt;EDATE(calculadoraViab!$C$86,calculadoraViab!$B$87)),IF(AND(calculadoraViab!CH29&lt;&gt;0,calculadoraViab!$B$71=0,calculadoraViab!$B$72=100%,calculadoraViab!$B$73=0,calculadoraViab!$B$86=0),calculadoraViab!$C$59/calculadoraViab!$B$87,calculadoraViab!$D$72*(calculadoraViab!$B$66*calculadoraViab!$C$72/calculadoraViab!$B$87)),0)
+
IF(MONTH(fluxoDeCaixa!CH35)&amp;YEAR(fluxoDeCaixa!CH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IF(MONTH(fluxoDeCaixa!CH3)&amp;YEAR(fluxoDeCaixa!CH3)=MONTH(EDATE(calculadoraViab!$C$87,3))&amp;YEAR(EDATE(calculadoraViab!$C$87,3)),(calculadoraViab!$C$74*calculadoraViab!$B$66/4),0)
+
IF(MONTH(fluxoDeCaixa!CH3)&amp;YEAR(fluxoDeCaixa!CH3)=MONTH(EDATE(calculadoraViab!$C$87,6))&amp;YEAR(EDATE(calculadoraViab!$C$87,6)),(calculadoraViab!$C$74*calculadoraViab!$B$66/4),0)
+
IF(MONTH(fluxoDeCaixa!CH3)&amp;YEAR(fluxoDeCaixa!CH3)=MONTH(EDATE(calculadoraViab!$C$87,9))&amp;YEAR(EDATE(calculadoraViab!$C$87,9)),(calculadoraViab!$C$74*calculadoraViab!$B$66/4),0)
+
IF(MONTH(fluxoDeCaixa!CH3)&amp;YEAR(fluxoDeCaixa!CH3)=MONTH(EDATE(calculadoraViab!$C$87,12))&amp;YEAR(EDATE(calculadoraViab!$C$87,12)),(calculadoraViab!$C$74*calculadoraViab!$B$66/4),0)
+
IF(MONTH(fluxoDeCaixa!CH3)&amp;YEAR(fluxoDeCaixa!CH3)=MONTH(EDATE(calculadoraViab!$C$87,15))&amp;YEAR(EDATE(calculadoraViab!$C$87,15)),(calculadoraViab!$C$75*calculadoraViab!$B$66/4),0)
+
IF(MONTH(fluxoDeCaixa!CH3)&amp;YEAR(fluxoDeCaixa!CH3)=MONTH(EDATE(calculadoraViab!$C$87,18))&amp;YEAR(EDATE(calculadoraViab!$C$87,18)),(calculadoraViab!$C$75*calculadoraViab!$B$66/4),0)
+
IF(MONTH(fluxoDeCaixa!CH3)&amp;YEAR(fluxoDeCaixa!CH3)=MONTH(EDATE(calculadoraViab!$C$87,21))&amp;YEAR(EDATE(calculadoraViab!$C$87,21)),(calculadoraViab!$C$75*calculadoraViab!$B$66/4),0)
+
IF(MONTH(fluxoDeCaixa!CH3)&amp;YEAR(fluxoDeCaixa!CH3)=MONTH(EDATE(calculadoraViab!$C$87,24))&amp;YEAR(EDATE(calculadoraViab!$C$87,24)),(calculadoraViab!$C$75*calculadoraViab!$B$66/4),0)</f>
        <v>0</v>
      </c>
      <c r="CI43" s="292">
        <f>IF(AND(fluxoDeCaixa!CI35&gt;=calculadoraViab!$C$85,fluxoDeCaixa!CI35&lt;EDATE(calculadoraViab!$C$85,calculadoraViab!$B$86+calculadoraViab!$B$87)),calculadoraViab!$D$71*(calculadoraViab!$B$66*calculadoraViab!$C$71/(calculadoraViab!$B$86+calculadoraViab!$B$87)),0)
+
IF(AND(fluxoDeCaixa!CI35&gt;=calculadoraViab!$C$86,fluxoDeCaixa!CI35&lt;EDATE(calculadoraViab!$C$86,calculadoraViab!$B$87)),IF(AND(calculadoraViab!CI29&lt;&gt;0,calculadoraViab!$B$71=0,calculadoraViab!$B$72=100%,calculadoraViab!$B$73=0,calculadoraViab!$B$86=0),calculadoraViab!$C$59/calculadoraViab!$B$87,calculadoraViab!$D$72*(calculadoraViab!$B$66*calculadoraViab!$C$72/calculadoraViab!$B$87)),0)
+
IF(MONTH(fluxoDeCaixa!CI35)&amp;YEAR(fluxoDeCaixa!CI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IF(MONTH(fluxoDeCaixa!CI3)&amp;YEAR(fluxoDeCaixa!CI3)=MONTH(EDATE(calculadoraViab!$C$87,3))&amp;YEAR(EDATE(calculadoraViab!$C$87,3)),(calculadoraViab!$C$74*calculadoraViab!$B$66/4),0)
+
IF(MONTH(fluxoDeCaixa!CI3)&amp;YEAR(fluxoDeCaixa!CI3)=MONTH(EDATE(calculadoraViab!$C$87,6))&amp;YEAR(EDATE(calculadoraViab!$C$87,6)),(calculadoraViab!$C$74*calculadoraViab!$B$66/4),0)
+
IF(MONTH(fluxoDeCaixa!CI3)&amp;YEAR(fluxoDeCaixa!CI3)=MONTH(EDATE(calculadoraViab!$C$87,9))&amp;YEAR(EDATE(calculadoraViab!$C$87,9)),(calculadoraViab!$C$74*calculadoraViab!$B$66/4),0)
+
IF(MONTH(fluxoDeCaixa!CI3)&amp;YEAR(fluxoDeCaixa!CI3)=MONTH(EDATE(calculadoraViab!$C$87,12))&amp;YEAR(EDATE(calculadoraViab!$C$87,12)),(calculadoraViab!$C$74*calculadoraViab!$B$66/4),0)
+
IF(MONTH(fluxoDeCaixa!CI3)&amp;YEAR(fluxoDeCaixa!CI3)=MONTH(EDATE(calculadoraViab!$C$87,15))&amp;YEAR(EDATE(calculadoraViab!$C$87,15)),(calculadoraViab!$C$75*calculadoraViab!$B$66/4),0)
+
IF(MONTH(fluxoDeCaixa!CI3)&amp;YEAR(fluxoDeCaixa!CI3)=MONTH(EDATE(calculadoraViab!$C$87,18))&amp;YEAR(EDATE(calculadoraViab!$C$87,18)),(calculadoraViab!$C$75*calculadoraViab!$B$66/4),0)
+
IF(MONTH(fluxoDeCaixa!CI3)&amp;YEAR(fluxoDeCaixa!CI3)=MONTH(EDATE(calculadoraViab!$C$87,21))&amp;YEAR(EDATE(calculadoraViab!$C$87,21)),(calculadoraViab!$C$75*calculadoraViab!$B$66/4),0)
+
IF(MONTH(fluxoDeCaixa!CI3)&amp;YEAR(fluxoDeCaixa!CI3)=MONTH(EDATE(calculadoraViab!$C$87,24))&amp;YEAR(EDATE(calculadoraViab!$C$87,24)),(calculadoraViab!$C$75*calculadoraViab!$B$66/4),0)</f>
        <v>0</v>
      </c>
      <c r="CJ43" s="292">
        <f>IF(AND(fluxoDeCaixa!CJ35&gt;=calculadoraViab!$C$85,fluxoDeCaixa!CJ35&lt;EDATE(calculadoraViab!$C$85,calculadoraViab!$B$86+calculadoraViab!$B$87)),calculadoraViab!$D$71*(calculadoraViab!$B$66*calculadoraViab!$C$71/(calculadoraViab!$B$86+calculadoraViab!$B$87)),0)
+
IF(AND(fluxoDeCaixa!CJ35&gt;=calculadoraViab!$C$86,fluxoDeCaixa!CJ35&lt;EDATE(calculadoraViab!$C$86,calculadoraViab!$B$87)),IF(AND(calculadoraViab!CJ29&lt;&gt;0,calculadoraViab!$B$71=0,calculadoraViab!$B$72=100%,calculadoraViab!$B$73=0,calculadoraViab!$B$86=0),calculadoraViab!$C$59/calculadoraViab!$B$87,calculadoraViab!$D$72*(calculadoraViab!$B$66*calculadoraViab!$C$72/calculadoraViab!$B$87)),0)
+
IF(MONTH(fluxoDeCaixa!CJ35)&amp;YEAR(fluxoDeCaixa!CJ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IF(MONTH(fluxoDeCaixa!CJ3)&amp;YEAR(fluxoDeCaixa!CJ3)=MONTH(EDATE(calculadoraViab!$C$87,3))&amp;YEAR(EDATE(calculadoraViab!$C$87,3)),(calculadoraViab!$C$74*calculadoraViab!$B$66/4),0)
+
IF(MONTH(fluxoDeCaixa!CJ3)&amp;YEAR(fluxoDeCaixa!CJ3)=MONTH(EDATE(calculadoraViab!$C$87,6))&amp;YEAR(EDATE(calculadoraViab!$C$87,6)),(calculadoraViab!$C$74*calculadoraViab!$B$66/4),0)
+
IF(MONTH(fluxoDeCaixa!CJ3)&amp;YEAR(fluxoDeCaixa!CJ3)=MONTH(EDATE(calculadoraViab!$C$87,9))&amp;YEAR(EDATE(calculadoraViab!$C$87,9)),(calculadoraViab!$C$74*calculadoraViab!$B$66/4),0)
+
IF(MONTH(fluxoDeCaixa!CJ3)&amp;YEAR(fluxoDeCaixa!CJ3)=MONTH(EDATE(calculadoraViab!$C$87,12))&amp;YEAR(EDATE(calculadoraViab!$C$87,12)),(calculadoraViab!$C$74*calculadoraViab!$B$66/4),0)
+
IF(MONTH(fluxoDeCaixa!CJ3)&amp;YEAR(fluxoDeCaixa!CJ3)=MONTH(EDATE(calculadoraViab!$C$87,15))&amp;YEAR(EDATE(calculadoraViab!$C$87,15)),(calculadoraViab!$C$75*calculadoraViab!$B$66/4),0)
+
IF(MONTH(fluxoDeCaixa!CJ3)&amp;YEAR(fluxoDeCaixa!CJ3)=MONTH(EDATE(calculadoraViab!$C$87,18))&amp;YEAR(EDATE(calculadoraViab!$C$87,18)),(calculadoraViab!$C$75*calculadoraViab!$B$66/4),0)
+
IF(MONTH(fluxoDeCaixa!CJ3)&amp;YEAR(fluxoDeCaixa!CJ3)=MONTH(EDATE(calculadoraViab!$C$87,21))&amp;YEAR(EDATE(calculadoraViab!$C$87,21)),(calculadoraViab!$C$75*calculadoraViab!$B$66/4),0)
+
IF(MONTH(fluxoDeCaixa!CJ3)&amp;YEAR(fluxoDeCaixa!CJ3)=MONTH(EDATE(calculadoraViab!$C$87,24))&amp;YEAR(EDATE(calculadoraViab!$C$87,24)),(calculadoraViab!$C$75*calculadoraViab!$B$66/4),0)</f>
        <v>0</v>
      </c>
      <c r="CK43" s="292">
        <f>IF(AND(fluxoDeCaixa!CK35&gt;=calculadoraViab!$C$85,fluxoDeCaixa!CK35&lt;EDATE(calculadoraViab!$C$85,calculadoraViab!$B$86+calculadoraViab!$B$87)),calculadoraViab!$D$71*(calculadoraViab!$B$66*calculadoraViab!$C$71/(calculadoraViab!$B$86+calculadoraViab!$B$87)),0)
+
IF(AND(fluxoDeCaixa!CK35&gt;=calculadoraViab!$C$86,fluxoDeCaixa!CK35&lt;EDATE(calculadoraViab!$C$86,calculadoraViab!$B$87)),IF(AND(calculadoraViab!CK29&lt;&gt;0,calculadoraViab!$B$71=0,calculadoraViab!$B$72=100%,calculadoraViab!$B$73=0,calculadoraViab!$B$86=0),calculadoraViab!$C$59/calculadoraViab!$B$87,calculadoraViab!$D$72*(calculadoraViab!$B$66*calculadoraViab!$C$72/calculadoraViab!$B$87)),0)
+
IF(MONTH(fluxoDeCaixa!CK35)&amp;YEAR(fluxoDeCaixa!CK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IF(MONTH(fluxoDeCaixa!CK3)&amp;YEAR(fluxoDeCaixa!CK3)=MONTH(EDATE(calculadoraViab!$C$87,3))&amp;YEAR(EDATE(calculadoraViab!$C$87,3)),(calculadoraViab!$C$74*calculadoraViab!$B$66/4),0)
+
IF(MONTH(fluxoDeCaixa!CK3)&amp;YEAR(fluxoDeCaixa!CK3)=MONTH(EDATE(calculadoraViab!$C$87,6))&amp;YEAR(EDATE(calculadoraViab!$C$87,6)),(calculadoraViab!$C$74*calculadoraViab!$B$66/4),0)
+
IF(MONTH(fluxoDeCaixa!CK3)&amp;YEAR(fluxoDeCaixa!CK3)=MONTH(EDATE(calculadoraViab!$C$87,9))&amp;YEAR(EDATE(calculadoraViab!$C$87,9)),(calculadoraViab!$C$74*calculadoraViab!$B$66/4),0)
+
IF(MONTH(fluxoDeCaixa!CK3)&amp;YEAR(fluxoDeCaixa!CK3)=MONTH(EDATE(calculadoraViab!$C$87,12))&amp;YEAR(EDATE(calculadoraViab!$C$87,12)),(calculadoraViab!$C$74*calculadoraViab!$B$66/4),0)
+
IF(MONTH(fluxoDeCaixa!CK3)&amp;YEAR(fluxoDeCaixa!CK3)=MONTH(EDATE(calculadoraViab!$C$87,15))&amp;YEAR(EDATE(calculadoraViab!$C$87,15)),(calculadoraViab!$C$75*calculadoraViab!$B$66/4),0)
+
IF(MONTH(fluxoDeCaixa!CK3)&amp;YEAR(fluxoDeCaixa!CK3)=MONTH(EDATE(calculadoraViab!$C$87,18))&amp;YEAR(EDATE(calculadoraViab!$C$87,18)),(calculadoraViab!$C$75*calculadoraViab!$B$66/4),0)
+
IF(MONTH(fluxoDeCaixa!CK3)&amp;YEAR(fluxoDeCaixa!CK3)=MONTH(EDATE(calculadoraViab!$C$87,21))&amp;YEAR(EDATE(calculadoraViab!$C$87,21)),(calculadoraViab!$C$75*calculadoraViab!$B$66/4),0)
+
IF(MONTH(fluxoDeCaixa!CK3)&amp;YEAR(fluxoDeCaixa!CK3)=MONTH(EDATE(calculadoraViab!$C$87,24))&amp;YEAR(EDATE(calculadoraViab!$C$87,24)),(calculadoraViab!$C$75*calculadoraViab!$B$66/4),0)</f>
        <v>0</v>
      </c>
      <c r="CL43" s="292">
        <f>IF(AND(fluxoDeCaixa!CL35&gt;=calculadoraViab!$C$85,fluxoDeCaixa!CL35&lt;EDATE(calculadoraViab!$C$85,calculadoraViab!$B$86+calculadoraViab!$B$87)),calculadoraViab!$D$71*(calculadoraViab!$B$66*calculadoraViab!$C$71/(calculadoraViab!$B$86+calculadoraViab!$B$87)),0)
+
IF(AND(fluxoDeCaixa!CL35&gt;=calculadoraViab!$C$86,fluxoDeCaixa!CL35&lt;EDATE(calculadoraViab!$C$86,calculadoraViab!$B$87)),IF(AND(calculadoraViab!CL29&lt;&gt;0,calculadoraViab!$B$71=0,calculadoraViab!$B$72=100%,calculadoraViab!$B$73=0,calculadoraViab!$B$86=0),calculadoraViab!$C$59/calculadoraViab!$B$87,calculadoraViab!$D$72*(calculadoraViab!$B$66*calculadoraViab!$C$72/calculadoraViab!$B$87)),0)
+
IF(MONTH(fluxoDeCaixa!CL35)&amp;YEAR(fluxoDeCaixa!CL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IF(MONTH(fluxoDeCaixa!CL3)&amp;YEAR(fluxoDeCaixa!CL3)=MONTH(EDATE(calculadoraViab!$C$87,3))&amp;YEAR(EDATE(calculadoraViab!$C$87,3)),(calculadoraViab!$C$74*calculadoraViab!$B$66/4),0)
+
IF(MONTH(fluxoDeCaixa!CL3)&amp;YEAR(fluxoDeCaixa!CL3)=MONTH(EDATE(calculadoraViab!$C$87,6))&amp;YEAR(EDATE(calculadoraViab!$C$87,6)),(calculadoraViab!$C$74*calculadoraViab!$B$66/4),0)
+
IF(MONTH(fluxoDeCaixa!CL3)&amp;YEAR(fluxoDeCaixa!CL3)=MONTH(EDATE(calculadoraViab!$C$87,9))&amp;YEAR(EDATE(calculadoraViab!$C$87,9)),(calculadoraViab!$C$74*calculadoraViab!$B$66/4),0)
+
IF(MONTH(fluxoDeCaixa!CL3)&amp;YEAR(fluxoDeCaixa!CL3)=MONTH(EDATE(calculadoraViab!$C$87,12))&amp;YEAR(EDATE(calculadoraViab!$C$87,12)),(calculadoraViab!$C$74*calculadoraViab!$B$66/4),0)
+
IF(MONTH(fluxoDeCaixa!CL3)&amp;YEAR(fluxoDeCaixa!CL3)=MONTH(EDATE(calculadoraViab!$C$87,15))&amp;YEAR(EDATE(calculadoraViab!$C$87,15)),(calculadoraViab!$C$75*calculadoraViab!$B$66/4),0)
+
IF(MONTH(fluxoDeCaixa!CL3)&amp;YEAR(fluxoDeCaixa!CL3)=MONTH(EDATE(calculadoraViab!$C$87,18))&amp;YEAR(EDATE(calculadoraViab!$C$87,18)),(calculadoraViab!$C$75*calculadoraViab!$B$66/4),0)
+
IF(MONTH(fluxoDeCaixa!CL3)&amp;YEAR(fluxoDeCaixa!CL3)=MONTH(EDATE(calculadoraViab!$C$87,21))&amp;YEAR(EDATE(calculadoraViab!$C$87,21)),(calculadoraViab!$C$75*calculadoraViab!$B$66/4),0)
+
IF(MONTH(fluxoDeCaixa!CL3)&amp;YEAR(fluxoDeCaixa!CL3)=MONTH(EDATE(calculadoraViab!$C$87,24))&amp;YEAR(EDATE(calculadoraViab!$C$87,24)),(calculadoraViab!$C$75*calculadoraViab!$B$66/4),0)</f>
        <v>0</v>
      </c>
      <c r="CM43" s="292">
        <f>IF(AND(fluxoDeCaixa!CM35&gt;=calculadoraViab!$C$85,fluxoDeCaixa!CM35&lt;EDATE(calculadoraViab!$C$85,calculadoraViab!$B$86+calculadoraViab!$B$87)),calculadoraViab!$D$71*(calculadoraViab!$B$66*calculadoraViab!$C$71/(calculadoraViab!$B$86+calculadoraViab!$B$87)),0)
+
IF(AND(fluxoDeCaixa!CM35&gt;=calculadoraViab!$C$86,fluxoDeCaixa!CM35&lt;EDATE(calculadoraViab!$C$86,calculadoraViab!$B$87)),IF(AND(calculadoraViab!CM29&lt;&gt;0,calculadoraViab!$B$71=0,calculadoraViab!$B$72=100%,calculadoraViab!$B$73=0,calculadoraViab!$B$86=0),calculadoraViab!$C$59/calculadoraViab!$B$87,calculadoraViab!$D$72*(calculadoraViab!$B$66*calculadoraViab!$C$72/calculadoraViab!$B$87)),0)
+
IF(MONTH(fluxoDeCaixa!CM35)&amp;YEAR(fluxoDeCaixa!CM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IF(MONTH(fluxoDeCaixa!CM3)&amp;YEAR(fluxoDeCaixa!CM3)=MONTH(EDATE(calculadoraViab!$C$87,3))&amp;YEAR(EDATE(calculadoraViab!$C$87,3)),(calculadoraViab!$C$74*calculadoraViab!$B$66/4),0)
+
IF(MONTH(fluxoDeCaixa!CM3)&amp;YEAR(fluxoDeCaixa!CM3)=MONTH(EDATE(calculadoraViab!$C$87,6))&amp;YEAR(EDATE(calculadoraViab!$C$87,6)),(calculadoraViab!$C$74*calculadoraViab!$B$66/4),0)
+
IF(MONTH(fluxoDeCaixa!CM3)&amp;YEAR(fluxoDeCaixa!CM3)=MONTH(EDATE(calculadoraViab!$C$87,9))&amp;YEAR(EDATE(calculadoraViab!$C$87,9)),(calculadoraViab!$C$74*calculadoraViab!$B$66/4),0)
+
IF(MONTH(fluxoDeCaixa!CM3)&amp;YEAR(fluxoDeCaixa!CM3)=MONTH(EDATE(calculadoraViab!$C$87,12))&amp;YEAR(EDATE(calculadoraViab!$C$87,12)),(calculadoraViab!$C$74*calculadoraViab!$B$66/4),0)
+
IF(MONTH(fluxoDeCaixa!CM3)&amp;YEAR(fluxoDeCaixa!CM3)=MONTH(EDATE(calculadoraViab!$C$87,15))&amp;YEAR(EDATE(calculadoraViab!$C$87,15)),(calculadoraViab!$C$75*calculadoraViab!$B$66/4),0)
+
IF(MONTH(fluxoDeCaixa!CM3)&amp;YEAR(fluxoDeCaixa!CM3)=MONTH(EDATE(calculadoraViab!$C$87,18))&amp;YEAR(EDATE(calculadoraViab!$C$87,18)),(calculadoraViab!$C$75*calculadoraViab!$B$66/4),0)
+
IF(MONTH(fluxoDeCaixa!CM3)&amp;YEAR(fluxoDeCaixa!CM3)=MONTH(EDATE(calculadoraViab!$C$87,21))&amp;YEAR(EDATE(calculadoraViab!$C$87,21)),(calculadoraViab!$C$75*calculadoraViab!$B$66/4),0)
+
IF(MONTH(fluxoDeCaixa!CM3)&amp;YEAR(fluxoDeCaixa!CM3)=MONTH(EDATE(calculadoraViab!$C$87,24))&amp;YEAR(EDATE(calculadoraViab!$C$87,24)),(calculadoraViab!$C$75*calculadoraViab!$B$66/4),0)</f>
        <v>0</v>
      </c>
      <c r="CN43" s="292">
        <f>IF(AND(fluxoDeCaixa!CN35&gt;=calculadoraViab!$C$85,fluxoDeCaixa!CN35&lt;EDATE(calculadoraViab!$C$85,calculadoraViab!$B$86+calculadoraViab!$B$87)),calculadoraViab!$D$71*(calculadoraViab!$B$66*calculadoraViab!$C$71/(calculadoraViab!$B$86+calculadoraViab!$B$87)),0)
+
IF(AND(fluxoDeCaixa!CN35&gt;=calculadoraViab!$C$86,fluxoDeCaixa!CN35&lt;EDATE(calculadoraViab!$C$86,calculadoraViab!$B$87)),IF(AND(calculadoraViab!CN29&lt;&gt;0,calculadoraViab!$B$71=0,calculadoraViab!$B$72=100%,calculadoraViab!$B$73=0,calculadoraViab!$B$86=0),calculadoraViab!$C$59/calculadoraViab!$B$87,calculadoraViab!$D$72*(calculadoraViab!$B$66*calculadoraViab!$C$72/calculadoraViab!$B$87)),0)
+
IF(MONTH(fluxoDeCaixa!CN35)&amp;YEAR(fluxoDeCaixa!CN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IF(MONTH(fluxoDeCaixa!CN3)&amp;YEAR(fluxoDeCaixa!CN3)=MONTH(EDATE(calculadoraViab!$C$87,3))&amp;YEAR(EDATE(calculadoraViab!$C$87,3)),(calculadoraViab!$C$74*calculadoraViab!$B$66/4),0)
+
IF(MONTH(fluxoDeCaixa!CN3)&amp;YEAR(fluxoDeCaixa!CN3)=MONTH(EDATE(calculadoraViab!$C$87,6))&amp;YEAR(EDATE(calculadoraViab!$C$87,6)),(calculadoraViab!$C$74*calculadoraViab!$B$66/4),0)
+
IF(MONTH(fluxoDeCaixa!CN3)&amp;YEAR(fluxoDeCaixa!CN3)=MONTH(EDATE(calculadoraViab!$C$87,9))&amp;YEAR(EDATE(calculadoraViab!$C$87,9)),(calculadoraViab!$C$74*calculadoraViab!$B$66/4),0)
+
IF(MONTH(fluxoDeCaixa!CN3)&amp;YEAR(fluxoDeCaixa!CN3)=MONTH(EDATE(calculadoraViab!$C$87,12))&amp;YEAR(EDATE(calculadoraViab!$C$87,12)),(calculadoraViab!$C$74*calculadoraViab!$B$66/4),0)
+
IF(MONTH(fluxoDeCaixa!CN3)&amp;YEAR(fluxoDeCaixa!CN3)=MONTH(EDATE(calculadoraViab!$C$87,15))&amp;YEAR(EDATE(calculadoraViab!$C$87,15)),(calculadoraViab!$C$75*calculadoraViab!$B$66/4),0)
+
IF(MONTH(fluxoDeCaixa!CN3)&amp;YEAR(fluxoDeCaixa!CN3)=MONTH(EDATE(calculadoraViab!$C$87,18))&amp;YEAR(EDATE(calculadoraViab!$C$87,18)),(calculadoraViab!$C$75*calculadoraViab!$B$66/4),0)
+
IF(MONTH(fluxoDeCaixa!CN3)&amp;YEAR(fluxoDeCaixa!CN3)=MONTH(EDATE(calculadoraViab!$C$87,21))&amp;YEAR(EDATE(calculadoraViab!$C$87,21)),(calculadoraViab!$C$75*calculadoraViab!$B$66/4),0)
+
IF(MONTH(fluxoDeCaixa!CN3)&amp;YEAR(fluxoDeCaixa!CN3)=MONTH(EDATE(calculadoraViab!$C$87,24))&amp;YEAR(EDATE(calculadoraViab!$C$87,24)),(calculadoraViab!$C$75*calculadoraViab!$B$66/4),0)</f>
        <v>0</v>
      </c>
      <c r="CO43" s="292">
        <f>IF(AND(fluxoDeCaixa!CO35&gt;=calculadoraViab!$C$85,fluxoDeCaixa!CO35&lt;EDATE(calculadoraViab!$C$85,calculadoraViab!$B$86+calculadoraViab!$B$87)),calculadoraViab!$D$71*(calculadoraViab!$B$66*calculadoraViab!$C$71/(calculadoraViab!$B$86+calculadoraViab!$B$87)),0)
+
IF(AND(fluxoDeCaixa!CO35&gt;=calculadoraViab!$C$86,fluxoDeCaixa!CO35&lt;EDATE(calculadoraViab!$C$86,calculadoraViab!$B$87)),IF(AND(calculadoraViab!CO29&lt;&gt;0,calculadoraViab!$B$71=0,calculadoraViab!$B$72=100%,calculadoraViab!$B$73=0,calculadoraViab!$B$86=0),calculadoraViab!$C$59/calculadoraViab!$B$87,calculadoraViab!$D$72*(calculadoraViab!$B$66*calculadoraViab!$C$72/calculadoraViab!$B$87)),0)
+
IF(MONTH(fluxoDeCaixa!CO35)&amp;YEAR(fluxoDeCaixa!CO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IF(MONTH(fluxoDeCaixa!CO3)&amp;YEAR(fluxoDeCaixa!CO3)=MONTH(EDATE(calculadoraViab!$C$87,3))&amp;YEAR(EDATE(calculadoraViab!$C$87,3)),(calculadoraViab!$C$74*calculadoraViab!$B$66/4),0)
+
IF(MONTH(fluxoDeCaixa!CO3)&amp;YEAR(fluxoDeCaixa!CO3)=MONTH(EDATE(calculadoraViab!$C$87,6))&amp;YEAR(EDATE(calculadoraViab!$C$87,6)),(calculadoraViab!$C$74*calculadoraViab!$B$66/4),0)
+
IF(MONTH(fluxoDeCaixa!CO3)&amp;YEAR(fluxoDeCaixa!CO3)=MONTH(EDATE(calculadoraViab!$C$87,9))&amp;YEAR(EDATE(calculadoraViab!$C$87,9)),(calculadoraViab!$C$74*calculadoraViab!$B$66/4),0)
+
IF(MONTH(fluxoDeCaixa!CO3)&amp;YEAR(fluxoDeCaixa!CO3)=MONTH(EDATE(calculadoraViab!$C$87,12))&amp;YEAR(EDATE(calculadoraViab!$C$87,12)),(calculadoraViab!$C$74*calculadoraViab!$B$66/4),0)
+
IF(MONTH(fluxoDeCaixa!CO3)&amp;YEAR(fluxoDeCaixa!CO3)=MONTH(EDATE(calculadoraViab!$C$87,15))&amp;YEAR(EDATE(calculadoraViab!$C$87,15)),(calculadoraViab!$C$75*calculadoraViab!$B$66/4),0)
+
IF(MONTH(fluxoDeCaixa!CO3)&amp;YEAR(fluxoDeCaixa!CO3)=MONTH(EDATE(calculadoraViab!$C$87,18))&amp;YEAR(EDATE(calculadoraViab!$C$87,18)),(calculadoraViab!$C$75*calculadoraViab!$B$66/4),0)
+
IF(MONTH(fluxoDeCaixa!CO3)&amp;YEAR(fluxoDeCaixa!CO3)=MONTH(EDATE(calculadoraViab!$C$87,21))&amp;YEAR(EDATE(calculadoraViab!$C$87,21)),(calculadoraViab!$C$75*calculadoraViab!$B$66/4),0)
+
IF(MONTH(fluxoDeCaixa!CO3)&amp;YEAR(fluxoDeCaixa!CO3)=MONTH(EDATE(calculadoraViab!$C$87,24))&amp;YEAR(EDATE(calculadoraViab!$C$87,24)),(calculadoraViab!$C$75*calculadoraViab!$B$66/4),0)</f>
        <v>0</v>
      </c>
      <c r="CP43" s="292">
        <f>IF(AND(fluxoDeCaixa!CP35&gt;=calculadoraViab!$C$85,fluxoDeCaixa!CP35&lt;EDATE(calculadoraViab!$C$85,calculadoraViab!$B$86+calculadoraViab!$B$87)),calculadoraViab!$D$71*(calculadoraViab!$B$66*calculadoraViab!$C$71/(calculadoraViab!$B$86+calculadoraViab!$B$87)),0)
+
IF(AND(fluxoDeCaixa!CP35&gt;=calculadoraViab!$C$86,fluxoDeCaixa!CP35&lt;EDATE(calculadoraViab!$C$86,calculadoraViab!$B$87)),IF(AND(calculadoraViab!CP29&lt;&gt;0,calculadoraViab!$B$71=0,calculadoraViab!$B$72=100%,calculadoraViab!$B$73=0,calculadoraViab!$B$86=0),calculadoraViab!$C$59/calculadoraViab!$B$87,calculadoraViab!$D$72*(calculadoraViab!$B$66*calculadoraViab!$C$72/calculadoraViab!$B$87)),0)
+
IF(MONTH(fluxoDeCaixa!CP35)&amp;YEAR(fluxoDeCaixa!CP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IF(MONTH(fluxoDeCaixa!CP3)&amp;YEAR(fluxoDeCaixa!CP3)=MONTH(EDATE(calculadoraViab!$C$87,3))&amp;YEAR(EDATE(calculadoraViab!$C$87,3)),(calculadoraViab!$C$74*calculadoraViab!$B$66/4),0)
+
IF(MONTH(fluxoDeCaixa!CP3)&amp;YEAR(fluxoDeCaixa!CP3)=MONTH(EDATE(calculadoraViab!$C$87,6))&amp;YEAR(EDATE(calculadoraViab!$C$87,6)),(calculadoraViab!$C$74*calculadoraViab!$B$66/4),0)
+
IF(MONTH(fluxoDeCaixa!CP3)&amp;YEAR(fluxoDeCaixa!CP3)=MONTH(EDATE(calculadoraViab!$C$87,9))&amp;YEAR(EDATE(calculadoraViab!$C$87,9)),(calculadoraViab!$C$74*calculadoraViab!$B$66/4),0)
+
IF(MONTH(fluxoDeCaixa!CP3)&amp;YEAR(fluxoDeCaixa!CP3)=MONTH(EDATE(calculadoraViab!$C$87,12))&amp;YEAR(EDATE(calculadoraViab!$C$87,12)),(calculadoraViab!$C$74*calculadoraViab!$B$66/4),0)
+
IF(MONTH(fluxoDeCaixa!CP3)&amp;YEAR(fluxoDeCaixa!CP3)=MONTH(EDATE(calculadoraViab!$C$87,15))&amp;YEAR(EDATE(calculadoraViab!$C$87,15)),(calculadoraViab!$C$75*calculadoraViab!$B$66/4),0)
+
IF(MONTH(fluxoDeCaixa!CP3)&amp;YEAR(fluxoDeCaixa!CP3)=MONTH(EDATE(calculadoraViab!$C$87,18))&amp;YEAR(EDATE(calculadoraViab!$C$87,18)),(calculadoraViab!$C$75*calculadoraViab!$B$66/4),0)
+
IF(MONTH(fluxoDeCaixa!CP3)&amp;YEAR(fluxoDeCaixa!CP3)=MONTH(EDATE(calculadoraViab!$C$87,21))&amp;YEAR(EDATE(calculadoraViab!$C$87,21)),(calculadoraViab!$C$75*calculadoraViab!$B$66/4),0)
+
IF(MONTH(fluxoDeCaixa!CP3)&amp;YEAR(fluxoDeCaixa!CP3)=MONTH(EDATE(calculadoraViab!$C$87,24))&amp;YEAR(EDATE(calculadoraViab!$C$87,24)),(calculadoraViab!$C$75*calculadoraViab!$B$66/4),0)</f>
        <v>0</v>
      </c>
      <c r="CQ43" s="292">
        <f>IF(AND(fluxoDeCaixa!CQ35&gt;=calculadoraViab!$C$85,fluxoDeCaixa!CQ35&lt;EDATE(calculadoraViab!$C$85,calculadoraViab!$B$86+calculadoraViab!$B$87)),calculadoraViab!$D$71*(calculadoraViab!$B$66*calculadoraViab!$C$71/(calculadoraViab!$B$86+calculadoraViab!$B$87)),0)
+
IF(AND(fluxoDeCaixa!CQ35&gt;=calculadoraViab!$C$86,fluxoDeCaixa!CQ35&lt;EDATE(calculadoraViab!$C$86,calculadoraViab!$B$87)),IF(AND(calculadoraViab!CQ29&lt;&gt;0,calculadoraViab!$B$71=0,calculadoraViab!$B$72=100%,calculadoraViab!$B$73=0,calculadoraViab!$B$86=0),calculadoraViab!$C$59/calculadoraViab!$B$87,calculadoraViab!$D$72*(calculadoraViab!$B$66*calculadoraViab!$C$72/calculadoraViab!$B$87)),0)
+
IF(MONTH(fluxoDeCaixa!CQ35)&amp;YEAR(fluxoDeCaixa!CQ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IF(MONTH(fluxoDeCaixa!CQ3)&amp;YEAR(fluxoDeCaixa!CQ3)=MONTH(EDATE(calculadoraViab!$C$87,3))&amp;YEAR(EDATE(calculadoraViab!$C$87,3)),(calculadoraViab!$C$74*calculadoraViab!$B$66/4),0)
+
IF(MONTH(fluxoDeCaixa!CQ3)&amp;YEAR(fluxoDeCaixa!CQ3)=MONTH(EDATE(calculadoraViab!$C$87,6))&amp;YEAR(EDATE(calculadoraViab!$C$87,6)),(calculadoraViab!$C$74*calculadoraViab!$B$66/4),0)
+
IF(MONTH(fluxoDeCaixa!CQ3)&amp;YEAR(fluxoDeCaixa!CQ3)=MONTH(EDATE(calculadoraViab!$C$87,9))&amp;YEAR(EDATE(calculadoraViab!$C$87,9)),(calculadoraViab!$C$74*calculadoraViab!$B$66/4),0)
+
IF(MONTH(fluxoDeCaixa!CQ3)&amp;YEAR(fluxoDeCaixa!CQ3)=MONTH(EDATE(calculadoraViab!$C$87,12))&amp;YEAR(EDATE(calculadoraViab!$C$87,12)),(calculadoraViab!$C$74*calculadoraViab!$B$66/4),0)
+
IF(MONTH(fluxoDeCaixa!CQ3)&amp;YEAR(fluxoDeCaixa!CQ3)=MONTH(EDATE(calculadoraViab!$C$87,15))&amp;YEAR(EDATE(calculadoraViab!$C$87,15)),(calculadoraViab!$C$75*calculadoraViab!$B$66/4),0)
+
IF(MONTH(fluxoDeCaixa!CQ3)&amp;YEAR(fluxoDeCaixa!CQ3)=MONTH(EDATE(calculadoraViab!$C$87,18))&amp;YEAR(EDATE(calculadoraViab!$C$87,18)),(calculadoraViab!$C$75*calculadoraViab!$B$66/4),0)
+
IF(MONTH(fluxoDeCaixa!CQ3)&amp;YEAR(fluxoDeCaixa!CQ3)=MONTH(EDATE(calculadoraViab!$C$87,21))&amp;YEAR(EDATE(calculadoraViab!$C$87,21)),(calculadoraViab!$C$75*calculadoraViab!$B$66/4),0)
+
IF(MONTH(fluxoDeCaixa!CQ3)&amp;YEAR(fluxoDeCaixa!CQ3)=MONTH(EDATE(calculadoraViab!$C$87,24))&amp;YEAR(EDATE(calculadoraViab!$C$87,24)),(calculadoraViab!$C$75*calculadoraViab!$B$66/4),0)</f>
        <v>0</v>
      </c>
      <c r="CR43" s="292">
        <f>IF(AND(fluxoDeCaixa!CR35&gt;=calculadoraViab!$C$85,fluxoDeCaixa!CR35&lt;EDATE(calculadoraViab!$C$85,calculadoraViab!$B$86+calculadoraViab!$B$87)),calculadoraViab!$D$71*(calculadoraViab!$B$66*calculadoraViab!$C$71/(calculadoraViab!$B$86+calculadoraViab!$B$87)),0)
+
IF(AND(fluxoDeCaixa!CR35&gt;=calculadoraViab!$C$86,fluxoDeCaixa!CR35&lt;EDATE(calculadoraViab!$C$86,calculadoraViab!$B$87)),IF(AND(calculadoraViab!CR29&lt;&gt;0,calculadoraViab!$B$71=0,calculadoraViab!$B$72=100%,calculadoraViab!$B$73=0,calculadoraViab!$B$86=0),calculadoraViab!$C$59/calculadoraViab!$B$87,calculadoraViab!$D$72*(calculadoraViab!$B$66*calculadoraViab!$C$72/calculadoraViab!$B$87)),0)
+
IF(MONTH(fluxoDeCaixa!CR35)&amp;YEAR(fluxoDeCaixa!CR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IF(MONTH(fluxoDeCaixa!CR3)&amp;YEAR(fluxoDeCaixa!CR3)=MONTH(EDATE(calculadoraViab!$C$87,3))&amp;YEAR(EDATE(calculadoraViab!$C$87,3)),(calculadoraViab!$C$74*calculadoraViab!$B$66/4),0)
+
IF(MONTH(fluxoDeCaixa!CR3)&amp;YEAR(fluxoDeCaixa!CR3)=MONTH(EDATE(calculadoraViab!$C$87,6))&amp;YEAR(EDATE(calculadoraViab!$C$87,6)),(calculadoraViab!$C$74*calculadoraViab!$B$66/4),0)
+
IF(MONTH(fluxoDeCaixa!CR3)&amp;YEAR(fluxoDeCaixa!CR3)=MONTH(EDATE(calculadoraViab!$C$87,9))&amp;YEAR(EDATE(calculadoraViab!$C$87,9)),(calculadoraViab!$C$74*calculadoraViab!$B$66/4),0)
+
IF(MONTH(fluxoDeCaixa!CR3)&amp;YEAR(fluxoDeCaixa!CR3)=MONTH(EDATE(calculadoraViab!$C$87,12))&amp;YEAR(EDATE(calculadoraViab!$C$87,12)),(calculadoraViab!$C$74*calculadoraViab!$B$66/4),0)
+
IF(MONTH(fluxoDeCaixa!CR3)&amp;YEAR(fluxoDeCaixa!CR3)=MONTH(EDATE(calculadoraViab!$C$87,15))&amp;YEAR(EDATE(calculadoraViab!$C$87,15)),(calculadoraViab!$C$75*calculadoraViab!$B$66/4),0)
+
IF(MONTH(fluxoDeCaixa!CR3)&amp;YEAR(fluxoDeCaixa!CR3)=MONTH(EDATE(calculadoraViab!$C$87,18))&amp;YEAR(EDATE(calculadoraViab!$C$87,18)),(calculadoraViab!$C$75*calculadoraViab!$B$66/4),0)
+
IF(MONTH(fluxoDeCaixa!CR3)&amp;YEAR(fluxoDeCaixa!CR3)=MONTH(EDATE(calculadoraViab!$C$87,21))&amp;YEAR(EDATE(calculadoraViab!$C$87,21)),(calculadoraViab!$C$75*calculadoraViab!$B$66/4),0)
+
IF(MONTH(fluxoDeCaixa!CR3)&amp;YEAR(fluxoDeCaixa!CR3)=MONTH(EDATE(calculadoraViab!$C$87,24))&amp;YEAR(EDATE(calculadoraViab!$C$87,24)),(calculadoraViab!$C$75*calculadoraViab!$B$66/4),0)</f>
        <v>0</v>
      </c>
      <c r="CS43" s="292">
        <f>IF(AND(fluxoDeCaixa!CS35&gt;=calculadoraViab!$C$85,fluxoDeCaixa!CS35&lt;EDATE(calculadoraViab!$C$85,calculadoraViab!$B$86+calculadoraViab!$B$87)),calculadoraViab!$D$71*(calculadoraViab!$B$66*calculadoraViab!$C$71/(calculadoraViab!$B$86+calculadoraViab!$B$87)),0)
+
IF(AND(fluxoDeCaixa!CS35&gt;=calculadoraViab!$C$86,fluxoDeCaixa!CS35&lt;EDATE(calculadoraViab!$C$86,calculadoraViab!$B$87)),IF(AND(calculadoraViab!CS29&lt;&gt;0,calculadoraViab!$B$71=0,calculadoraViab!$B$72=100%,calculadoraViab!$B$73=0,calculadoraViab!$B$86=0),calculadoraViab!$C$59/calculadoraViab!$B$87,calculadoraViab!$D$72*(calculadoraViab!$B$66*calculadoraViab!$C$72/calculadoraViab!$B$87)),0)
+
IF(MONTH(fluxoDeCaixa!CS35)&amp;YEAR(fluxoDeCaixa!CS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IF(MONTH(fluxoDeCaixa!CS3)&amp;YEAR(fluxoDeCaixa!CS3)=MONTH(EDATE(calculadoraViab!$C$87,3))&amp;YEAR(EDATE(calculadoraViab!$C$87,3)),(calculadoraViab!$C$74*calculadoraViab!$B$66/4),0)
+
IF(MONTH(fluxoDeCaixa!CS3)&amp;YEAR(fluxoDeCaixa!CS3)=MONTH(EDATE(calculadoraViab!$C$87,6))&amp;YEAR(EDATE(calculadoraViab!$C$87,6)),(calculadoraViab!$C$74*calculadoraViab!$B$66/4),0)
+
IF(MONTH(fluxoDeCaixa!CS3)&amp;YEAR(fluxoDeCaixa!CS3)=MONTH(EDATE(calculadoraViab!$C$87,9))&amp;YEAR(EDATE(calculadoraViab!$C$87,9)),(calculadoraViab!$C$74*calculadoraViab!$B$66/4),0)
+
IF(MONTH(fluxoDeCaixa!CS3)&amp;YEAR(fluxoDeCaixa!CS3)=MONTH(EDATE(calculadoraViab!$C$87,12))&amp;YEAR(EDATE(calculadoraViab!$C$87,12)),(calculadoraViab!$C$74*calculadoraViab!$B$66/4),0)
+
IF(MONTH(fluxoDeCaixa!CS3)&amp;YEAR(fluxoDeCaixa!CS3)=MONTH(EDATE(calculadoraViab!$C$87,15))&amp;YEAR(EDATE(calculadoraViab!$C$87,15)),(calculadoraViab!$C$75*calculadoraViab!$B$66/4),0)
+
IF(MONTH(fluxoDeCaixa!CS3)&amp;YEAR(fluxoDeCaixa!CS3)=MONTH(EDATE(calculadoraViab!$C$87,18))&amp;YEAR(EDATE(calculadoraViab!$C$87,18)),(calculadoraViab!$C$75*calculadoraViab!$B$66/4),0)
+
IF(MONTH(fluxoDeCaixa!CS3)&amp;YEAR(fluxoDeCaixa!CS3)=MONTH(EDATE(calculadoraViab!$C$87,21))&amp;YEAR(EDATE(calculadoraViab!$C$87,21)),(calculadoraViab!$C$75*calculadoraViab!$B$66/4),0)
+
IF(MONTH(fluxoDeCaixa!CS3)&amp;YEAR(fluxoDeCaixa!CS3)=MONTH(EDATE(calculadoraViab!$C$87,24))&amp;YEAR(EDATE(calculadoraViab!$C$87,24)),(calculadoraViab!$C$75*calculadoraViab!$B$66/4),0)</f>
        <v>0</v>
      </c>
      <c r="CT43" s="292">
        <f>IF(AND(fluxoDeCaixa!CT35&gt;=calculadoraViab!$C$85,fluxoDeCaixa!CT35&lt;EDATE(calculadoraViab!$C$85,calculadoraViab!$B$86+calculadoraViab!$B$87)),calculadoraViab!$D$71*(calculadoraViab!$B$66*calculadoraViab!$C$71/(calculadoraViab!$B$86+calculadoraViab!$B$87)),0)
+
IF(AND(fluxoDeCaixa!CT35&gt;=calculadoraViab!$C$86,fluxoDeCaixa!CT35&lt;EDATE(calculadoraViab!$C$86,calculadoraViab!$B$87)),IF(AND(calculadoraViab!CT29&lt;&gt;0,calculadoraViab!$B$71=0,calculadoraViab!$B$72=100%,calculadoraViab!$B$73=0,calculadoraViab!$B$86=0),calculadoraViab!$C$59/calculadoraViab!$B$87,calculadoraViab!$D$72*(calculadoraViab!$B$66*calculadoraViab!$C$72/calculadoraViab!$B$87)),0)
+
IF(MONTH(fluxoDeCaixa!CT35)&amp;YEAR(fluxoDeCaixa!CT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IF(MONTH(fluxoDeCaixa!CT3)&amp;YEAR(fluxoDeCaixa!CT3)=MONTH(EDATE(calculadoraViab!$C$87,3))&amp;YEAR(EDATE(calculadoraViab!$C$87,3)),(calculadoraViab!$C$74*calculadoraViab!$B$66/4),0)
+
IF(MONTH(fluxoDeCaixa!CT3)&amp;YEAR(fluxoDeCaixa!CT3)=MONTH(EDATE(calculadoraViab!$C$87,6))&amp;YEAR(EDATE(calculadoraViab!$C$87,6)),(calculadoraViab!$C$74*calculadoraViab!$B$66/4),0)
+
IF(MONTH(fluxoDeCaixa!CT3)&amp;YEAR(fluxoDeCaixa!CT3)=MONTH(EDATE(calculadoraViab!$C$87,9))&amp;YEAR(EDATE(calculadoraViab!$C$87,9)),(calculadoraViab!$C$74*calculadoraViab!$B$66/4),0)
+
IF(MONTH(fluxoDeCaixa!CT3)&amp;YEAR(fluxoDeCaixa!CT3)=MONTH(EDATE(calculadoraViab!$C$87,12))&amp;YEAR(EDATE(calculadoraViab!$C$87,12)),(calculadoraViab!$C$74*calculadoraViab!$B$66/4),0)
+
IF(MONTH(fluxoDeCaixa!CT3)&amp;YEAR(fluxoDeCaixa!CT3)=MONTH(EDATE(calculadoraViab!$C$87,15))&amp;YEAR(EDATE(calculadoraViab!$C$87,15)),(calculadoraViab!$C$75*calculadoraViab!$B$66/4),0)
+
IF(MONTH(fluxoDeCaixa!CT3)&amp;YEAR(fluxoDeCaixa!CT3)=MONTH(EDATE(calculadoraViab!$C$87,18))&amp;YEAR(EDATE(calculadoraViab!$C$87,18)),(calculadoraViab!$C$75*calculadoraViab!$B$66/4),0)
+
IF(MONTH(fluxoDeCaixa!CT3)&amp;YEAR(fluxoDeCaixa!CT3)=MONTH(EDATE(calculadoraViab!$C$87,21))&amp;YEAR(EDATE(calculadoraViab!$C$87,21)),(calculadoraViab!$C$75*calculadoraViab!$B$66/4),0)
+
IF(MONTH(fluxoDeCaixa!CT3)&amp;YEAR(fluxoDeCaixa!CT3)=MONTH(EDATE(calculadoraViab!$C$87,24))&amp;YEAR(EDATE(calculadoraViab!$C$87,24)),(calculadoraViab!$C$75*calculadoraViab!$B$66/4),0)</f>
        <v>0</v>
      </c>
      <c r="CU43" s="292">
        <f>IF(AND(fluxoDeCaixa!CU35&gt;=calculadoraViab!$C$85,fluxoDeCaixa!CU35&lt;EDATE(calculadoraViab!$C$85,calculadoraViab!$B$86+calculadoraViab!$B$87)),calculadoraViab!$D$71*(calculadoraViab!$B$66*calculadoraViab!$C$71/(calculadoraViab!$B$86+calculadoraViab!$B$87)),0)
+
IF(AND(fluxoDeCaixa!CU35&gt;=calculadoraViab!$C$86,fluxoDeCaixa!CU35&lt;EDATE(calculadoraViab!$C$86,calculadoraViab!$B$87)),IF(AND(calculadoraViab!CU29&lt;&gt;0,calculadoraViab!$B$71=0,calculadoraViab!$B$72=100%,calculadoraViab!$B$73=0,calculadoraViab!$B$86=0),calculadoraViab!$C$59/calculadoraViab!$B$87,calculadoraViab!$D$72*(calculadoraViab!$B$66*calculadoraViab!$C$72/calculadoraViab!$B$87)),0)
+
IF(MONTH(fluxoDeCaixa!CU35)&amp;YEAR(fluxoDeCaixa!CU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IF(MONTH(fluxoDeCaixa!CU3)&amp;YEAR(fluxoDeCaixa!CU3)=MONTH(EDATE(calculadoraViab!$C$87,3))&amp;YEAR(EDATE(calculadoraViab!$C$87,3)),(calculadoraViab!$C$74*calculadoraViab!$B$66/4),0)
+
IF(MONTH(fluxoDeCaixa!CU3)&amp;YEAR(fluxoDeCaixa!CU3)=MONTH(EDATE(calculadoraViab!$C$87,6))&amp;YEAR(EDATE(calculadoraViab!$C$87,6)),(calculadoraViab!$C$74*calculadoraViab!$B$66/4),0)
+
IF(MONTH(fluxoDeCaixa!CU3)&amp;YEAR(fluxoDeCaixa!CU3)=MONTH(EDATE(calculadoraViab!$C$87,9))&amp;YEAR(EDATE(calculadoraViab!$C$87,9)),(calculadoraViab!$C$74*calculadoraViab!$B$66/4),0)
+
IF(MONTH(fluxoDeCaixa!CU3)&amp;YEAR(fluxoDeCaixa!CU3)=MONTH(EDATE(calculadoraViab!$C$87,12))&amp;YEAR(EDATE(calculadoraViab!$C$87,12)),(calculadoraViab!$C$74*calculadoraViab!$B$66/4),0)
+
IF(MONTH(fluxoDeCaixa!CU3)&amp;YEAR(fluxoDeCaixa!CU3)=MONTH(EDATE(calculadoraViab!$C$87,15))&amp;YEAR(EDATE(calculadoraViab!$C$87,15)),(calculadoraViab!$C$75*calculadoraViab!$B$66/4),0)
+
IF(MONTH(fluxoDeCaixa!CU3)&amp;YEAR(fluxoDeCaixa!CU3)=MONTH(EDATE(calculadoraViab!$C$87,18))&amp;YEAR(EDATE(calculadoraViab!$C$87,18)),(calculadoraViab!$C$75*calculadoraViab!$B$66/4),0)
+
IF(MONTH(fluxoDeCaixa!CU3)&amp;YEAR(fluxoDeCaixa!CU3)=MONTH(EDATE(calculadoraViab!$C$87,21))&amp;YEAR(EDATE(calculadoraViab!$C$87,21)),(calculadoraViab!$C$75*calculadoraViab!$B$66/4),0)
+
IF(MONTH(fluxoDeCaixa!CU3)&amp;YEAR(fluxoDeCaixa!CU3)=MONTH(EDATE(calculadoraViab!$C$87,24))&amp;YEAR(EDATE(calculadoraViab!$C$87,24)),(calculadoraViab!$C$75*calculadoraViab!$B$66/4),0)</f>
        <v>0</v>
      </c>
      <c r="CV43" s="292">
        <f>IF(AND(fluxoDeCaixa!CV35&gt;=calculadoraViab!$C$85,fluxoDeCaixa!CV35&lt;EDATE(calculadoraViab!$C$85,calculadoraViab!$B$86+calculadoraViab!$B$87)),calculadoraViab!$D$71*(calculadoraViab!$B$66*calculadoraViab!$C$71/(calculadoraViab!$B$86+calculadoraViab!$B$87)),0)
+
IF(AND(fluxoDeCaixa!CV35&gt;=calculadoraViab!$C$86,fluxoDeCaixa!CV35&lt;EDATE(calculadoraViab!$C$86,calculadoraViab!$B$87)),IF(AND(calculadoraViab!CV29&lt;&gt;0,calculadoraViab!$B$71=0,calculadoraViab!$B$72=100%,calculadoraViab!$B$73=0,calculadoraViab!$B$86=0),calculadoraViab!$C$59/calculadoraViab!$B$87,calculadoraViab!$D$72*(calculadoraViab!$B$66*calculadoraViab!$C$72/calculadoraViab!$B$87)),0)
+
IF(MONTH(fluxoDeCaixa!CV35)&amp;YEAR(fluxoDeCaixa!CV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IF(MONTH(fluxoDeCaixa!CV3)&amp;YEAR(fluxoDeCaixa!CV3)=MONTH(EDATE(calculadoraViab!$C$87,3))&amp;YEAR(EDATE(calculadoraViab!$C$87,3)),(calculadoraViab!$C$74*calculadoraViab!$B$66/4),0)
+
IF(MONTH(fluxoDeCaixa!CV3)&amp;YEAR(fluxoDeCaixa!CV3)=MONTH(EDATE(calculadoraViab!$C$87,6))&amp;YEAR(EDATE(calculadoraViab!$C$87,6)),(calculadoraViab!$C$74*calculadoraViab!$B$66/4),0)
+
IF(MONTH(fluxoDeCaixa!CV3)&amp;YEAR(fluxoDeCaixa!CV3)=MONTH(EDATE(calculadoraViab!$C$87,9))&amp;YEAR(EDATE(calculadoraViab!$C$87,9)),(calculadoraViab!$C$74*calculadoraViab!$B$66/4),0)
+
IF(MONTH(fluxoDeCaixa!CV3)&amp;YEAR(fluxoDeCaixa!CV3)=MONTH(EDATE(calculadoraViab!$C$87,12))&amp;YEAR(EDATE(calculadoraViab!$C$87,12)),(calculadoraViab!$C$74*calculadoraViab!$B$66/4),0)
+
IF(MONTH(fluxoDeCaixa!CV3)&amp;YEAR(fluxoDeCaixa!CV3)=MONTH(EDATE(calculadoraViab!$C$87,15))&amp;YEAR(EDATE(calculadoraViab!$C$87,15)),(calculadoraViab!$C$75*calculadoraViab!$B$66/4),0)
+
IF(MONTH(fluxoDeCaixa!CV3)&amp;YEAR(fluxoDeCaixa!CV3)=MONTH(EDATE(calculadoraViab!$C$87,18))&amp;YEAR(EDATE(calculadoraViab!$C$87,18)),(calculadoraViab!$C$75*calculadoraViab!$B$66/4),0)
+
IF(MONTH(fluxoDeCaixa!CV3)&amp;YEAR(fluxoDeCaixa!CV3)=MONTH(EDATE(calculadoraViab!$C$87,21))&amp;YEAR(EDATE(calculadoraViab!$C$87,21)),(calculadoraViab!$C$75*calculadoraViab!$B$66/4),0)
+
IF(MONTH(fluxoDeCaixa!CV3)&amp;YEAR(fluxoDeCaixa!CV3)=MONTH(EDATE(calculadoraViab!$C$87,24))&amp;YEAR(EDATE(calculadoraViab!$C$87,24)),(calculadoraViab!$C$75*calculadoraViab!$B$66/4),0)</f>
        <v>0</v>
      </c>
      <c r="CW43" s="292">
        <f>IF(AND(fluxoDeCaixa!CW35&gt;=calculadoraViab!$C$85,fluxoDeCaixa!CW35&lt;EDATE(calculadoraViab!$C$85,calculadoraViab!$B$86+calculadoraViab!$B$87)),calculadoraViab!$D$71*(calculadoraViab!$B$66*calculadoraViab!$C$71/(calculadoraViab!$B$86+calculadoraViab!$B$87)),0)
+
IF(AND(fluxoDeCaixa!CW35&gt;=calculadoraViab!$C$86,fluxoDeCaixa!CW35&lt;EDATE(calculadoraViab!$C$86,calculadoraViab!$B$87)),IF(AND(calculadoraViab!CW29&lt;&gt;0,calculadoraViab!$B$71=0,calculadoraViab!$B$72=100%,calculadoraViab!$B$73=0,calculadoraViab!$B$86=0),calculadoraViab!$C$59/calculadoraViab!$B$87,calculadoraViab!$D$72*(calculadoraViab!$B$66*calculadoraViab!$C$72/calculadoraViab!$B$87)),0)
+
IF(MONTH(fluxoDeCaixa!CW35)&amp;YEAR(fluxoDeCaixa!CW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IF(MONTH(fluxoDeCaixa!CW3)&amp;YEAR(fluxoDeCaixa!CW3)=MONTH(EDATE(calculadoraViab!$C$87,3))&amp;YEAR(EDATE(calculadoraViab!$C$87,3)),(calculadoraViab!$C$74*calculadoraViab!$B$66/4),0)
+
IF(MONTH(fluxoDeCaixa!CW3)&amp;YEAR(fluxoDeCaixa!CW3)=MONTH(EDATE(calculadoraViab!$C$87,6))&amp;YEAR(EDATE(calculadoraViab!$C$87,6)),(calculadoraViab!$C$74*calculadoraViab!$B$66/4),0)
+
IF(MONTH(fluxoDeCaixa!CW3)&amp;YEAR(fluxoDeCaixa!CW3)=MONTH(EDATE(calculadoraViab!$C$87,9))&amp;YEAR(EDATE(calculadoraViab!$C$87,9)),(calculadoraViab!$C$74*calculadoraViab!$B$66/4),0)
+
IF(MONTH(fluxoDeCaixa!CW3)&amp;YEAR(fluxoDeCaixa!CW3)=MONTH(EDATE(calculadoraViab!$C$87,12))&amp;YEAR(EDATE(calculadoraViab!$C$87,12)),(calculadoraViab!$C$74*calculadoraViab!$B$66/4),0)
+
IF(MONTH(fluxoDeCaixa!CW3)&amp;YEAR(fluxoDeCaixa!CW3)=MONTH(EDATE(calculadoraViab!$C$87,15))&amp;YEAR(EDATE(calculadoraViab!$C$87,15)),(calculadoraViab!$C$75*calculadoraViab!$B$66/4),0)
+
IF(MONTH(fluxoDeCaixa!CW3)&amp;YEAR(fluxoDeCaixa!CW3)=MONTH(EDATE(calculadoraViab!$C$87,18))&amp;YEAR(EDATE(calculadoraViab!$C$87,18)),(calculadoraViab!$C$75*calculadoraViab!$B$66/4),0)
+
IF(MONTH(fluxoDeCaixa!CW3)&amp;YEAR(fluxoDeCaixa!CW3)=MONTH(EDATE(calculadoraViab!$C$87,21))&amp;YEAR(EDATE(calculadoraViab!$C$87,21)),(calculadoraViab!$C$75*calculadoraViab!$B$66/4),0)
+
IF(MONTH(fluxoDeCaixa!CW3)&amp;YEAR(fluxoDeCaixa!CW3)=MONTH(EDATE(calculadoraViab!$C$87,24))&amp;YEAR(EDATE(calculadoraViab!$C$87,24)),(calculadoraViab!$C$75*calculadoraViab!$B$66/4),0)</f>
        <v>0</v>
      </c>
      <c r="CX43" s="292">
        <f>IF(AND(fluxoDeCaixa!CX35&gt;=calculadoraViab!$C$85,fluxoDeCaixa!CX35&lt;EDATE(calculadoraViab!$C$85,calculadoraViab!$B$86+calculadoraViab!$B$87)),calculadoraViab!$D$71*(calculadoraViab!$B$66*calculadoraViab!$C$71/(calculadoraViab!$B$86+calculadoraViab!$B$87)),0)
+
IF(AND(fluxoDeCaixa!CX35&gt;=calculadoraViab!$C$86,fluxoDeCaixa!CX35&lt;EDATE(calculadoraViab!$C$86,calculadoraViab!$B$87)),IF(AND(calculadoraViab!CX29&lt;&gt;0,calculadoraViab!$B$71=0,calculadoraViab!$B$72=100%,calculadoraViab!$B$73=0,calculadoraViab!$B$86=0),calculadoraViab!$C$59/calculadoraViab!$B$87,calculadoraViab!$D$72*(calculadoraViab!$B$66*calculadoraViab!$C$72/calculadoraViab!$B$87)),0)
+
IF(MONTH(fluxoDeCaixa!CX35)&amp;YEAR(fluxoDeCaixa!CX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IF(MONTH(fluxoDeCaixa!CX3)&amp;YEAR(fluxoDeCaixa!CX3)=MONTH(EDATE(calculadoraViab!$C$87,3))&amp;YEAR(EDATE(calculadoraViab!$C$87,3)),(calculadoraViab!$C$74*calculadoraViab!$B$66/4),0)
+
IF(MONTH(fluxoDeCaixa!CX3)&amp;YEAR(fluxoDeCaixa!CX3)=MONTH(EDATE(calculadoraViab!$C$87,6))&amp;YEAR(EDATE(calculadoraViab!$C$87,6)),(calculadoraViab!$C$74*calculadoraViab!$B$66/4),0)
+
IF(MONTH(fluxoDeCaixa!CX3)&amp;YEAR(fluxoDeCaixa!CX3)=MONTH(EDATE(calculadoraViab!$C$87,9))&amp;YEAR(EDATE(calculadoraViab!$C$87,9)),(calculadoraViab!$C$74*calculadoraViab!$B$66/4),0)
+
IF(MONTH(fluxoDeCaixa!CX3)&amp;YEAR(fluxoDeCaixa!CX3)=MONTH(EDATE(calculadoraViab!$C$87,12))&amp;YEAR(EDATE(calculadoraViab!$C$87,12)),(calculadoraViab!$C$74*calculadoraViab!$B$66/4),0)
+
IF(MONTH(fluxoDeCaixa!CX3)&amp;YEAR(fluxoDeCaixa!CX3)=MONTH(EDATE(calculadoraViab!$C$87,15))&amp;YEAR(EDATE(calculadoraViab!$C$87,15)),(calculadoraViab!$C$75*calculadoraViab!$B$66/4),0)
+
IF(MONTH(fluxoDeCaixa!CX3)&amp;YEAR(fluxoDeCaixa!CX3)=MONTH(EDATE(calculadoraViab!$C$87,18))&amp;YEAR(EDATE(calculadoraViab!$C$87,18)),(calculadoraViab!$C$75*calculadoraViab!$B$66/4),0)
+
IF(MONTH(fluxoDeCaixa!CX3)&amp;YEAR(fluxoDeCaixa!CX3)=MONTH(EDATE(calculadoraViab!$C$87,21))&amp;YEAR(EDATE(calculadoraViab!$C$87,21)),(calculadoraViab!$C$75*calculadoraViab!$B$66/4),0)
+
IF(MONTH(fluxoDeCaixa!CX3)&amp;YEAR(fluxoDeCaixa!CX3)=MONTH(EDATE(calculadoraViab!$C$87,24))&amp;YEAR(EDATE(calculadoraViab!$C$87,24)),(calculadoraViab!$C$75*calculadoraViab!$B$66/4),0)</f>
        <v>0</v>
      </c>
      <c r="CY43" s="292">
        <f>IF(AND(fluxoDeCaixa!CY35&gt;=calculadoraViab!$C$85,fluxoDeCaixa!CY35&lt;EDATE(calculadoraViab!$C$85,calculadoraViab!$B$86+calculadoraViab!$B$87)),calculadoraViab!$D$71*(calculadoraViab!$B$66*calculadoraViab!$C$71/(calculadoraViab!$B$86+calculadoraViab!$B$87)),0)
+
IF(AND(fluxoDeCaixa!CY35&gt;=calculadoraViab!$C$86,fluxoDeCaixa!CY35&lt;EDATE(calculadoraViab!$C$86,calculadoraViab!$B$87)),IF(AND(calculadoraViab!CY29&lt;&gt;0,calculadoraViab!$B$71=0,calculadoraViab!$B$72=100%,calculadoraViab!$B$73=0,calculadoraViab!$B$86=0),calculadoraViab!$C$59/calculadoraViab!$B$87,calculadoraViab!$D$72*(calculadoraViab!$B$66*calculadoraViab!$C$72/calculadoraViab!$B$87)),0)
+
IF(MONTH(fluxoDeCaixa!CY35)&amp;YEAR(fluxoDeCaixa!CY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IF(MONTH(fluxoDeCaixa!CY3)&amp;YEAR(fluxoDeCaixa!CY3)=MONTH(EDATE(calculadoraViab!$C$87,3))&amp;YEAR(EDATE(calculadoraViab!$C$87,3)),(calculadoraViab!$C$74*calculadoraViab!$B$66/4),0)
+
IF(MONTH(fluxoDeCaixa!CY3)&amp;YEAR(fluxoDeCaixa!CY3)=MONTH(EDATE(calculadoraViab!$C$87,6))&amp;YEAR(EDATE(calculadoraViab!$C$87,6)),(calculadoraViab!$C$74*calculadoraViab!$B$66/4),0)
+
IF(MONTH(fluxoDeCaixa!CY3)&amp;YEAR(fluxoDeCaixa!CY3)=MONTH(EDATE(calculadoraViab!$C$87,9))&amp;YEAR(EDATE(calculadoraViab!$C$87,9)),(calculadoraViab!$C$74*calculadoraViab!$B$66/4),0)
+
IF(MONTH(fluxoDeCaixa!CY3)&amp;YEAR(fluxoDeCaixa!CY3)=MONTH(EDATE(calculadoraViab!$C$87,12))&amp;YEAR(EDATE(calculadoraViab!$C$87,12)),(calculadoraViab!$C$74*calculadoraViab!$B$66/4),0)
+
IF(MONTH(fluxoDeCaixa!CY3)&amp;YEAR(fluxoDeCaixa!CY3)=MONTH(EDATE(calculadoraViab!$C$87,15))&amp;YEAR(EDATE(calculadoraViab!$C$87,15)),(calculadoraViab!$C$75*calculadoraViab!$B$66/4),0)
+
IF(MONTH(fluxoDeCaixa!CY3)&amp;YEAR(fluxoDeCaixa!CY3)=MONTH(EDATE(calculadoraViab!$C$87,18))&amp;YEAR(EDATE(calculadoraViab!$C$87,18)),(calculadoraViab!$C$75*calculadoraViab!$B$66/4),0)
+
IF(MONTH(fluxoDeCaixa!CY3)&amp;YEAR(fluxoDeCaixa!CY3)=MONTH(EDATE(calculadoraViab!$C$87,21))&amp;YEAR(EDATE(calculadoraViab!$C$87,21)),(calculadoraViab!$C$75*calculadoraViab!$B$66/4),0)
+
IF(MONTH(fluxoDeCaixa!CY3)&amp;YEAR(fluxoDeCaixa!CY3)=MONTH(EDATE(calculadoraViab!$C$87,24))&amp;YEAR(EDATE(calculadoraViab!$C$87,24)),(calculadoraViab!$C$75*calculadoraViab!$B$66/4),0)</f>
        <v>0</v>
      </c>
      <c r="CZ43" s="292">
        <f>IF(AND(fluxoDeCaixa!CZ35&gt;=calculadoraViab!$C$85,fluxoDeCaixa!CZ35&lt;EDATE(calculadoraViab!$C$85,calculadoraViab!$B$86+calculadoraViab!$B$87)),calculadoraViab!$D$71*(calculadoraViab!$B$66*calculadoraViab!$C$71/(calculadoraViab!$B$86+calculadoraViab!$B$87)),0)
+
IF(AND(fluxoDeCaixa!CZ35&gt;=calculadoraViab!$C$86,fluxoDeCaixa!CZ35&lt;EDATE(calculadoraViab!$C$86,calculadoraViab!$B$87)),IF(AND(calculadoraViab!CZ29&lt;&gt;0,calculadoraViab!$B$71=0,calculadoraViab!$B$72=100%,calculadoraViab!$B$73=0,calculadoraViab!$B$86=0),calculadoraViab!$C$59/calculadoraViab!$B$87,calculadoraViab!$D$72*(calculadoraViab!$B$66*calculadoraViab!$C$72/calculadoraViab!$B$87)),0)
+
IF(MONTH(fluxoDeCaixa!CZ35)&amp;YEAR(fluxoDeCaixa!CZ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IF(MONTH(fluxoDeCaixa!CZ3)&amp;YEAR(fluxoDeCaixa!CZ3)=MONTH(EDATE(calculadoraViab!$C$87,3))&amp;YEAR(EDATE(calculadoraViab!$C$87,3)),(calculadoraViab!$C$74*calculadoraViab!$B$66/4),0)
+
IF(MONTH(fluxoDeCaixa!CZ3)&amp;YEAR(fluxoDeCaixa!CZ3)=MONTH(EDATE(calculadoraViab!$C$87,6))&amp;YEAR(EDATE(calculadoraViab!$C$87,6)),(calculadoraViab!$C$74*calculadoraViab!$B$66/4),0)
+
IF(MONTH(fluxoDeCaixa!CZ3)&amp;YEAR(fluxoDeCaixa!CZ3)=MONTH(EDATE(calculadoraViab!$C$87,9))&amp;YEAR(EDATE(calculadoraViab!$C$87,9)),(calculadoraViab!$C$74*calculadoraViab!$B$66/4),0)
+
IF(MONTH(fluxoDeCaixa!CZ3)&amp;YEAR(fluxoDeCaixa!CZ3)=MONTH(EDATE(calculadoraViab!$C$87,12))&amp;YEAR(EDATE(calculadoraViab!$C$87,12)),(calculadoraViab!$C$74*calculadoraViab!$B$66/4),0)
+
IF(MONTH(fluxoDeCaixa!CZ3)&amp;YEAR(fluxoDeCaixa!CZ3)=MONTH(EDATE(calculadoraViab!$C$87,15))&amp;YEAR(EDATE(calculadoraViab!$C$87,15)),(calculadoraViab!$C$75*calculadoraViab!$B$66/4),0)
+
IF(MONTH(fluxoDeCaixa!CZ3)&amp;YEAR(fluxoDeCaixa!CZ3)=MONTH(EDATE(calculadoraViab!$C$87,18))&amp;YEAR(EDATE(calculadoraViab!$C$87,18)),(calculadoraViab!$C$75*calculadoraViab!$B$66/4),0)
+
IF(MONTH(fluxoDeCaixa!CZ3)&amp;YEAR(fluxoDeCaixa!CZ3)=MONTH(EDATE(calculadoraViab!$C$87,21))&amp;YEAR(EDATE(calculadoraViab!$C$87,21)),(calculadoraViab!$C$75*calculadoraViab!$B$66/4),0)
+
IF(MONTH(fluxoDeCaixa!CZ3)&amp;YEAR(fluxoDeCaixa!CZ3)=MONTH(EDATE(calculadoraViab!$C$87,24))&amp;YEAR(EDATE(calculadoraViab!$C$87,24)),(calculadoraViab!$C$75*calculadoraViab!$B$66/4),0)</f>
        <v>0</v>
      </c>
      <c r="DA43" s="292">
        <f>IF(AND(fluxoDeCaixa!DA35&gt;=calculadoraViab!$C$85,fluxoDeCaixa!DA35&lt;EDATE(calculadoraViab!$C$85,calculadoraViab!$B$86+calculadoraViab!$B$87)),calculadoraViab!$D$71*(calculadoraViab!$B$66*calculadoraViab!$C$71/(calculadoraViab!$B$86+calculadoraViab!$B$87)),0)
+
IF(AND(fluxoDeCaixa!DA35&gt;=calculadoraViab!$C$86,fluxoDeCaixa!DA35&lt;EDATE(calculadoraViab!$C$86,calculadoraViab!$B$87)),IF(AND(calculadoraViab!DA29&lt;&gt;0,calculadoraViab!$B$71=0,calculadoraViab!$B$72=100%,calculadoraViab!$B$73=0,calculadoraViab!$B$86=0),calculadoraViab!$C$59/calculadoraViab!$B$87,calculadoraViab!$D$72*(calculadoraViab!$B$66*calculadoraViab!$C$72/calculadoraViab!$B$87)),0)
+
IF(MONTH(fluxoDeCaixa!DA35)&amp;YEAR(fluxoDeCaixa!DA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IF(MONTH(fluxoDeCaixa!DA3)&amp;YEAR(fluxoDeCaixa!DA3)=MONTH(EDATE(calculadoraViab!$C$87,3))&amp;YEAR(EDATE(calculadoraViab!$C$87,3)),(calculadoraViab!$C$74*calculadoraViab!$B$66/4),0)
+
IF(MONTH(fluxoDeCaixa!DA3)&amp;YEAR(fluxoDeCaixa!DA3)=MONTH(EDATE(calculadoraViab!$C$87,6))&amp;YEAR(EDATE(calculadoraViab!$C$87,6)),(calculadoraViab!$C$74*calculadoraViab!$B$66/4),0)
+
IF(MONTH(fluxoDeCaixa!DA3)&amp;YEAR(fluxoDeCaixa!DA3)=MONTH(EDATE(calculadoraViab!$C$87,9))&amp;YEAR(EDATE(calculadoraViab!$C$87,9)),(calculadoraViab!$C$74*calculadoraViab!$B$66/4),0)
+
IF(MONTH(fluxoDeCaixa!DA3)&amp;YEAR(fluxoDeCaixa!DA3)=MONTH(EDATE(calculadoraViab!$C$87,12))&amp;YEAR(EDATE(calculadoraViab!$C$87,12)),(calculadoraViab!$C$74*calculadoraViab!$B$66/4),0)
+
IF(MONTH(fluxoDeCaixa!DA3)&amp;YEAR(fluxoDeCaixa!DA3)=MONTH(EDATE(calculadoraViab!$C$87,15))&amp;YEAR(EDATE(calculadoraViab!$C$87,15)),(calculadoraViab!$C$75*calculadoraViab!$B$66/4),0)
+
IF(MONTH(fluxoDeCaixa!DA3)&amp;YEAR(fluxoDeCaixa!DA3)=MONTH(EDATE(calculadoraViab!$C$87,18))&amp;YEAR(EDATE(calculadoraViab!$C$87,18)),(calculadoraViab!$C$75*calculadoraViab!$B$66/4),0)
+
IF(MONTH(fluxoDeCaixa!DA3)&amp;YEAR(fluxoDeCaixa!DA3)=MONTH(EDATE(calculadoraViab!$C$87,21))&amp;YEAR(EDATE(calculadoraViab!$C$87,21)),(calculadoraViab!$C$75*calculadoraViab!$B$66/4),0)
+
IF(MONTH(fluxoDeCaixa!DA3)&amp;YEAR(fluxoDeCaixa!DA3)=MONTH(EDATE(calculadoraViab!$C$87,24))&amp;YEAR(EDATE(calculadoraViab!$C$87,24)),(calculadoraViab!$C$75*calculadoraViab!$B$66/4),0)</f>
        <v>0</v>
      </c>
      <c r="DB43" s="292">
        <f>IF(AND(fluxoDeCaixa!DB35&gt;=calculadoraViab!$C$85,fluxoDeCaixa!DB35&lt;EDATE(calculadoraViab!$C$85,calculadoraViab!$B$86+calculadoraViab!$B$87)),calculadoraViab!$D$71*(calculadoraViab!$B$66*calculadoraViab!$C$71/(calculadoraViab!$B$86+calculadoraViab!$B$87)),0)
+
IF(AND(fluxoDeCaixa!DB35&gt;=calculadoraViab!$C$86,fluxoDeCaixa!DB35&lt;EDATE(calculadoraViab!$C$86,calculadoraViab!$B$87)),IF(AND(calculadoraViab!DB29&lt;&gt;0,calculadoraViab!$B$71=0,calculadoraViab!$B$72=100%,calculadoraViab!$B$73=0,calculadoraViab!$B$86=0),calculadoraViab!$C$59/calculadoraViab!$B$87,calculadoraViab!$D$72*(calculadoraViab!$B$66*calculadoraViab!$C$72/calculadoraViab!$B$87)),0)
+
IF(MONTH(fluxoDeCaixa!DB35)&amp;YEAR(fluxoDeCaixa!DB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IF(MONTH(fluxoDeCaixa!DB3)&amp;YEAR(fluxoDeCaixa!DB3)=MONTH(EDATE(calculadoraViab!$C$87,3))&amp;YEAR(EDATE(calculadoraViab!$C$87,3)),(calculadoraViab!$C$74*calculadoraViab!$B$66/4),0)
+
IF(MONTH(fluxoDeCaixa!DB3)&amp;YEAR(fluxoDeCaixa!DB3)=MONTH(EDATE(calculadoraViab!$C$87,6))&amp;YEAR(EDATE(calculadoraViab!$C$87,6)),(calculadoraViab!$C$74*calculadoraViab!$B$66/4),0)
+
IF(MONTH(fluxoDeCaixa!DB3)&amp;YEAR(fluxoDeCaixa!DB3)=MONTH(EDATE(calculadoraViab!$C$87,9))&amp;YEAR(EDATE(calculadoraViab!$C$87,9)),(calculadoraViab!$C$74*calculadoraViab!$B$66/4),0)
+
IF(MONTH(fluxoDeCaixa!DB3)&amp;YEAR(fluxoDeCaixa!DB3)=MONTH(EDATE(calculadoraViab!$C$87,12))&amp;YEAR(EDATE(calculadoraViab!$C$87,12)),(calculadoraViab!$C$74*calculadoraViab!$B$66/4),0)
+
IF(MONTH(fluxoDeCaixa!DB3)&amp;YEAR(fluxoDeCaixa!DB3)=MONTH(EDATE(calculadoraViab!$C$87,15))&amp;YEAR(EDATE(calculadoraViab!$C$87,15)),(calculadoraViab!$C$75*calculadoraViab!$B$66/4),0)
+
IF(MONTH(fluxoDeCaixa!DB3)&amp;YEAR(fluxoDeCaixa!DB3)=MONTH(EDATE(calculadoraViab!$C$87,18))&amp;YEAR(EDATE(calculadoraViab!$C$87,18)),(calculadoraViab!$C$75*calculadoraViab!$B$66/4),0)
+
IF(MONTH(fluxoDeCaixa!DB3)&amp;YEAR(fluxoDeCaixa!DB3)=MONTH(EDATE(calculadoraViab!$C$87,21))&amp;YEAR(EDATE(calculadoraViab!$C$87,21)),(calculadoraViab!$C$75*calculadoraViab!$B$66/4),0)
+
IF(MONTH(fluxoDeCaixa!DB3)&amp;YEAR(fluxoDeCaixa!DB3)=MONTH(EDATE(calculadoraViab!$C$87,24))&amp;YEAR(EDATE(calculadoraViab!$C$87,24)),(calculadoraViab!$C$75*calculadoraViab!$B$66/4),0)</f>
        <v>0</v>
      </c>
      <c r="DC43" s="292">
        <f>IF(AND(fluxoDeCaixa!DC35&gt;=calculadoraViab!$C$85,fluxoDeCaixa!DC35&lt;EDATE(calculadoraViab!$C$85,calculadoraViab!$B$86+calculadoraViab!$B$87)),calculadoraViab!$D$71*(calculadoraViab!$B$66*calculadoraViab!$C$71/(calculadoraViab!$B$86+calculadoraViab!$B$87)),0)
+
IF(AND(fluxoDeCaixa!DC35&gt;=calculadoraViab!$C$86,fluxoDeCaixa!DC35&lt;EDATE(calculadoraViab!$C$86,calculadoraViab!$B$87)),IF(AND(calculadoraViab!DC29&lt;&gt;0,calculadoraViab!$B$71=0,calculadoraViab!$B$72=100%,calculadoraViab!$B$73=0,calculadoraViab!$B$86=0),calculadoraViab!$C$59/calculadoraViab!$B$87,calculadoraViab!$D$72*(calculadoraViab!$B$66*calculadoraViab!$C$72/calculadoraViab!$B$87)),0)
+
IF(MONTH(fluxoDeCaixa!DC35)&amp;YEAR(fluxoDeCaixa!DC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IF(MONTH(fluxoDeCaixa!DC3)&amp;YEAR(fluxoDeCaixa!DC3)=MONTH(EDATE(calculadoraViab!$C$87,3))&amp;YEAR(EDATE(calculadoraViab!$C$87,3)),(calculadoraViab!$C$74*calculadoraViab!$B$66/4),0)
+
IF(MONTH(fluxoDeCaixa!DC3)&amp;YEAR(fluxoDeCaixa!DC3)=MONTH(EDATE(calculadoraViab!$C$87,6))&amp;YEAR(EDATE(calculadoraViab!$C$87,6)),(calculadoraViab!$C$74*calculadoraViab!$B$66/4),0)
+
IF(MONTH(fluxoDeCaixa!DC3)&amp;YEAR(fluxoDeCaixa!DC3)=MONTH(EDATE(calculadoraViab!$C$87,9))&amp;YEAR(EDATE(calculadoraViab!$C$87,9)),(calculadoraViab!$C$74*calculadoraViab!$B$66/4),0)
+
IF(MONTH(fluxoDeCaixa!DC3)&amp;YEAR(fluxoDeCaixa!DC3)=MONTH(EDATE(calculadoraViab!$C$87,12))&amp;YEAR(EDATE(calculadoraViab!$C$87,12)),(calculadoraViab!$C$74*calculadoraViab!$B$66/4),0)
+
IF(MONTH(fluxoDeCaixa!DC3)&amp;YEAR(fluxoDeCaixa!DC3)=MONTH(EDATE(calculadoraViab!$C$87,15))&amp;YEAR(EDATE(calculadoraViab!$C$87,15)),(calculadoraViab!$C$75*calculadoraViab!$B$66/4),0)
+
IF(MONTH(fluxoDeCaixa!DC3)&amp;YEAR(fluxoDeCaixa!DC3)=MONTH(EDATE(calculadoraViab!$C$87,18))&amp;YEAR(EDATE(calculadoraViab!$C$87,18)),(calculadoraViab!$C$75*calculadoraViab!$B$66/4),0)
+
IF(MONTH(fluxoDeCaixa!DC3)&amp;YEAR(fluxoDeCaixa!DC3)=MONTH(EDATE(calculadoraViab!$C$87,21))&amp;YEAR(EDATE(calculadoraViab!$C$87,21)),(calculadoraViab!$C$75*calculadoraViab!$B$66/4),0)
+
IF(MONTH(fluxoDeCaixa!DC3)&amp;YEAR(fluxoDeCaixa!DC3)=MONTH(EDATE(calculadoraViab!$C$87,24))&amp;YEAR(EDATE(calculadoraViab!$C$87,24)),(calculadoraViab!$C$75*calculadoraViab!$B$66/4),0)</f>
        <v>0</v>
      </c>
      <c r="DD43" s="292">
        <f>IF(AND(fluxoDeCaixa!DD35&gt;=calculadoraViab!$C$85,fluxoDeCaixa!DD35&lt;EDATE(calculadoraViab!$C$85,calculadoraViab!$B$86+calculadoraViab!$B$87)),calculadoraViab!$D$71*(calculadoraViab!$B$66*calculadoraViab!$C$71/(calculadoraViab!$B$86+calculadoraViab!$B$87)),0)
+
IF(AND(fluxoDeCaixa!DD35&gt;=calculadoraViab!$C$86,fluxoDeCaixa!DD35&lt;EDATE(calculadoraViab!$C$86,calculadoraViab!$B$87)),IF(AND(calculadoraViab!DD29&lt;&gt;0,calculadoraViab!$B$71=0,calculadoraViab!$B$72=100%,calculadoraViab!$B$73=0,calculadoraViab!$B$86=0),calculadoraViab!$C$59/calculadoraViab!$B$87,calculadoraViab!$D$72*(calculadoraViab!$B$66*calculadoraViab!$C$72/calculadoraViab!$B$87)),0)
+
IF(MONTH(fluxoDeCaixa!DD35)&amp;YEAR(fluxoDeCaixa!DD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IF(MONTH(fluxoDeCaixa!DD3)&amp;YEAR(fluxoDeCaixa!DD3)=MONTH(EDATE(calculadoraViab!$C$87,3))&amp;YEAR(EDATE(calculadoraViab!$C$87,3)),(calculadoraViab!$C$74*calculadoraViab!$B$66/4),0)
+
IF(MONTH(fluxoDeCaixa!DD3)&amp;YEAR(fluxoDeCaixa!DD3)=MONTH(EDATE(calculadoraViab!$C$87,6))&amp;YEAR(EDATE(calculadoraViab!$C$87,6)),(calculadoraViab!$C$74*calculadoraViab!$B$66/4),0)
+
IF(MONTH(fluxoDeCaixa!DD3)&amp;YEAR(fluxoDeCaixa!DD3)=MONTH(EDATE(calculadoraViab!$C$87,9))&amp;YEAR(EDATE(calculadoraViab!$C$87,9)),(calculadoraViab!$C$74*calculadoraViab!$B$66/4),0)
+
IF(MONTH(fluxoDeCaixa!DD3)&amp;YEAR(fluxoDeCaixa!DD3)=MONTH(EDATE(calculadoraViab!$C$87,12))&amp;YEAR(EDATE(calculadoraViab!$C$87,12)),(calculadoraViab!$C$74*calculadoraViab!$B$66/4),0)
+
IF(MONTH(fluxoDeCaixa!DD3)&amp;YEAR(fluxoDeCaixa!DD3)=MONTH(EDATE(calculadoraViab!$C$87,15))&amp;YEAR(EDATE(calculadoraViab!$C$87,15)),(calculadoraViab!$C$75*calculadoraViab!$B$66/4),0)
+
IF(MONTH(fluxoDeCaixa!DD3)&amp;YEAR(fluxoDeCaixa!DD3)=MONTH(EDATE(calculadoraViab!$C$87,18))&amp;YEAR(EDATE(calculadoraViab!$C$87,18)),(calculadoraViab!$C$75*calculadoraViab!$B$66/4),0)
+
IF(MONTH(fluxoDeCaixa!DD3)&amp;YEAR(fluxoDeCaixa!DD3)=MONTH(EDATE(calculadoraViab!$C$87,21))&amp;YEAR(EDATE(calculadoraViab!$C$87,21)),(calculadoraViab!$C$75*calculadoraViab!$B$66/4),0)
+
IF(MONTH(fluxoDeCaixa!DD3)&amp;YEAR(fluxoDeCaixa!DD3)=MONTH(EDATE(calculadoraViab!$C$87,24))&amp;YEAR(EDATE(calculadoraViab!$C$87,24)),(calculadoraViab!$C$75*calculadoraViab!$B$66/4),0)</f>
        <v>0</v>
      </c>
      <c r="DE43" s="292">
        <f>IF(AND(fluxoDeCaixa!DE35&gt;=calculadoraViab!$C$85,fluxoDeCaixa!DE35&lt;EDATE(calculadoraViab!$C$85,calculadoraViab!$B$86+calculadoraViab!$B$87)),calculadoraViab!$D$71*(calculadoraViab!$B$66*calculadoraViab!$C$71/(calculadoraViab!$B$86+calculadoraViab!$B$87)),0)
+
IF(AND(fluxoDeCaixa!DE35&gt;=calculadoraViab!$C$86,fluxoDeCaixa!DE35&lt;EDATE(calculadoraViab!$C$86,calculadoraViab!$B$87)),IF(AND(calculadoraViab!DE29&lt;&gt;0,calculadoraViab!$B$71=0,calculadoraViab!$B$72=100%,calculadoraViab!$B$73=0,calculadoraViab!$B$86=0),calculadoraViab!$C$59/calculadoraViab!$B$87,calculadoraViab!$D$72*(calculadoraViab!$B$66*calculadoraViab!$C$72/calculadoraViab!$B$87)),0)
+
IF(MONTH(fluxoDeCaixa!DE35)&amp;YEAR(fluxoDeCaixa!DE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IF(MONTH(fluxoDeCaixa!DE3)&amp;YEAR(fluxoDeCaixa!DE3)=MONTH(EDATE(calculadoraViab!$C$87,3))&amp;YEAR(EDATE(calculadoraViab!$C$87,3)),(calculadoraViab!$C$74*calculadoraViab!$B$66/4),0)
+
IF(MONTH(fluxoDeCaixa!DE3)&amp;YEAR(fluxoDeCaixa!DE3)=MONTH(EDATE(calculadoraViab!$C$87,6))&amp;YEAR(EDATE(calculadoraViab!$C$87,6)),(calculadoraViab!$C$74*calculadoraViab!$B$66/4),0)
+
IF(MONTH(fluxoDeCaixa!DE3)&amp;YEAR(fluxoDeCaixa!DE3)=MONTH(EDATE(calculadoraViab!$C$87,9))&amp;YEAR(EDATE(calculadoraViab!$C$87,9)),(calculadoraViab!$C$74*calculadoraViab!$B$66/4),0)
+
IF(MONTH(fluxoDeCaixa!DE3)&amp;YEAR(fluxoDeCaixa!DE3)=MONTH(EDATE(calculadoraViab!$C$87,12))&amp;YEAR(EDATE(calculadoraViab!$C$87,12)),(calculadoraViab!$C$74*calculadoraViab!$B$66/4),0)
+
IF(MONTH(fluxoDeCaixa!DE3)&amp;YEAR(fluxoDeCaixa!DE3)=MONTH(EDATE(calculadoraViab!$C$87,15))&amp;YEAR(EDATE(calculadoraViab!$C$87,15)),(calculadoraViab!$C$75*calculadoraViab!$B$66/4),0)
+
IF(MONTH(fluxoDeCaixa!DE3)&amp;YEAR(fluxoDeCaixa!DE3)=MONTH(EDATE(calculadoraViab!$C$87,18))&amp;YEAR(EDATE(calculadoraViab!$C$87,18)),(calculadoraViab!$C$75*calculadoraViab!$B$66/4),0)
+
IF(MONTH(fluxoDeCaixa!DE3)&amp;YEAR(fluxoDeCaixa!DE3)=MONTH(EDATE(calculadoraViab!$C$87,21))&amp;YEAR(EDATE(calculadoraViab!$C$87,21)),(calculadoraViab!$C$75*calculadoraViab!$B$66/4),0)
+
IF(MONTH(fluxoDeCaixa!DE3)&amp;YEAR(fluxoDeCaixa!DE3)=MONTH(EDATE(calculadoraViab!$C$87,24))&amp;YEAR(EDATE(calculadoraViab!$C$87,24)),(calculadoraViab!$C$75*calculadoraViab!$B$66/4),0)</f>
        <v>0</v>
      </c>
      <c r="DF43" s="292">
        <f>IF(AND(fluxoDeCaixa!DF35&gt;=calculadoraViab!$C$85,fluxoDeCaixa!DF35&lt;EDATE(calculadoraViab!$C$85,calculadoraViab!$B$86+calculadoraViab!$B$87)),calculadoraViab!$D$71*(calculadoraViab!$B$66*calculadoraViab!$C$71/(calculadoraViab!$B$86+calculadoraViab!$B$87)),0)
+
IF(AND(fluxoDeCaixa!DF35&gt;=calculadoraViab!$C$86,fluxoDeCaixa!DF35&lt;EDATE(calculadoraViab!$C$86,calculadoraViab!$B$87)),IF(AND(calculadoraViab!DF29&lt;&gt;0,calculadoraViab!$B$71=0,calculadoraViab!$B$72=100%,calculadoraViab!$B$73=0,calculadoraViab!$B$86=0),calculadoraViab!$C$59/calculadoraViab!$B$87,calculadoraViab!$D$72*(calculadoraViab!$B$66*calculadoraViab!$C$72/calculadoraViab!$B$87)),0)
+
IF(MONTH(fluxoDeCaixa!DF35)&amp;YEAR(fluxoDeCaixa!DF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IF(MONTH(fluxoDeCaixa!DF3)&amp;YEAR(fluxoDeCaixa!DF3)=MONTH(EDATE(calculadoraViab!$C$87,3))&amp;YEAR(EDATE(calculadoraViab!$C$87,3)),(calculadoraViab!$C$74*calculadoraViab!$B$66/4),0)
+
IF(MONTH(fluxoDeCaixa!DF3)&amp;YEAR(fluxoDeCaixa!DF3)=MONTH(EDATE(calculadoraViab!$C$87,6))&amp;YEAR(EDATE(calculadoraViab!$C$87,6)),(calculadoraViab!$C$74*calculadoraViab!$B$66/4),0)
+
IF(MONTH(fluxoDeCaixa!DF3)&amp;YEAR(fluxoDeCaixa!DF3)=MONTH(EDATE(calculadoraViab!$C$87,9))&amp;YEAR(EDATE(calculadoraViab!$C$87,9)),(calculadoraViab!$C$74*calculadoraViab!$B$66/4),0)
+
IF(MONTH(fluxoDeCaixa!DF3)&amp;YEAR(fluxoDeCaixa!DF3)=MONTH(EDATE(calculadoraViab!$C$87,12))&amp;YEAR(EDATE(calculadoraViab!$C$87,12)),(calculadoraViab!$C$74*calculadoraViab!$B$66/4),0)
+
IF(MONTH(fluxoDeCaixa!DF3)&amp;YEAR(fluxoDeCaixa!DF3)=MONTH(EDATE(calculadoraViab!$C$87,15))&amp;YEAR(EDATE(calculadoraViab!$C$87,15)),(calculadoraViab!$C$75*calculadoraViab!$B$66/4),0)
+
IF(MONTH(fluxoDeCaixa!DF3)&amp;YEAR(fluxoDeCaixa!DF3)=MONTH(EDATE(calculadoraViab!$C$87,18))&amp;YEAR(EDATE(calculadoraViab!$C$87,18)),(calculadoraViab!$C$75*calculadoraViab!$B$66/4),0)
+
IF(MONTH(fluxoDeCaixa!DF3)&amp;YEAR(fluxoDeCaixa!DF3)=MONTH(EDATE(calculadoraViab!$C$87,21))&amp;YEAR(EDATE(calculadoraViab!$C$87,21)),(calculadoraViab!$C$75*calculadoraViab!$B$66/4),0)
+
IF(MONTH(fluxoDeCaixa!DF3)&amp;YEAR(fluxoDeCaixa!DF3)=MONTH(EDATE(calculadoraViab!$C$87,24))&amp;YEAR(EDATE(calculadoraViab!$C$87,24)),(calculadoraViab!$C$75*calculadoraViab!$B$66/4),0)</f>
        <v>0</v>
      </c>
      <c r="DG43" s="292">
        <f>IF(AND(fluxoDeCaixa!DG35&gt;=calculadoraViab!$C$85,fluxoDeCaixa!DG35&lt;EDATE(calculadoraViab!$C$85,calculadoraViab!$B$86+calculadoraViab!$B$87)),calculadoraViab!$D$71*(calculadoraViab!$B$66*calculadoraViab!$C$71/(calculadoraViab!$B$86+calculadoraViab!$B$87)),0)
+
IF(AND(fluxoDeCaixa!DG35&gt;=calculadoraViab!$C$86,fluxoDeCaixa!DG35&lt;EDATE(calculadoraViab!$C$86,calculadoraViab!$B$87)),IF(AND(calculadoraViab!DG29&lt;&gt;0,calculadoraViab!$B$71=0,calculadoraViab!$B$72=100%,calculadoraViab!$B$73=0,calculadoraViab!$B$86=0),calculadoraViab!$C$59/calculadoraViab!$B$87,calculadoraViab!$D$72*(calculadoraViab!$B$66*calculadoraViab!$C$72/calculadoraViab!$B$87)),0)
+
IF(MONTH(fluxoDeCaixa!DG35)&amp;YEAR(fluxoDeCaixa!DG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IF(MONTH(fluxoDeCaixa!DG3)&amp;YEAR(fluxoDeCaixa!DG3)=MONTH(EDATE(calculadoraViab!$C$87,3))&amp;YEAR(EDATE(calculadoraViab!$C$87,3)),(calculadoraViab!$C$74*calculadoraViab!$B$66/4),0)
+
IF(MONTH(fluxoDeCaixa!DG3)&amp;YEAR(fluxoDeCaixa!DG3)=MONTH(EDATE(calculadoraViab!$C$87,6))&amp;YEAR(EDATE(calculadoraViab!$C$87,6)),(calculadoraViab!$C$74*calculadoraViab!$B$66/4),0)
+
IF(MONTH(fluxoDeCaixa!DG3)&amp;YEAR(fluxoDeCaixa!DG3)=MONTH(EDATE(calculadoraViab!$C$87,9))&amp;YEAR(EDATE(calculadoraViab!$C$87,9)),(calculadoraViab!$C$74*calculadoraViab!$B$66/4),0)
+
IF(MONTH(fluxoDeCaixa!DG3)&amp;YEAR(fluxoDeCaixa!DG3)=MONTH(EDATE(calculadoraViab!$C$87,12))&amp;YEAR(EDATE(calculadoraViab!$C$87,12)),(calculadoraViab!$C$74*calculadoraViab!$B$66/4),0)
+
IF(MONTH(fluxoDeCaixa!DG3)&amp;YEAR(fluxoDeCaixa!DG3)=MONTH(EDATE(calculadoraViab!$C$87,15))&amp;YEAR(EDATE(calculadoraViab!$C$87,15)),(calculadoraViab!$C$75*calculadoraViab!$B$66/4),0)
+
IF(MONTH(fluxoDeCaixa!DG3)&amp;YEAR(fluxoDeCaixa!DG3)=MONTH(EDATE(calculadoraViab!$C$87,18))&amp;YEAR(EDATE(calculadoraViab!$C$87,18)),(calculadoraViab!$C$75*calculadoraViab!$B$66/4),0)
+
IF(MONTH(fluxoDeCaixa!DG3)&amp;YEAR(fluxoDeCaixa!DG3)=MONTH(EDATE(calculadoraViab!$C$87,21))&amp;YEAR(EDATE(calculadoraViab!$C$87,21)),(calculadoraViab!$C$75*calculadoraViab!$B$66/4),0)
+
IF(MONTH(fluxoDeCaixa!DG3)&amp;YEAR(fluxoDeCaixa!DG3)=MONTH(EDATE(calculadoraViab!$C$87,24))&amp;YEAR(EDATE(calculadoraViab!$C$87,24)),(calculadoraViab!$C$75*calculadoraViab!$B$66/4),0)</f>
        <v>0</v>
      </c>
      <c r="DH43" s="292">
        <f>IF(AND(fluxoDeCaixa!DH35&gt;=calculadoraViab!$C$85,fluxoDeCaixa!DH35&lt;EDATE(calculadoraViab!$C$85,calculadoraViab!$B$86+calculadoraViab!$B$87)),calculadoraViab!$D$71*(calculadoraViab!$B$66*calculadoraViab!$C$71/(calculadoraViab!$B$86+calculadoraViab!$B$87)),0)
+
IF(AND(fluxoDeCaixa!DH35&gt;=calculadoraViab!$C$86,fluxoDeCaixa!DH35&lt;EDATE(calculadoraViab!$C$86,calculadoraViab!$B$87)),IF(AND(calculadoraViab!DH29&lt;&gt;0,calculadoraViab!$B$71=0,calculadoraViab!$B$72=100%,calculadoraViab!$B$73=0,calculadoraViab!$B$86=0),calculadoraViab!$C$59/calculadoraViab!$B$87,calculadoraViab!$D$72*(calculadoraViab!$B$66*calculadoraViab!$C$72/calculadoraViab!$B$87)),0)
+
IF(MONTH(fluxoDeCaixa!DH35)&amp;YEAR(fluxoDeCaixa!DH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IF(MONTH(fluxoDeCaixa!DH3)&amp;YEAR(fluxoDeCaixa!DH3)=MONTH(EDATE(calculadoraViab!$C$87,3))&amp;YEAR(EDATE(calculadoraViab!$C$87,3)),(calculadoraViab!$C$74*calculadoraViab!$B$66/4),0)
+
IF(MONTH(fluxoDeCaixa!DH3)&amp;YEAR(fluxoDeCaixa!DH3)=MONTH(EDATE(calculadoraViab!$C$87,6))&amp;YEAR(EDATE(calculadoraViab!$C$87,6)),(calculadoraViab!$C$74*calculadoraViab!$B$66/4),0)
+
IF(MONTH(fluxoDeCaixa!DH3)&amp;YEAR(fluxoDeCaixa!DH3)=MONTH(EDATE(calculadoraViab!$C$87,9))&amp;YEAR(EDATE(calculadoraViab!$C$87,9)),(calculadoraViab!$C$74*calculadoraViab!$B$66/4),0)
+
IF(MONTH(fluxoDeCaixa!DH3)&amp;YEAR(fluxoDeCaixa!DH3)=MONTH(EDATE(calculadoraViab!$C$87,12))&amp;YEAR(EDATE(calculadoraViab!$C$87,12)),(calculadoraViab!$C$74*calculadoraViab!$B$66/4),0)
+
IF(MONTH(fluxoDeCaixa!DH3)&amp;YEAR(fluxoDeCaixa!DH3)=MONTH(EDATE(calculadoraViab!$C$87,15))&amp;YEAR(EDATE(calculadoraViab!$C$87,15)),(calculadoraViab!$C$75*calculadoraViab!$B$66/4),0)
+
IF(MONTH(fluxoDeCaixa!DH3)&amp;YEAR(fluxoDeCaixa!DH3)=MONTH(EDATE(calculadoraViab!$C$87,18))&amp;YEAR(EDATE(calculadoraViab!$C$87,18)),(calculadoraViab!$C$75*calculadoraViab!$B$66/4),0)
+
IF(MONTH(fluxoDeCaixa!DH3)&amp;YEAR(fluxoDeCaixa!DH3)=MONTH(EDATE(calculadoraViab!$C$87,21))&amp;YEAR(EDATE(calculadoraViab!$C$87,21)),(calculadoraViab!$C$75*calculadoraViab!$B$66/4),0)
+
IF(MONTH(fluxoDeCaixa!DH3)&amp;YEAR(fluxoDeCaixa!DH3)=MONTH(EDATE(calculadoraViab!$C$87,24))&amp;YEAR(EDATE(calculadoraViab!$C$87,24)),(calculadoraViab!$C$75*calculadoraViab!$B$66/4),0)</f>
        <v>0</v>
      </c>
      <c r="DI43" s="292">
        <f>IF(AND(fluxoDeCaixa!DI35&gt;=calculadoraViab!$C$85,fluxoDeCaixa!DI35&lt;EDATE(calculadoraViab!$C$85,calculadoraViab!$B$86+calculadoraViab!$B$87)),calculadoraViab!$D$71*(calculadoraViab!$B$66*calculadoraViab!$C$71/(calculadoraViab!$B$86+calculadoraViab!$B$87)),0)
+
IF(AND(fluxoDeCaixa!DI35&gt;=calculadoraViab!$C$86,fluxoDeCaixa!DI35&lt;EDATE(calculadoraViab!$C$86,calculadoraViab!$B$87)),IF(AND(calculadoraViab!DI29&lt;&gt;0,calculadoraViab!$B$71=0,calculadoraViab!$B$72=100%,calculadoraViab!$B$73=0,calculadoraViab!$B$86=0),calculadoraViab!$C$59/calculadoraViab!$B$87,calculadoraViab!$D$72*(calculadoraViab!$B$66*calculadoraViab!$C$72/calculadoraViab!$B$87)),0)
+
IF(MONTH(fluxoDeCaixa!DI35)&amp;YEAR(fluxoDeCaixa!DI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IF(MONTH(fluxoDeCaixa!DI3)&amp;YEAR(fluxoDeCaixa!DI3)=MONTH(EDATE(calculadoraViab!$C$87,3))&amp;YEAR(EDATE(calculadoraViab!$C$87,3)),(calculadoraViab!$C$74*calculadoraViab!$B$66/4),0)
+
IF(MONTH(fluxoDeCaixa!DI3)&amp;YEAR(fluxoDeCaixa!DI3)=MONTH(EDATE(calculadoraViab!$C$87,6))&amp;YEAR(EDATE(calculadoraViab!$C$87,6)),(calculadoraViab!$C$74*calculadoraViab!$B$66/4),0)
+
IF(MONTH(fluxoDeCaixa!DI3)&amp;YEAR(fluxoDeCaixa!DI3)=MONTH(EDATE(calculadoraViab!$C$87,9))&amp;YEAR(EDATE(calculadoraViab!$C$87,9)),(calculadoraViab!$C$74*calculadoraViab!$B$66/4),0)
+
IF(MONTH(fluxoDeCaixa!DI3)&amp;YEAR(fluxoDeCaixa!DI3)=MONTH(EDATE(calculadoraViab!$C$87,12))&amp;YEAR(EDATE(calculadoraViab!$C$87,12)),(calculadoraViab!$C$74*calculadoraViab!$B$66/4),0)
+
IF(MONTH(fluxoDeCaixa!DI3)&amp;YEAR(fluxoDeCaixa!DI3)=MONTH(EDATE(calculadoraViab!$C$87,15))&amp;YEAR(EDATE(calculadoraViab!$C$87,15)),(calculadoraViab!$C$75*calculadoraViab!$B$66/4),0)
+
IF(MONTH(fluxoDeCaixa!DI3)&amp;YEAR(fluxoDeCaixa!DI3)=MONTH(EDATE(calculadoraViab!$C$87,18))&amp;YEAR(EDATE(calculadoraViab!$C$87,18)),(calculadoraViab!$C$75*calculadoraViab!$B$66/4),0)
+
IF(MONTH(fluxoDeCaixa!DI3)&amp;YEAR(fluxoDeCaixa!DI3)=MONTH(EDATE(calculadoraViab!$C$87,21))&amp;YEAR(EDATE(calculadoraViab!$C$87,21)),(calculadoraViab!$C$75*calculadoraViab!$B$66/4),0)
+
IF(MONTH(fluxoDeCaixa!DI3)&amp;YEAR(fluxoDeCaixa!DI3)=MONTH(EDATE(calculadoraViab!$C$87,24))&amp;YEAR(EDATE(calculadoraViab!$C$87,24)),(calculadoraViab!$C$75*calculadoraViab!$B$66/4),0)</f>
        <v>0</v>
      </c>
      <c r="DJ43" s="292">
        <f>IF(AND(fluxoDeCaixa!DJ35&gt;=calculadoraViab!$C$85,fluxoDeCaixa!DJ35&lt;EDATE(calculadoraViab!$C$85,calculadoraViab!$B$86+calculadoraViab!$B$87)),calculadoraViab!$D$71*(calculadoraViab!$B$66*calculadoraViab!$C$71/(calculadoraViab!$B$86+calculadoraViab!$B$87)),0)
+
IF(AND(fluxoDeCaixa!DJ35&gt;=calculadoraViab!$C$86,fluxoDeCaixa!DJ35&lt;EDATE(calculadoraViab!$C$86,calculadoraViab!$B$87)),IF(AND(calculadoraViab!DJ29&lt;&gt;0,calculadoraViab!$B$71=0,calculadoraViab!$B$72=100%,calculadoraViab!$B$73=0,calculadoraViab!$B$86=0),calculadoraViab!$C$59/calculadoraViab!$B$87,calculadoraViab!$D$72*(calculadoraViab!$B$66*calculadoraViab!$C$72/calculadoraViab!$B$87)),0)
+
IF(MONTH(fluxoDeCaixa!DJ35)&amp;YEAR(fluxoDeCaixa!DJ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IF(MONTH(fluxoDeCaixa!DJ3)&amp;YEAR(fluxoDeCaixa!DJ3)=MONTH(EDATE(calculadoraViab!$C$87,3))&amp;YEAR(EDATE(calculadoraViab!$C$87,3)),(calculadoraViab!$C$74*calculadoraViab!$B$66/4),0)
+
IF(MONTH(fluxoDeCaixa!DJ3)&amp;YEAR(fluxoDeCaixa!DJ3)=MONTH(EDATE(calculadoraViab!$C$87,6))&amp;YEAR(EDATE(calculadoraViab!$C$87,6)),(calculadoraViab!$C$74*calculadoraViab!$B$66/4),0)
+
IF(MONTH(fluxoDeCaixa!DJ3)&amp;YEAR(fluxoDeCaixa!DJ3)=MONTH(EDATE(calculadoraViab!$C$87,9))&amp;YEAR(EDATE(calculadoraViab!$C$87,9)),(calculadoraViab!$C$74*calculadoraViab!$B$66/4),0)
+
IF(MONTH(fluxoDeCaixa!DJ3)&amp;YEAR(fluxoDeCaixa!DJ3)=MONTH(EDATE(calculadoraViab!$C$87,12))&amp;YEAR(EDATE(calculadoraViab!$C$87,12)),(calculadoraViab!$C$74*calculadoraViab!$B$66/4),0)
+
IF(MONTH(fluxoDeCaixa!DJ3)&amp;YEAR(fluxoDeCaixa!DJ3)=MONTH(EDATE(calculadoraViab!$C$87,15))&amp;YEAR(EDATE(calculadoraViab!$C$87,15)),(calculadoraViab!$C$75*calculadoraViab!$B$66/4),0)
+
IF(MONTH(fluxoDeCaixa!DJ3)&amp;YEAR(fluxoDeCaixa!DJ3)=MONTH(EDATE(calculadoraViab!$C$87,18))&amp;YEAR(EDATE(calculadoraViab!$C$87,18)),(calculadoraViab!$C$75*calculadoraViab!$B$66/4),0)
+
IF(MONTH(fluxoDeCaixa!DJ3)&amp;YEAR(fluxoDeCaixa!DJ3)=MONTH(EDATE(calculadoraViab!$C$87,21))&amp;YEAR(EDATE(calculadoraViab!$C$87,21)),(calculadoraViab!$C$75*calculadoraViab!$B$66/4),0)
+
IF(MONTH(fluxoDeCaixa!DJ3)&amp;YEAR(fluxoDeCaixa!DJ3)=MONTH(EDATE(calculadoraViab!$C$87,24))&amp;YEAR(EDATE(calculadoraViab!$C$87,24)),(calculadoraViab!$C$75*calculadoraViab!$B$66/4),0)</f>
        <v>0</v>
      </c>
      <c r="DK43" s="292">
        <f>IF(AND(fluxoDeCaixa!DK35&gt;=calculadoraViab!$C$85,fluxoDeCaixa!DK35&lt;EDATE(calculadoraViab!$C$85,calculadoraViab!$B$86+calculadoraViab!$B$87)),calculadoraViab!$D$71*(calculadoraViab!$B$66*calculadoraViab!$C$71/(calculadoraViab!$B$86+calculadoraViab!$B$87)),0)
+
IF(AND(fluxoDeCaixa!DK35&gt;=calculadoraViab!$C$86,fluxoDeCaixa!DK35&lt;EDATE(calculadoraViab!$C$86,calculadoraViab!$B$87)),IF(AND(calculadoraViab!DK29&lt;&gt;0,calculadoraViab!$B$71=0,calculadoraViab!$B$72=100%,calculadoraViab!$B$73=0,calculadoraViab!$B$86=0),calculadoraViab!$C$59/calculadoraViab!$B$87,calculadoraViab!$D$72*(calculadoraViab!$B$66*calculadoraViab!$C$72/calculadoraViab!$B$87)),0)
+
IF(MONTH(fluxoDeCaixa!DK35)&amp;YEAR(fluxoDeCaixa!DK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IF(MONTH(fluxoDeCaixa!DK3)&amp;YEAR(fluxoDeCaixa!DK3)=MONTH(EDATE(calculadoraViab!$C$87,3))&amp;YEAR(EDATE(calculadoraViab!$C$87,3)),(calculadoraViab!$C$74*calculadoraViab!$B$66/4),0)
+
IF(MONTH(fluxoDeCaixa!DK3)&amp;YEAR(fluxoDeCaixa!DK3)=MONTH(EDATE(calculadoraViab!$C$87,6))&amp;YEAR(EDATE(calculadoraViab!$C$87,6)),(calculadoraViab!$C$74*calculadoraViab!$B$66/4),0)
+
IF(MONTH(fluxoDeCaixa!DK3)&amp;YEAR(fluxoDeCaixa!DK3)=MONTH(EDATE(calculadoraViab!$C$87,9))&amp;YEAR(EDATE(calculadoraViab!$C$87,9)),(calculadoraViab!$C$74*calculadoraViab!$B$66/4),0)
+
IF(MONTH(fluxoDeCaixa!DK3)&amp;YEAR(fluxoDeCaixa!DK3)=MONTH(EDATE(calculadoraViab!$C$87,12))&amp;YEAR(EDATE(calculadoraViab!$C$87,12)),(calculadoraViab!$C$74*calculadoraViab!$B$66/4),0)
+
IF(MONTH(fluxoDeCaixa!DK3)&amp;YEAR(fluxoDeCaixa!DK3)=MONTH(EDATE(calculadoraViab!$C$87,15))&amp;YEAR(EDATE(calculadoraViab!$C$87,15)),(calculadoraViab!$C$75*calculadoraViab!$B$66/4),0)
+
IF(MONTH(fluxoDeCaixa!DK3)&amp;YEAR(fluxoDeCaixa!DK3)=MONTH(EDATE(calculadoraViab!$C$87,18))&amp;YEAR(EDATE(calculadoraViab!$C$87,18)),(calculadoraViab!$C$75*calculadoraViab!$B$66/4),0)
+
IF(MONTH(fluxoDeCaixa!DK3)&amp;YEAR(fluxoDeCaixa!DK3)=MONTH(EDATE(calculadoraViab!$C$87,21))&amp;YEAR(EDATE(calculadoraViab!$C$87,21)),(calculadoraViab!$C$75*calculadoraViab!$B$66/4),0)
+
IF(MONTH(fluxoDeCaixa!DK3)&amp;YEAR(fluxoDeCaixa!DK3)=MONTH(EDATE(calculadoraViab!$C$87,24))&amp;YEAR(EDATE(calculadoraViab!$C$87,24)),(calculadoraViab!$C$75*calculadoraViab!$B$66/4),0)</f>
        <v>0</v>
      </c>
      <c r="DL43" s="292">
        <f>IF(AND(fluxoDeCaixa!DL35&gt;=calculadoraViab!$C$85,fluxoDeCaixa!DL35&lt;EDATE(calculadoraViab!$C$85,calculadoraViab!$B$86+calculadoraViab!$B$87)),calculadoraViab!$D$71*(calculadoraViab!$B$66*calculadoraViab!$C$71/(calculadoraViab!$B$86+calculadoraViab!$B$87)),0)
+
IF(AND(fluxoDeCaixa!DL35&gt;=calculadoraViab!$C$86,fluxoDeCaixa!DL35&lt;EDATE(calculadoraViab!$C$86,calculadoraViab!$B$87)),IF(AND(calculadoraViab!DL29&lt;&gt;0,calculadoraViab!$B$71=0,calculadoraViab!$B$72=100%,calculadoraViab!$B$73=0,calculadoraViab!$B$86=0),calculadoraViab!$C$59/calculadoraViab!$B$87,calculadoraViab!$D$72*(calculadoraViab!$B$66*calculadoraViab!$C$72/calculadoraViab!$B$87)),0)
+
IF(MONTH(fluxoDeCaixa!DL35)&amp;YEAR(fluxoDeCaixa!DL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IF(MONTH(fluxoDeCaixa!DL3)&amp;YEAR(fluxoDeCaixa!DL3)=MONTH(EDATE(calculadoraViab!$C$87,3))&amp;YEAR(EDATE(calculadoraViab!$C$87,3)),(calculadoraViab!$C$74*calculadoraViab!$B$66/4),0)
+
IF(MONTH(fluxoDeCaixa!DL3)&amp;YEAR(fluxoDeCaixa!DL3)=MONTH(EDATE(calculadoraViab!$C$87,6))&amp;YEAR(EDATE(calculadoraViab!$C$87,6)),(calculadoraViab!$C$74*calculadoraViab!$B$66/4),0)
+
IF(MONTH(fluxoDeCaixa!DL3)&amp;YEAR(fluxoDeCaixa!DL3)=MONTH(EDATE(calculadoraViab!$C$87,9))&amp;YEAR(EDATE(calculadoraViab!$C$87,9)),(calculadoraViab!$C$74*calculadoraViab!$B$66/4),0)
+
IF(MONTH(fluxoDeCaixa!DL3)&amp;YEAR(fluxoDeCaixa!DL3)=MONTH(EDATE(calculadoraViab!$C$87,12))&amp;YEAR(EDATE(calculadoraViab!$C$87,12)),(calculadoraViab!$C$74*calculadoraViab!$B$66/4),0)
+
IF(MONTH(fluxoDeCaixa!DL3)&amp;YEAR(fluxoDeCaixa!DL3)=MONTH(EDATE(calculadoraViab!$C$87,15))&amp;YEAR(EDATE(calculadoraViab!$C$87,15)),(calculadoraViab!$C$75*calculadoraViab!$B$66/4),0)
+
IF(MONTH(fluxoDeCaixa!DL3)&amp;YEAR(fluxoDeCaixa!DL3)=MONTH(EDATE(calculadoraViab!$C$87,18))&amp;YEAR(EDATE(calculadoraViab!$C$87,18)),(calculadoraViab!$C$75*calculadoraViab!$B$66/4),0)
+
IF(MONTH(fluxoDeCaixa!DL3)&amp;YEAR(fluxoDeCaixa!DL3)=MONTH(EDATE(calculadoraViab!$C$87,21))&amp;YEAR(EDATE(calculadoraViab!$C$87,21)),(calculadoraViab!$C$75*calculadoraViab!$B$66/4),0)
+
IF(MONTH(fluxoDeCaixa!DL3)&amp;YEAR(fluxoDeCaixa!DL3)=MONTH(EDATE(calculadoraViab!$C$87,24))&amp;YEAR(EDATE(calculadoraViab!$C$87,24)),(calculadoraViab!$C$75*calculadoraViab!$B$66/4),0)</f>
        <v>0</v>
      </c>
      <c r="DM43" s="292">
        <f>IF(AND(fluxoDeCaixa!DM35&gt;=calculadoraViab!$C$85,fluxoDeCaixa!DM35&lt;EDATE(calculadoraViab!$C$85,calculadoraViab!$B$86+calculadoraViab!$B$87)),calculadoraViab!$D$71*(calculadoraViab!$B$66*calculadoraViab!$C$71/(calculadoraViab!$B$86+calculadoraViab!$B$87)),0)
+
IF(AND(fluxoDeCaixa!DM35&gt;=calculadoraViab!$C$86,fluxoDeCaixa!DM35&lt;EDATE(calculadoraViab!$C$86,calculadoraViab!$B$87)),IF(AND(calculadoraViab!DM29&lt;&gt;0,calculadoraViab!$B$71=0,calculadoraViab!$B$72=100%,calculadoraViab!$B$73=0,calculadoraViab!$B$86=0),calculadoraViab!$C$59/calculadoraViab!$B$87,calculadoraViab!$D$72*(calculadoraViab!$B$66*calculadoraViab!$C$72/calculadoraViab!$B$87)),0)
+
IF(MONTH(fluxoDeCaixa!DM35)&amp;YEAR(fluxoDeCaixa!DM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IF(MONTH(fluxoDeCaixa!DM3)&amp;YEAR(fluxoDeCaixa!DM3)=MONTH(EDATE(calculadoraViab!$C$87,3))&amp;YEAR(EDATE(calculadoraViab!$C$87,3)),(calculadoraViab!$C$74*calculadoraViab!$B$66/4),0)
+
IF(MONTH(fluxoDeCaixa!DM3)&amp;YEAR(fluxoDeCaixa!DM3)=MONTH(EDATE(calculadoraViab!$C$87,6))&amp;YEAR(EDATE(calculadoraViab!$C$87,6)),(calculadoraViab!$C$74*calculadoraViab!$B$66/4),0)
+
IF(MONTH(fluxoDeCaixa!DM3)&amp;YEAR(fluxoDeCaixa!DM3)=MONTH(EDATE(calculadoraViab!$C$87,9))&amp;YEAR(EDATE(calculadoraViab!$C$87,9)),(calculadoraViab!$C$74*calculadoraViab!$B$66/4),0)
+
IF(MONTH(fluxoDeCaixa!DM3)&amp;YEAR(fluxoDeCaixa!DM3)=MONTH(EDATE(calculadoraViab!$C$87,12))&amp;YEAR(EDATE(calculadoraViab!$C$87,12)),(calculadoraViab!$C$74*calculadoraViab!$B$66/4),0)
+
IF(MONTH(fluxoDeCaixa!DM3)&amp;YEAR(fluxoDeCaixa!DM3)=MONTH(EDATE(calculadoraViab!$C$87,15))&amp;YEAR(EDATE(calculadoraViab!$C$87,15)),(calculadoraViab!$C$75*calculadoraViab!$B$66/4),0)
+
IF(MONTH(fluxoDeCaixa!DM3)&amp;YEAR(fluxoDeCaixa!DM3)=MONTH(EDATE(calculadoraViab!$C$87,18))&amp;YEAR(EDATE(calculadoraViab!$C$87,18)),(calculadoraViab!$C$75*calculadoraViab!$B$66/4),0)
+
IF(MONTH(fluxoDeCaixa!DM3)&amp;YEAR(fluxoDeCaixa!DM3)=MONTH(EDATE(calculadoraViab!$C$87,21))&amp;YEAR(EDATE(calculadoraViab!$C$87,21)),(calculadoraViab!$C$75*calculadoraViab!$B$66/4),0)
+
IF(MONTH(fluxoDeCaixa!DM3)&amp;YEAR(fluxoDeCaixa!DM3)=MONTH(EDATE(calculadoraViab!$C$87,24))&amp;YEAR(EDATE(calculadoraViab!$C$87,24)),(calculadoraViab!$C$75*calculadoraViab!$B$66/4),0)</f>
        <v>0</v>
      </c>
      <c r="DN43" s="292">
        <f>IF(AND(fluxoDeCaixa!DN35&gt;=calculadoraViab!$C$85,fluxoDeCaixa!DN35&lt;EDATE(calculadoraViab!$C$85,calculadoraViab!$B$86+calculadoraViab!$B$87)),calculadoraViab!$D$71*(calculadoraViab!$B$66*calculadoraViab!$C$71/(calculadoraViab!$B$86+calculadoraViab!$B$87)),0)
+
IF(AND(fluxoDeCaixa!DN35&gt;=calculadoraViab!$C$86,fluxoDeCaixa!DN35&lt;EDATE(calculadoraViab!$C$86,calculadoraViab!$B$87)),IF(AND(calculadoraViab!DN29&lt;&gt;0,calculadoraViab!$B$71=0,calculadoraViab!$B$72=100%,calculadoraViab!$B$73=0,calculadoraViab!$B$86=0),calculadoraViab!$C$59/calculadoraViab!$B$87,calculadoraViab!$D$72*(calculadoraViab!$B$66*calculadoraViab!$C$72/calculadoraViab!$B$87)),0)
+
IF(MONTH(fluxoDeCaixa!DN35)&amp;YEAR(fluxoDeCaixa!DN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IF(MONTH(fluxoDeCaixa!DN3)&amp;YEAR(fluxoDeCaixa!DN3)=MONTH(EDATE(calculadoraViab!$C$87,3))&amp;YEAR(EDATE(calculadoraViab!$C$87,3)),(calculadoraViab!$C$74*calculadoraViab!$B$66/4),0)
+
IF(MONTH(fluxoDeCaixa!DN3)&amp;YEAR(fluxoDeCaixa!DN3)=MONTH(EDATE(calculadoraViab!$C$87,6))&amp;YEAR(EDATE(calculadoraViab!$C$87,6)),(calculadoraViab!$C$74*calculadoraViab!$B$66/4),0)
+
IF(MONTH(fluxoDeCaixa!DN3)&amp;YEAR(fluxoDeCaixa!DN3)=MONTH(EDATE(calculadoraViab!$C$87,9))&amp;YEAR(EDATE(calculadoraViab!$C$87,9)),(calculadoraViab!$C$74*calculadoraViab!$B$66/4),0)
+
IF(MONTH(fluxoDeCaixa!DN3)&amp;YEAR(fluxoDeCaixa!DN3)=MONTH(EDATE(calculadoraViab!$C$87,12))&amp;YEAR(EDATE(calculadoraViab!$C$87,12)),(calculadoraViab!$C$74*calculadoraViab!$B$66/4),0)
+
IF(MONTH(fluxoDeCaixa!DN3)&amp;YEAR(fluxoDeCaixa!DN3)=MONTH(EDATE(calculadoraViab!$C$87,15))&amp;YEAR(EDATE(calculadoraViab!$C$87,15)),(calculadoraViab!$C$75*calculadoraViab!$B$66/4),0)
+
IF(MONTH(fluxoDeCaixa!DN3)&amp;YEAR(fluxoDeCaixa!DN3)=MONTH(EDATE(calculadoraViab!$C$87,18))&amp;YEAR(EDATE(calculadoraViab!$C$87,18)),(calculadoraViab!$C$75*calculadoraViab!$B$66/4),0)
+
IF(MONTH(fluxoDeCaixa!DN3)&amp;YEAR(fluxoDeCaixa!DN3)=MONTH(EDATE(calculadoraViab!$C$87,21))&amp;YEAR(EDATE(calculadoraViab!$C$87,21)),(calculadoraViab!$C$75*calculadoraViab!$B$66/4),0)
+
IF(MONTH(fluxoDeCaixa!DN3)&amp;YEAR(fluxoDeCaixa!DN3)=MONTH(EDATE(calculadoraViab!$C$87,24))&amp;YEAR(EDATE(calculadoraViab!$C$87,24)),(calculadoraViab!$C$75*calculadoraViab!$B$66/4),0)</f>
        <v>0</v>
      </c>
      <c r="DO43" s="292">
        <f>IF(AND(fluxoDeCaixa!DO35&gt;=calculadoraViab!$C$85,fluxoDeCaixa!DO35&lt;EDATE(calculadoraViab!$C$85,calculadoraViab!$B$86+calculadoraViab!$B$87)),calculadoraViab!$D$71*(calculadoraViab!$B$66*calculadoraViab!$C$71/(calculadoraViab!$B$86+calculadoraViab!$B$87)),0)
+
IF(AND(fluxoDeCaixa!DO35&gt;=calculadoraViab!$C$86,fluxoDeCaixa!DO35&lt;EDATE(calculadoraViab!$C$86,calculadoraViab!$B$87)),IF(AND(calculadoraViab!DO29&lt;&gt;0,calculadoraViab!$B$71=0,calculadoraViab!$B$72=100%,calculadoraViab!$B$73=0,calculadoraViab!$B$86=0),calculadoraViab!$C$59/calculadoraViab!$B$87,calculadoraViab!$D$72*(calculadoraViab!$B$66*calculadoraViab!$C$72/calculadoraViab!$B$87)),0)
+
IF(MONTH(fluxoDeCaixa!DO35)&amp;YEAR(fluxoDeCaixa!DO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IF(MONTH(fluxoDeCaixa!DO3)&amp;YEAR(fluxoDeCaixa!DO3)=MONTH(EDATE(calculadoraViab!$C$87,3))&amp;YEAR(EDATE(calculadoraViab!$C$87,3)),(calculadoraViab!$C$74*calculadoraViab!$B$66/4),0)
+
IF(MONTH(fluxoDeCaixa!DO3)&amp;YEAR(fluxoDeCaixa!DO3)=MONTH(EDATE(calculadoraViab!$C$87,6))&amp;YEAR(EDATE(calculadoraViab!$C$87,6)),(calculadoraViab!$C$74*calculadoraViab!$B$66/4),0)
+
IF(MONTH(fluxoDeCaixa!DO3)&amp;YEAR(fluxoDeCaixa!DO3)=MONTH(EDATE(calculadoraViab!$C$87,9))&amp;YEAR(EDATE(calculadoraViab!$C$87,9)),(calculadoraViab!$C$74*calculadoraViab!$B$66/4),0)
+
IF(MONTH(fluxoDeCaixa!DO3)&amp;YEAR(fluxoDeCaixa!DO3)=MONTH(EDATE(calculadoraViab!$C$87,12))&amp;YEAR(EDATE(calculadoraViab!$C$87,12)),(calculadoraViab!$C$74*calculadoraViab!$B$66/4),0)
+
IF(MONTH(fluxoDeCaixa!DO3)&amp;YEAR(fluxoDeCaixa!DO3)=MONTH(EDATE(calculadoraViab!$C$87,15))&amp;YEAR(EDATE(calculadoraViab!$C$87,15)),(calculadoraViab!$C$75*calculadoraViab!$B$66/4),0)
+
IF(MONTH(fluxoDeCaixa!DO3)&amp;YEAR(fluxoDeCaixa!DO3)=MONTH(EDATE(calculadoraViab!$C$87,18))&amp;YEAR(EDATE(calculadoraViab!$C$87,18)),(calculadoraViab!$C$75*calculadoraViab!$B$66/4),0)
+
IF(MONTH(fluxoDeCaixa!DO3)&amp;YEAR(fluxoDeCaixa!DO3)=MONTH(EDATE(calculadoraViab!$C$87,21))&amp;YEAR(EDATE(calculadoraViab!$C$87,21)),(calculadoraViab!$C$75*calculadoraViab!$B$66/4),0)
+
IF(MONTH(fluxoDeCaixa!DO3)&amp;YEAR(fluxoDeCaixa!DO3)=MONTH(EDATE(calculadoraViab!$C$87,24))&amp;YEAR(EDATE(calculadoraViab!$C$87,24)),(calculadoraViab!$C$75*calculadoraViab!$B$66/4),0)</f>
        <v>0</v>
      </c>
      <c r="DP43" s="292">
        <f>IF(AND(fluxoDeCaixa!DP35&gt;=calculadoraViab!$C$85,fluxoDeCaixa!DP35&lt;EDATE(calculadoraViab!$C$85,calculadoraViab!$B$86+calculadoraViab!$B$87)),calculadoraViab!$D$71*(calculadoraViab!$B$66*calculadoraViab!$C$71/(calculadoraViab!$B$86+calculadoraViab!$B$87)),0)
+
IF(AND(fluxoDeCaixa!DP35&gt;=calculadoraViab!$C$86,fluxoDeCaixa!DP35&lt;EDATE(calculadoraViab!$C$86,calculadoraViab!$B$87)),IF(AND(calculadoraViab!DP29&lt;&gt;0,calculadoraViab!$B$71=0,calculadoraViab!$B$72=100%,calculadoraViab!$B$73=0,calculadoraViab!$B$86=0),calculadoraViab!$C$59/calculadoraViab!$B$87,calculadoraViab!$D$72*(calculadoraViab!$B$66*calculadoraViab!$C$72/calculadoraViab!$B$87)),0)
+
IF(MONTH(fluxoDeCaixa!DP35)&amp;YEAR(fluxoDeCaixa!DP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IF(MONTH(fluxoDeCaixa!DP3)&amp;YEAR(fluxoDeCaixa!DP3)=MONTH(EDATE(calculadoraViab!$C$87,3))&amp;YEAR(EDATE(calculadoraViab!$C$87,3)),(calculadoraViab!$C$74*calculadoraViab!$B$66/4),0)
+
IF(MONTH(fluxoDeCaixa!DP3)&amp;YEAR(fluxoDeCaixa!DP3)=MONTH(EDATE(calculadoraViab!$C$87,6))&amp;YEAR(EDATE(calculadoraViab!$C$87,6)),(calculadoraViab!$C$74*calculadoraViab!$B$66/4),0)
+
IF(MONTH(fluxoDeCaixa!DP3)&amp;YEAR(fluxoDeCaixa!DP3)=MONTH(EDATE(calculadoraViab!$C$87,9))&amp;YEAR(EDATE(calculadoraViab!$C$87,9)),(calculadoraViab!$C$74*calculadoraViab!$B$66/4),0)
+
IF(MONTH(fluxoDeCaixa!DP3)&amp;YEAR(fluxoDeCaixa!DP3)=MONTH(EDATE(calculadoraViab!$C$87,12))&amp;YEAR(EDATE(calculadoraViab!$C$87,12)),(calculadoraViab!$C$74*calculadoraViab!$B$66/4),0)
+
IF(MONTH(fluxoDeCaixa!DP3)&amp;YEAR(fluxoDeCaixa!DP3)=MONTH(EDATE(calculadoraViab!$C$87,15))&amp;YEAR(EDATE(calculadoraViab!$C$87,15)),(calculadoraViab!$C$75*calculadoraViab!$B$66/4),0)
+
IF(MONTH(fluxoDeCaixa!DP3)&amp;YEAR(fluxoDeCaixa!DP3)=MONTH(EDATE(calculadoraViab!$C$87,18))&amp;YEAR(EDATE(calculadoraViab!$C$87,18)),(calculadoraViab!$C$75*calculadoraViab!$B$66/4),0)
+
IF(MONTH(fluxoDeCaixa!DP3)&amp;YEAR(fluxoDeCaixa!DP3)=MONTH(EDATE(calculadoraViab!$C$87,21))&amp;YEAR(EDATE(calculadoraViab!$C$87,21)),(calculadoraViab!$C$75*calculadoraViab!$B$66/4),0)
+
IF(MONTH(fluxoDeCaixa!DP3)&amp;YEAR(fluxoDeCaixa!DP3)=MONTH(EDATE(calculadoraViab!$C$87,24))&amp;YEAR(EDATE(calculadoraViab!$C$87,24)),(calculadoraViab!$C$75*calculadoraViab!$B$66/4),0)</f>
        <v>0</v>
      </c>
      <c r="DQ43" s="292">
        <f>IF(AND(fluxoDeCaixa!DQ35&gt;=calculadoraViab!$C$85,fluxoDeCaixa!DQ35&lt;EDATE(calculadoraViab!$C$85,calculadoraViab!$B$86+calculadoraViab!$B$87)),calculadoraViab!$D$71*(calculadoraViab!$B$66*calculadoraViab!$C$71/(calculadoraViab!$B$86+calculadoraViab!$B$87)),0)
+
IF(AND(fluxoDeCaixa!DQ35&gt;=calculadoraViab!$C$86,fluxoDeCaixa!DQ35&lt;EDATE(calculadoraViab!$C$86,calculadoraViab!$B$87)),IF(AND(calculadoraViab!DQ29&lt;&gt;0,calculadoraViab!$B$71=0,calculadoraViab!$B$72=100%,calculadoraViab!$B$73=0,calculadoraViab!$B$86=0),calculadoraViab!$C$59/calculadoraViab!$B$87,calculadoraViab!$D$72*(calculadoraViab!$B$66*calculadoraViab!$C$72/calculadoraViab!$B$87)),0)
+
IF(MONTH(fluxoDeCaixa!DQ35)&amp;YEAR(fluxoDeCaixa!DQ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IF(MONTH(fluxoDeCaixa!DQ3)&amp;YEAR(fluxoDeCaixa!DQ3)=MONTH(EDATE(calculadoraViab!$C$87,3))&amp;YEAR(EDATE(calculadoraViab!$C$87,3)),(calculadoraViab!$C$74*calculadoraViab!$B$66/4),0)
+
IF(MONTH(fluxoDeCaixa!DQ3)&amp;YEAR(fluxoDeCaixa!DQ3)=MONTH(EDATE(calculadoraViab!$C$87,6))&amp;YEAR(EDATE(calculadoraViab!$C$87,6)),(calculadoraViab!$C$74*calculadoraViab!$B$66/4),0)
+
IF(MONTH(fluxoDeCaixa!DQ3)&amp;YEAR(fluxoDeCaixa!DQ3)=MONTH(EDATE(calculadoraViab!$C$87,9))&amp;YEAR(EDATE(calculadoraViab!$C$87,9)),(calculadoraViab!$C$74*calculadoraViab!$B$66/4),0)
+
IF(MONTH(fluxoDeCaixa!DQ3)&amp;YEAR(fluxoDeCaixa!DQ3)=MONTH(EDATE(calculadoraViab!$C$87,12))&amp;YEAR(EDATE(calculadoraViab!$C$87,12)),(calculadoraViab!$C$74*calculadoraViab!$B$66/4),0)
+
IF(MONTH(fluxoDeCaixa!DQ3)&amp;YEAR(fluxoDeCaixa!DQ3)=MONTH(EDATE(calculadoraViab!$C$87,15))&amp;YEAR(EDATE(calculadoraViab!$C$87,15)),(calculadoraViab!$C$75*calculadoraViab!$B$66/4),0)
+
IF(MONTH(fluxoDeCaixa!DQ3)&amp;YEAR(fluxoDeCaixa!DQ3)=MONTH(EDATE(calculadoraViab!$C$87,18))&amp;YEAR(EDATE(calculadoraViab!$C$87,18)),(calculadoraViab!$C$75*calculadoraViab!$B$66/4),0)
+
IF(MONTH(fluxoDeCaixa!DQ3)&amp;YEAR(fluxoDeCaixa!DQ3)=MONTH(EDATE(calculadoraViab!$C$87,21))&amp;YEAR(EDATE(calculadoraViab!$C$87,21)),(calculadoraViab!$C$75*calculadoraViab!$B$66/4),0)
+
IF(MONTH(fluxoDeCaixa!DQ3)&amp;YEAR(fluxoDeCaixa!DQ3)=MONTH(EDATE(calculadoraViab!$C$87,24))&amp;YEAR(EDATE(calculadoraViab!$C$87,24)),(calculadoraViab!$C$75*calculadoraViab!$B$66/4),0)</f>
        <v>0</v>
      </c>
      <c r="DR43" s="292">
        <f>IF(AND(fluxoDeCaixa!DR35&gt;=calculadoraViab!$C$85,fluxoDeCaixa!DR35&lt;EDATE(calculadoraViab!$C$85,calculadoraViab!$B$86+calculadoraViab!$B$87)),calculadoraViab!$D$71*(calculadoraViab!$B$66*calculadoraViab!$C$71/(calculadoraViab!$B$86+calculadoraViab!$B$87)),0)
+
IF(AND(fluxoDeCaixa!DR35&gt;=calculadoraViab!$C$86,fluxoDeCaixa!DR35&lt;EDATE(calculadoraViab!$C$86,calculadoraViab!$B$87)),IF(AND(calculadoraViab!DR29&lt;&gt;0,calculadoraViab!$B$71=0,calculadoraViab!$B$72=100%,calculadoraViab!$B$73=0,calculadoraViab!$B$86=0),calculadoraViab!$C$59/calculadoraViab!$B$87,calculadoraViab!$D$72*(calculadoraViab!$B$66*calculadoraViab!$C$72/calculadoraViab!$B$87)),0)
+
IF(MONTH(fluxoDeCaixa!DR35)&amp;YEAR(fluxoDeCaixa!DR35)=MONTH(calculadoraViab!$C$87)&amp;YEAR(calculadoraViab!$C$87),(calculadoraViab!$C$71*calculadoraViab!$B$66*calculadoraViab!$E$71)+(calculadoraViab!$C$72*calculadoraViab!$B$66*calculadoraViab!$E$72)+(calculadoraViab!$C$73*calculadoraViab!$B$66*calculadoraViab!$E$73),0)
+
IF(MONTH(fluxoDeCaixa!DR3)&amp;YEAR(fluxoDeCaixa!DR3)=MONTH(EDATE(calculadoraViab!$C$87,3))&amp;YEAR(EDATE(calculadoraViab!$C$87,3)),(calculadoraViab!$C$74*calculadoraViab!$B$66/4),0)
+
IF(MONTH(fluxoDeCaixa!DR3)&amp;YEAR(fluxoDeCaixa!DR3)=MONTH(EDATE(calculadoraViab!$C$87,6))&amp;YEAR(EDATE(calculadoraViab!$C$87,6)),(calculadoraViab!$C$74*calculadoraViab!$B$66/4),0)
+
IF(MONTH(fluxoDeCaixa!DR3)&amp;YEAR(fluxoDeCaixa!DR3)=MONTH(EDATE(calculadoraViab!$C$87,9))&amp;YEAR(EDATE(calculadoraViab!$C$87,9)),(calculadoraViab!$C$74*calculadoraViab!$B$66/4),0)
+
IF(MONTH(fluxoDeCaixa!DR3)&amp;YEAR(fluxoDeCaixa!DR3)=MONTH(EDATE(calculadoraViab!$C$87,12))&amp;YEAR(EDATE(calculadoraViab!$C$87,12)),(calculadoraViab!$C$74*calculadoraViab!$B$66/4),0)
+
IF(MONTH(fluxoDeCaixa!DR3)&amp;YEAR(fluxoDeCaixa!DR3)=MONTH(EDATE(calculadoraViab!$C$87,15))&amp;YEAR(EDATE(calculadoraViab!$C$87,15)),(calculadoraViab!$C$75*calculadoraViab!$B$66/4),0)
+
IF(MONTH(fluxoDeCaixa!DR3)&amp;YEAR(fluxoDeCaixa!DR3)=MONTH(EDATE(calculadoraViab!$C$87,18))&amp;YEAR(EDATE(calculadoraViab!$C$87,18)),(calculadoraViab!$C$75*calculadoraViab!$B$66/4),0)
+
IF(MONTH(fluxoDeCaixa!DR3)&amp;YEAR(fluxoDeCaixa!DR3)=MONTH(EDATE(calculadoraViab!$C$87,21))&amp;YEAR(EDATE(calculadoraViab!$C$87,21)),(calculadoraViab!$C$75*calculadoraViab!$B$66/4),0)
+
IF(MONTH(fluxoDeCaixa!DR3)&amp;YEAR(fluxoDeCaixa!DR3)=MONTH(EDATE(calculadoraViab!$C$87,24))&amp;YEAR(EDATE(calculadoraViab!$C$87,24)),(calculadoraViab!$C$75*calculadoraViab!$B$66/4),0)</f>
        <v>0</v>
      </c>
    </row>
    <row r="44" ht="14.25" customHeight="1">
      <c r="A44" s="291" t="s">
        <v>183</v>
      </c>
      <c r="B44" s="292">
        <f>-calculadoraViab!$B$57*fluxoDeCaixa!B43</f>
        <v>0</v>
      </c>
      <c r="C44" s="292">
        <f>-calculadoraViab!$B$57*fluxoDeCaixa!C43</f>
        <v>0</v>
      </c>
      <c r="D44" s="292">
        <f>-calculadoraViab!$B$57*fluxoDeCaixa!D43</f>
        <v>0</v>
      </c>
      <c r="E44" s="292">
        <f>-calculadoraViab!$B$57*fluxoDeCaixa!E43</f>
        <v>0</v>
      </c>
      <c r="F44" s="292">
        <f>-calculadoraViab!$B$57*fluxoDeCaixa!F43</f>
        <v>0</v>
      </c>
      <c r="G44" s="292">
        <f>-calculadoraViab!$B$57*fluxoDeCaixa!G43</f>
        <v>0</v>
      </c>
      <c r="H44" s="292">
        <f>-calculadoraViab!$B$57*fluxoDeCaixa!H43</f>
        <v>0</v>
      </c>
      <c r="I44" s="292">
        <f>-calculadoraViab!$B$57*fluxoDeCaixa!I43</f>
        <v>0</v>
      </c>
      <c r="J44" s="292">
        <f>-calculadoraViab!$B$57*fluxoDeCaixa!J43</f>
        <v>0</v>
      </c>
      <c r="K44" s="292">
        <f>-calculadoraViab!$B$57*fluxoDeCaixa!K43</f>
        <v>-10183.18966</v>
      </c>
      <c r="L44" s="292">
        <f>-calculadoraViab!$B$57*fluxoDeCaixa!L43</f>
        <v>-10183.18966</v>
      </c>
      <c r="M44" s="292">
        <f>-calculadoraViab!$B$57*fluxoDeCaixa!M43</f>
        <v>-10183.18966</v>
      </c>
      <c r="N44" s="292">
        <f>-calculadoraViab!$B$57*fluxoDeCaixa!N43</f>
        <v>-10183.18966</v>
      </c>
      <c r="O44" s="292">
        <f>-calculadoraViab!$B$57*fluxoDeCaixa!O43</f>
        <v>-10183.18966</v>
      </c>
      <c r="P44" s="292">
        <f>-calculadoraViab!$B$57*fluxoDeCaixa!P43</f>
        <v>-17566.00216</v>
      </c>
      <c r="Q44" s="292">
        <f>-calculadoraViab!$B$57*fluxoDeCaixa!Q43</f>
        <v>-17566.00216</v>
      </c>
      <c r="R44" s="292">
        <f>-calculadoraViab!$B$57*fluxoDeCaixa!R43</f>
        <v>-17566.00216</v>
      </c>
      <c r="S44" s="292">
        <f>-calculadoraViab!$B$57*fluxoDeCaixa!S43</f>
        <v>-17566.00216</v>
      </c>
      <c r="T44" s="292">
        <f>-calculadoraViab!$B$57*fluxoDeCaixa!T43</f>
        <v>-17566.00216</v>
      </c>
      <c r="U44" s="292">
        <f>-calculadoraViab!$B$57*fluxoDeCaixa!U43</f>
        <v>-17566.00216</v>
      </c>
      <c r="V44" s="292">
        <f>-calculadoraViab!$B$57*fluxoDeCaixa!V43</f>
        <v>-17566.00216</v>
      </c>
      <c r="W44" s="292">
        <f>-calculadoraViab!$B$57*fluxoDeCaixa!W43</f>
        <v>-17566.00216</v>
      </c>
      <c r="X44" s="292">
        <f>-calculadoraViab!$B$57*fluxoDeCaixa!X43</f>
        <v>-17566.00216</v>
      </c>
      <c r="Y44" s="292">
        <f>-calculadoraViab!$B$57*fluxoDeCaixa!Y43</f>
        <v>-17566.00216</v>
      </c>
      <c r="Z44" s="292">
        <f>-calculadoraViab!$B$57*fluxoDeCaixa!Z43</f>
        <v>-17566.00216</v>
      </c>
      <c r="AA44" s="292">
        <f>-calculadoraViab!$B$57*fluxoDeCaixa!AA43</f>
        <v>-17566.00216</v>
      </c>
      <c r="AB44" s="292">
        <f>-calculadoraViab!$B$57*fluxoDeCaixa!AB43</f>
        <v>-17566.00216</v>
      </c>
      <c r="AC44" s="292">
        <f>-calculadoraViab!$B$57*fluxoDeCaixa!AC43</f>
        <v>-17566.00216</v>
      </c>
      <c r="AD44" s="292">
        <f>-calculadoraViab!$B$57*fluxoDeCaixa!AD43</f>
        <v>-17566.00216</v>
      </c>
      <c r="AE44" s="292">
        <f>-calculadoraViab!$B$57*fluxoDeCaixa!AE43</f>
        <v>-17566.00216</v>
      </c>
      <c r="AF44" s="292">
        <f>-calculadoraViab!$B$57*fluxoDeCaixa!AF43</f>
        <v>-17566.00216</v>
      </c>
      <c r="AG44" s="292">
        <f>-calculadoraViab!$B$57*fluxoDeCaixa!AG43</f>
        <v>-17566.00216</v>
      </c>
      <c r="AH44" s="292">
        <f>-calculadoraViab!$B$57*fluxoDeCaixa!AH43</f>
        <v>-17566.00216</v>
      </c>
      <c r="AI44" s="292">
        <f>-calculadoraViab!$B$57*fluxoDeCaixa!AI43</f>
        <v>-17566.00216</v>
      </c>
      <c r="AJ44" s="292">
        <f>-calculadoraViab!$B$57*fluxoDeCaixa!AJ43</f>
        <v>-17566.00216</v>
      </c>
      <c r="AK44" s="292">
        <f>-calculadoraViab!$B$57*fluxoDeCaixa!AK43</f>
        <v>-17566.00216</v>
      </c>
      <c r="AL44" s="292">
        <f>-calculadoraViab!$B$57*fluxoDeCaixa!AL43</f>
        <v>-17566.00216</v>
      </c>
      <c r="AM44" s="292">
        <f>-calculadoraViab!$B$57*fluxoDeCaixa!AM43</f>
        <v>-17566.00216</v>
      </c>
      <c r="AN44" s="292">
        <f>-calculadoraViab!$B$57*fluxoDeCaixa!AN43</f>
        <v>-29531.25</v>
      </c>
      <c r="AO44" s="292">
        <f>-calculadoraViab!$B$57*fluxoDeCaixa!AO43</f>
        <v>0</v>
      </c>
      <c r="AP44" s="292">
        <f>-calculadoraViab!$B$57*fluxoDeCaixa!AP43</f>
        <v>0</v>
      </c>
      <c r="AQ44" s="292">
        <f>-calculadoraViab!$B$57*fluxoDeCaixa!AQ43</f>
        <v>-14765.625</v>
      </c>
      <c r="AR44" s="292">
        <f>-calculadoraViab!$B$57*fluxoDeCaixa!AR43</f>
        <v>0</v>
      </c>
      <c r="AS44" s="292">
        <f>-calculadoraViab!$B$57*fluxoDeCaixa!AS43</f>
        <v>0</v>
      </c>
      <c r="AT44" s="292">
        <f>-calculadoraViab!$B$57*fluxoDeCaixa!AT43</f>
        <v>-14765.625</v>
      </c>
      <c r="AU44" s="292">
        <f>-calculadoraViab!$B$57*fluxoDeCaixa!AU43</f>
        <v>0</v>
      </c>
      <c r="AV44" s="292">
        <f>-calculadoraViab!$B$57*fluxoDeCaixa!AV43</f>
        <v>0</v>
      </c>
      <c r="AW44" s="292">
        <f>-calculadoraViab!$B$57*fluxoDeCaixa!AW43</f>
        <v>-14765.625</v>
      </c>
      <c r="AX44" s="292">
        <f>-calculadoraViab!$B$57*fluxoDeCaixa!AX43</f>
        <v>0</v>
      </c>
      <c r="AY44" s="292">
        <f>-calculadoraViab!$B$57*fluxoDeCaixa!AY43</f>
        <v>0</v>
      </c>
      <c r="AZ44" s="292">
        <f>-calculadoraViab!$B$57*fluxoDeCaixa!AZ43</f>
        <v>-14765.625</v>
      </c>
      <c r="BA44" s="292">
        <f>-calculadoraViab!$B$57*fluxoDeCaixa!BA43</f>
        <v>0</v>
      </c>
      <c r="BB44" s="292">
        <f>-calculadoraViab!$B$57*fluxoDeCaixa!BB43</f>
        <v>0</v>
      </c>
      <c r="BC44" s="292">
        <f>-calculadoraViab!$B$57*fluxoDeCaixa!BC43</f>
        <v>-7382.8125</v>
      </c>
      <c r="BD44" s="292">
        <f>-calculadoraViab!$B$57*fluxoDeCaixa!BD43</f>
        <v>0</v>
      </c>
      <c r="BE44" s="292">
        <f>-calculadoraViab!$B$57*fluxoDeCaixa!BE43</f>
        <v>0</v>
      </c>
      <c r="BF44" s="292">
        <f>-calculadoraViab!$B$57*fluxoDeCaixa!BF43</f>
        <v>-7382.8125</v>
      </c>
      <c r="BG44" s="292">
        <f>-calculadoraViab!$B$57*fluxoDeCaixa!BG43</f>
        <v>0</v>
      </c>
      <c r="BH44" s="292">
        <f>-calculadoraViab!$B$57*fluxoDeCaixa!BH43</f>
        <v>0</v>
      </c>
      <c r="BI44" s="292">
        <f>-calculadoraViab!$B$57*fluxoDeCaixa!BI43</f>
        <v>-7382.8125</v>
      </c>
      <c r="BJ44" s="292">
        <f>-calculadoraViab!$B$57*fluxoDeCaixa!BJ43</f>
        <v>0</v>
      </c>
      <c r="BK44" s="292">
        <f>-calculadoraViab!$B$57*fluxoDeCaixa!BK43</f>
        <v>0</v>
      </c>
      <c r="BL44" s="292">
        <f>-calculadoraViab!$B$57*fluxoDeCaixa!BL43</f>
        <v>-7382.8125</v>
      </c>
      <c r="BM44" s="292">
        <f>-calculadoraViab!$B$57*fluxoDeCaixa!BM43</f>
        <v>0</v>
      </c>
      <c r="BN44" s="292">
        <f>-calculadoraViab!$B$57*fluxoDeCaixa!BN43</f>
        <v>0</v>
      </c>
      <c r="BO44" s="292">
        <f>-calculadoraViab!$B$57*fluxoDeCaixa!BO43</f>
        <v>0</v>
      </c>
      <c r="BP44" s="292">
        <f>-calculadoraViab!$B$57*fluxoDeCaixa!BP43</f>
        <v>0</v>
      </c>
      <c r="BQ44" s="292">
        <f>-calculadoraViab!$B$57*fluxoDeCaixa!BQ43</f>
        <v>0</v>
      </c>
      <c r="BR44" s="292">
        <f>-calculadoraViab!$B$57*fluxoDeCaixa!BR43</f>
        <v>0</v>
      </c>
      <c r="BS44" s="292">
        <f>-calculadoraViab!$B$57*fluxoDeCaixa!BS43</f>
        <v>0</v>
      </c>
      <c r="BT44" s="292">
        <f>-calculadoraViab!$B$57*fluxoDeCaixa!BT43</f>
        <v>0</v>
      </c>
      <c r="BU44" s="292">
        <f>-calculadoraViab!$B$57*fluxoDeCaixa!BU43</f>
        <v>0</v>
      </c>
      <c r="BV44" s="292">
        <f>-calculadoraViab!$B$57*fluxoDeCaixa!BV43</f>
        <v>0</v>
      </c>
      <c r="BW44" s="292">
        <f>-calculadoraViab!$B$57*fluxoDeCaixa!BW43</f>
        <v>0</v>
      </c>
      <c r="BX44" s="292">
        <f>-calculadoraViab!$B$57*fluxoDeCaixa!BX43</f>
        <v>0</v>
      </c>
      <c r="BY44" s="292">
        <f>-calculadoraViab!$B$57*fluxoDeCaixa!BY43</f>
        <v>0</v>
      </c>
      <c r="BZ44" s="292">
        <f>-calculadoraViab!$B$57*fluxoDeCaixa!BZ43</f>
        <v>0</v>
      </c>
      <c r="CA44" s="292">
        <f>-calculadoraViab!$B$57*fluxoDeCaixa!CA43</f>
        <v>0</v>
      </c>
      <c r="CB44" s="292">
        <f>-calculadoraViab!$B$57*fluxoDeCaixa!CB43</f>
        <v>0</v>
      </c>
      <c r="CC44" s="292">
        <f>-calculadoraViab!$B$57*fluxoDeCaixa!CC43</f>
        <v>0</v>
      </c>
      <c r="CD44" s="292">
        <f>-calculadoraViab!$B$57*fluxoDeCaixa!CD43</f>
        <v>0</v>
      </c>
      <c r="CE44" s="292">
        <f>-calculadoraViab!$B$57*fluxoDeCaixa!CE43</f>
        <v>0</v>
      </c>
      <c r="CF44" s="292">
        <f>-calculadoraViab!$B$57*fluxoDeCaixa!CF43</f>
        <v>0</v>
      </c>
      <c r="CG44" s="292">
        <f>-calculadoraViab!$B$57*fluxoDeCaixa!CG43</f>
        <v>0</v>
      </c>
      <c r="CH44" s="292">
        <f>-calculadoraViab!$B$57*fluxoDeCaixa!CH43</f>
        <v>0</v>
      </c>
      <c r="CI44" s="292">
        <f>-calculadoraViab!$B$57*fluxoDeCaixa!CI43</f>
        <v>0</v>
      </c>
      <c r="CJ44" s="292">
        <f>-calculadoraViab!$B$57*fluxoDeCaixa!CJ43</f>
        <v>0</v>
      </c>
      <c r="CK44" s="292">
        <f>-calculadoraViab!$B$57*fluxoDeCaixa!CK43</f>
        <v>0</v>
      </c>
      <c r="CL44" s="292">
        <f>-calculadoraViab!$B$57*fluxoDeCaixa!CL43</f>
        <v>0</v>
      </c>
      <c r="CM44" s="292">
        <f>-calculadoraViab!$B$57*fluxoDeCaixa!CM43</f>
        <v>0</v>
      </c>
      <c r="CN44" s="292">
        <f>-calculadoraViab!$B$57*fluxoDeCaixa!CN43</f>
        <v>0</v>
      </c>
      <c r="CO44" s="292">
        <f>-calculadoraViab!$B$57*fluxoDeCaixa!CO43</f>
        <v>0</v>
      </c>
      <c r="CP44" s="292">
        <f>-calculadoraViab!$B$57*fluxoDeCaixa!CP43</f>
        <v>0</v>
      </c>
      <c r="CQ44" s="292">
        <f>-calculadoraViab!$B$57*fluxoDeCaixa!CQ43</f>
        <v>0</v>
      </c>
      <c r="CR44" s="292">
        <f>-calculadoraViab!$B$57*fluxoDeCaixa!CR43</f>
        <v>0</v>
      </c>
      <c r="CS44" s="292">
        <f>-calculadoraViab!$B$57*fluxoDeCaixa!CS43</f>
        <v>0</v>
      </c>
      <c r="CT44" s="292">
        <f>-calculadoraViab!$B$57*fluxoDeCaixa!CT43</f>
        <v>0</v>
      </c>
      <c r="CU44" s="292">
        <f>-calculadoraViab!$B$57*fluxoDeCaixa!CU43</f>
        <v>0</v>
      </c>
      <c r="CV44" s="292">
        <f>-calculadoraViab!$B$57*fluxoDeCaixa!CV43</f>
        <v>0</v>
      </c>
      <c r="CW44" s="292">
        <f>-calculadoraViab!$B$57*fluxoDeCaixa!CW43</f>
        <v>0</v>
      </c>
      <c r="CX44" s="292">
        <f>-calculadoraViab!$B$57*fluxoDeCaixa!CX43</f>
        <v>0</v>
      </c>
      <c r="CY44" s="292">
        <f>-calculadoraViab!$B$57*fluxoDeCaixa!CY43</f>
        <v>0</v>
      </c>
      <c r="CZ44" s="292">
        <f>-calculadoraViab!$B$57*fluxoDeCaixa!CZ43</f>
        <v>0</v>
      </c>
      <c r="DA44" s="292">
        <f>-calculadoraViab!$B$57*fluxoDeCaixa!DA43</f>
        <v>0</v>
      </c>
      <c r="DB44" s="292">
        <f>-calculadoraViab!$B$57*fluxoDeCaixa!DB43</f>
        <v>0</v>
      </c>
      <c r="DC44" s="292">
        <f>-calculadoraViab!$B$57*fluxoDeCaixa!DC43</f>
        <v>0</v>
      </c>
      <c r="DD44" s="292">
        <f>-calculadoraViab!$B$57*fluxoDeCaixa!DD43</f>
        <v>0</v>
      </c>
      <c r="DE44" s="292">
        <f>-calculadoraViab!$B$57*fluxoDeCaixa!DE43</f>
        <v>0</v>
      </c>
      <c r="DF44" s="292">
        <f>-calculadoraViab!$B$57*fluxoDeCaixa!DF43</f>
        <v>0</v>
      </c>
      <c r="DG44" s="292">
        <f>-calculadoraViab!$B$57*fluxoDeCaixa!DG43</f>
        <v>0</v>
      </c>
      <c r="DH44" s="292">
        <f>-calculadoraViab!$B$57*fluxoDeCaixa!DH43</f>
        <v>0</v>
      </c>
      <c r="DI44" s="292">
        <f>-calculadoraViab!$B$57*fluxoDeCaixa!DI43</f>
        <v>0</v>
      </c>
      <c r="DJ44" s="292">
        <f>-calculadoraViab!$B$57*fluxoDeCaixa!DJ43</f>
        <v>0</v>
      </c>
      <c r="DK44" s="292">
        <f>-calculadoraViab!$B$57*fluxoDeCaixa!DK43</f>
        <v>0</v>
      </c>
      <c r="DL44" s="292">
        <f>-calculadoraViab!$B$57*fluxoDeCaixa!DL43</f>
        <v>0</v>
      </c>
      <c r="DM44" s="292">
        <f>-calculadoraViab!$B$57*fluxoDeCaixa!DM43</f>
        <v>0</v>
      </c>
      <c r="DN44" s="292">
        <f>-calculadoraViab!$B$57*fluxoDeCaixa!DN43</f>
        <v>0</v>
      </c>
      <c r="DO44" s="292">
        <f>-calculadoraViab!$B$57*fluxoDeCaixa!DO43</f>
        <v>0</v>
      </c>
      <c r="DP44" s="292">
        <f>-calculadoraViab!$B$57*fluxoDeCaixa!DP43</f>
        <v>0</v>
      </c>
      <c r="DQ44" s="292">
        <f>-calculadoraViab!$B$57*fluxoDeCaixa!DQ43</f>
        <v>0</v>
      </c>
      <c r="DR44" s="292">
        <f>-calculadoraViab!$B$57*fluxoDeCaixa!DR43</f>
        <v>0</v>
      </c>
    </row>
    <row r="45" ht="14.25" customHeight="1">
      <c r="A45" s="293" t="s">
        <v>109</v>
      </c>
      <c r="B45" s="294">
        <f>-calculadoraViab!$B$56*fluxoDeCaixa!B43</f>
        <v>0</v>
      </c>
      <c r="C45" s="294">
        <f>-calculadoraViab!$B$56*fluxoDeCaixa!C43</f>
        <v>0</v>
      </c>
      <c r="D45" s="294">
        <f>-calculadoraViab!$B$56*fluxoDeCaixa!D43</f>
        <v>0</v>
      </c>
      <c r="E45" s="294">
        <f>-calculadoraViab!$B$56*fluxoDeCaixa!E43</f>
        <v>0</v>
      </c>
      <c r="F45" s="294">
        <f>-calculadoraViab!$B$56*fluxoDeCaixa!F43</f>
        <v>0</v>
      </c>
      <c r="G45" s="294">
        <f>-calculadoraViab!$B$56*fluxoDeCaixa!G43</f>
        <v>0</v>
      </c>
      <c r="H45" s="294">
        <f>-calculadoraViab!$B$56*fluxoDeCaixa!H43</f>
        <v>0</v>
      </c>
      <c r="I45" s="294">
        <f>-calculadoraViab!$B$56*fluxoDeCaixa!I43</f>
        <v>0</v>
      </c>
      <c r="J45" s="294">
        <f>-calculadoraViab!$B$56*fluxoDeCaixa!J43</f>
        <v>0</v>
      </c>
      <c r="K45" s="294">
        <f>-calculadoraViab!$B$56*fluxoDeCaixa!K43</f>
        <v>-13706.57328</v>
      </c>
      <c r="L45" s="294">
        <f>-calculadoraViab!$B$56*fluxoDeCaixa!L43</f>
        <v>-13706.57328</v>
      </c>
      <c r="M45" s="294">
        <f>-calculadoraViab!$B$56*fluxoDeCaixa!M43</f>
        <v>-13706.57328</v>
      </c>
      <c r="N45" s="294">
        <f>-calculadoraViab!$B$56*fluxoDeCaixa!N43</f>
        <v>-13706.57328</v>
      </c>
      <c r="O45" s="294">
        <f>-calculadoraViab!$B$56*fluxoDeCaixa!O43</f>
        <v>-13706.57328</v>
      </c>
      <c r="P45" s="294">
        <f>-calculadoraViab!$B$56*fluxoDeCaixa!P43</f>
        <v>-23643.8389</v>
      </c>
      <c r="Q45" s="294">
        <f>-calculadoraViab!$B$56*fluxoDeCaixa!Q43</f>
        <v>-23643.8389</v>
      </c>
      <c r="R45" s="294">
        <f>-calculadoraViab!$B$56*fluxoDeCaixa!R43</f>
        <v>-23643.8389</v>
      </c>
      <c r="S45" s="294">
        <f>-calculadoraViab!$B$56*fluxoDeCaixa!S43</f>
        <v>-23643.8389</v>
      </c>
      <c r="T45" s="294">
        <f>-calculadoraViab!$B$56*fluxoDeCaixa!T43</f>
        <v>-23643.8389</v>
      </c>
      <c r="U45" s="294">
        <f>-calculadoraViab!$B$56*fluxoDeCaixa!U43</f>
        <v>-23643.8389</v>
      </c>
      <c r="V45" s="294">
        <f>-calculadoraViab!$B$56*fluxoDeCaixa!V43</f>
        <v>-23643.8389</v>
      </c>
      <c r="W45" s="294">
        <f>-calculadoraViab!$B$56*fluxoDeCaixa!W43</f>
        <v>-23643.8389</v>
      </c>
      <c r="X45" s="294">
        <f>-calculadoraViab!$B$56*fluxoDeCaixa!X43</f>
        <v>-23643.8389</v>
      </c>
      <c r="Y45" s="294">
        <f>-calculadoraViab!$B$56*fluxoDeCaixa!Y43</f>
        <v>-23643.8389</v>
      </c>
      <c r="Z45" s="294">
        <f>-calculadoraViab!$B$56*fluxoDeCaixa!Z43</f>
        <v>-23643.8389</v>
      </c>
      <c r="AA45" s="294">
        <f>-calculadoraViab!$B$56*fluxoDeCaixa!AA43</f>
        <v>-23643.8389</v>
      </c>
      <c r="AB45" s="294">
        <f>-calculadoraViab!$B$56*fluxoDeCaixa!AB43</f>
        <v>-23643.8389</v>
      </c>
      <c r="AC45" s="294">
        <f>-calculadoraViab!$B$56*fluxoDeCaixa!AC43</f>
        <v>-23643.8389</v>
      </c>
      <c r="AD45" s="294">
        <f>-calculadoraViab!$B$56*fluxoDeCaixa!AD43</f>
        <v>-23643.8389</v>
      </c>
      <c r="AE45" s="294">
        <f>-calculadoraViab!$B$56*fluxoDeCaixa!AE43</f>
        <v>-23643.8389</v>
      </c>
      <c r="AF45" s="294">
        <f>-calculadoraViab!$B$56*fluxoDeCaixa!AF43</f>
        <v>-23643.8389</v>
      </c>
      <c r="AG45" s="294">
        <f>-calculadoraViab!$B$56*fluxoDeCaixa!AG43</f>
        <v>-23643.8389</v>
      </c>
      <c r="AH45" s="294">
        <f>-calculadoraViab!$B$56*fluxoDeCaixa!AH43</f>
        <v>-23643.8389</v>
      </c>
      <c r="AI45" s="294">
        <f>-calculadoraViab!$B$56*fluxoDeCaixa!AI43</f>
        <v>-23643.8389</v>
      </c>
      <c r="AJ45" s="294">
        <f>-calculadoraViab!$B$56*fluxoDeCaixa!AJ43</f>
        <v>-23643.8389</v>
      </c>
      <c r="AK45" s="294">
        <f>-calculadoraViab!$B$56*fluxoDeCaixa!AK43</f>
        <v>-23643.8389</v>
      </c>
      <c r="AL45" s="294">
        <f>-calculadoraViab!$B$56*fluxoDeCaixa!AL43</f>
        <v>-23643.8389</v>
      </c>
      <c r="AM45" s="294">
        <f>-calculadoraViab!$B$56*fluxoDeCaixa!AM43</f>
        <v>-23643.8389</v>
      </c>
      <c r="AN45" s="294">
        <f>-calculadoraViab!$B$56*fluxoDeCaixa!AN43</f>
        <v>-39749.0625</v>
      </c>
      <c r="AO45" s="294">
        <f>-calculadoraViab!$B$56*fluxoDeCaixa!AO43</f>
        <v>0</v>
      </c>
      <c r="AP45" s="294">
        <f>-calculadoraViab!$B$56*fluxoDeCaixa!AP43</f>
        <v>0</v>
      </c>
      <c r="AQ45" s="294">
        <f>-calculadoraViab!$B$56*fluxoDeCaixa!AQ43</f>
        <v>-19874.53125</v>
      </c>
      <c r="AR45" s="294">
        <f>-calculadoraViab!$B$56*fluxoDeCaixa!AR43</f>
        <v>0</v>
      </c>
      <c r="AS45" s="294">
        <f>-calculadoraViab!$B$56*fluxoDeCaixa!AS43</f>
        <v>0</v>
      </c>
      <c r="AT45" s="294">
        <f>-calculadoraViab!$B$56*fluxoDeCaixa!AT43</f>
        <v>-19874.53125</v>
      </c>
      <c r="AU45" s="294">
        <f>-calculadoraViab!$B$56*fluxoDeCaixa!AU43</f>
        <v>0</v>
      </c>
      <c r="AV45" s="294">
        <f>-calculadoraViab!$B$56*fluxoDeCaixa!AV43</f>
        <v>0</v>
      </c>
      <c r="AW45" s="294">
        <f>-calculadoraViab!$B$56*fluxoDeCaixa!AW43</f>
        <v>-19874.53125</v>
      </c>
      <c r="AX45" s="294">
        <f>-calculadoraViab!$B$56*fluxoDeCaixa!AX43</f>
        <v>0</v>
      </c>
      <c r="AY45" s="294">
        <f>-calculadoraViab!$B$56*fluxoDeCaixa!AY43</f>
        <v>0</v>
      </c>
      <c r="AZ45" s="294">
        <f>-calculadoraViab!$B$56*fluxoDeCaixa!AZ43</f>
        <v>-19874.53125</v>
      </c>
      <c r="BA45" s="294">
        <f>-calculadoraViab!$B$56*fluxoDeCaixa!BA43</f>
        <v>0</v>
      </c>
      <c r="BB45" s="294">
        <f>-calculadoraViab!$B$56*fluxoDeCaixa!BB43</f>
        <v>0</v>
      </c>
      <c r="BC45" s="294">
        <f>-calculadoraViab!$B$56*fluxoDeCaixa!BC43</f>
        <v>-9937.265625</v>
      </c>
      <c r="BD45" s="294">
        <f>-calculadoraViab!$B$56*fluxoDeCaixa!BD43</f>
        <v>0</v>
      </c>
      <c r="BE45" s="294">
        <f>-calculadoraViab!$B$56*fluxoDeCaixa!BE43</f>
        <v>0</v>
      </c>
      <c r="BF45" s="294">
        <f>-calculadoraViab!$B$56*fluxoDeCaixa!BF43</f>
        <v>-9937.265625</v>
      </c>
      <c r="BG45" s="294">
        <f>-calculadoraViab!$B$56*fluxoDeCaixa!BG43</f>
        <v>0</v>
      </c>
      <c r="BH45" s="294">
        <f>-calculadoraViab!$B$56*fluxoDeCaixa!BH43</f>
        <v>0</v>
      </c>
      <c r="BI45" s="294">
        <f>-calculadoraViab!$B$56*fluxoDeCaixa!BI43</f>
        <v>-9937.265625</v>
      </c>
      <c r="BJ45" s="294">
        <f>-calculadoraViab!$B$56*fluxoDeCaixa!BJ43</f>
        <v>0</v>
      </c>
      <c r="BK45" s="294">
        <f>-calculadoraViab!$B$56*fluxoDeCaixa!BK43</f>
        <v>0</v>
      </c>
      <c r="BL45" s="294">
        <f>-calculadoraViab!$B$56*fluxoDeCaixa!BL43</f>
        <v>-9937.265625</v>
      </c>
      <c r="BM45" s="294">
        <f>-calculadoraViab!$B$56*fluxoDeCaixa!BM43</f>
        <v>0</v>
      </c>
      <c r="BN45" s="294">
        <f>-calculadoraViab!$B$56*fluxoDeCaixa!BN43</f>
        <v>0</v>
      </c>
      <c r="BO45" s="294">
        <f>-calculadoraViab!$B$56*fluxoDeCaixa!BO43</f>
        <v>0</v>
      </c>
      <c r="BP45" s="294">
        <f>-calculadoraViab!$B$56*fluxoDeCaixa!BP43</f>
        <v>0</v>
      </c>
      <c r="BQ45" s="294">
        <f>-calculadoraViab!$B$56*fluxoDeCaixa!BQ43</f>
        <v>0</v>
      </c>
      <c r="BR45" s="294">
        <f>-calculadoraViab!$B$56*fluxoDeCaixa!BR43</f>
        <v>0</v>
      </c>
      <c r="BS45" s="294">
        <f>-calculadoraViab!$B$56*fluxoDeCaixa!BS43</f>
        <v>0</v>
      </c>
      <c r="BT45" s="294">
        <f>-calculadoraViab!$B$56*fluxoDeCaixa!BT43</f>
        <v>0</v>
      </c>
      <c r="BU45" s="294">
        <f>-calculadoraViab!$B$56*fluxoDeCaixa!BU43</f>
        <v>0</v>
      </c>
      <c r="BV45" s="294">
        <f>-calculadoraViab!$B$56*fluxoDeCaixa!BV43</f>
        <v>0</v>
      </c>
      <c r="BW45" s="294">
        <f>-calculadoraViab!$B$56*fluxoDeCaixa!BW43</f>
        <v>0</v>
      </c>
      <c r="BX45" s="294">
        <f>-calculadoraViab!$B$56*fluxoDeCaixa!BX43</f>
        <v>0</v>
      </c>
      <c r="BY45" s="294">
        <f>-calculadoraViab!$B$56*fluxoDeCaixa!BY43</f>
        <v>0</v>
      </c>
      <c r="BZ45" s="294">
        <f>-calculadoraViab!$B$56*fluxoDeCaixa!BZ43</f>
        <v>0</v>
      </c>
      <c r="CA45" s="294">
        <f>-calculadoraViab!$B$56*fluxoDeCaixa!CA43</f>
        <v>0</v>
      </c>
      <c r="CB45" s="294">
        <f>-calculadoraViab!$B$56*fluxoDeCaixa!CB43</f>
        <v>0</v>
      </c>
      <c r="CC45" s="294">
        <f>-calculadoraViab!$B$56*fluxoDeCaixa!CC43</f>
        <v>0</v>
      </c>
      <c r="CD45" s="294">
        <f>-calculadoraViab!$B$56*fluxoDeCaixa!CD43</f>
        <v>0</v>
      </c>
      <c r="CE45" s="294">
        <f>-calculadoraViab!$B$56*fluxoDeCaixa!CE43</f>
        <v>0</v>
      </c>
      <c r="CF45" s="294">
        <f>-calculadoraViab!$B$56*fluxoDeCaixa!CF43</f>
        <v>0</v>
      </c>
      <c r="CG45" s="294">
        <f>-calculadoraViab!$B$56*fluxoDeCaixa!CG43</f>
        <v>0</v>
      </c>
      <c r="CH45" s="294">
        <f>-calculadoraViab!$B$56*fluxoDeCaixa!CH43</f>
        <v>0</v>
      </c>
      <c r="CI45" s="294">
        <f>-calculadoraViab!$B$56*fluxoDeCaixa!CI43</f>
        <v>0</v>
      </c>
      <c r="CJ45" s="294">
        <f>-calculadoraViab!$B$56*fluxoDeCaixa!CJ43</f>
        <v>0</v>
      </c>
      <c r="CK45" s="294">
        <f>-calculadoraViab!$B$56*fluxoDeCaixa!CK43</f>
        <v>0</v>
      </c>
      <c r="CL45" s="294">
        <f>-calculadoraViab!$B$56*fluxoDeCaixa!CL43</f>
        <v>0</v>
      </c>
      <c r="CM45" s="294">
        <f>-calculadoraViab!$B$56*fluxoDeCaixa!CM43</f>
        <v>0</v>
      </c>
      <c r="CN45" s="294">
        <f>-calculadoraViab!$B$56*fluxoDeCaixa!CN43</f>
        <v>0</v>
      </c>
      <c r="CO45" s="294">
        <f>-calculadoraViab!$B$56*fluxoDeCaixa!CO43</f>
        <v>0</v>
      </c>
      <c r="CP45" s="294">
        <f>-calculadoraViab!$B$56*fluxoDeCaixa!CP43</f>
        <v>0</v>
      </c>
      <c r="CQ45" s="294">
        <f>-calculadoraViab!$B$56*fluxoDeCaixa!CQ43</f>
        <v>0</v>
      </c>
      <c r="CR45" s="294">
        <f>-calculadoraViab!$B$56*fluxoDeCaixa!CR43</f>
        <v>0</v>
      </c>
      <c r="CS45" s="294">
        <f>-calculadoraViab!$B$56*fluxoDeCaixa!CS43</f>
        <v>0</v>
      </c>
      <c r="CT45" s="294">
        <f>-calculadoraViab!$B$56*fluxoDeCaixa!CT43</f>
        <v>0</v>
      </c>
      <c r="CU45" s="294">
        <f>-calculadoraViab!$B$56*fluxoDeCaixa!CU43</f>
        <v>0</v>
      </c>
      <c r="CV45" s="294">
        <f>-calculadoraViab!$B$56*fluxoDeCaixa!CV43</f>
        <v>0</v>
      </c>
      <c r="CW45" s="294">
        <f>-calculadoraViab!$B$56*fluxoDeCaixa!CW43</f>
        <v>0</v>
      </c>
      <c r="CX45" s="294">
        <f>-calculadoraViab!$B$56*fluxoDeCaixa!CX43</f>
        <v>0</v>
      </c>
      <c r="CY45" s="294">
        <f>-calculadoraViab!$B$56*fluxoDeCaixa!CY43</f>
        <v>0</v>
      </c>
      <c r="CZ45" s="294">
        <f>-calculadoraViab!$B$56*fluxoDeCaixa!CZ43</f>
        <v>0</v>
      </c>
      <c r="DA45" s="294">
        <f>-calculadoraViab!$B$56*fluxoDeCaixa!DA43</f>
        <v>0</v>
      </c>
      <c r="DB45" s="294">
        <f>-calculadoraViab!$B$56*fluxoDeCaixa!DB43</f>
        <v>0</v>
      </c>
      <c r="DC45" s="294">
        <f>-calculadoraViab!$B$56*fluxoDeCaixa!DC43</f>
        <v>0</v>
      </c>
      <c r="DD45" s="294">
        <f>-calculadoraViab!$B$56*fluxoDeCaixa!DD43</f>
        <v>0</v>
      </c>
      <c r="DE45" s="294">
        <f>-calculadoraViab!$B$56*fluxoDeCaixa!DE43</f>
        <v>0</v>
      </c>
      <c r="DF45" s="294">
        <f>-calculadoraViab!$B$56*fluxoDeCaixa!DF43</f>
        <v>0</v>
      </c>
      <c r="DG45" s="294">
        <f>-calculadoraViab!$B$56*fluxoDeCaixa!DG43</f>
        <v>0</v>
      </c>
      <c r="DH45" s="294">
        <f>-calculadoraViab!$B$56*fluxoDeCaixa!DH43</f>
        <v>0</v>
      </c>
      <c r="DI45" s="294">
        <f>-calculadoraViab!$B$56*fluxoDeCaixa!DI43</f>
        <v>0</v>
      </c>
      <c r="DJ45" s="294">
        <f>-calculadoraViab!$B$56*fluxoDeCaixa!DJ43</f>
        <v>0</v>
      </c>
      <c r="DK45" s="294">
        <f>-calculadoraViab!$B$56*fluxoDeCaixa!DK43</f>
        <v>0</v>
      </c>
      <c r="DL45" s="294">
        <f>-calculadoraViab!$B$56*fluxoDeCaixa!DL43</f>
        <v>0</v>
      </c>
      <c r="DM45" s="294">
        <f>-calculadoraViab!$B$56*fluxoDeCaixa!DM43</f>
        <v>0</v>
      </c>
      <c r="DN45" s="294">
        <f>-calculadoraViab!$B$56*fluxoDeCaixa!DN43</f>
        <v>0</v>
      </c>
      <c r="DO45" s="294">
        <f>-calculadoraViab!$B$56*fluxoDeCaixa!DO43</f>
        <v>0</v>
      </c>
      <c r="DP45" s="294">
        <f>-calculadoraViab!$B$56*fluxoDeCaixa!DP43</f>
        <v>0</v>
      </c>
      <c r="DQ45" s="294">
        <f>-calculadoraViab!$B$56*fluxoDeCaixa!DQ43</f>
        <v>0</v>
      </c>
      <c r="DR45" s="294">
        <f>-calculadoraViab!$B$56*fluxoDeCaixa!DR43</f>
        <v>0</v>
      </c>
    </row>
    <row r="46" ht="14.25" customHeight="1">
      <c r="A46" s="295" t="s">
        <v>184</v>
      </c>
      <c r="B46" s="296">
        <f t="shared" ref="B46:DR46" si="6">SUM(B36:B45)</f>
        <v>-3175904.71</v>
      </c>
      <c r="C46" s="296">
        <f t="shared" si="6"/>
        <v>-1000</v>
      </c>
      <c r="D46" s="296">
        <f t="shared" si="6"/>
        <v>-1000</v>
      </c>
      <c r="E46" s="296">
        <f t="shared" si="6"/>
        <v>-50000</v>
      </c>
      <c r="F46" s="296">
        <f t="shared" si="6"/>
        <v>-50000</v>
      </c>
      <c r="G46" s="296">
        <f t="shared" si="6"/>
        <v>-50000</v>
      </c>
      <c r="H46" s="296">
        <f t="shared" si="6"/>
        <v>-50000</v>
      </c>
      <c r="I46" s="296">
        <f t="shared" si="6"/>
        <v>-50000</v>
      </c>
      <c r="J46" s="296">
        <f t="shared" si="6"/>
        <v>-50000</v>
      </c>
      <c r="K46" s="296">
        <f t="shared" si="6"/>
        <v>174853.5022</v>
      </c>
      <c r="L46" s="296">
        <f t="shared" si="6"/>
        <v>174853.5022</v>
      </c>
      <c r="M46" s="296">
        <f t="shared" si="6"/>
        <v>174853.5022</v>
      </c>
      <c r="N46" s="296">
        <f t="shared" si="6"/>
        <v>174853.5022</v>
      </c>
      <c r="O46" s="296">
        <f t="shared" si="6"/>
        <v>174853.5022</v>
      </c>
      <c r="P46" s="296">
        <f t="shared" si="6"/>
        <v>110704.5907</v>
      </c>
      <c r="Q46" s="296">
        <f t="shared" si="6"/>
        <v>110704.5907</v>
      </c>
      <c r="R46" s="296">
        <f t="shared" si="6"/>
        <v>110704.5907</v>
      </c>
      <c r="S46" s="296">
        <f t="shared" si="6"/>
        <v>110704.5907</v>
      </c>
      <c r="T46" s="296">
        <f t="shared" si="6"/>
        <v>110704.5907</v>
      </c>
      <c r="U46" s="296">
        <f t="shared" si="6"/>
        <v>110704.5907</v>
      </c>
      <c r="V46" s="296">
        <f t="shared" si="6"/>
        <v>110704.5907</v>
      </c>
      <c r="W46" s="296">
        <f t="shared" si="6"/>
        <v>110704.5907</v>
      </c>
      <c r="X46" s="296">
        <f t="shared" si="6"/>
        <v>110704.5907</v>
      </c>
      <c r="Y46" s="296">
        <f t="shared" si="6"/>
        <v>110704.5907</v>
      </c>
      <c r="Z46" s="296">
        <f t="shared" si="6"/>
        <v>110704.5907</v>
      </c>
      <c r="AA46" s="296">
        <f t="shared" si="6"/>
        <v>110704.5907</v>
      </c>
      <c r="AB46" s="296">
        <f t="shared" si="6"/>
        <v>110704.5907</v>
      </c>
      <c r="AC46" s="296">
        <f t="shared" si="6"/>
        <v>110704.5907</v>
      </c>
      <c r="AD46" s="296">
        <f t="shared" si="6"/>
        <v>110704.5907</v>
      </c>
      <c r="AE46" s="296">
        <f t="shared" si="6"/>
        <v>110704.5907</v>
      </c>
      <c r="AF46" s="296">
        <f t="shared" si="6"/>
        <v>110704.5907</v>
      </c>
      <c r="AG46" s="296">
        <f t="shared" si="6"/>
        <v>110704.5907</v>
      </c>
      <c r="AH46" s="296">
        <f t="shared" si="6"/>
        <v>110704.5907</v>
      </c>
      <c r="AI46" s="296">
        <f t="shared" si="6"/>
        <v>110704.5907</v>
      </c>
      <c r="AJ46" s="296">
        <f t="shared" si="6"/>
        <v>110704.5907</v>
      </c>
      <c r="AK46" s="296">
        <f t="shared" si="6"/>
        <v>110704.5907</v>
      </c>
      <c r="AL46" s="296">
        <f t="shared" si="6"/>
        <v>110704.5907</v>
      </c>
      <c r="AM46" s="296">
        <f t="shared" si="6"/>
        <v>110704.5907</v>
      </c>
      <c r="AN46" s="296">
        <f t="shared" si="6"/>
        <v>520344.6875</v>
      </c>
      <c r="AO46" s="296">
        <f t="shared" si="6"/>
        <v>0</v>
      </c>
      <c r="AP46" s="296">
        <f t="shared" si="6"/>
        <v>0</v>
      </c>
      <c r="AQ46" s="296">
        <f t="shared" si="6"/>
        <v>260672.3438</v>
      </c>
      <c r="AR46" s="296">
        <f t="shared" si="6"/>
        <v>0</v>
      </c>
      <c r="AS46" s="296">
        <f t="shared" si="6"/>
        <v>0</v>
      </c>
      <c r="AT46" s="296">
        <f t="shared" si="6"/>
        <v>260672.3438</v>
      </c>
      <c r="AU46" s="296">
        <f t="shared" si="6"/>
        <v>0</v>
      </c>
      <c r="AV46" s="296">
        <f t="shared" si="6"/>
        <v>0</v>
      </c>
      <c r="AW46" s="296">
        <f t="shared" si="6"/>
        <v>260672.3438</v>
      </c>
      <c r="AX46" s="296">
        <f t="shared" si="6"/>
        <v>0</v>
      </c>
      <c r="AY46" s="296">
        <f t="shared" si="6"/>
        <v>0</v>
      </c>
      <c r="AZ46" s="296">
        <f t="shared" si="6"/>
        <v>260672.3438</v>
      </c>
      <c r="BA46" s="296">
        <f t="shared" si="6"/>
        <v>0</v>
      </c>
      <c r="BB46" s="296">
        <f t="shared" si="6"/>
        <v>0</v>
      </c>
      <c r="BC46" s="296">
        <f t="shared" si="6"/>
        <v>130336.1719</v>
      </c>
      <c r="BD46" s="296">
        <f t="shared" si="6"/>
        <v>0</v>
      </c>
      <c r="BE46" s="296">
        <f t="shared" si="6"/>
        <v>0</v>
      </c>
      <c r="BF46" s="296">
        <f t="shared" si="6"/>
        <v>130336.1719</v>
      </c>
      <c r="BG46" s="296">
        <f t="shared" si="6"/>
        <v>0</v>
      </c>
      <c r="BH46" s="296">
        <f t="shared" si="6"/>
        <v>0</v>
      </c>
      <c r="BI46" s="296">
        <f t="shared" si="6"/>
        <v>130336.1719</v>
      </c>
      <c r="BJ46" s="296">
        <f t="shared" si="6"/>
        <v>0</v>
      </c>
      <c r="BK46" s="296">
        <f t="shared" si="6"/>
        <v>0</v>
      </c>
      <c r="BL46" s="296">
        <f t="shared" si="6"/>
        <v>130336.1719</v>
      </c>
      <c r="BM46" s="296">
        <f t="shared" si="6"/>
        <v>0</v>
      </c>
      <c r="BN46" s="296">
        <f t="shared" si="6"/>
        <v>0</v>
      </c>
      <c r="BO46" s="296">
        <f t="shared" si="6"/>
        <v>0</v>
      </c>
      <c r="BP46" s="296">
        <f t="shared" si="6"/>
        <v>0</v>
      </c>
      <c r="BQ46" s="296">
        <f t="shared" si="6"/>
        <v>0</v>
      </c>
      <c r="BR46" s="296">
        <f t="shared" si="6"/>
        <v>0</v>
      </c>
      <c r="BS46" s="296">
        <f t="shared" si="6"/>
        <v>0</v>
      </c>
      <c r="BT46" s="296">
        <f t="shared" si="6"/>
        <v>0</v>
      </c>
      <c r="BU46" s="296">
        <f t="shared" si="6"/>
        <v>0</v>
      </c>
      <c r="BV46" s="296">
        <f t="shared" si="6"/>
        <v>0</v>
      </c>
      <c r="BW46" s="296">
        <f t="shared" si="6"/>
        <v>0</v>
      </c>
      <c r="BX46" s="296">
        <f t="shared" si="6"/>
        <v>0</v>
      </c>
      <c r="BY46" s="296">
        <f t="shared" si="6"/>
        <v>0</v>
      </c>
      <c r="BZ46" s="296">
        <f t="shared" si="6"/>
        <v>0</v>
      </c>
      <c r="CA46" s="296">
        <f t="shared" si="6"/>
        <v>0</v>
      </c>
      <c r="CB46" s="296">
        <f t="shared" si="6"/>
        <v>0</v>
      </c>
      <c r="CC46" s="296">
        <f t="shared" si="6"/>
        <v>0</v>
      </c>
      <c r="CD46" s="296">
        <f t="shared" si="6"/>
        <v>0</v>
      </c>
      <c r="CE46" s="296">
        <f t="shared" si="6"/>
        <v>0</v>
      </c>
      <c r="CF46" s="296">
        <f t="shared" si="6"/>
        <v>0</v>
      </c>
      <c r="CG46" s="296">
        <f t="shared" si="6"/>
        <v>0</v>
      </c>
      <c r="CH46" s="296">
        <f t="shared" si="6"/>
        <v>0</v>
      </c>
      <c r="CI46" s="296">
        <f t="shared" si="6"/>
        <v>0</v>
      </c>
      <c r="CJ46" s="296">
        <f t="shared" si="6"/>
        <v>0</v>
      </c>
      <c r="CK46" s="296">
        <f t="shared" si="6"/>
        <v>0</v>
      </c>
      <c r="CL46" s="296">
        <f t="shared" si="6"/>
        <v>0</v>
      </c>
      <c r="CM46" s="296">
        <f t="shared" si="6"/>
        <v>0</v>
      </c>
      <c r="CN46" s="296">
        <f t="shared" si="6"/>
        <v>0</v>
      </c>
      <c r="CO46" s="296">
        <f t="shared" si="6"/>
        <v>0</v>
      </c>
      <c r="CP46" s="296">
        <f t="shared" si="6"/>
        <v>0</v>
      </c>
      <c r="CQ46" s="296">
        <f t="shared" si="6"/>
        <v>0</v>
      </c>
      <c r="CR46" s="296">
        <f t="shared" si="6"/>
        <v>0</v>
      </c>
      <c r="CS46" s="296">
        <f t="shared" si="6"/>
        <v>0</v>
      </c>
      <c r="CT46" s="296">
        <f t="shared" si="6"/>
        <v>0</v>
      </c>
      <c r="CU46" s="296">
        <f t="shared" si="6"/>
        <v>0</v>
      </c>
      <c r="CV46" s="296">
        <f t="shared" si="6"/>
        <v>0</v>
      </c>
      <c r="CW46" s="296">
        <f t="shared" si="6"/>
        <v>0</v>
      </c>
      <c r="CX46" s="296">
        <f t="shared" si="6"/>
        <v>0</v>
      </c>
      <c r="CY46" s="296">
        <f t="shared" si="6"/>
        <v>0</v>
      </c>
      <c r="CZ46" s="296">
        <f t="shared" si="6"/>
        <v>0</v>
      </c>
      <c r="DA46" s="296">
        <f t="shared" si="6"/>
        <v>0</v>
      </c>
      <c r="DB46" s="296">
        <f t="shared" si="6"/>
        <v>0</v>
      </c>
      <c r="DC46" s="296">
        <f t="shared" si="6"/>
        <v>0</v>
      </c>
      <c r="DD46" s="296">
        <f t="shared" si="6"/>
        <v>0</v>
      </c>
      <c r="DE46" s="296">
        <f t="shared" si="6"/>
        <v>0</v>
      </c>
      <c r="DF46" s="296">
        <f t="shared" si="6"/>
        <v>0</v>
      </c>
      <c r="DG46" s="296">
        <f t="shared" si="6"/>
        <v>0</v>
      </c>
      <c r="DH46" s="296">
        <f t="shared" si="6"/>
        <v>0</v>
      </c>
      <c r="DI46" s="296">
        <f t="shared" si="6"/>
        <v>0</v>
      </c>
      <c r="DJ46" s="296">
        <f t="shared" si="6"/>
        <v>0</v>
      </c>
      <c r="DK46" s="296">
        <f t="shared" si="6"/>
        <v>0</v>
      </c>
      <c r="DL46" s="296">
        <f t="shared" si="6"/>
        <v>0</v>
      </c>
      <c r="DM46" s="296">
        <f t="shared" si="6"/>
        <v>0</v>
      </c>
      <c r="DN46" s="296">
        <f t="shared" si="6"/>
        <v>0</v>
      </c>
      <c r="DO46" s="296">
        <f t="shared" si="6"/>
        <v>0</v>
      </c>
      <c r="DP46" s="296">
        <f t="shared" si="6"/>
        <v>0</v>
      </c>
      <c r="DQ46" s="296">
        <f t="shared" si="6"/>
        <v>0</v>
      </c>
      <c r="DR46" s="296">
        <f t="shared" si="6"/>
        <v>0</v>
      </c>
    </row>
    <row r="47" ht="14.25" customHeight="1">
      <c r="A47" s="4"/>
      <c r="B47" s="29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</row>
    <row r="48" ht="14.25" customHeight="1">
      <c r="A48" s="4"/>
      <c r="B48" s="29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43.86"/>
    <col customWidth="1" min="3" max="3" width="21.43"/>
    <col customWidth="1" min="4" max="4" width="34.86"/>
    <col customWidth="1" min="5" max="5" width="11.57"/>
    <col customWidth="1" min="6" max="6" width="8.43"/>
    <col customWidth="1" min="7" max="26" width="8.71"/>
  </cols>
  <sheetData>
    <row r="1" ht="14.25" customHeight="1">
      <c r="B1" s="298" t="s">
        <v>188</v>
      </c>
    </row>
    <row r="2" ht="14.25" customHeight="1">
      <c r="A2" s="299"/>
      <c r="B2" s="300" t="s">
        <v>189</v>
      </c>
      <c r="C2" s="300" t="s">
        <v>190</v>
      </c>
      <c r="D2" s="301" t="s">
        <v>191</v>
      </c>
      <c r="E2" s="302" t="s">
        <v>192</v>
      </c>
    </row>
    <row r="3" ht="14.25" customHeight="1">
      <c r="A3" s="303" t="s">
        <v>193</v>
      </c>
      <c r="B3" s="304" t="s">
        <v>194</v>
      </c>
      <c r="C3" s="304" t="s">
        <v>195</v>
      </c>
      <c r="D3" s="304" t="str">
        <f t="shared" ref="D3:D25" si="1">CONCAT(B3, CONCAT(" - Padrão de acabamento: ",C3))</f>
        <v>R-1 - Padrão de acabamento: Baixo</v>
      </c>
      <c r="E3" s="305">
        <v>2378.43</v>
      </c>
    </row>
    <row r="4" ht="14.25" customHeight="1">
      <c r="A4" s="306"/>
      <c r="B4" s="304" t="s">
        <v>194</v>
      </c>
      <c r="C4" s="304" t="s">
        <v>196</v>
      </c>
      <c r="D4" s="304" t="str">
        <f t="shared" si="1"/>
        <v>R-1 - Padrão de acabamento: Normal</v>
      </c>
      <c r="E4" s="305">
        <v>2833.33</v>
      </c>
    </row>
    <row r="5" ht="14.25" customHeight="1">
      <c r="A5" s="306"/>
      <c r="B5" s="304" t="s">
        <v>194</v>
      </c>
      <c r="C5" s="304" t="s">
        <v>197</v>
      </c>
      <c r="D5" s="304" t="str">
        <f t="shared" si="1"/>
        <v>R-1 - Padrão de acabamento: Alto</v>
      </c>
      <c r="E5" s="305">
        <v>3428.56</v>
      </c>
    </row>
    <row r="6" ht="14.25" customHeight="1">
      <c r="A6" s="306"/>
      <c r="B6" s="304" t="s">
        <v>198</v>
      </c>
      <c r="C6" s="304" t="s">
        <v>195</v>
      </c>
      <c r="D6" s="304" t="str">
        <f t="shared" si="1"/>
        <v>PP-4 - Padrão de acabamento: Baixo</v>
      </c>
      <c r="E6" s="305">
        <v>2207.0</v>
      </c>
    </row>
    <row r="7" ht="14.25" customHeight="1">
      <c r="A7" s="306"/>
      <c r="B7" s="304" t="s">
        <v>198</v>
      </c>
      <c r="C7" s="304" t="s">
        <v>196</v>
      </c>
      <c r="D7" s="304" t="str">
        <f t="shared" si="1"/>
        <v>PP-4 - Padrão de acabamento: Normal</v>
      </c>
      <c r="E7" s="305">
        <v>2667.82</v>
      </c>
    </row>
    <row r="8" ht="14.25" customHeight="1">
      <c r="A8" s="306"/>
      <c r="B8" s="304" t="s">
        <v>198</v>
      </c>
      <c r="C8" s="307" t="s">
        <v>197</v>
      </c>
      <c r="D8" s="304" t="str">
        <f t="shared" si="1"/>
        <v>PP-4 - Padrão de acabamento: Alto</v>
      </c>
      <c r="E8" s="308" t="s">
        <v>199</v>
      </c>
    </row>
    <row r="9" ht="14.25" customHeight="1">
      <c r="A9" s="306"/>
      <c r="B9" s="304" t="s">
        <v>200</v>
      </c>
      <c r="C9" s="304" t="s">
        <v>195</v>
      </c>
      <c r="D9" s="304" t="str">
        <f t="shared" si="1"/>
        <v>R-8 - Padrão de acabamento: Baixo</v>
      </c>
      <c r="E9" s="305">
        <v>2105.68</v>
      </c>
    </row>
    <row r="10" ht="14.25" customHeight="1">
      <c r="A10" s="306"/>
      <c r="B10" s="304" t="s">
        <v>200</v>
      </c>
      <c r="C10" s="304" t="s">
        <v>196</v>
      </c>
      <c r="D10" s="304" t="str">
        <f t="shared" si="1"/>
        <v>R-8 - Padrão de acabamento: Normal</v>
      </c>
      <c r="E10" s="305">
        <v>2363.19</v>
      </c>
    </row>
    <row r="11" ht="14.25" customHeight="1">
      <c r="A11" s="306"/>
      <c r="B11" s="304" t="s">
        <v>200</v>
      </c>
      <c r="C11" s="304" t="s">
        <v>197</v>
      </c>
      <c r="D11" s="304" t="str">
        <f t="shared" si="1"/>
        <v>R-8 - Padrão de acabamento: Alto</v>
      </c>
      <c r="E11" s="305">
        <v>2788.76</v>
      </c>
    </row>
    <row r="12" ht="14.25" customHeight="1">
      <c r="A12" s="306"/>
      <c r="B12" s="304" t="s">
        <v>201</v>
      </c>
      <c r="C12" s="304" t="s">
        <v>195</v>
      </c>
      <c r="D12" s="304" t="str">
        <f t="shared" si="1"/>
        <v>PIS - Padrão de acabamento: Baixo</v>
      </c>
      <c r="E12" s="305">
        <v>1672.65</v>
      </c>
    </row>
    <row r="13" ht="14.25" customHeight="1">
      <c r="A13" s="306"/>
      <c r="B13" s="304" t="s">
        <v>201</v>
      </c>
      <c r="C13" s="307" t="s">
        <v>196</v>
      </c>
      <c r="D13" s="304" t="str">
        <f t="shared" si="1"/>
        <v>PIS - Padrão de acabamento: Normal</v>
      </c>
      <c r="E13" s="308" t="s">
        <v>199</v>
      </c>
    </row>
    <row r="14" ht="14.25" customHeight="1">
      <c r="A14" s="306"/>
      <c r="B14" s="304" t="s">
        <v>201</v>
      </c>
      <c r="C14" s="307" t="s">
        <v>197</v>
      </c>
      <c r="D14" s="304" t="str">
        <f t="shared" si="1"/>
        <v>PIS - Padrão de acabamento: Alto</v>
      </c>
      <c r="E14" s="308" t="s">
        <v>199</v>
      </c>
    </row>
    <row r="15" ht="14.25" customHeight="1">
      <c r="A15" s="306"/>
      <c r="B15" s="304" t="s">
        <v>202</v>
      </c>
      <c r="C15" s="307" t="s">
        <v>195</v>
      </c>
      <c r="D15" s="304" t="str">
        <f t="shared" si="1"/>
        <v>R-16 - Padrão de acabamento: Baixo</v>
      </c>
      <c r="E15" s="308" t="s">
        <v>199</v>
      </c>
    </row>
    <row r="16" ht="14.25" customHeight="1">
      <c r="A16" s="306"/>
      <c r="B16" s="304" t="s">
        <v>202</v>
      </c>
      <c r="C16" s="304" t="s">
        <v>196</v>
      </c>
      <c r="D16" s="304" t="str">
        <f t="shared" si="1"/>
        <v>R-16 - Padrão de acabamento: Normal</v>
      </c>
      <c r="E16" s="305">
        <v>2281.45</v>
      </c>
    </row>
    <row r="17" ht="14.25" customHeight="1">
      <c r="A17" s="306"/>
      <c r="B17" s="304" t="s">
        <v>202</v>
      </c>
      <c r="C17" s="304" t="s">
        <v>197</v>
      </c>
      <c r="D17" s="304" t="str">
        <f t="shared" si="1"/>
        <v>R-16 - Padrão de acabamento: Alto</v>
      </c>
      <c r="E17" s="305">
        <v>2965.91</v>
      </c>
    </row>
    <row r="18" ht="14.25" customHeight="1">
      <c r="A18" s="309"/>
      <c r="B18" s="304" t="s">
        <v>203</v>
      </c>
      <c r="C18" s="310" t="s">
        <v>196</v>
      </c>
      <c r="D18" s="304" t="str">
        <f t="shared" si="1"/>
        <v>RP1Q - Padrão de acabamento: Normal</v>
      </c>
      <c r="E18" s="305">
        <v>2530.66</v>
      </c>
    </row>
    <row r="19" ht="14.25" customHeight="1">
      <c r="A19" s="303" t="s">
        <v>204</v>
      </c>
      <c r="B19" s="304" t="s">
        <v>205</v>
      </c>
      <c r="C19" s="310" t="s">
        <v>196</v>
      </c>
      <c r="D19" s="304" t="str">
        <f t="shared" si="1"/>
        <v>CAL-8 - Padrão de acabamento: Normal</v>
      </c>
      <c r="E19" s="305">
        <v>2732.82</v>
      </c>
    </row>
    <row r="20" ht="14.25" customHeight="1">
      <c r="A20" s="306"/>
      <c r="B20" s="304" t="s">
        <v>205</v>
      </c>
      <c r="C20" s="310" t="s">
        <v>197</v>
      </c>
      <c r="D20" s="304" t="str">
        <f t="shared" si="1"/>
        <v>CAL-8 - Padrão de acabamento: Alto</v>
      </c>
      <c r="E20" s="305">
        <v>2890.57</v>
      </c>
    </row>
    <row r="21" ht="14.25" customHeight="1">
      <c r="A21" s="306"/>
      <c r="B21" s="304" t="s">
        <v>206</v>
      </c>
      <c r="C21" s="310" t="s">
        <v>196</v>
      </c>
      <c r="D21" s="304" t="str">
        <f t="shared" si="1"/>
        <v>CSL-8 - Padrão de acabamento: Normal</v>
      </c>
      <c r="E21" s="305">
        <v>2381.69</v>
      </c>
    </row>
    <row r="22" ht="14.25" customHeight="1">
      <c r="A22" s="306"/>
      <c r="B22" s="304" t="s">
        <v>206</v>
      </c>
      <c r="C22" s="310" t="s">
        <v>197</v>
      </c>
      <c r="D22" s="304" t="str">
        <f t="shared" si="1"/>
        <v>CSL-8 - Padrão de acabamento: Alto</v>
      </c>
      <c r="E22" s="305">
        <v>2578.89</v>
      </c>
    </row>
    <row r="23" ht="14.25" customHeight="1">
      <c r="A23" s="306"/>
      <c r="B23" s="304" t="s">
        <v>207</v>
      </c>
      <c r="C23" s="310" t="s">
        <v>196</v>
      </c>
      <c r="D23" s="304" t="str">
        <f t="shared" si="1"/>
        <v>CSL-16 - Padrão de acabamento: Normal</v>
      </c>
      <c r="E23" s="305">
        <v>3186.6</v>
      </c>
    </row>
    <row r="24" ht="14.25" customHeight="1">
      <c r="A24" s="306"/>
      <c r="B24" s="304" t="s">
        <v>207</v>
      </c>
      <c r="C24" s="310" t="s">
        <v>197</v>
      </c>
      <c r="D24" s="304" t="str">
        <f t="shared" si="1"/>
        <v>CSL-16 - Padrão de acabamento: Alto</v>
      </c>
      <c r="E24" s="305">
        <v>3439.93</v>
      </c>
    </row>
    <row r="25" ht="14.25" customHeight="1">
      <c r="A25" s="311"/>
      <c r="B25" s="312" t="s">
        <v>208</v>
      </c>
      <c r="C25" s="313" t="s">
        <v>196</v>
      </c>
      <c r="D25" s="304" t="str">
        <f t="shared" si="1"/>
        <v>GI - Padrão de acabamento: Normal</v>
      </c>
      <c r="E25" s="314">
        <v>1341.29</v>
      </c>
    </row>
    <row r="26" ht="14.25" customHeight="1">
      <c r="A26" s="315"/>
      <c r="C26" s="316"/>
      <c r="D26" s="316"/>
    </row>
    <row r="27" ht="14.25" customHeight="1"/>
    <row r="28" ht="14.25" customHeight="1">
      <c r="C28" s="316"/>
      <c r="D28" s="316"/>
    </row>
    <row r="29" ht="14.25" customHeight="1">
      <c r="C29" s="316"/>
      <c r="D29" s="316"/>
    </row>
    <row r="30" ht="14.25" customHeight="1">
      <c r="C30" s="316"/>
      <c r="D30" s="316"/>
    </row>
    <row r="31" ht="14.25" customHeight="1">
      <c r="C31" s="316"/>
      <c r="D31" s="316"/>
    </row>
    <row r="32" ht="14.25" customHeight="1">
      <c r="C32" s="316"/>
      <c r="D32" s="316"/>
    </row>
    <row r="33" ht="14.25" customHeight="1">
      <c r="C33" s="316"/>
      <c r="D33" s="316"/>
    </row>
    <row r="34" ht="14.25" customHeight="1">
      <c r="C34" s="316"/>
      <c r="D34" s="316"/>
    </row>
    <row r="35" ht="14.25" customHeight="1">
      <c r="C35" s="316"/>
      <c r="D35" s="316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>
      <c r="A41" s="317" t="s">
        <v>209</v>
      </c>
    </row>
    <row r="42" ht="14.25" customHeight="1">
      <c r="A42" s="318" t="s">
        <v>210</v>
      </c>
      <c r="B42" s="319" t="s">
        <v>211</v>
      </c>
      <c r="C42" s="320" t="s">
        <v>212</v>
      </c>
      <c r="D42" s="320"/>
      <c r="E42" s="320" t="s">
        <v>213</v>
      </c>
      <c r="F42" s="320" t="s">
        <v>214</v>
      </c>
    </row>
    <row r="43" ht="14.25" customHeight="1">
      <c r="A43" s="321"/>
      <c r="B43" s="321"/>
      <c r="C43" s="321"/>
      <c r="D43" s="320"/>
      <c r="E43" s="320" t="s">
        <v>215</v>
      </c>
      <c r="F43" s="320" t="s">
        <v>215</v>
      </c>
    </row>
    <row r="44" ht="14.25" customHeight="1">
      <c r="A44" s="322" t="s">
        <v>216</v>
      </c>
      <c r="B44" s="323" t="s">
        <v>217</v>
      </c>
      <c r="C44" s="324">
        <v>2.0</v>
      </c>
      <c r="D44" s="324"/>
      <c r="E44" s="324">
        <v>58.64</v>
      </c>
      <c r="F44" s="324">
        <v>51.94</v>
      </c>
    </row>
    <row r="45" ht="14.25" customHeight="1">
      <c r="A45" s="322" t="s">
        <v>218</v>
      </c>
      <c r="B45" s="323" t="s">
        <v>219</v>
      </c>
      <c r="C45" s="324">
        <v>3.0</v>
      </c>
      <c r="D45" s="324"/>
      <c r="E45" s="324">
        <v>106.44</v>
      </c>
      <c r="F45" s="324">
        <v>99.47</v>
      </c>
    </row>
    <row r="46" ht="14.25" customHeight="1">
      <c r="A46" s="322" t="s">
        <v>220</v>
      </c>
      <c r="B46" s="323" t="s">
        <v>221</v>
      </c>
      <c r="C46" s="324">
        <v>4.0</v>
      </c>
      <c r="D46" s="324"/>
      <c r="E46" s="324">
        <v>224.82</v>
      </c>
      <c r="F46" s="324">
        <v>210.44</v>
      </c>
    </row>
    <row r="47" ht="14.25" customHeight="1">
      <c r="A47" s="322" t="s">
        <v>203</v>
      </c>
      <c r="B47" s="323" t="s">
        <v>222</v>
      </c>
      <c r="C47" s="324">
        <v>1.0</v>
      </c>
      <c r="D47" s="324"/>
      <c r="E47" s="324">
        <v>39.56</v>
      </c>
      <c r="F47" s="324">
        <v>39.56</v>
      </c>
    </row>
    <row r="48" ht="14.25" customHeight="1">
      <c r="A48" s="322" t="s">
        <v>201</v>
      </c>
      <c r="B48" s="323" t="s">
        <v>223</v>
      </c>
      <c r="C48" s="324">
        <v>2.0</v>
      </c>
      <c r="D48" s="324"/>
      <c r="E48" s="324">
        <v>991.45</v>
      </c>
      <c r="F48" s="324">
        <v>978.09</v>
      </c>
    </row>
    <row r="49" ht="14.25" customHeight="1">
      <c r="B49" s="325" t="s">
        <v>224</v>
      </c>
      <c r="D49" s="326"/>
    </row>
    <row r="50" ht="14.25" customHeight="1">
      <c r="A50" s="321"/>
      <c r="B50" s="325" t="s">
        <v>225</v>
      </c>
      <c r="C50" s="321"/>
      <c r="D50" s="327"/>
      <c r="E50" s="321"/>
      <c r="F50" s="321"/>
    </row>
    <row r="51" ht="14.25" customHeight="1">
      <c r="A51" s="322" t="s">
        <v>226</v>
      </c>
      <c r="B51" s="323" t="s">
        <v>227</v>
      </c>
      <c r="C51" s="324">
        <v>2.0</v>
      </c>
      <c r="D51" s="324"/>
      <c r="E51" s="328">
        <v>1415.07</v>
      </c>
      <c r="F51" s="324">
        <v>927.08</v>
      </c>
    </row>
    <row r="52" ht="14.25" customHeight="1">
      <c r="B52" s="325" t="s">
        <v>228</v>
      </c>
      <c r="D52" s="326"/>
    </row>
    <row r="53" ht="14.25" customHeight="1">
      <c r="A53" s="321"/>
      <c r="B53" s="325" t="s">
        <v>229</v>
      </c>
      <c r="C53" s="321"/>
      <c r="D53" s="327"/>
      <c r="E53" s="321"/>
      <c r="F53" s="321"/>
    </row>
    <row r="54" ht="14.25" customHeight="1">
      <c r="A54" s="322" t="s">
        <v>230</v>
      </c>
      <c r="B54" s="323" t="s">
        <v>231</v>
      </c>
      <c r="C54" s="324">
        <v>3.0</v>
      </c>
      <c r="D54" s="324"/>
      <c r="E54" s="328">
        <v>2590.35</v>
      </c>
      <c r="F54" s="328">
        <v>1840.45</v>
      </c>
    </row>
    <row r="55" ht="14.25" customHeight="1">
      <c r="B55" s="325" t="s">
        <v>232</v>
      </c>
      <c r="D55" s="326"/>
    </row>
    <row r="56" ht="14.25" customHeight="1">
      <c r="A56" s="321"/>
      <c r="B56" s="325" t="s">
        <v>233</v>
      </c>
      <c r="C56" s="321"/>
      <c r="D56" s="327"/>
      <c r="E56" s="321"/>
      <c r="F56" s="321"/>
    </row>
    <row r="57" ht="14.25" customHeight="1">
      <c r="A57" s="322" t="s">
        <v>234</v>
      </c>
      <c r="B57" s="323" t="s">
        <v>235</v>
      </c>
      <c r="C57" s="324">
        <v>2.0</v>
      </c>
      <c r="D57" s="324"/>
      <c r="E57" s="328">
        <v>2801.64</v>
      </c>
      <c r="F57" s="328">
        <v>1885.51</v>
      </c>
    </row>
    <row r="58" ht="14.25" customHeight="1">
      <c r="B58" s="329" t="s">
        <v>236</v>
      </c>
      <c r="D58" s="326"/>
    </row>
    <row r="59" ht="14.25" customHeight="1">
      <c r="A59" s="321"/>
      <c r="B59" s="329" t="s">
        <v>237</v>
      </c>
      <c r="C59" s="321"/>
      <c r="D59" s="327"/>
      <c r="E59" s="321"/>
      <c r="F59" s="321"/>
    </row>
    <row r="60" ht="14.25" customHeight="1">
      <c r="A60" s="322" t="s">
        <v>238</v>
      </c>
      <c r="B60" s="323" t="s">
        <v>239</v>
      </c>
      <c r="C60" s="324">
        <v>3.0</v>
      </c>
      <c r="D60" s="324"/>
      <c r="E60" s="328">
        <v>5998.73</v>
      </c>
      <c r="F60" s="328">
        <v>4135.22</v>
      </c>
    </row>
    <row r="61" ht="14.25" customHeight="1">
      <c r="B61" s="325" t="s">
        <v>240</v>
      </c>
      <c r="D61" s="326"/>
    </row>
    <row r="62" ht="14.25" customHeight="1">
      <c r="B62" s="325" t="s">
        <v>241</v>
      </c>
      <c r="D62" s="326"/>
    </row>
    <row r="63" ht="14.25" customHeight="1">
      <c r="A63" s="321"/>
      <c r="B63" s="325" t="s">
        <v>242</v>
      </c>
      <c r="C63" s="321"/>
      <c r="D63" s="327"/>
      <c r="E63" s="321"/>
      <c r="F63" s="321"/>
    </row>
    <row r="64" ht="14.25" customHeight="1">
      <c r="A64" s="322" t="s">
        <v>243</v>
      </c>
      <c r="B64" s="323" t="s">
        <v>244</v>
      </c>
      <c r="C64" s="324">
        <v>4.0</v>
      </c>
      <c r="D64" s="324"/>
      <c r="E64" s="328">
        <v>5917.79</v>
      </c>
      <c r="F64" s="328">
        <v>4644.79</v>
      </c>
    </row>
    <row r="65" ht="14.25" customHeight="1">
      <c r="B65" s="325" t="s">
        <v>245</v>
      </c>
      <c r="D65" s="326"/>
    </row>
    <row r="66" ht="14.25" customHeight="1">
      <c r="B66" s="329" t="s">
        <v>246</v>
      </c>
      <c r="D66" s="326"/>
    </row>
    <row r="67" ht="14.25" customHeight="1">
      <c r="A67" s="321"/>
      <c r="B67" s="325" t="s">
        <v>247</v>
      </c>
      <c r="C67" s="321"/>
      <c r="D67" s="327"/>
      <c r="E67" s="321"/>
      <c r="F67" s="321"/>
    </row>
    <row r="68" ht="14.25" customHeight="1">
      <c r="A68" s="322" t="s">
        <v>248</v>
      </c>
      <c r="B68" s="323" t="s">
        <v>249</v>
      </c>
      <c r="C68" s="324">
        <v>3.0</v>
      </c>
      <c r="D68" s="324"/>
      <c r="E68" s="328">
        <v>10562.07</v>
      </c>
      <c r="F68" s="328">
        <v>8224.5</v>
      </c>
    </row>
    <row r="69" ht="14.25" customHeight="1">
      <c r="B69" s="325" t="s">
        <v>250</v>
      </c>
      <c r="D69" s="326"/>
    </row>
    <row r="70" ht="14.25" customHeight="1">
      <c r="B70" s="325" t="s">
        <v>251</v>
      </c>
      <c r="D70" s="326"/>
    </row>
    <row r="71" ht="14.25" customHeight="1">
      <c r="A71" s="321"/>
      <c r="B71" s="325" t="s">
        <v>252</v>
      </c>
      <c r="C71" s="321"/>
      <c r="D71" s="327"/>
      <c r="E71" s="321"/>
      <c r="F71" s="321"/>
    </row>
    <row r="72" ht="14.25" customHeight="1">
      <c r="A72" s="322" t="s">
        <v>253</v>
      </c>
      <c r="B72" s="323" t="s">
        <v>254</v>
      </c>
      <c r="C72" s="324">
        <v>4.0</v>
      </c>
      <c r="D72" s="324"/>
      <c r="E72" s="328">
        <v>10461.85</v>
      </c>
      <c r="F72" s="328">
        <v>8371.4</v>
      </c>
    </row>
    <row r="73" ht="14.25" customHeight="1">
      <c r="B73" s="325" t="s">
        <v>255</v>
      </c>
      <c r="D73" s="326"/>
    </row>
    <row r="74" ht="14.25" customHeight="1">
      <c r="B74" s="325" t="s">
        <v>256</v>
      </c>
      <c r="D74" s="326"/>
    </row>
    <row r="75" ht="14.25" customHeight="1">
      <c r="A75" s="321"/>
      <c r="B75" s="325" t="s">
        <v>257</v>
      </c>
      <c r="C75" s="321"/>
      <c r="D75" s="327"/>
      <c r="E75" s="321"/>
      <c r="F75" s="321"/>
    </row>
    <row r="76" ht="14.25" customHeight="1">
      <c r="A76" s="322" t="s">
        <v>206</v>
      </c>
      <c r="B76" s="323" t="s">
        <v>258</v>
      </c>
      <c r="C76" s="324" t="s">
        <v>81</v>
      </c>
      <c r="D76" s="324"/>
      <c r="E76" s="328">
        <v>5942.94</v>
      </c>
      <c r="F76" s="328">
        <v>3921.55</v>
      </c>
    </row>
    <row r="77" ht="14.25" customHeight="1">
      <c r="B77" s="325" t="s">
        <v>259</v>
      </c>
      <c r="D77" s="326"/>
    </row>
    <row r="78" ht="14.25" customHeight="1">
      <c r="B78" s="325" t="s">
        <v>260</v>
      </c>
      <c r="D78" s="326"/>
    </row>
    <row r="79" ht="14.25" customHeight="1">
      <c r="A79" s="321"/>
      <c r="B79" s="325" t="s">
        <v>261</v>
      </c>
      <c r="C79" s="321"/>
      <c r="D79" s="327"/>
      <c r="E79" s="321"/>
      <c r="F79" s="321"/>
    </row>
    <row r="80" ht="14.25" customHeight="1">
      <c r="A80" s="322" t="s">
        <v>207</v>
      </c>
      <c r="B80" s="323" t="s">
        <v>262</v>
      </c>
      <c r="C80" s="324" t="s">
        <v>81</v>
      </c>
      <c r="D80" s="324"/>
      <c r="E80" s="328">
        <v>9140.57</v>
      </c>
      <c r="F80" s="328">
        <v>5734.46</v>
      </c>
    </row>
    <row r="81" ht="14.25" customHeight="1">
      <c r="B81" s="325" t="s">
        <v>263</v>
      </c>
      <c r="D81" s="326"/>
    </row>
    <row r="82" ht="14.25" customHeight="1">
      <c r="B82" s="325" t="s">
        <v>264</v>
      </c>
      <c r="D82" s="326"/>
    </row>
    <row r="83" ht="14.25" customHeight="1">
      <c r="A83" s="321"/>
      <c r="B83" s="325" t="s">
        <v>265</v>
      </c>
      <c r="C83" s="321"/>
      <c r="D83" s="327"/>
      <c r="E83" s="321"/>
      <c r="F83" s="321"/>
    </row>
    <row r="84" ht="14.25" customHeight="1">
      <c r="A84" s="322" t="s">
        <v>205</v>
      </c>
      <c r="B84" s="323" t="s">
        <v>266</v>
      </c>
      <c r="C84" s="324" t="s">
        <v>81</v>
      </c>
      <c r="D84" s="324"/>
      <c r="E84" s="328">
        <v>5290.62</v>
      </c>
      <c r="F84" s="328">
        <v>3096.09</v>
      </c>
    </row>
    <row r="85" ht="14.25" customHeight="1">
      <c r="B85" s="325" t="s">
        <v>267</v>
      </c>
      <c r="D85" s="326"/>
    </row>
    <row r="86" ht="14.25" customHeight="1">
      <c r="B86" s="325" t="s">
        <v>268</v>
      </c>
      <c r="D86" s="326"/>
    </row>
    <row r="87" ht="14.25" customHeight="1">
      <c r="A87" s="321"/>
      <c r="B87" s="325" t="s">
        <v>269</v>
      </c>
      <c r="C87" s="321"/>
      <c r="D87" s="327"/>
      <c r="E87" s="321"/>
      <c r="F87" s="321"/>
    </row>
    <row r="88" ht="14.25" customHeight="1">
      <c r="A88" s="322" t="s">
        <v>208</v>
      </c>
      <c r="B88" s="323" t="s">
        <v>270</v>
      </c>
      <c r="C88" s="324" t="s">
        <v>81</v>
      </c>
      <c r="D88" s="324"/>
      <c r="E88" s="328">
        <v>1000.0</v>
      </c>
      <c r="F88" s="324" t="s">
        <v>81</v>
      </c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9">
    <mergeCell ref="E76:E79"/>
    <mergeCell ref="E80:E83"/>
    <mergeCell ref="E84:E87"/>
    <mergeCell ref="E64:E67"/>
    <mergeCell ref="F64:F67"/>
    <mergeCell ref="E68:E71"/>
    <mergeCell ref="F68:F71"/>
    <mergeCell ref="E72:E75"/>
    <mergeCell ref="F72:F75"/>
    <mergeCell ref="F76:F79"/>
    <mergeCell ref="E48:E50"/>
    <mergeCell ref="F48:F50"/>
    <mergeCell ref="E51:E53"/>
    <mergeCell ref="F51:F53"/>
    <mergeCell ref="C48:C50"/>
    <mergeCell ref="C51:C53"/>
    <mergeCell ref="C64:C67"/>
    <mergeCell ref="C68:C71"/>
    <mergeCell ref="C72:C75"/>
    <mergeCell ref="C76:C79"/>
    <mergeCell ref="C80:C83"/>
    <mergeCell ref="C84:C87"/>
    <mergeCell ref="A54:A56"/>
    <mergeCell ref="C54:C56"/>
    <mergeCell ref="E54:E56"/>
    <mergeCell ref="F54:F56"/>
    <mergeCell ref="A3:A18"/>
    <mergeCell ref="A19:A25"/>
    <mergeCell ref="A42:A43"/>
    <mergeCell ref="B42:B43"/>
    <mergeCell ref="C42:C43"/>
    <mergeCell ref="A48:A50"/>
    <mergeCell ref="A51:A53"/>
    <mergeCell ref="A60:A63"/>
    <mergeCell ref="A64:A67"/>
    <mergeCell ref="A68:A71"/>
    <mergeCell ref="A72:A75"/>
    <mergeCell ref="A76:A79"/>
    <mergeCell ref="A80:A83"/>
    <mergeCell ref="A84:A87"/>
    <mergeCell ref="A57:A59"/>
    <mergeCell ref="C57:C59"/>
    <mergeCell ref="E57:E59"/>
    <mergeCell ref="F57:F59"/>
    <mergeCell ref="C60:C63"/>
    <mergeCell ref="E60:E63"/>
    <mergeCell ref="F60:F63"/>
    <mergeCell ref="F80:F83"/>
    <mergeCell ref="F84:F87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2018-12-28T14:48:55Z</dcterms:created>
</cp:coreProperties>
</file>