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7BBEA893-E0C1-40AE-AF80-CB9C3563A8D7}" xr6:coauthVersionLast="47" xr6:coauthVersionMax="47" xr10:uidLastSave="{00000000-0000-0000-0000-000000000000}"/>
  <bookViews>
    <workbookView xWindow="-120" yWindow="-120" windowWidth="20730" windowHeight="1116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<sst xmlns="http://schemas.openxmlformats.org/spreadsheetml/2006/main" count="69" uniqueCount="33">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</sst>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2" fillId="10" borderId="0" xfId="3" applyFill="1"/>
    <xf numFmtId="9" fontId="2" fillId="10" borderId="0" xfId="2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DE-4829-A2EA-72498549E5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E-4829-A2EA-72498549E5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E-4829-A2EA-72498549E56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E-4829-A2EA-72498549E5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E-4829-A2EA-72498549E56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E-4829-A2EA-72498549E5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topLeftCell="A4" zoomScale="110" zoomScaleNormal="110" workbookViewId="0">
      <selection activeCell="D14" sqref="D14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5" t="s">
        <v>15</v>
      </c>
      <c r="C11" s="6"/>
      <c r="D11" s="7"/>
    </row>
    <row r="12" spans="2:4" ht="17.25" x14ac:dyDescent="0.3">
      <c r="B12" s="42" t="s">
        <v>14</v>
      </c>
      <c r="C12" s="43"/>
      <c r="D12" s="23">
        <v>1700</v>
      </c>
    </row>
    <row r="13" spans="2:4" ht="17.25" x14ac:dyDescent="0.3">
      <c r="B13" s="44" t="s">
        <v>13</v>
      </c>
      <c r="C13" s="45"/>
      <c r="D13" s="24">
        <v>6.0000000000000001E-3</v>
      </c>
    </row>
    <row r="14" spans="2:4" ht="18" thickBot="1" x14ac:dyDescent="0.35">
      <c r="B14" s="51" t="s">
        <v>32</v>
      </c>
      <c r="C14" s="52"/>
      <c r="D14" s="25">
        <f>D12*30%</f>
        <v>510</v>
      </c>
    </row>
    <row r="15" spans="2:4" ht="15.75" thickBot="1" x14ac:dyDescent="0.3"/>
    <row r="16" spans="2:4" ht="28.5" customHeight="1" x14ac:dyDescent="0.25">
      <c r="B16" s="48" t="s">
        <v>5</v>
      </c>
      <c r="C16" s="49"/>
      <c r="D16" s="50"/>
    </row>
    <row r="17" spans="1:6" ht="17.25" x14ac:dyDescent="0.3">
      <c r="B17" s="42" t="s">
        <v>0</v>
      </c>
      <c r="C17" s="43"/>
      <c r="D17" s="18">
        <v>100</v>
      </c>
    </row>
    <row r="18" spans="1:6" ht="17.25" x14ac:dyDescent="0.3">
      <c r="B18" s="44" t="s">
        <v>1</v>
      </c>
      <c r="C18" s="45"/>
      <c r="D18" s="19">
        <v>5</v>
      </c>
    </row>
    <row r="19" spans="1:6" ht="17.25" x14ac:dyDescent="0.3">
      <c r="B19" s="44" t="s">
        <v>2</v>
      </c>
      <c r="C19" s="45"/>
      <c r="D19" s="20">
        <v>0.01</v>
      </c>
    </row>
    <row r="20" spans="1:6" ht="17.25" x14ac:dyDescent="0.3">
      <c r="B20" s="53" t="s">
        <v>3</v>
      </c>
      <c r="C20" s="54"/>
      <c r="D20" s="21">
        <f>FV(taxa_mensal,qtd_anos*12,aporte*-1)</f>
        <v>8166.9669856409128</v>
      </c>
    </row>
    <row r="21" spans="1:6" ht="18" thickBot="1" x14ac:dyDescent="0.35">
      <c r="B21" s="46" t="s">
        <v>4</v>
      </c>
      <c r="C21" s="47"/>
      <c r="D21" s="22">
        <f>patrimonio*rendimento_carteira</f>
        <v>49.001801913845476</v>
      </c>
      <c r="F21" s="3"/>
    </row>
    <row r="22" spans="1:6" ht="15.75" thickBot="1" x14ac:dyDescent="0.3"/>
    <row r="23" spans="1:6" ht="30.75" x14ac:dyDescent="0.25">
      <c r="B23" s="48" t="s">
        <v>11</v>
      </c>
      <c r="C23" s="49"/>
      <c r="D23" s="8" t="s">
        <v>12</v>
      </c>
    </row>
    <row r="24" spans="1:6" ht="17.25" x14ac:dyDescent="0.3">
      <c r="A24" s="1">
        <v>2</v>
      </c>
      <c r="B24" s="9" t="s">
        <v>6</v>
      </c>
      <c r="C24" s="10">
        <f>FV($D$19,$A24*12,$D$17*-1)</f>
        <v>2697.3464853191499</v>
      </c>
      <c r="D24" s="11">
        <f>C24*rendimento_carteira</f>
        <v>16.184078911914899</v>
      </c>
    </row>
    <row r="25" spans="1:6" ht="17.25" x14ac:dyDescent="0.3">
      <c r="A25" s="1">
        <v>5</v>
      </c>
      <c r="B25" s="12" t="s">
        <v>7</v>
      </c>
      <c r="C25" s="13">
        <f>FV($D$19,$A25*12,$D$17*-1)</f>
        <v>8166.9669856409128</v>
      </c>
      <c r="D25" s="14">
        <f>C25*rendimento_carteira</f>
        <v>49.001801913845476</v>
      </c>
    </row>
    <row r="26" spans="1:6" ht="17.25" x14ac:dyDescent="0.3">
      <c r="A26" s="1">
        <v>10</v>
      </c>
      <c r="B26" s="12" t="s">
        <v>8</v>
      </c>
      <c r="C26" s="13">
        <f>FV($D$19,$A26*12,$D$17*-1)</f>
        <v>23003.8689457367</v>
      </c>
      <c r="D26" s="14">
        <f>C26*rendimento_carteira</f>
        <v>138.02321367442019</v>
      </c>
    </row>
    <row r="27" spans="1:6" ht="17.25" x14ac:dyDescent="0.3">
      <c r="A27" s="1">
        <v>20</v>
      </c>
      <c r="B27" s="12" t="s">
        <v>9</v>
      </c>
      <c r="C27" s="13">
        <f>FV($D$19,$A27*12,$D$17*-1)</f>
        <v>98925.536538736298</v>
      </c>
      <c r="D27" s="14">
        <f>C27*rendimento_carteira</f>
        <v>593.55321923241775</v>
      </c>
    </row>
    <row r="28" spans="1:6" ht="18" thickBot="1" x14ac:dyDescent="0.35">
      <c r="A28" s="1">
        <v>30</v>
      </c>
      <c r="B28" s="15" t="s">
        <v>10</v>
      </c>
      <c r="C28" s="16">
        <f>FV($D$19,$A28*12,$D$17*-1)</f>
        <v>349496.41327685065</v>
      </c>
      <c r="D28" s="17">
        <f>C28*rendimento_carteira</f>
        <v>2096.9784796611038</v>
      </c>
    </row>
    <row r="32" spans="1:6" x14ac:dyDescent="0.25">
      <c r="B32" s="26" t="s">
        <v>20</v>
      </c>
      <c r="C32" s="27" t="s">
        <v>17</v>
      </c>
      <c r="D32" s="26"/>
    </row>
    <row r="33" spans="2:4" x14ac:dyDescent="0.25">
      <c r="B33" s="28" t="s">
        <v>19</v>
      </c>
      <c r="C33" s="29">
        <f>aporte</f>
        <v>100</v>
      </c>
      <c r="D33" s="28"/>
    </row>
    <row r="35" spans="2:4" x14ac:dyDescent="0.25">
      <c r="B35" s="30" t="s">
        <v>21</v>
      </c>
      <c r="C35" s="30" t="s">
        <v>22</v>
      </c>
      <c r="D35" s="30" t="s">
        <v>23</v>
      </c>
    </row>
    <row r="36" spans="2:4" x14ac:dyDescent="0.25">
      <c r="B36" s="2" t="s">
        <v>24</v>
      </c>
      <c r="C36" s="4">
        <f>VLOOKUP($C$32&amp;"-"&amp;B36,Planilha2!$A:$D,4,FALSE)</f>
        <v>0.32</v>
      </c>
      <c r="D36" s="33">
        <f>C36*$C$33</f>
        <v>32</v>
      </c>
    </row>
    <row r="37" spans="2:4" x14ac:dyDescent="0.25">
      <c r="B37" s="2" t="s">
        <v>25</v>
      </c>
      <c r="C37" s="4">
        <f>VLOOKUP($C$32&amp;"-"&amp;B37,Planilha2!$A:$D,4,FALSE)</f>
        <v>0.35</v>
      </c>
      <c r="D37" s="33">
        <f t="shared" ref="D37:D41" si="0">C37*$C$33</f>
        <v>35</v>
      </c>
    </row>
    <row r="38" spans="2:4" x14ac:dyDescent="0.25">
      <c r="B38" s="2" t="s">
        <v>26</v>
      </c>
      <c r="C38" s="4">
        <f>VLOOKUP($C$32&amp;"-"&amp;B38,Planilha2!$A:$D,4,FALSE)</f>
        <v>0.08</v>
      </c>
      <c r="D38" s="33">
        <f t="shared" si="0"/>
        <v>8</v>
      </c>
    </row>
    <row r="39" spans="2:4" x14ac:dyDescent="0.25">
      <c r="B39" s="2" t="s">
        <v>27</v>
      </c>
      <c r="C39" s="4">
        <f>VLOOKUP($C$32&amp;"-"&amp;B39,Planilha2!$A:$D,4,FALSE)</f>
        <v>0.05</v>
      </c>
      <c r="D39" s="33">
        <f t="shared" si="0"/>
        <v>5</v>
      </c>
    </row>
    <row r="40" spans="2:4" x14ac:dyDescent="0.25">
      <c r="B40" s="2" t="s">
        <v>28</v>
      </c>
      <c r="C40" s="4">
        <f>VLOOKUP($C$32&amp;"-"&amp;B40,Planilha2!$A:$D,4,FALSE)</f>
        <v>0.1</v>
      </c>
      <c r="D40" s="33">
        <f t="shared" si="0"/>
        <v>10</v>
      </c>
    </row>
    <row r="41" spans="2:4" x14ac:dyDescent="0.25">
      <c r="B41" s="2" t="s">
        <v>29</v>
      </c>
      <c r="C41" s="4">
        <f>VLOOKUP($C$32&amp;"-"&amp;B41,Planilha2!$A:$D,4,FALSE)</f>
        <v>0.1</v>
      </c>
      <c r="D41" s="33">
        <f t="shared" si="0"/>
        <v>10</v>
      </c>
    </row>
    <row r="42" spans="2:4" x14ac:dyDescent="0.25">
      <c r="B42" s="31"/>
      <c r="C42" s="31"/>
      <c r="D42" s="32">
        <f>SUM(D36:D41)</f>
        <v>100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H8" sqref="H8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40" t="s">
        <v>31</v>
      </c>
      <c r="B2" s="40" t="s">
        <v>20</v>
      </c>
      <c r="C2" s="41" t="s">
        <v>21</v>
      </c>
      <c r="D2" s="41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55"/>
      <c r="H4" s="56"/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André Gomes</cp:lastModifiedBy>
  <dcterms:created xsi:type="dcterms:W3CDTF">2025-04-16T18:38:03Z</dcterms:created>
  <dcterms:modified xsi:type="dcterms:W3CDTF">2025-06-07T16:45:02Z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