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1C205130141D77/Cursos/DIO/Excel/"/>
    </mc:Choice>
  </mc:AlternateContent>
  <xr:revisionPtr revIDLastSave="417" documentId="8_{A8FA84A1-8877-4FF5-8438-A0806C9FB67E}" xr6:coauthVersionLast="47" xr6:coauthVersionMax="47" xr10:uidLastSave="{9D12367E-A9AD-4CF5-95FC-644BB85CF903}"/>
  <bookViews>
    <workbookView xWindow="-120" yWindow="-120" windowWidth="29040" windowHeight="15840" xr2:uid="{E9F60D90-9C8C-4F7A-9BD6-D3A1D7AB9DEA}"/>
  </bookViews>
  <sheets>
    <sheet name="Planilha1" sheetId="1" r:id="rId1"/>
    <sheet name="Perguntas de Negocio" sheetId="2" state="hidden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C3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C31" i="1"/>
  <c r="D20" i="1"/>
  <c r="D14" i="1"/>
  <c r="C25" i="1"/>
  <c r="D25" i="1" s="1"/>
  <c r="C26" i="1"/>
  <c r="D26" i="1" s="1"/>
  <c r="C27" i="1"/>
  <c r="D27" i="1" s="1"/>
  <c r="C28" i="1"/>
  <c r="D28" i="1" s="1"/>
  <c r="C24" i="1"/>
  <c r="D24" i="1" s="1"/>
  <c r="C37" i="1" l="1"/>
  <c r="D37" i="1" s="1"/>
  <c r="C38" i="1"/>
  <c r="D38" i="1" s="1"/>
  <c r="C39" i="1"/>
  <c r="D39" i="1" s="1"/>
  <c r="H4" i="2"/>
  <c r="C36" i="1"/>
  <c r="D36" i="1" s="1"/>
  <c r="C35" i="1"/>
  <c r="D35" i="1" s="1"/>
  <c r="D34" i="1"/>
  <c r="D21" i="1"/>
  <c r="D40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<sst xmlns="http://schemas.openxmlformats.org/spreadsheetml/2006/main" count="71" uniqueCount="35">
  <si>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</si>
  <si>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</si>
  <si>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</si>
  <si>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Dividendos mensais?</t>
  </si>
  <si>
    <t>Patrimônio acumulado?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</si>
  <si>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</si>
  <si>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</si>
  <si>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</si>
  <si>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</si>
  <si>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</si>
  <si>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</si>
  <si>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 xml:space="preserve">Rendimento Carteira </t>
  </si>
  <si>
    <t xml:space="preserve">Salário </t>
  </si>
  <si>
    <t>CONFIGURAÇÕES</t>
  </si>
  <si>
    <t xml:space="preserve">CENÁRIOS </t>
  </si>
  <si>
    <t>DIVIDENDO</t>
  </si>
  <si>
    <t>Agressivo</t>
  </si>
  <si>
    <t>VALOR A SER INVESTIDO POR MÊS</t>
  </si>
  <si>
    <t>PERFIL</t>
  </si>
  <si>
    <t xml:space="preserve">TIPO DE FII </t>
  </si>
  <si>
    <t xml:space="preserve">Percentual Sugerido </t>
  </si>
  <si>
    <t xml:space="preserve">Valores </t>
  </si>
  <si>
    <t xml:space="preserve">PAPEL </t>
  </si>
  <si>
    <t xml:space="preserve">TIJOLO </t>
  </si>
  <si>
    <t xml:space="preserve">HÍBRIDOS </t>
  </si>
  <si>
    <t>FOFs</t>
  </si>
  <si>
    <t xml:space="preserve">DESENVOLVIMENTO </t>
  </si>
  <si>
    <t xml:space="preserve">HOTELARIAS </t>
  </si>
  <si>
    <t>Conservador</t>
  </si>
  <si>
    <t xml:space="preserve">PERFIL </t>
  </si>
  <si>
    <t>%</t>
  </si>
  <si>
    <t xml:space="preserve">CHAVE </t>
  </si>
  <si>
    <t>Moderado</t>
  </si>
  <si>
    <t xml:space="preserve">Sugestão de Investimento (30%) </t>
  </si>
  <si>
    <t xml:space="preserve">Conservador -PAPEL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</si>
</sst>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medium">
        <color auto="1"/>
      </right>
      <top/>
      <bottom style="hair">
        <color theme="0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medium">
        <color auto="1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hair">
        <color theme="0"/>
      </right>
      <top style="hair">
        <color theme="0"/>
      </top>
      <bottom style="medium">
        <color auto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medium">
        <color auto="1"/>
      </bottom>
      <diagonal/>
    </border>
    <border>
      <left style="hair">
        <color theme="0"/>
      </left>
      <right style="medium">
        <color auto="1"/>
      </right>
      <top style="hair">
        <color theme="0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indent="2"/>
    </xf>
    <xf numFmtId="0" fontId="7" fillId="2" borderId="2" xfId="0" applyFont="1" applyFill="1" applyBorder="1" applyAlignment="1">
      <alignment horizontal="left" indent="2"/>
    </xf>
    <xf numFmtId="164" fontId="3" fillId="0" borderId="3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0" fontId="3" fillId="0" borderId="6" xfId="0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left" indent="2"/>
    </xf>
    <xf numFmtId="0" fontId="8" fillId="2" borderId="5" xfId="0" applyFont="1" applyFill="1" applyBorder="1" applyAlignment="1">
      <alignment horizontal="left" indent="2"/>
    </xf>
    <xf numFmtId="8" fontId="3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left" indent="2"/>
    </xf>
    <xf numFmtId="0" fontId="8" fillId="2" borderId="8" xfId="0" applyFont="1" applyFill="1" applyBorder="1" applyAlignment="1">
      <alignment horizontal="left" indent="2"/>
    </xf>
    <xf numFmtId="8" fontId="3" fillId="2" borderId="9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 indent="2"/>
    </xf>
    <xf numFmtId="8" fontId="0" fillId="2" borderId="5" xfId="0" applyNumberFormat="1" applyFill="1" applyBorder="1" applyAlignment="1">
      <alignment horizontal="center"/>
    </xf>
    <xf numFmtId="8" fontId="0" fillId="2" borderId="6" xfId="0" applyNumberFormat="1" applyFill="1" applyBorder="1" applyAlignment="1">
      <alignment horizontal="center"/>
    </xf>
    <xf numFmtId="0" fontId="7" fillId="2" borderId="7" xfId="0" applyFont="1" applyFill="1" applyBorder="1" applyAlignment="1">
      <alignment horizontal="left" indent="2"/>
    </xf>
    <xf numFmtId="8" fontId="0" fillId="2" borderId="8" xfId="0" applyNumberFormat="1" applyFill="1" applyBorder="1" applyAlignment="1">
      <alignment horizontal="center"/>
    </xf>
    <xf numFmtId="8" fontId="0" fillId="2" borderId="9" xfId="0" applyNumberFormat="1" applyFill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left" indent="2"/>
    </xf>
    <xf numFmtId="0" fontId="7" fillId="2" borderId="8" xfId="0" applyFont="1" applyFill="1" applyBorder="1" applyAlignment="1">
      <alignment horizontal="left" indent="2"/>
    </xf>
    <xf numFmtId="164" fontId="0" fillId="2" borderId="9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2" borderId="1" xfId="0" applyFont="1" applyFill="1" applyBorder="1" applyAlignment="1">
      <alignment horizontal="left" indent="2"/>
    </xf>
    <xf numFmtId="8" fontId="0" fillId="2" borderId="2" xfId="0" applyNumberFormat="1" applyFill="1" applyBorder="1" applyAlignment="1">
      <alignment horizontal="center"/>
    </xf>
    <xf numFmtId="8" fontId="0" fillId="2" borderId="3" xfId="0" applyNumberFormat="1" applyFill="1" applyBorder="1" applyAlignment="1">
      <alignment horizontal="center"/>
    </xf>
    <xf numFmtId="0" fontId="6" fillId="3" borderId="0" xfId="2"/>
    <xf numFmtId="0" fontId="0" fillId="2" borderId="0" xfId="0" applyFill="1"/>
    <xf numFmtId="0" fontId="6" fillId="3" borderId="0" xfId="2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5" xfId="0" applyNumberFormat="1" applyBorder="1"/>
    <xf numFmtId="9" fontId="6" fillId="3" borderId="0" xfId="1" applyFont="1" applyFill="1"/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Percentual</a:t>
            </a:r>
            <a:r>
              <a:rPr lang="pt-BR" b="1" baseline="0"/>
              <a:t> Sugerido x Tipo de FII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0000"/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9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5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 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 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257-8D39-0B0FE6AED96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0000"/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9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5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 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 </c:v>
                </c:pt>
              </c:strCache>
            </c:strRef>
          </c:cat>
          <c:val>
            <c:numRef>
              <c:f>Planilha1!$D$34:$D$39</c:f>
              <c:numCache>
                <c:formatCode>"R$"\ #,##0.00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16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6-4257-8D39-0B0FE6AED9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133349</xdr:colOff>
      <xdr:row>0</xdr:row>
      <xdr:rowOff>142875</xdr:rowOff>
    </xdr:from>
    <xdr:to>
      <xdr:col>4</xdr:col>
      <xdr:colOff>57149</xdr:colOff>
      <xdr:row>8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E4C2B1A-F63B-CCE3-4097-FE88739E7942}"/>
            </a:ext>
          </a:extLst>
        </xdr:cNvPr>
        <xdr:cNvSpPr/>
      </xdr:nvSpPr>
      <xdr:spPr>
        <a:xfrm>
          <a:off x="133349" y="142875"/>
          <a:ext cx="8220075" cy="1514475"/>
        </a:xfrm>
        <a:prstGeom prst="rect">
          <a:avLst/>
        </a:prstGeom>
        <a:solidFill>
          <a:schemeClr val="bg1">
            <a:lumMod val="75000"/>
          </a:schemeClr>
        </a:solidFill>
        <a:ln w="38100">
          <a:solidFill>
            <a:schemeClr val="tx2">
              <a:lumMod val="25000"/>
              <a:lumOff val="75000"/>
            </a:schemeClr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15000"/>
          </a:schemeClr>
        </a:lnRef>
        <a:fillRef idx="1001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1238250</xdr:colOff>
      <xdr:row>1</xdr:row>
      <xdr:rowOff>95250</xdr:rowOff>
    </xdr:from>
    <xdr:to>
      <xdr:col>3</xdr:col>
      <xdr:colOff>200026</xdr:colOff>
      <xdr:row>6</xdr:row>
      <xdr:rowOff>152400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5F0D1A3-8B4E-F809-BF9A-447E966BA78F}"/>
            </a:ext>
          </a:extLst>
        </xdr:cNvPr>
        <xdr:cNvGrpSpPr/>
      </xdr:nvGrpSpPr>
      <xdr:grpSpPr>
        <a:xfrm>
          <a:off x="1552575" y="285750"/>
          <a:ext cx="5962651" cy="1009650"/>
          <a:chOff x="1531754" y="285750"/>
          <a:chExt cx="2824095" cy="1009650"/>
        </a:xfrm>
      </xdr:grpSpPr>
      <xdr:pic>
        <xdr:nvPicPr>
          <xdr:cNvPr id="6" name="Gráfico 5" descr="Cofrinho com preenchimento sólido">
            <a:extLst>
              <a:ext uri="{FF2B5EF4-FFF2-40B4-BE49-F238E27FC236}">
                <a16:creationId xmlns:a16="http://schemas.microsoft.com/office/drawing/2014/main" id="{16BFDEC3-70BA-0EB3-CEFC-2610B5BA9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531754" y="381000"/>
            <a:ext cx="566995" cy="914400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2EAF089-F2DE-9D4F-8E78-B2AE03BD6469}"/>
              </a:ext>
            </a:extLst>
          </xdr:cNvPr>
          <xdr:cNvSpPr txBox="1"/>
        </xdr:nvSpPr>
        <xdr:spPr>
          <a:xfrm>
            <a:off x="1810686" y="285750"/>
            <a:ext cx="2545163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auhaus 93" panose="04030905020B02020C02" pitchFamily="82" charset="0"/>
              </a:rPr>
              <a:t>DIO</a:t>
            </a:r>
            <a:r>
              <a:rPr lang="pt-BR" sz="5400" baseline="0">
                <a:solidFill>
                  <a:schemeClr val="bg1"/>
                </a:solidFill>
                <a:latin typeface="Bauhaus 93" panose="04030905020B02020C02" pitchFamily="82" charset="0"/>
              </a:rPr>
              <a:t> </a:t>
            </a:r>
            <a:r>
              <a:rPr lang="pt-BR" sz="54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Bauhaus 93" panose="04030905020B02020C02" pitchFamily="82" charset="0"/>
              </a:rPr>
              <a:t>INVEST</a:t>
            </a:r>
            <a:endParaRPr lang="pt-BR" sz="5400">
              <a:solidFill>
                <a:schemeClr val="bg1"/>
              </a:solidFill>
              <a:latin typeface="Bauhaus 93" panose="04030905020B02020C02" pitchFamily="82" charset="0"/>
            </a:endParaRPr>
          </a:p>
        </xdr:txBody>
      </xdr:sp>
    </xdr:grpSp>
    <xdr:clientData/>
  </xdr:twoCellAnchor>
  <xdr:twoCellAnchor>
    <xdr:from>
      <xdr:col>0</xdr:col>
      <xdr:colOff>295275</xdr:colOff>
      <xdr:row>40</xdr:row>
      <xdr:rowOff>176212</xdr:rowOff>
    </xdr:from>
    <xdr:to>
      <xdr:col>3</xdr:col>
      <xdr:colOff>962025</xdr:colOff>
      <xdr:row>55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45CA9A-8EBD-F6DC-E22C-F95F3D29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039D-9CC5-4144-8388-392A508B840F}">
  <dimension ref="A10:G40"/>
  <sheetViews>
    <sheetView showGridLines="0" tabSelected="1" topLeftCell="A19" workbookViewId="0">
      <selection activeCell="C31" sqref="C31"/>
    </sheetView>
  </sheetViews>
  <sheetFormatPr defaultColWidth="0" defaultRowHeight="15" x14ac:dyDescent="0.25"/>
  <cols>
    <col min="1" max="1" width="4.7109375" customWidth="1"/>
    <col min="2" max="2" width="30.5703125" bestFit="1" customWidth="1"/>
    <col min="3" max="3" width="74.42578125" customWidth="1"/>
    <col min="4" max="4" width="14.7109375" customWidth="1"/>
    <col min="5" max="5" width="6.28515625" customWidth="1"/>
    <col min="6" max="6" width="12.140625" hidden="1" customWidth="1"/>
    <col min="7" max="7" width="11.28515625" hidden="1" customWidth="1"/>
    <col min="8" max="16384" width="9.140625" hidden="1"/>
  </cols>
  <sheetData>
    <row r="10" spans="2:4" ht="15.75" thickBot="1" x14ac:dyDescent="0.3"/>
    <row r="11" spans="2:4" ht="27" thickBot="1" x14ac:dyDescent="0.3">
      <c r="B11" s="45" t="s">
        <v>13</v>
      </c>
      <c r="C11" s="46"/>
      <c r="D11" s="47"/>
    </row>
    <row r="12" spans="2:4" ht="15.75" x14ac:dyDescent="0.25">
      <c r="B12" s="3" t="s">
        <v>12</v>
      </c>
      <c r="C12" s="4"/>
      <c r="D12" s="26">
        <v>2000</v>
      </c>
    </row>
    <row r="13" spans="2:4" ht="15.75" x14ac:dyDescent="0.25">
      <c r="B13" s="6" t="s">
        <v>11</v>
      </c>
      <c r="C13" s="7"/>
      <c r="D13" s="22">
        <v>6.0000000000000001E-3</v>
      </c>
    </row>
    <row r="14" spans="2:4" ht="16.5" thickBot="1" x14ac:dyDescent="0.3">
      <c r="B14" s="23" t="s">
        <v>33</v>
      </c>
      <c r="C14" s="24"/>
      <c r="D14" s="25">
        <f>D12*30%</f>
        <v>600</v>
      </c>
    </row>
    <row r="15" spans="2:4" ht="15.75" thickBot="1" x14ac:dyDescent="0.3"/>
    <row r="16" spans="2:4" ht="27" thickBot="1" x14ac:dyDescent="0.3">
      <c r="B16" s="45" t="s">
        <v>5</v>
      </c>
      <c r="C16" s="46"/>
      <c r="D16" s="47"/>
    </row>
    <row r="17" spans="1:4" ht="15.75" x14ac:dyDescent="0.25">
      <c r="B17" s="3" t="s">
        <v>0</v>
      </c>
      <c r="C17" s="4"/>
      <c r="D17" s="5">
        <v>200</v>
      </c>
    </row>
    <row r="18" spans="1:4" ht="15.75" x14ac:dyDescent="0.25">
      <c r="B18" s="6" t="s">
        <v>1</v>
      </c>
      <c r="C18" s="7"/>
      <c r="D18" s="8">
        <v>5</v>
      </c>
    </row>
    <row r="19" spans="1:4" ht="15.75" x14ac:dyDescent="0.25">
      <c r="B19" s="6" t="s">
        <v>2</v>
      </c>
      <c r="C19" s="7"/>
      <c r="D19" s="9">
        <v>1.0789999999999999E-2</v>
      </c>
    </row>
    <row r="20" spans="1:4" ht="15.75" x14ac:dyDescent="0.25">
      <c r="B20" s="10" t="s">
        <v>4</v>
      </c>
      <c r="C20" s="11"/>
      <c r="D20" s="12">
        <f>FV(taxa_mensal,qtd_anos*12,aporte*-1)</f>
        <v>16755.382799697527</v>
      </c>
    </row>
    <row r="21" spans="1:4" ht="16.5" thickBot="1" x14ac:dyDescent="0.3">
      <c r="B21" s="13" t="s">
        <v>3</v>
      </c>
      <c r="C21" s="14"/>
      <c r="D21" s="15">
        <f>patrimonio*rendimento_carteira</f>
        <v>100.53229679818516</v>
      </c>
    </row>
    <row r="22" spans="1:4" ht="15.75" thickBot="1" x14ac:dyDescent="0.3"/>
    <row r="23" spans="1:4" ht="27" thickBot="1" x14ac:dyDescent="0.3">
      <c r="B23" s="45" t="s">
        <v>14</v>
      </c>
      <c r="C23" s="48"/>
      <c r="D23" s="49" t="s">
        <v>15</v>
      </c>
    </row>
    <row r="24" spans="1:4" ht="15.75" x14ac:dyDescent="0.25">
      <c r="A24" s="1">
        <v>2</v>
      </c>
      <c r="B24" s="27" t="s">
        <v>6</v>
      </c>
      <c r="C24" s="28">
        <f>FV($D$19,$A24*12,$D$17*-1)</f>
        <v>5445.5254595290435</v>
      </c>
      <c r="D24" s="29">
        <f>C24*rendimento_carteira</f>
        <v>32.673152757174265</v>
      </c>
    </row>
    <row r="25" spans="1:4" ht="15.75" x14ac:dyDescent="0.25">
      <c r="A25" s="1">
        <v>5</v>
      </c>
      <c r="B25" s="16" t="s">
        <v>7</v>
      </c>
      <c r="C25" s="17">
        <f>FV($D$19,$A25*12,$D$17*-1)</f>
        <v>16755.382799697527</v>
      </c>
      <c r="D25" s="18">
        <f>C25*rendimento_carteira</f>
        <v>100.53229679818516</v>
      </c>
    </row>
    <row r="26" spans="1:4" ht="15.75" x14ac:dyDescent="0.25">
      <c r="A26" s="1">
        <v>10</v>
      </c>
      <c r="B26" s="16" t="s">
        <v>8</v>
      </c>
      <c r="C26" s="17">
        <f>FV($D$19,$A26*12,$D$17*-1)</f>
        <v>48656.842506034438</v>
      </c>
      <c r="D26" s="18">
        <f>C26*rendimento_carteira</f>
        <v>291.94105503620665</v>
      </c>
    </row>
    <row r="27" spans="1:4" ht="15.75" x14ac:dyDescent="0.25">
      <c r="A27" s="1">
        <v>20</v>
      </c>
      <c r="B27" s="16" t="s">
        <v>9</v>
      </c>
      <c r="C27" s="17">
        <f>FV($D$19,$A27*12,$D$17*-1)</f>
        <v>225039.68001941612</v>
      </c>
      <c r="D27" s="18">
        <f>C27*rendimento_carteira</f>
        <v>1350.2380801164968</v>
      </c>
    </row>
    <row r="28" spans="1:4" ht="16.5" thickBot="1" x14ac:dyDescent="0.3">
      <c r="A28" s="1">
        <v>30</v>
      </c>
      <c r="B28" s="19" t="s">
        <v>10</v>
      </c>
      <c r="C28" s="20">
        <f>FV($D$19,$A28*12,$D$17*-1)</f>
        <v>864433.93100094295</v>
      </c>
      <c r="D28" s="21">
        <f>C28*rendimento_carteira</f>
        <v>5186.6035860056581</v>
      </c>
    </row>
    <row r="30" spans="1:4" x14ac:dyDescent="0.25">
      <c r="B30" s="30" t="s">
        <v>18</v>
      </c>
      <c r="C30" s="32" t="s">
        <v>32</v>
      </c>
      <c r="D30" s="30"/>
    </row>
    <row r="31" spans="1:4" x14ac:dyDescent="0.25">
      <c r="B31" s="35" t="s">
        <v>17</v>
      </c>
      <c r="C31" s="36">
        <f>aporte</f>
        <v>200</v>
      </c>
      <c r="D31" s="31"/>
    </row>
    <row r="33" spans="2:4" x14ac:dyDescent="0.25">
      <c r="B33" s="37" t="s">
        <v>19</v>
      </c>
      <c r="C33" s="37" t="s">
        <v>20</v>
      </c>
      <c r="D33" s="35" t="s">
        <v>21</v>
      </c>
    </row>
    <row r="34" spans="2:4" x14ac:dyDescent="0.25">
      <c r="B34" s="2" t="s">
        <v>22</v>
      </c>
      <c r="C34" s="34">
        <f>VLOOKUP($C$30&amp;"-"&amp;B34,'Perguntas de Negocio'!$A$1:$D$20,4,FALSE)</f>
        <v>0.32</v>
      </c>
      <c r="D34" s="39">
        <f>C34*$C$31</f>
        <v>64</v>
      </c>
    </row>
    <row r="35" spans="2:4" x14ac:dyDescent="0.25">
      <c r="B35" s="2" t="s">
        <v>23</v>
      </c>
      <c r="C35" s="34">
        <f>VLOOKUP($C$30&amp;"-"&amp;B35,'Perguntas de Negocio'!$A$1:$D$20,4,FALSE)</f>
        <v>0.35</v>
      </c>
      <c r="D35" s="39">
        <f t="shared" ref="D35:D39" si="0">C35*$C$31</f>
        <v>70</v>
      </c>
    </row>
    <row r="36" spans="2:4" x14ac:dyDescent="0.25">
      <c r="B36" s="2" t="s">
        <v>24</v>
      </c>
      <c r="C36" s="34">
        <f>VLOOKUP($C$30&amp;"-"&amp;B36,'Perguntas de Negocio'!$A$1:$D$20,4,FALSE)</f>
        <v>0.08</v>
      </c>
      <c r="D36" s="39">
        <f t="shared" si="0"/>
        <v>16</v>
      </c>
    </row>
    <row r="37" spans="2:4" x14ac:dyDescent="0.25">
      <c r="B37" s="2" t="s">
        <v>25</v>
      </c>
      <c r="C37" s="34">
        <f>VLOOKUP($C$30&amp;"-"&amp;B37,'Perguntas de Negocio'!$A$1:$D$20,4,FALSE)</f>
        <v>0.05</v>
      </c>
      <c r="D37" s="39">
        <f t="shared" si="0"/>
        <v>10</v>
      </c>
    </row>
    <row r="38" spans="2:4" x14ac:dyDescent="0.25">
      <c r="B38" s="2" t="s">
        <v>26</v>
      </c>
      <c r="C38" s="34">
        <f>VLOOKUP($C$30&amp;"-"&amp;B38,'Perguntas de Negocio'!$A$1:$D$20,4,FALSE)</f>
        <v>0.1</v>
      </c>
      <c r="D38" s="39">
        <f t="shared" si="0"/>
        <v>20</v>
      </c>
    </row>
    <row r="39" spans="2:4" x14ac:dyDescent="0.25">
      <c r="B39" s="2" t="s">
        <v>27</v>
      </c>
      <c r="C39" s="34">
        <f>VLOOKUP($C$30&amp;"-"&amp;B39,'Perguntas de Negocio'!$A$1:$D$20,4,FALSE)</f>
        <v>0.1</v>
      </c>
      <c r="D39" s="39">
        <f t="shared" si="0"/>
        <v>20</v>
      </c>
    </row>
    <row r="40" spans="2:4" x14ac:dyDescent="0.25">
      <c r="B40" s="35"/>
      <c r="C40" s="35"/>
      <c r="D40" s="38">
        <f>SUM(D34:D39)</f>
        <v>200</v>
      </c>
    </row>
  </sheetData>
  <mergeCells count="11">
    <mergeCell ref="B12:C12"/>
    <mergeCell ref="B13:C13"/>
    <mergeCell ref="B14:C14"/>
    <mergeCell ref="B16:D16"/>
    <mergeCell ref="B11:D11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0" xr:uid="{18CEEA3E-EC5C-42EE-A24A-CADE15E0A16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ignoredErrors>
    <ignoredError sqref="C34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4590-6C76-44F3-A167-E393233D14CF}">
  <dimension ref="A2:H20"/>
  <sheetViews>
    <sheetView workbookViewId="0">
      <selection activeCell="D23" sqref="D23"/>
    </sheetView>
  </sheetViews>
  <sheetFormatPr defaultRowHeight="15" x14ac:dyDescent="0.25"/>
  <cols>
    <col min="1" max="1" width="31.7109375" bestFit="1" customWidth="1"/>
    <col min="2" max="2" width="12.5703125" bestFit="1" customWidth="1"/>
    <col min="3" max="3" width="19" bestFit="1" customWidth="1"/>
    <col min="4" max="4" width="4.5703125" bestFit="1" customWidth="1"/>
    <col min="7" max="7" width="20" bestFit="1" customWidth="1"/>
    <col min="8" max="8" width="10.42578125" customWidth="1"/>
    <col min="9" max="9" width="7.42578125" customWidth="1"/>
  </cols>
  <sheetData>
    <row r="2" spans="1:8" x14ac:dyDescent="0.25">
      <c r="A2" t="s">
        <v>31</v>
      </c>
      <c r="B2" s="2" t="s">
        <v>29</v>
      </c>
      <c r="C2" s="2" t="s">
        <v>19</v>
      </c>
      <c r="D2" t="s">
        <v>30</v>
      </c>
    </row>
    <row r="3" spans="1:8" x14ac:dyDescent="0.25">
      <c r="A3" t="str">
        <f>B3&amp;"-"&amp;C3</f>
        <v xml:space="preserve">Conservador-PAPEL </v>
      </c>
      <c r="B3" t="s">
        <v>28</v>
      </c>
      <c r="C3" s="2" t="s">
        <v>22</v>
      </c>
      <c r="D3" s="34">
        <v>0.3</v>
      </c>
      <c r="H3" t="s">
        <v>30</v>
      </c>
    </row>
    <row r="4" spans="1:8" x14ac:dyDescent="0.25">
      <c r="A4" t="str">
        <f t="shared" ref="A4:A8" si="0">B4&amp;"-"&amp;C4</f>
        <v xml:space="preserve">Conservador-TIJOLO </v>
      </c>
      <c r="B4" t="s">
        <v>28</v>
      </c>
      <c r="C4" s="2" t="s">
        <v>23</v>
      </c>
      <c r="D4" s="34">
        <v>0.5</v>
      </c>
      <c r="G4" s="30" t="s">
        <v>34</v>
      </c>
      <c r="H4" s="44" t="e">
        <f>VLOOKUP(G4,$A$2:$D$20,4,FALSE)</f>
        <v>#N/A</v>
      </c>
    </row>
    <row r="5" spans="1:8" x14ac:dyDescent="0.25">
      <c r="A5" t="str">
        <f t="shared" si="0"/>
        <v xml:space="preserve">Conservador-HÍBRIDOS </v>
      </c>
      <c r="B5" t="s">
        <v>28</v>
      </c>
      <c r="C5" s="2" t="s">
        <v>24</v>
      </c>
      <c r="D5" s="34">
        <v>0.1</v>
      </c>
    </row>
    <row r="6" spans="1:8" x14ac:dyDescent="0.25">
      <c r="A6" t="str">
        <f t="shared" si="0"/>
        <v>Conservador-FOFs</v>
      </c>
      <c r="B6" t="s">
        <v>28</v>
      </c>
      <c r="C6" s="2" t="s">
        <v>25</v>
      </c>
      <c r="D6" s="34">
        <v>0.1</v>
      </c>
    </row>
    <row r="7" spans="1:8" x14ac:dyDescent="0.25">
      <c r="A7" t="str">
        <f t="shared" si="0"/>
        <v xml:space="preserve">Conservador-DESENVOLVIMENTO </v>
      </c>
      <c r="B7" t="s">
        <v>28</v>
      </c>
      <c r="C7" s="2" t="s">
        <v>26</v>
      </c>
      <c r="D7" s="34">
        <v>0</v>
      </c>
    </row>
    <row r="8" spans="1:8" ht="15.75" thickBot="1" x14ac:dyDescent="0.3">
      <c r="A8" s="40" t="str">
        <f t="shared" si="0"/>
        <v xml:space="preserve">Conservador-HOTELARIAS </v>
      </c>
      <c r="B8" s="40" t="s">
        <v>28</v>
      </c>
      <c r="C8" s="41" t="s">
        <v>27</v>
      </c>
      <c r="D8" s="42">
        <v>0</v>
      </c>
    </row>
    <row r="9" spans="1:8" x14ac:dyDescent="0.25">
      <c r="A9" t="str">
        <f t="shared" ref="A4:A20" si="1">B9&amp;"-"&amp;C9</f>
        <v xml:space="preserve">Moderado-PAPEL </v>
      </c>
      <c r="B9" t="s">
        <v>32</v>
      </c>
      <c r="C9" s="2" t="s">
        <v>22</v>
      </c>
      <c r="D9" s="33">
        <v>0.32</v>
      </c>
    </row>
    <row r="10" spans="1:8" x14ac:dyDescent="0.25">
      <c r="A10" t="str">
        <f t="shared" si="1"/>
        <v xml:space="preserve">Moderado-TIJOLO </v>
      </c>
      <c r="B10" t="s">
        <v>32</v>
      </c>
      <c r="C10" s="2" t="s">
        <v>23</v>
      </c>
      <c r="D10" s="33">
        <v>0.35</v>
      </c>
    </row>
    <row r="11" spans="1:8" x14ac:dyDescent="0.25">
      <c r="A11" t="str">
        <f t="shared" si="1"/>
        <v xml:space="preserve">Moderado-HÍBRIDOS </v>
      </c>
      <c r="B11" t="s">
        <v>32</v>
      </c>
      <c r="C11" s="2" t="s">
        <v>24</v>
      </c>
      <c r="D11" s="33">
        <v>0.08</v>
      </c>
    </row>
    <row r="12" spans="1:8" x14ac:dyDescent="0.25">
      <c r="A12" t="str">
        <f t="shared" si="1"/>
        <v>Moderado-FOFs</v>
      </c>
      <c r="B12" t="s">
        <v>32</v>
      </c>
      <c r="C12" s="2" t="s">
        <v>25</v>
      </c>
      <c r="D12" s="33">
        <v>0.05</v>
      </c>
    </row>
    <row r="13" spans="1:8" x14ac:dyDescent="0.25">
      <c r="A13" t="str">
        <f t="shared" si="1"/>
        <v xml:space="preserve">Moderado-DESENVOLVIMENTO </v>
      </c>
      <c r="B13" t="s">
        <v>32</v>
      </c>
      <c r="C13" s="2" t="s">
        <v>26</v>
      </c>
      <c r="D13" s="33">
        <v>0.1</v>
      </c>
    </row>
    <row r="14" spans="1:8" ht="15.75" thickBot="1" x14ac:dyDescent="0.3">
      <c r="A14" s="40" t="str">
        <f t="shared" si="1"/>
        <v xml:space="preserve">Moderado-HOTELARIAS </v>
      </c>
      <c r="B14" s="40" t="s">
        <v>32</v>
      </c>
      <c r="C14" s="41" t="s">
        <v>27</v>
      </c>
      <c r="D14" s="43">
        <v>0.1</v>
      </c>
    </row>
    <row r="15" spans="1:8" x14ac:dyDescent="0.25">
      <c r="A15" t="str">
        <f t="shared" si="1"/>
        <v xml:space="preserve">Agressivo-PAPEL </v>
      </c>
      <c r="B15" t="s">
        <v>16</v>
      </c>
      <c r="C15" s="2" t="s">
        <v>22</v>
      </c>
      <c r="D15" s="33">
        <v>0.5</v>
      </c>
    </row>
    <row r="16" spans="1:8" x14ac:dyDescent="0.25">
      <c r="A16" t="str">
        <f t="shared" si="1"/>
        <v xml:space="preserve">Agressivo-TIJOLO </v>
      </c>
      <c r="B16" t="s">
        <v>16</v>
      </c>
      <c r="C16" s="2" t="s">
        <v>23</v>
      </c>
      <c r="D16" s="33">
        <v>0.1</v>
      </c>
    </row>
    <row r="17" spans="1:4" x14ac:dyDescent="0.25">
      <c r="A17" t="str">
        <f t="shared" si="1"/>
        <v xml:space="preserve">Agressivo-HÍBRIDOS </v>
      </c>
      <c r="B17" t="s">
        <v>16</v>
      </c>
      <c r="C17" s="2" t="s">
        <v>24</v>
      </c>
      <c r="D17" s="33">
        <v>0.05</v>
      </c>
    </row>
    <row r="18" spans="1:4" x14ac:dyDescent="0.25">
      <c r="A18" t="str">
        <f t="shared" si="1"/>
        <v>Agressivo-FOFs</v>
      </c>
      <c r="B18" t="s">
        <v>16</v>
      </c>
      <c r="C18" s="2" t="s">
        <v>25</v>
      </c>
      <c r="D18" s="33">
        <v>0.05</v>
      </c>
    </row>
    <row r="19" spans="1:4" x14ac:dyDescent="0.25">
      <c r="A19" t="str">
        <f t="shared" si="1"/>
        <v xml:space="preserve">Agressivo-DESENVOLVIMENTO </v>
      </c>
      <c r="B19" t="s">
        <v>16</v>
      </c>
      <c r="C19" s="2" t="s">
        <v>26</v>
      </c>
      <c r="D19" s="33">
        <v>0.2</v>
      </c>
    </row>
    <row r="20" spans="1:4" x14ac:dyDescent="0.25">
      <c r="A20" t="str">
        <f t="shared" si="1"/>
        <v xml:space="preserve">Agressivo-HOTELARIAS </v>
      </c>
      <c r="B20" t="s">
        <v>16</v>
      </c>
      <c r="C20" s="2" t="s">
        <v>27</v>
      </c>
      <c r="D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Perguntas de Negocio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Grosso </dc:creator>
  <cp:lastModifiedBy>André Grosso </cp:lastModifiedBy>
  <dcterms:created xsi:type="dcterms:W3CDTF">2025-05-27T22:49:29Z</dcterms:created>
  <dcterms:modified xsi:type="dcterms:W3CDTF">2025-05-31T13:03:25Z</dcterms:modified>
</cp:coreProperties>
</file>