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hapter_overbeck\mammals_book\data\"/>
    </mc:Choice>
  </mc:AlternateContent>
  <xr:revisionPtr revIDLastSave="0" documentId="13_ncr:1_{38252633-7905-4C35-9951-8247D62ADB33}" xr6:coauthVersionLast="36" xr6:coauthVersionMax="47" xr10:uidLastSave="{00000000-0000-0000-0000-000000000000}"/>
  <bookViews>
    <workbookView xWindow="-120" yWindow="-120" windowWidth="20730" windowHeight="11160" xr2:uid="{00000000-000D-0000-FFFF-FFFF00000000}"/>
  </bookViews>
  <sheets>
    <sheet name="search" sheetId="1" r:id="rId1"/>
    <sheet name="metadata" sheetId="2" r:id="rId2"/>
  </sheets>
  <definedNames>
    <definedName name="_xlnm._FilterDatabase" localSheetId="0" hidden="1">search!$A$1:$AA$318</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5" i="1" l="1"/>
  <c r="I262" i="1" l="1"/>
  <c r="H262" i="1"/>
  <c r="J273" i="1" l="1"/>
  <c r="I273" i="1"/>
  <c r="H273" i="1"/>
  <c r="J272" i="1"/>
  <c r="I272" i="1"/>
  <c r="H272" i="1"/>
  <c r="J271" i="1"/>
  <c r="I271" i="1"/>
  <c r="H271" i="1"/>
  <c r="J270" i="1"/>
  <c r="I270" i="1"/>
  <c r="H270" i="1"/>
  <c r="L318" i="1" l="1"/>
  <c r="K318" i="1"/>
  <c r="J318" i="1"/>
  <c r="I318" i="1"/>
  <c r="H318" i="1"/>
  <c r="J317" i="1"/>
  <c r="I317" i="1"/>
  <c r="H317" i="1"/>
  <c r="L316" i="1"/>
  <c r="K316" i="1"/>
  <c r="J316" i="1"/>
  <c r="I316" i="1"/>
  <c r="H316" i="1"/>
  <c r="J315" i="1"/>
  <c r="I315" i="1"/>
  <c r="H315" i="1"/>
  <c r="L314" i="1"/>
  <c r="K314" i="1"/>
  <c r="J314" i="1"/>
  <c r="I314" i="1"/>
  <c r="H314" i="1"/>
  <c r="L312" i="1"/>
  <c r="K312" i="1"/>
  <c r="J312" i="1"/>
  <c r="I312" i="1"/>
  <c r="H312" i="1"/>
  <c r="L311" i="1"/>
  <c r="K311" i="1"/>
  <c r="J311" i="1"/>
  <c r="I311" i="1"/>
  <c r="H311" i="1"/>
  <c r="L310" i="1"/>
  <c r="K310" i="1"/>
  <c r="J310" i="1"/>
  <c r="I310" i="1"/>
  <c r="H310" i="1"/>
  <c r="L309" i="1"/>
  <c r="K309" i="1"/>
  <c r="J309" i="1"/>
  <c r="I309" i="1"/>
  <c r="H309" i="1"/>
  <c r="L308" i="1"/>
  <c r="K308" i="1"/>
  <c r="J308" i="1"/>
  <c r="I308" i="1"/>
  <c r="H308" i="1"/>
  <c r="L307" i="1"/>
  <c r="K307" i="1"/>
  <c r="J307" i="1"/>
  <c r="I307" i="1"/>
  <c r="H307" i="1"/>
  <c r="L306" i="1"/>
  <c r="K306" i="1"/>
  <c r="J306" i="1"/>
  <c r="I306" i="1"/>
  <c r="H306" i="1"/>
  <c r="L305" i="1"/>
  <c r="K305" i="1"/>
  <c r="J305" i="1"/>
  <c r="I305" i="1"/>
  <c r="H305" i="1"/>
  <c r="L304" i="1"/>
  <c r="K304" i="1"/>
  <c r="J304" i="1"/>
  <c r="I304" i="1"/>
  <c r="H304" i="1"/>
  <c r="L303" i="1"/>
  <c r="K303" i="1"/>
  <c r="J303" i="1"/>
  <c r="I303" i="1"/>
  <c r="H303" i="1"/>
  <c r="L302" i="1"/>
  <c r="K302" i="1"/>
  <c r="J302" i="1"/>
  <c r="I302" i="1"/>
  <c r="H302" i="1"/>
  <c r="L301" i="1"/>
  <c r="K301" i="1"/>
  <c r="J301" i="1"/>
  <c r="I301" i="1"/>
  <c r="H301" i="1"/>
  <c r="L300" i="1"/>
  <c r="K300" i="1"/>
  <c r="J300" i="1"/>
  <c r="I300" i="1"/>
  <c r="H300" i="1"/>
  <c r="L299" i="1"/>
  <c r="K299" i="1"/>
  <c r="J299" i="1"/>
  <c r="I299" i="1"/>
  <c r="H299" i="1"/>
  <c r="L298" i="1"/>
  <c r="K298" i="1"/>
  <c r="J298" i="1"/>
  <c r="I298" i="1"/>
  <c r="H298" i="1"/>
  <c r="L297" i="1"/>
  <c r="K297" i="1"/>
  <c r="J297" i="1"/>
  <c r="I297" i="1"/>
  <c r="H297" i="1"/>
  <c r="L296" i="1"/>
  <c r="K296" i="1"/>
  <c r="J296" i="1"/>
  <c r="I296" i="1"/>
  <c r="H296" i="1"/>
  <c r="L295" i="1"/>
  <c r="K295" i="1"/>
  <c r="J295" i="1"/>
  <c r="I295" i="1"/>
  <c r="H295" i="1"/>
  <c r="L294" i="1"/>
  <c r="K294" i="1"/>
  <c r="J294" i="1"/>
  <c r="I294" i="1"/>
  <c r="H294" i="1"/>
  <c r="L293" i="1"/>
  <c r="K293" i="1"/>
  <c r="J293" i="1"/>
  <c r="I293" i="1"/>
  <c r="H293" i="1"/>
  <c r="L292" i="1"/>
  <c r="K292" i="1"/>
  <c r="J292" i="1"/>
  <c r="I292" i="1"/>
  <c r="H292" i="1"/>
  <c r="L291" i="1"/>
  <c r="K291" i="1"/>
  <c r="J291" i="1"/>
  <c r="I291" i="1"/>
  <c r="H291" i="1"/>
  <c r="L290" i="1"/>
  <c r="K290" i="1"/>
  <c r="J290" i="1"/>
  <c r="I290" i="1"/>
  <c r="H290" i="1"/>
  <c r="L289" i="1"/>
  <c r="K289" i="1"/>
  <c r="J289" i="1"/>
  <c r="I289" i="1"/>
  <c r="H289" i="1"/>
  <c r="L288" i="1"/>
  <c r="K288" i="1"/>
  <c r="J288" i="1"/>
  <c r="I288" i="1"/>
  <c r="H288" i="1"/>
  <c r="L287" i="1"/>
  <c r="K287" i="1"/>
  <c r="J287" i="1"/>
  <c r="I287" i="1"/>
  <c r="H287" i="1"/>
  <c r="L286" i="1"/>
  <c r="K286" i="1"/>
  <c r="J286" i="1"/>
  <c r="I286" i="1"/>
  <c r="H286" i="1"/>
  <c r="L285" i="1"/>
  <c r="K285" i="1"/>
  <c r="J285" i="1"/>
  <c r="I285" i="1"/>
  <c r="H285" i="1"/>
  <c r="L284" i="1"/>
  <c r="K284" i="1"/>
  <c r="J284" i="1"/>
  <c r="I284" i="1"/>
  <c r="H284" i="1"/>
  <c r="L283" i="1"/>
  <c r="K283" i="1"/>
  <c r="J283" i="1"/>
  <c r="I283" i="1"/>
  <c r="H283" i="1"/>
  <c r="L282" i="1"/>
  <c r="K282" i="1"/>
  <c r="J282" i="1"/>
  <c r="I282" i="1"/>
  <c r="H282" i="1"/>
  <c r="L281" i="1"/>
  <c r="K281" i="1"/>
  <c r="J281" i="1"/>
  <c r="I281" i="1"/>
  <c r="H281" i="1"/>
  <c r="L280" i="1"/>
  <c r="K280" i="1"/>
  <c r="J280" i="1"/>
  <c r="I280" i="1"/>
  <c r="H280" i="1"/>
  <c r="L279" i="1"/>
  <c r="K279" i="1"/>
  <c r="J279" i="1"/>
  <c r="I279" i="1"/>
  <c r="H279" i="1"/>
  <c r="L278" i="1"/>
  <c r="K278" i="1"/>
  <c r="J278" i="1"/>
  <c r="I278" i="1"/>
  <c r="H278" i="1"/>
  <c r="L277" i="1"/>
  <c r="K277" i="1"/>
  <c r="J277" i="1"/>
  <c r="I277" i="1"/>
  <c r="H277" i="1"/>
  <c r="L276" i="1"/>
  <c r="K276" i="1"/>
  <c r="J276" i="1"/>
  <c r="I276" i="1"/>
  <c r="H276" i="1"/>
  <c r="L275" i="1"/>
  <c r="K275" i="1"/>
  <c r="J275" i="1"/>
  <c r="I275" i="1"/>
  <c r="H275" i="1"/>
  <c r="L313" i="1"/>
  <c r="K313" i="1"/>
  <c r="J313" i="1"/>
  <c r="I313" i="1"/>
  <c r="H313" i="1"/>
  <c r="L274" i="1"/>
  <c r="K274" i="1"/>
  <c r="J274" i="1"/>
  <c r="I274" i="1"/>
  <c r="H274" i="1"/>
  <c r="J269" i="1"/>
  <c r="I269" i="1"/>
  <c r="H269" i="1"/>
  <c r="L268" i="1"/>
  <c r="K268" i="1"/>
  <c r="I268" i="1"/>
  <c r="H268" i="1"/>
  <c r="L267" i="1"/>
  <c r="K267" i="1"/>
  <c r="H267" i="1"/>
  <c r="J267" i="1"/>
  <c r="I267" i="1"/>
  <c r="J266" i="1"/>
  <c r="I266" i="1"/>
  <c r="H266" i="1"/>
  <c r="J265" i="1"/>
  <c r="I265" i="1"/>
  <c r="H265" i="1"/>
  <c r="J264" i="1"/>
  <c r="I264" i="1"/>
  <c r="H264" i="1"/>
  <c r="J263" i="1"/>
  <c r="I263" i="1"/>
  <c r="H263" i="1"/>
  <c r="L223" i="1" l="1"/>
  <c r="K223" i="1"/>
  <c r="L261" i="1" l="1"/>
  <c r="K261" i="1"/>
  <c r="J261" i="1"/>
  <c r="I261" i="1"/>
  <c r="H261" i="1"/>
  <c r="L260" i="1"/>
  <c r="K260" i="1"/>
  <c r="J260" i="1"/>
  <c r="I260" i="1"/>
  <c r="H260" i="1"/>
  <c r="L259" i="1"/>
  <c r="K259" i="1"/>
  <c r="J259" i="1"/>
  <c r="I259" i="1"/>
  <c r="H259" i="1"/>
  <c r="L258" i="1"/>
  <c r="K258" i="1"/>
  <c r="J258" i="1"/>
  <c r="I258" i="1"/>
  <c r="H258" i="1"/>
  <c r="J257" i="1"/>
  <c r="J256" i="1"/>
  <c r="L257" i="1" l="1"/>
  <c r="K257" i="1"/>
  <c r="H257" i="1"/>
  <c r="H256" i="1"/>
  <c r="L256" i="1"/>
  <c r="K256" i="1"/>
  <c r="L255" i="1"/>
  <c r="K255" i="1"/>
  <c r="I255" i="1"/>
  <c r="H255" i="1"/>
  <c r="I222" i="1" l="1"/>
  <c r="H222" i="1"/>
  <c r="L221" i="1"/>
  <c r="K221" i="1"/>
  <c r="I221" i="1"/>
  <c r="H221" i="1"/>
  <c r="H220" i="1"/>
  <c r="L220" i="1"/>
  <c r="K220" i="1"/>
  <c r="L218" i="1"/>
  <c r="K218" i="1"/>
  <c r="I218" i="1"/>
  <c r="H218" i="1"/>
  <c r="L217" i="1"/>
  <c r="K217" i="1"/>
  <c r="I217" i="1"/>
  <c r="H217" i="1"/>
  <c r="L216" i="1"/>
  <c r="K216" i="1"/>
  <c r="I216" i="1"/>
  <c r="H216" i="1"/>
  <c r="L215" i="1"/>
  <c r="K215" i="1"/>
  <c r="I215" i="1"/>
  <c r="H215" i="1"/>
  <c r="L214" i="1"/>
  <c r="K214" i="1"/>
  <c r="I214" i="1"/>
  <c r="H214" i="1"/>
  <c r="L213" i="1"/>
  <c r="K213" i="1"/>
  <c r="I213" i="1"/>
  <c r="H213" i="1"/>
  <c r="L212" i="1"/>
  <c r="K212" i="1"/>
  <c r="I212" i="1"/>
  <c r="H212" i="1"/>
  <c r="L211" i="1"/>
  <c r="K211" i="1"/>
  <c r="I211" i="1"/>
  <c r="H211" i="1"/>
  <c r="L210" i="1"/>
  <c r="K210" i="1"/>
  <c r="I210" i="1"/>
  <c r="H210" i="1"/>
  <c r="L209" i="1"/>
  <c r="K209" i="1"/>
  <c r="I209" i="1"/>
  <c r="H209" i="1"/>
  <c r="L208" i="1"/>
  <c r="K208" i="1"/>
  <c r="I208" i="1"/>
  <c r="H208" i="1"/>
  <c r="L207" i="1"/>
  <c r="K207" i="1"/>
  <c r="I207" i="1"/>
  <c r="H207" i="1"/>
  <c r="L206" i="1"/>
  <c r="K206" i="1"/>
  <c r="I206" i="1"/>
  <c r="H206" i="1"/>
  <c r="L219" i="1"/>
  <c r="K219" i="1"/>
  <c r="I219" i="1"/>
  <c r="H219" i="1"/>
  <c r="L205" i="1"/>
  <c r="K205" i="1"/>
  <c r="I205" i="1"/>
  <c r="H205" i="1"/>
  <c r="L204" i="1"/>
  <c r="K204" i="1"/>
  <c r="J204" i="1"/>
  <c r="I204" i="1"/>
  <c r="H204" i="1"/>
  <c r="L168" i="1" l="1"/>
  <c r="K168" i="1"/>
  <c r="J168" i="1"/>
  <c r="I168" i="1"/>
  <c r="H168" i="1"/>
  <c r="L167" i="1"/>
  <c r="K167" i="1"/>
  <c r="I167" i="1"/>
  <c r="H167" i="1"/>
  <c r="L166" i="1"/>
  <c r="K166" i="1"/>
  <c r="I166" i="1"/>
  <c r="H166" i="1"/>
  <c r="L165" i="1"/>
  <c r="K165" i="1"/>
  <c r="I165" i="1"/>
  <c r="H165" i="1"/>
  <c r="L164" i="1"/>
  <c r="K164" i="1"/>
  <c r="I164" i="1"/>
  <c r="H164" i="1"/>
  <c r="L163" i="1"/>
  <c r="K163" i="1"/>
  <c r="I163" i="1"/>
  <c r="H163" i="1"/>
  <c r="L162" i="1"/>
  <c r="K162" i="1"/>
  <c r="I162" i="1"/>
  <c r="H162" i="1"/>
  <c r="L161" i="1"/>
  <c r="K161" i="1"/>
  <c r="I161" i="1"/>
  <c r="H161" i="1"/>
  <c r="L160" i="1"/>
  <c r="K160" i="1"/>
  <c r="I160" i="1"/>
  <c r="H160" i="1"/>
  <c r="L159" i="1"/>
  <c r="K159" i="1"/>
  <c r="I159" i="1"/>
  <c r="H159" i="1"/>
  <c r="L158" i="1"/>
  <c r="K158" i="1"/>
  <c r="I158" i="1"/>
  <c r="H158" i="1"/>
  <c r="L157" i="1"/>
  <c r="K157" i="1"/>
  <c r="I157" i="1"/>
  <c r="H157" i="1"/>
  <c r="L156" i="1"/>
  <c r="K156" i="1"/>
  <c r="I156" i="1"/>
  <c r="H156" i="1"/>
  <c r="H189" i="1"/>
  <c r="H192" i="1"/>
  <c r="H195" i="1"/>
  <c r="L203" i="1"/>
  <c r="K203" i="1"/>
  <c r="I203" i="1"/>
  <c r="H203" i="1"/>
  <c r="L202" i="1"/>
  <c r="K202" i="1"/>
  <c r="I202" i="1"/>
  <c r="H202" i="1"/>
  <c r="L201" i="1"/>
  <c r="K201" i="1"/>
  <c r="I201" i="1"/>
  <c r="H201" i="1"/>
  <c r="L200" i="1"/>
  <c r="K200" i="1"/>
  <c r="I200" i="1"/>
  <c r="H200" i="1"/>
  <c r="L199" i="1"/>
  <c r="K199" i="1"/>
  <c r="I199" i="1"/>
  <c r="H199" i="1"/>
  <c r="L198" i="1"/>
  <c r="K198" i="1"/>
  <c r="I198" i="1"/>
  <c r="H198" i="1"/>
  <c r="L197" i="1"/>
  <c r="K197" i="1"/>
  <c r="I197" i="1"/>
  <c r="H197" i="1"/>
  <c r="L194" i="1"/>
  <c r="K194" i="1"/>
  <c r="J194" i="1"/>
  <c r="I194" i="1"/>
  <c r="H194" i="1"/>
  <c r="L174" i="1"/>
  <c r="K174" i="1"/>
  <c r="H174" i="1"/>
  <c r="L172" i="1"/>
  <c r="K172" i="1"/>
  <c r="J172" i="1"/>
  <c r="I172" i="1"/>
  <c r="H172" i="1"/>
  <c r="L171" i="1"/>
  <c r="K171" i="1"/>
  <c r="J171" i="1"/>
  <c r="I171" i="1"/>
  <c r="H171" i="1"/>
  <c r="L155" i="1"/>
  <c r="K155" i="1"/>
  <c r="J155" i="1"/>
  <c r="I155" i="1"/>
  <c r="H155" i="1"/>
  <c r="L196" i="1"/>
  <c r="K196" i="1"/>
  <c r="I196" i="1"/>
  <c r="H196" i="1"/>
  <c r="L195" i="1"/>
  <c r="K195" i="1"/>
  <c r="J195" i="1"/>
  <c r="I195" i="1"/>
  <c r="L193" i="1"/>
  <c r="K193" i="1"/>
  <c r="J193" i="1"/>
  <c r="I193" i="1"/>
  <c r="H193" i="1"/>
  <c r="L191" i="1"/>
  <c r="J191" i="1"/>
  <c r="I191" i="1"/>
  <c r="H191" i="1"/>
  <c r="L190" i="1"/>
  <c r="K190" i="1"/>
  <c r="J190" i="1"/>
  <c r="I190" i="1"/>
  <c r="H190" i="1"/>
  <c r="I189" i="1"/>
  <c r="H188" i="1"/>
  <c r="J188" i="1"/>
  <c r="I188" i="1"/>
  <c r="H175" i="1"/>
  <c r="H173" i="1"/>
  <c r="L173" i="1"/>
  <c r="K173" i="1"/>
  <c r="L170" i="1"/>
  <c r="K170" i="1"/>
  <c r="J170" i="1"/>
  <c r="I170" i="1"/>
  <c r="H170" i="1"/>
  <c r="L169" i="1"/>
  <c r="K169" i="1"/>
  <c r="J169" i="1"/>
  <c r="I169" i="1"/>
  <c r="L154" i="1"/>
  <c r="K154" i="1"/>
  <c r="J154" i="1"/>
  <c r="I154" i="1"/>
  <c r="H154" i="1"/>
  <c r="L153" i="1"/>
  <c r="K153" i="1"/>
  <c r="J153" i="1"/>
  <c r="I153" i="1"/>
  <c r="H153" i="1"/>
  <c r="L152" i="1"/>
  <c r="K152" i="1"/>
  <c r="J152" i="1"/>
  <c r="I152" i="1"/>
  <c r="H152" i="1"/>
  <c r="L151" i="1"/>
  <c r="K151" i="1"/>
  <c r="J151" i="1"/>
  <c r="I151" i="1"/>
  <c r="H151" i="1"/>
  <c r="L150" i="1"/>
  <c r="K150" i="1"/>
  <c r="J150" i="1"/>
  <c r="I150" i="1"/>
  <c r="H150" i="1"/>
  <c r="L149" i="1"/>
  <c r="K149" i="1"/>
  <c r="J149" i="1"/>
  <c r="I149" i="1"/>
  <c r="H149" i="1"/>
  <c r="L148" i="1"/>
  <c r="K148" i="1"/>
  <c r="J148" i="1"/>
  <c r="I148" i="1"/>
  <c r="H148" i="1"/>
  <c r="L147" i="1"/>
  <c r="K147" i="1"/>
  <c r="J147" i="1"/>
  <c r="I147" i="1"/>
  <c r="H147" i="1"/>
  <c r="I146" i="1"/>
  <c r="J146" i="1"/>
  <c r="L146" i="1"/>
  <c r="K146" i="1"/>
  <c r="H146" i="1"/>
  <c r="J145" i="1"/>
  <c r="I145" i="1"/>
  <c r="H145" i="1"/>
  <c r="L144" i="1"/>
  <c r="K144" i="1"/>
  <c r="J144" i="1"/>
  <c r="I144" i="1"/>
  <c r="J143" i="1"/>
  <c r="I143" i="1"/>
  <c r="I141" i="1"/>
</calcChain>
</file>

<file path=xl/sharedStrings.xml><?xml version="1.0" encoding="utf-8"?>
<sst xmlns="http://schemas.openxmlformats.org/spreadsheetml/2006/main" count="4932" uniqueCount="1567">
  <si>
    <t>Authors</t>
  </si>
  <si>
    <t>Author Full Names</t>
  </si>
  <si>
    <t>Article Title</t>
  </si>
  <si>
    <t>Source Title</t>
  </si>
  <si>
    <t>Abstract</t>
  </si>
  <si>
    <t>Publication Date</t>
  </si>
  <si>
    <t>Publication Year</t>
  </si>
  <si>
    <t>Volume</t>
  </si>
  <si>
    <t>Issue</t>
  </si>
  <si>
    <t>Start Page</t>
  </si>
  <si>
    <t>End Page</t>
  </si>
  <si>
    <t>Article Number</t>
  </si>
  <si>
    <t>DOI</t>
  </si>
  <si>
    <t>UT (Unique WOS ID)</t>
  </si>
  <si>
    <t>Kasper, CB; Bastazini, VAG; Soares, JBG; de Freitas, TRO</t>
  </si>
  <si>
    <t>Kasper, Carlos B.; Bastazini, Vinicius A. G.; Soares, Jose B. G.; de Freitas, Thales R. O.</t>
  </si>
  <si>
    <t>Abundance of Conepatus chinga (Carnivora, Mephitidae) and other medium-sized mammals in grasslands of southern Brazil</t>
  </si>
  <si>
    <t>IHERINGIA SERIE ZOOLOGIA</t>
  </si>
  <si>
    <t>Between January 2007 and December 2010, the abundance of medium-sized mammals was studied, with special focus on the Molina's hog-nosed skunk, Conepatus chinga (Molina, 1782), at four locations in southern Brazil. In this study, transect line methodology was used to obtain data for Distance Analyses. Transects were traveled by car at night, searching with spotlights along the edges of secondary roads in agricultural landscapes. Along 1,811 km, we obtained 620 observations of 20 mammal species. The most common species was the exotic European hare, Lepus europaeus (Pallas, 1778); the highest abundance estimated for South America was observed in one of the study areas, where its density was estimated as 32 individuals/km(2). Carnivores were the most commonly recorded mammals, represented by 10 species and comprising 51% of all observations. Molina's hog-nosed skunk occurred in all study areas, but occurred in sufficient numbers to obtain density estimates in only two of the areas. We estimated 1.4 to 3.8 individuals/km(2), in the first density estimate made by the transect method for a member of Conepatus in the Neotropics. These values are similar to those estimated for North American species of Mephitidae. In Brazil, C. chinga is apparently more abundant in the Pampa biome than in the grasslands of the Atlantic Forest. For two other carnivores, Lycalopex gymnocercus (Fisher, 1814) and Cerdocyon thous (Linnaeus, 1766), we estimated preliminary densities that were similar to those previously cited for different regions.</t>
  </si>
  <si>
    <t>SEP 30</t>
  </si>
  <si>
    <t>10.1590/S0073-47212012000300009</t>
  </si>
  <si>
    <t>WOS:000310543900009</t>
  </si>
  <si>
    <t>Tirelli, FP; Mazim, FD; Crawshaw, PG; Albano, AP; Espinosa, C; Queirolo, D; Rocha, FL; Soares, JB; Trigo, TC; Macdonald, DW; Lucherini, M; Eizirik, E</t>
  </si>
  <si>
    <t>Tirelli, Flavia P.; Mazim, Fabio D.; Crawshaw, Peter G., Jr.; Albano, Ana Paula; Espinosa, Caroline; Queirolo, Diego; Rocha, Fabiana Lopes; Soares, Jose Bonifacio; Trigo, Tatiane C.; Macdonald, David W.; Lucherini, Mauro; Eizirik, Eduardo</t>
  </si>
  <si>
    <t>Density and spatio-temporal behaviour of Geoffroy's cats in a human-dominated landscape of southern Brazil</t>
  </si>
  <si>
    <t>MAMMALIAN BIOLOGY</t>
  </si>
  <si>
    <t>Geoffroy's cat is a small Neotropical felid, seemingly abundant throughout most of its range and exhibiting considerable ecological plasticity. In Brazil, the species is restricted to the Pampas, one of the most threatened biomes in the country, where information on its ecology is scarce. Here we report the first assessments of its density, habitat selection, and activity patterns in Brazil. The study was conducted in human-dominated landscape at the extreme south of the country. Using Spatially Explicit Capture-Recapture (SECR) analyses, the estimated population density ranged from 34.54 (+/- 13.51 SE), based on camera trap and radio-telemetry data, to 41.78 (+/- 16.12 SE) individuals/100 km(2), based only on camera trap data. A Resource Selection Function (RSF) analysis showed that our study population selected sites with native forest and rivers, and avoided areas close to roads, which probably implies avoidance of human contact. Although we observed a slight increase in its nocturnal activity during spring-summer with respect to fall-winter, this population was predominantly nocturnal throughout the year. The use of grasslands and croplands (non-protected areas) was non-uniformly distributed through the hours of the day, whereas native forest was used more uniformly. (C) 2019 Deutsche Gesellschaft fur Saugetierkunde. Published by Elsevier GmbH. All rights reserved.</t>
  </si>
  <si>
    <t>NOV</t>
  </si>
  <si>
    <t>10.1016/j.mambio.2019.11.003</t>
  </si>
  <si>
    <t>WOS:000500506000015</t>
  </si>
  <si>
    <t>Barros, MAS; Pessoa, DMA; Rui, AM</t>
  </si>
  <si>
    <t>Barros, Marilia A. S.; Pessoa, Daniel M. A.; Rui, Ana Maria</t>
  </si>
  <si>
    <t>Habitat use and seasonal activity of insectivorous bats (Mammalia: Chiroptera) in the grasslands of southern Brazil</t>
  </si>
  <si>
    <t>ZOOLOGIA</t>
  </si>
  <si>
    <t>In temperate zones, insectivorous bats use some types of habitat more frequently than others, and are more active in the warmest periods of the year. We assessed the spatial and seasonal activity patterns of bats in open areas of the southernmost region of Brazil. We tested the hypothesis that bat activity differs among habitat types, among seasons, and is influenced by weather variables. We monitored four 1,500-m transects monthly, from April 2009 to March 2010. Transects corresponded to the five habitat types that predominate in the region. In each sampling session, we detected and counted bat passes with an ultrasound detector (Pettersson D230) and measured climatic variables at the transects. We recorded 1,183 bat passes, and observed the highest activity at the edge of a eucalyptus stand (0.64 bat passes/min) and along an irrigation channel (0.54 bat passes/min). The second highest activity values (0.31 and 0.20 bat passes/min, respectively) were obtained at the edge of a riparian forest and at the margin of a wetland. The grasslands were used significantly less (0.05 bat passes/min). Bat activity was significantly lower in the winter (0.21 bat passes/min) and showed similar values in the autumn (0.33 bat passes/min), spring (0.26 bat passes/min), and summer (0.29 bat passes/min). Bat activity was correlated with temperature, but it was not correlated with wind speed and relative humidity of the air. Our data suggest that, in the study area, insectivorous bats are active throughout the year, and use mostly forest and watercourses areas. These habitat types should be considered prioritary for the conservation of bats in the southernmost region of Brazil.</t>
  </si>
  <si>
    <t>APR</t>
  </si>
  <si>
    <t>10.1590/S1984-46702014000200006</t>
  </si>
  <si>
    <t>WOS:000336004500006</t>
  </si>
  <si>
    <t>Luza, AL; Trindade, JPP; Maestri, R; Duarte, LD; Hartz, SM</t>
  </si>
  <si>
    <t>Luza, Andre Luis; Pereira Trindade, Jose Pedro; Maestri, Renan; Duarte, Leandro da Silva; Hartz, Sandra Maria</t>
  </si>
  <si>
    <t>Rodent occupancy in grassland paddocks subjected to different grazing intensities in South Brazil</t>
  </si>
  <si>
    <t>PERSPECTIVES IN ECOLOGY AND CONSERVATION</t>
  </si>
  <si>
    <t>Livestock is promoting the global collapse of mammal populations. The discovery of the best management practices that reconcile conservation with production is urgently needed. We evaluated the effect of cattle grazing on the occupation of three rodent species (Akodon azarae, Oligoryzomys flavescens and Oxymycterus nasutus). We collected habitat covariates and sampled rodents, using live traps and tracking tunnels, in 20 paddocks subjected to different grazing pressures, from two research stations, across four seasons. We applied single-season occupancy modeling to determine whether rodent detection and occupation varied as a function of the covariates describing sampling occasions and grazing intensity. We ran sensitivity analyses to evaluate the effect of the differential sampling effort we applied across research stations. All species had higher detection probabilities during the winter. O. nasutus showed a higher detection probability under tall vegetation. A. azarae reached a higher occupation probability in ungrazed areas, although it also had a low probability of occupation in highly grazed paddocks. O. flavescens occupation seemed constant across the grazing gradient. O. nasutus reached a higher occupation probability in ungrazed areas. Decreasing stocking rates and maintaining ungrazed areas might compose the best management practices for small mammal conservation in the grasslands of Southern Brazil. (C) 2018 Associacao Brasileira de Ciencia Ecologica e Conservacao. Published by Elsevier Editora Ltda.</t>
  </si>
  <si>
    <t>JUL-SEP</t>
  </si>
  <si>
    <t>10.1016/j.pecon.2018.06.006</t>
  </si>
  <si>
    <t>WOS:000441619700006</t>
  </si>
  <si>
    <t>Souza, AF</t>
  </si>
  <si>
    <t>Souza, Alexandre F.</t>
  </si>
  <si>
    <t>A review of the structure and dynamics of araucaria mixed forests in southern Brazil and northern Argentina</t>
  </si>
  <si>
    <t>NEW ZEALAND JOURNAL OF BOTANY</t>
  </si>
  <si>
    <t>The Araucaria Mixed Forests (AMF) are subtropical conifer-hardwood mixed forests that are part of the Atlantic forest floristic dominion in Brazil and Argentina. The AMF is dominated by the coniferAraucaria angustifolia(hereafter araucaria), accompanied by a diversity of angiosperms. Its distribution largely corresponds to the 13 degrees C isotherm and is associated with overall lower temperature, frost-prone, and wetter climates than neighboring vegetation types. Palynological research and bioclimatic modelling have yielded somewhat conflicting results but suggest intense forest-grassland dynamics, with grasslands possibly dominating the landscape during the drier and colder last glacial maximum. Araucaria is a cultural keystone species whose distribution has been greatly fostered by Amerindian activity in the last few millennia. Angiosperms form a lower layer beneath araucaria canopies, and they seem to be geographically structured into a wetter and colder eastern and a drier and hotter western portion. Araucaria attain large sizes and high longevity but is unable to regenerate under the shade cast by angiosperm canopies and need large-scale disturbances for successfully complete their life-cycles. This cycle has been synthesised in the non-equilibrium Lozenge model of forest dynamics. Regeneration opportunities arise from the frequent multiple treefall gaps produced by the tornado and windstorm-prone climate of subtropical South America and by the grazing-, fire-, and nurse-plant successional dynamics of the forest-grassland mosaic. Dispersal is mediated by a complex web of interactions with birds and mammals. A review of the dynamics of southern Oceanic Temperate Forests indicates that the dynamics of the AMF fits a prevailing pattern in these forests that corresponds to the Lozenge model. Deforestation and degradation by logging and cattle grazing have impacted most of the AMF original range. Similarly to what happened toAgathis australisin New Zealand, the establishment of commercial plantations still need incentives and research to thrive and produce large-scale environmental benefits.</t>
  </si>
  <si>
    <t>JAN 2</t>
  </si>
  <si>
    <t>10.1080/0028825X.2020.1810712</t>
  </si>
  <si>
    <t>WOS:000566981100001</t>
  </si>
  <si>
    <t>Asevedo, L; D'Apolito, C; Misumi, SY; de Barros, MA; Barth, OM; Avilla, LD</t>
  </si>
  <si>
    <t>Asevedo, Lidiane; D'Apolito, Carlos; Misumi, Shana Yuri; de Barros, Marcia Aguiar; Barth, Ortrud Monika; Avilla, Leonardo dos Santos</t>
  </si>
  <si>
    <t>Palynological analysis of dental calculus from Pleistocene proboscideans of southern Brazil: A new approach for paleodiet and paleoenvironmental reconstructions</t>
  </si>
  <si>
    <t>PALAEOGEOGRAPHY PALAEOCLIMATOLOGY PALAEOECOLOGY</t>
  </si>
  <si>
    <t>The proboscidean Notiomastodon platensis is widely recognized in the Pleistocene of Brazil, but direct evidence for its feeding behavior is scant. In this paper, we report palynological assemblages preserved in dental calculi to infer dietary preferences and habitats. Molar specimens (m1 and M3/m3) with significant calculus accumulation were examined from localities along the Coastal Plain (CPRS) and the Campanha region (western state in Pampa biome) in Rio Grande do Sul state, southern Brazil. Palynomorphs obtained from calculus were identified with light microscopy, and we applied species distribution modelling (SDM) for arboreal/shrub pollen taxa to investigate the environmental contexts for proboscideans during the Last Interglacial (LIG, 120 ka BP) and Last Glacial Maximum (LGM, 21 ka BP). Pollen assemblages indicate a generalist diet for N. platensis, and corroborate previous paleoecological studies. N. platensis from CPRS showed two patterns: the subadult individual was a specialized browser in wooded habitats, inferred from pollen taxa dominated by arboreal species (mainly Myrtaceae), while mature/senile adult individuals were dominantly grazers to mixed-feeders in open habitats inferred from herbaceous pollen (mainly Cyperaceae) mixed with woody elements. For the Campanha region, diet interpretation is difficult due to the absence of pollen; however, Poaceae phytoliths indicate that grasses may have been important food items, notably pooid C-3 grasses. N. platensis potentially accessed a more heterogeneous environment with mixed open grasslands and forests around the LIG interval because of the larger extension of forest at the time. Grassland landscapes could have been more foraged by proboscideans around the LGM given the dry and cold climate conditions, which resulted in a northward retraction of forest.</t>
  </si>
  <si>
    <t>FEB 15</t>
  </si>
  <si>
    <t>10.1016/j.palaeo.2019.109523</t>
  </si>
  <si>
    <t>WOS:000513290300002</t>
  </si>
  <si>
    <t>Pedo, E; de Freitas, TRO; Hartz, SM</t>
  </si>
  <si>
    <t>Pedo, Ezequiel; de Freitas, Thales R. O.; Hartz, Sandra M.</t>
  </si>
  <si>
    <t>The influence of fire and livestock grazing on the assemblage of non-flying small mammals in grassland-Araucaria Forest ecotones, southern Brazil</t>
  </si>
  <si>
    <t>Grazing and fire, used in pasture regeneration practices, are inter-related activities in livestock management. Both activities affect habitat characteristics by changing the structure of the herbaceous and shrubby vegetation, reducing their biomass and litter cover. This study evaluated the effect of fire and livestock grazing on the assemblage of non-flying small mammals in grassland-Araucaria forest ecotones in southern Brazil. We compared four areas frequently affected by livestock management with four protected areas. Surveys were carried out in four sampling periods, one in each season of 2004. We captured a total of 325 individuals from 12 species of rodents - Akodon montensis Thomas, 1913, Akodon paranaensis Christoff, Fagundes, Sbalqueiro, Mattevi e Yonenaga-Yassuda, 2000, Akodon sp. 1, Akodon sp. 2 (2n = 34), Brucepattersonius iheringi (Thomas, 1896), Delomys dorsalis (Hensel, 1872), Oligoryzomys flavescens (Waterhouse, 1837), Oligoryzomys nigripes (Olfers, 1818), Oxymycterus nasutus (Waterhouse, 1837), Scapteromys sp. (2n = 34), Sooretamys angouya (Fischer, 1814) and Thaptomys nigrita (Lichtenstein, 1829) - and two species of marsupials - Monodelphis dimidiata (Wagner, 1847) and Philander frenatus (Olfers, 1818) - , in a total effective effort of 5254 traps.day(-1). The abundance, biomass and diversity of non-flying small mammals were significantly higher in the protected areas than in those affected by fire and livestock grazing. Species strictly associated with grassland habitats were not found in the impacted area. These results indicate that the presence of herds of domestic ungulates negatively affect the assemblage of non-flying small mammals in grassland and Araucaria forest areas in southern Brazil.</t>
  </si>
  <si>
    <t>AUG</t>
  </si>
  <si>
    <t>10.1590/S1984-46702010000400005</t>
  </si>
  <si>
    <t>WOS:000281689000005</t>
  </si>
  <si>
    <t>Soibelzon, E; Avilla, LS; Castro, M</t>
  </si>
  <si>
    <t>Soibelzon, E.; Avilla, L. S.; Castro, M.</t>
  </si>
  <si>
    <t>The cingulates (Mammalia: Xenarthra) from the late Quaternary of northern Brazil: Fossil records, paleoclimates and displacements in America</t>
  </si>
  <si>
    <t>QUATERNARY INTERNATIONAL</t>
  </si>
  <si>
    <t>This paper presents the Quaternary cingulates collected from two limestone caves in Aurora do Tocantins, northern Brazil. Osteoderms of Euphractus sexcinctus, Dasypus novemcinctus, Propraopus sulcatus, and Pachyarmaterium brasiliense were retrieved, representing an expansion on the known distribution of the taxa. The specimens are described herein, and their geographic and chronologic distributions in Brazil are reviewed. Numerical dates allied to the presence of biostratigraphically relevant taxa indicate a Late Pleistocene-middle Holocene age. Considering that E. sexcinctus and D. novemcinctus occupy the area nowadays, why did part of the past cingulate community survive and the other part became extinct? We believe that their distribution was affected by paleoclimatic shifts, especially during glacial/interglacial cycles. The colder and arid climate of the Pleistocene glacial periods favored the development of open forests and savannas in Brazil, whereas grasslands and steppes were predominant in higher latitudes. Probably, Propraopus and Pachyarmatherium (from south and north, respectively) took refuge in lower latitudes, including in Brazil. Later, during the interglacial cycle, warm and moist climates favored the development of an evergreen forest in central Brazil, leading Propraopus and Pachyarmatherium to extinction and positively selecting E. sexcinctus and D. novemcinctus. (C) 2015 Elsevier Ltd and INQUA. All rights reserved.</t>
  </si>
  <si>
    <t>AUG 7</t>
  </si>
  <si>
    <t>10.1016/j.quaint.2015.02.052</t>
  </si>
  <si>
    <t>WOS:000359445600011</t>
  </si>
  <si>
    <t>Rotti, A; Vezzosi, RI; Mothe, D; Avilla, LD</t>
  </si>
  <si>
    <t>Rotti, Alline; Vezzosi, Raul Ignacio; Mothe, Dimila; Avilla, Leonardo dos Santos</t>
  </si>
  <si>
    <t>Rising from the ashes: The biggest South American deers (Cetartiodactyla: Cervidae) once roamed Northeast Brazil</t>
  </si>
  <si>
    <t>JOURNAL OF SOUTH AMERICAN EARTH SCIENCES</t>
  </si>
  <si>
    <t>The tragic fire at the National Museum (Brazil) in September 2018 caused invaluable losses to South American natural and cultural heritage. However, previous visits to the paleontological collection generated photographic and descriptive records of mammalian fossil specimens from the Pleistocene of Brazil. Thus, it was possible to redescribe and revise the taxonomy of Cervidae fossils from two important paleontological sites in the Brazilian Intertropical Region (Joa similar to o Cativo and Lage Grande). These fossils include antlers and lower teeth, and they were described and taxonomically identified by morphological comparisons with all extant and extinct South American deers. A new diversity of Cervidae was recognized, differently from that proposed in the literature, which recognized the presence of Hippocamelus sulcatus, Mazama americana, and Ozotoceros bezoarticus. Instead, the Cervidae fossils from Joa similar to o Cativo and Lage Grande sites belong to the extinct deer Morenelaphus. Although some specimens could not be identified at a specific level (Cervidae indet.), a comparative analysis of the estimated body mass pointed out the most massive deer in South America (including extinct and extant) and recognized Morenelaphus as the second heaviest. The record of these large deers with huge antlers suggests the presence of natural grasslands areas and milder climatic conditions for late Pleistocene in the Brazilian Intertropical Region. Climatic and environmental changes may have driven these large deers to extinction in the Pleistocene/Holocene transition. This study reveals an unprecedented Cervidae diversity for the Brazilian Intertropical Region, emphasizes the relevance of dental features, together with antlers morphology, in taxonomic studies of Cervidae, and also highlights the importance of South American natural heritage in the retrieving of knowledge and new scientific discoveries through collection specimens.</t>
  </si>
  <si>
    <t>JUN</t>
  </si>
  <si>
    <t>10.1016/j.jsames.2021.103154</t>
  </si>
  <si>
    <t>WOS:000663417200002</t>
  </si>
  <si>
    <t>Rocha, RG; Ferreira, E; Leite, YLR; Fonseca, C; Costa, LP</t>
  </si>
  <si>
    <t>Rocha, Rita G.; Ferreira, Eduardo; Leite, Yuri L. R.; Fonseca, Carlos; Costa, Leonora P.</t>
  </si>
  <si>
    <t>Small mammals in the diet of Barn owls, Tyto alba (Aves: Strigiformes) along the mid-Araguaia River in central Brazil</t>
  </si>
  <si>
    <t>We collected and analyzed 286 Barn owl, Tyto alba (Scopoli, 1769), pellets from two nests in different environments along the mid-Araguaia River in central Brazil. Our analyses revealed that these owls feed mainly on small mammals, especially rodents. Owls from the riverbanks at Fazenda Santa Fe had a more diverse diet, preying mainly on rodents that typically inhabit riparian grasslands - Holochilus sciureus Wagner, 1842 - and forests - Hylaeamys megacephalus (Fischer, 1814) and Oecomys spp., which probably also occur in forest borders or clearings. On the other hand, owls from an agroecosystem at Fazenda Lago Verde preyed mostly on rodent species common in these agrarian fields, Calomys tocantinsi Bonvicino, Lima &amp; Almeida, 2003. Additionally, we compared small mammal richness estimates based on the analysis of owl pellets with estimates from live-trapping in the same areas. Owl pellets revealed two rodent species undetected by live traps - Euryoryzomys sp. and Rattus rattus (Linnaeus, 1758) - and four rodent species were trapped, but not found in owl pellets - Oecomys roberti Thomas, 1904, Pseudoryzomys simplex (Winge, 1887), Rhipidomys ipukensis Rocha, B.M.A. Costa &amp; L.P. Costa, 2011, and Makalata didelphoides (Desmarest, 1817). Traps yielded higher species richness, but these two methods complement each other for surveying small rodents.</t>
  </si>
  <si>
    <t>DEC</t>
  </si>
  <si>
    <t>10.1590/S1984-46702011000600003</t>
  </si>
  <si>
    <t>WOS:000299068000003</t>
  </si>
  <si>
    <t>Hadler, P; Dias, AS; Bauermann, SG</t>
  </si>
  <si>
    <t>Hadler, Patricia; Dias, Adriana Schmidt; Bauermann, Soraia Girardi</t>
  </si>
  <si>
    <t>Multidisciplinary studies of Southern Brazil Holocene: Archaeological, palynological and paleontological data</t>
  </si>
  <si>
    <t>In order to understand the relationship between human occupation and paleoenvironmental scenario in Southern Brazil during Holocene, multidisciplinary studies were carried out in two archaeological sites located at Northeast of Rio Grande do Sul State: Sangao rockshelter (RS-S-327) and Garivaldino rockshelter (RS-TQ-58). Both sites have radiocarbon ages from 9400 to 3730 C-14 BP, revealing a continuous occupation of this area by hunter-gatherer populations related to Umbu Tradition. Palynological studies conducted in areas near the archaeological sites demonstrated an increase in humidity and in arboreal taxa starting at 5400 C-14 BP, providing evidence of a mosaic of grasslands and forests. These findings are corroborated by the analysis of small-sized mammals related to non-human predation associated to these archaeological sites, which present contemporary taxa typical of forests and open areas. They also demonstrated that environmental changes were slow and gradual during the Holocene. Although paleoenvironmental data suggest that the landscape of this region evolve gradually from mosaic of forest and open landscapes to diverse and densest forests, zooarchaeological analysis indicates a pattern of adaptive stability that persists throughout the Holocene, characterized by generalist strategies of subsistence focused mainly in forest resources. Therefore, the favorable weather conditions and the presence of forest environments restricted to river valleys and mountain slopes until Mid-Holocene, played a central role for the initial human settlement of this area, related mainly with riverine routes. (C) 2012 Elsevier Ltd and INQUA. All rights reserved.</t>
  </si>
  <si>
    <t>AUG 14</t>
  </si>
  <si>
    <t>10.1016/j.quaint.2012.09.026</t>
  </si>
  <si>
    <t>WOS:000323470400013</t>
  </si>
  <si>
    <t>Goncalves, GL; de Freitas, TRO</t>
  </si>
  <si>
    <t>Goncalves, Gislene L.; de Freitas, Thales R. O.</t>
  </si>
  <si>
    <t>INTRASPECIFIC VARIATION AND GENETIC DIFFERENTIATION OF THE COLLARED TUCO-TUCO (CTENOMYS TORQUATUS) IN SOUTHERN BRAZIL</t>
  </si>
  <si>
    <t>JOURNAL OF MAMMALOGY</t>
  </si>
  <si>
    <t>The collared tuco-tuco, Ctenomys torquatus Lichtenstein, 1830 (Ctenomyidae), is a subterranean rodent: that occurs in grassland habitats of southern Brazil and northern Uruguay. A population of collared tuco-tucos located in Alegrete Municipality, Rio Grande do Sul State, Brazil, has been proposed as a potential new species because of their remarkable differences in chromosome number and their unique patterns of pelage coloration. The aim of this work was to evaluate the degree of genetic differentiation of this population using mitochondrial DNA (mtDNA) sequences and nuclear microsatellite markers, and to describe spatial patterns of genetic diversity for the other 5 populations of C. torquatus in southern Brazil, focusing on patterns of intra- and interpopulation variation in coat color. The analysis of 1, 110 base pairs of the mtDNA cytochrome-b (Cytb) gene and 9 nuclear microsatellite loci revealed 7 haplotypes (n = 65) and 48 alleles (n = 70), respectively. Genetic diversity was moderately low within populations (H-E = 0.40-0.56), and significantly partitioned among locations (R-ST = 0.21; P &lt; 0.01). Analysis of the microsatellite data suggested that genetic differentiation is consistent with a simple model of isolation by distance (r = 0.56, P &lt; 0.05), and that the population is in equilibrium between gene flow and local genetic drift. The partially reconstructed phylogeny revealed that the haplotypes derived from the Alegrete population were not reciprocally monophyletic, and that there was it lack of structure for coat color and karyotype variation. Thus, the individuals from the Alegrete population fall within the range of variation for C. torquatus, and should not be considered a new species. We suggest that they be considered a local, specialized lineage that could be treated and managed from a conservation perspective as a Management Unit.</t>
  </si>
  <si>
    <t>10.1644/07-MAMM-A-314.1</t>
  </si>
  <si>
    <t>WOS:000269391700025</t>
  </si>
  <si>
    <t>Moras, LM; Bernardi, LFD; Graciolli, G; Gregorin, R</t>
  </si>
  <si>
    <t>Moras, Ligiane Martins; de Oliveira Bernardi, Leopoldo Ferreira; Graciolli, Gustavo; Gregorin, Renato</t>
  </si>
  <si>
    <t>Bat flies (Diptera: Streblidae, Nycteribiidae) and mites (Acari) associated with bats (Mammalia: Chiroptera) in a high-altitude region in southern Minas Gerais, Brazil</t>
  </si>
  <si>
    <t>ACTA PARASITOLOGICA</t>
  </si>
  <si>
    <t>A total of 71 bat flies belonging to families Nycteribiidae and Streblidae, and 37 mites were collected on 12 species of bats (Phyllostomidae and Vespertilionidae) from the Chapada do Abanador (Minas Gerais, Brazil), between July 2009 and April 2010. Two new occurrences of ectoparasites were recorded on Histiotus velatus (bat fly Basilia producta) and on Carollia perspicillata (mite Parichoronyssus bakeri). Five new occurrences were recorded for the state of Minas Gerais, increasing the range for bat flies Anatrichobius passosi, Paraeuctenodes similis, Basilia juquiensis, Basilia producta and for mite Periglischrus vargasi. Moreover, two new species of mites were recorded for Brazil (P. bakeri and Macronyssus aff. leislerianus). With regard to infracommunities, the most frequent association was between Anastrebla modestini and Exastinion clovisi on bat Anoura geoffroyi. This study contributed to characterize the fauna of bat ectoparasites in representative but poorly-sampled environments of the Atlantic Forest, the campos de altitude (high altitude grasslands) and cloud forests of southern Minas Gerais.</t>
  </si>
  <si>
    <t>10.2478/s11686-013-0179-x</t>
  </si>
  <si>
    <t>WOS:000328339500019</t>
  </si>
  <si>
    <t>Galiano, D; Kubiak, BB; Marinho, JR; de Freitas, TRO</t>
  </si>
  <si>
    <t>Galiano, Daniel; Kubiak, Bruno Busnelo; Marinho, Jorge Reppold; Ochotorena de Freitas, Thales Renato</t>
  </si>
  <si>
    <t>Population dynamics of Akodon montensis and Oligoryzomys nigripes in an Araucaria forest of Southern Brazil</t>
  </si>
  <si>
    <t>MAMMALIA</t>
  </si>
  <si>
    <t>We investigated the demographic parameters and the relationships between population density and extrinsic factors (temperature, rainfall, humidity and insolation) of two sigmodontine rodents (Akodon montensis and Oligoryzomys nigripes) in an Araucaria forest of southern Brazil. We followed the Cormarck-Jolly-Seber (CJS) method to estimate population parameters and density for each trapping session from November 2008 to August 2009. The relationships between density and extrinsic factors for each month were tested by simple linear regressions. Akodon montensis displayed the highest population size in three of the eight samples and showed no associations with any of the extrinsic factors analyzed. This species had higher estimated mortality than recruitment for all the seasons. Oligoryzomys nigripes presented higher population size in four of the eight samples, and density was associated with low temperatures and higher rainfall. The species showed similar estimated mortality and recruitment during the seasons, and the population size increased substantially during winter. The sex ratio was not biased in any of the species. In general, these rodents could be highly variable in time, and the observed abundance variations between seasons are in accordance with patterns described in other studies.</t>
  </si>
  <si>
    <t>MAY</t>
  </si>
  <si>
    <t>10.1515/mammalia-2011-0128</t>
  </si>
  <si>
    <t>WOS:000318225300006</t>
  </si>
  <si>
    <t>Stutz, NS; Cherem, JJ; Pardinas, UFJ; Hadler, P</t>
  </si>
  <si>
    <t>Stutz, Narla Shannay; Cherem, Jorge Jose; Jose Pardinas, Ulyses Francisco; Hadler, Patricia</t>
  </si>
  <si>
    <t>HOLOCENE SIGMODONTINE RODENTS (MAMMALIA, RODENTIA, CRICETIDAE) FROM RIO GRANDE DO SUL, BRAZIL-THE SITE RS-TQ-58: AFONSO GARIVALDINO RODRIGUES</t>
  </si>
  <si>
    <t>REVISTA BRASILEIRA DE PALEONTOLOGIA</t>
  </si>
  <si>
    <t>We present the sigmodontine assemblage from lower and middle Holocene recorded in the archaeological site RS-TQ-58: Afonso Garivaldino Rodrigues (County of Brochier, State of Rio Grande do Sul). A total of 16 species are detected from the study of 572 specimens, about half of which belonging to the tribe Akodontini. The assemblage recorded include species which typically inhabit open areas (e.g. Calomys sp., Gyldenstolpia sp., Kunsia tomentosus) and also several considered as forest dewellers (e.g. Delomys sp., Juliomys sp., Sooretamys angouya). Necromys obscurus, a sigmodontine today restricted to Central Argentina and Southern Uruguay, is abundantly recorded in Garivaldino and reported for the first time to the Quaternary from Brazil. Thaptomys nigrita and Wilfredomys oenax have in Garivaldino their first records to the Holocene from Rio Grande do Sul State. Compared to the recent assemblage of sigmodontine rodents recorded in Rio Grande do Sul, Pseudoryzomys simplex, K tomentosus, N. obscurus and Gyldenstolpia sp. became regionally extinct. The sigmodontine assemblage detected in Garivaldino is richest than a previously studied one from Pilger site. The evidence of both sites reflects changes in the species composition, which can be linked with a progressive transformation of the general landscape from mostly open grasslands to forests.</t>
  </si>
  <si>
    <t>JAN-APR</t>
  </si>
  <si>
    <t>10.4072/rbp.2017.1.11</t>
  </si>
  <si>
    <t>WOS:000404422200011</t>
  </si>
  <si>
    <t>Quintela, FM; Goncalves, BI; Trindade, GE; dos Santos, MB; Tozetti, AM</t>
  </si>
  <si>
    <t>Quintela, Fernando Marques; Goncalves, Bruno Igure; Trindade, Gabriel Eberts; dos Santos, Mauricio Beux; Tozetti, Alexandro Marques</t>
  </si>
  <si>
    <t>Non-volant small mammals (Didelphimorphia, Rodentia) in coastal grasslands of southernmost Brazil</t>
  </si>
  <si>
    <t>BIOTA NEOTROPICA</t>
  </si>
  <si>
    <t>Non-volant small mammals are key elements in natural environments due its importance as food resource. This study aimed to investigate the species composition and habitat occupancy by non-volant small mammals (Didelphimorphia, Rodentia) in a coastal grassland area in southern Rio Grande do Sul coastal plain. Between April 2009 and March 2010 pitffal traps were used to capture small mammals in coastal grasslands associated to sand dunes and arbustive Restinga. We sampled 180 individuals including two marsupials (Cryptonanus guahybae and Didelphis albiventris) and seven rodent species (Calomys laucha, Cavia aperea, Ctenomys flamarioni, Deltamys kempi, Oligoryzomys flavescens, Oxymycterus nasutus and Scapteromys tumidus). Cryptonanus guahybae, D. albiventris andC. flamarioni were captured only in dunes while C. aperea and O. nasutus were recorded only in arbustive Restinga habitats. Calomys laucha, D. kempi, O. flavescens and O. nasutus were captured in both habitats. Oligoryzomys flavescens and C. laucha were the most representative species in both habitats, comprising respectively 40.7 and 38.9% of captures in dunes and 56.3 and 34.9% of captures in Restinga habitats. The species richness recorded in the sampled coastal grasslands area was lower than those previously recorded in subtropical forest coastal systems.</t>
  </si>
  <si>
    <t>OCT-DEC</t>
  </si>
  <si>
    <t>10.1590/S1676-06032013000400025</t>
  </si>
  <si>
    <t>WOS:000333035700025</t>
  </si>
  <si>
    <t>Leuchtenberger, C; Tirelli, FP; Mazim, FD; Peters, FB; de Oliveira, ES; Cariolatto, L; Queirolo, D</t>
  </si>
  <si>
    <t>Leuchtenberger, Caroline; Tirelli, Flavia Pereira; Mazim, Fabio Dias; Peters, Felipe Bortolotto; de Oliveira, Emila Silveira; Cariolatto, Leticia; Queirolo, Diego</t>
  </si>
  <si>
    <t>New records of Cuniculus paca (Rodentia: Cuniculidae) in a temperate grassland dominated landscape of the Pampa region of Brazil and Uruguay</t>
  </si>
  <si>
    <t>Cuniculus paca is considered locally threatened in some parts of its range mainly because of hunting pressure and habitat loss. The species is widely distributed in South and Central America. Agouti's distribution in Brazil is broad, although there is no information on its occurrence in the Northeast region and in the western part of Rio Grande do Sul state. The species presents a marginal distribution in northeastern Uruguay. Here, we describe 16 new records of the species in the Pampa region, including the western part of Rio Grande do Sul state, Brazil and Uruguay, expanding the C. paca known distribution.</t>
  </si>
  <si>
    <t>JUL</t>
  </si>
  <si>
    <t>10.1515/mammalia-2015-0129</t>
  </si>
  <si>
    <t>WOS:000404722800013</t>
  </si>
  <si>
    <t>Lopes, RP; Dillenburg, SR; Pereira, JC; Sial, AN</t>
  </si>
  <si>
    <t>Lopes, Renato Pereira; Dillenburg, Sergio Rebello; Pereira, Jamil Correa; Sial, Alcides Nobrega</t>
  </si>
  <si>
    <t>THE PALEOECOLOGY OF PLEISTOCENE GIANT MEGATHERIID SLOTHS: STABLE ISOTOPES (delta C-13, delta O-18) OF CO-OCCURRING MEGATHERIUM AND EREMOTHERIUM FROM SOUTHERN BRAZIL</t>
  </si>
  <si>
    <t>The Pampa in subtropical Brazil (State of Rio Grande do Sul) is the only area of South America known so far where fossils of the Pleistocene giant megatheriid sloths Megatherium americanum, characteristic of subtropical-temperate areas, and Eremotherium laurillardi, widespread in the tropical zone, were discovered in the same deposits (Pessegueiro Creek and Chui Creek), but it is not clear whether this co-occurrence is a product of taphonomic mixture, or co-existence, which would imply niche partitioning. In order to understand their paleoecology and reconstruct the associated paleoenvironments, dentin samples of both megatheriids from the two sites were analyzed for their carbon (513C) and oxygen (518O) isotope ratios. The 513C values of Megatherium indicate mixed diet of C3-C4 plants with higher content of the latter in Pessegueiro Creek, whereas the 513C values of Eremotherium indicate C3-dominated diets, the more negative value in Pessegueiro Creek possibly related to the canopy effect. The 518O of Eremotherium points to 18O-depleted water sources, possibly also influenced by the diet, whereas Megatherium ingested 18O-enriched water. The results show that co-existence of both megatheriids would have been ecologically possible, and that the Pampa was occupied by open grasslands/woodlands, with closed forests in Pessegueiro Creek. The 513C of Eremotherium from intertropical Brazil indicate a more generalist habit than Megatherium from subtropical Brazil and Argentina, which probably facilitated its dispersion from the tropics up to subtropical areas along two different routes, one along the coastal plain, and the other along the Parana River Basin across central South America, following the southward expansion of riparian forests during warmer stages. The reduction of those forests during intervening cold stages possibly led to its disappearance in southern Brazil.</t>
  </si>
  <si>
    <t>10.4072/rbp.2021.3.06</t>
  </si>
  <si>
    <t>WOS:000709490200006</t>
  </si>
  <si>
    <t>Souza, UA; Webster, A; Dall'Agnol, B; Morel, AP; Peters, FB; Favarini, MO; Mazim, FD; Soares, JBG; Tirelli, FP; Tortato, MA; de Lemos, ERS; Trigo, TC; Soares, JF; Reck, J</t>
  </si>
  <si>
    <t>Souza, Ugo Araujo; Webster, Anelise; Dall'Agnol, Bruno; Morel, Ana Paula; Peters, Felipe Bortolotto; Favarini, Marina Ochoa; Mazim, Fabio Dias; Soares, Jose Bonifacio Garcia; Tirelli, Flavia Pereira; Tortato, Marcos Adriano; de Lemos, Elba Regina Sampaio; Trigo, Tatiane Campos; Soares, Joao Fabio; Reck, Jose</t>
  </si>
  <si>
    <t>Molecular and Serological Survey of the Cat-Scratch Disease Agent (Bartonella henselae) in Free-RangingLeopardus geoffroyiandLeopardus wiedii(Carnivora: Felidae) From Pampa Biome, Brazil</t>
  </si>
  <si>
    <t>MICROBIAL ECOLOGY</t>
  </si>
  <si>
    <t>The genusBartonellacomprises emerging bacteria that affect humans and other mammals worldwide. Felids represent an important reservoir for severalBartonellaspecies. Domestic cats are the main reservoir ofBartonella henselae, the agent of cat scratch disease (CSD). It can be transmitted directly by scratches and bites from infected cats and via cat fleas. This study aims to investigate the circulation ofBartonellaspp. in free-ranging Neotropical wild felids from Southern Brazil using serological and molecular methods. In this study, 53 live-trapped free-ranging wild felids were sampled, 39Leopardus geoffroyiand 14Leopardus wiedii, from five municipalities in the Rio Grande, do Sul state, southern Brazil. All captured animals were clinically healthy. Two blood samples ofL. geoffroyiwere positive, by PCR, for the presence ofB. henselaeDNA. Conversely, none ofL. wiediiblood samples were positive when tested using PCR. Indirect immunofluorescence assay (IFA) showed that 28% of serum samples of wild felids were reactive (seropositive) forB. henselaeby immunofluorescence, with titers ranging from 64 to 256. The results presented here provide the first evidence of aBartonella-enzootic cycle involvingL. geoffroyiandL. wiedii, which may account for the spillover of the emerging zoonotic pathogenB. henselaefor the indigenous fauna in Southern Brazil.</t>
  </si>
  <si>
    <t>FEB</t>
  </si>
  <si>
    <t>10.1007/s00248-020-01601-x</t>
  </si>
  <si>
    <t>WOS:000572600800001</t>
  </si>
  <si>
    <t>Eltink, E; Castro, M; Montefeltro, FC; Dantas, MAT; Scherer, CS; de Oliveira, PV; Langer, MC</t>
  </si>
  <si>
    <t>Eltink, Estevan; Castro, Mariela; Montefeltro, Felipe Chinaglia; Trindade Dantas, Mario Andre; Scherer, Carolina Saldanha; de Oliveira, Paulo Victor; Langer, Max Cardoso</t>
  </si>
  <si>
    <t>Mammalian fossils from Gruta do Ioio cave and past of the Chapada Diamantina, northeastern Brazil, using taphonomy, radiocarbon dating and paleoecology</t>
  </si>
  <si>
    <t>Gruta do Ioio is a cave part of Iraquara carstic system (Salitre Formation, Una Group). Located in the region of the Chapada Diamantina, northeastern Brazil, this partially submerged cave has yielded abundant fossil remains that until now included Siluriformes, an alligatorid crocodilian and a set of mammals, such as representatives of Mustelidae, Rodentia and Chiroptera. Besides the record of Palaeolama major (Camelidae), Pecari tajacu (Tayassuidae), both yielded from subaquatic site, Puma concolor, Leopardus pardalis (Felidae), Chrysocyon brachyurus (Canidae), and a Didelphidae indet. were yielded from newly described subaerial site. Taphonomic features, such as weathering, transport, breakage, bones and taxonomic representation, demonstrate that bioestrationomic and fossildiagenetic conditions varies between fossiliferous accumulations in the cave, and differences are still observed in the same fossil-bearing site (subaerial). The radiocarbon ages indicate the occurrence of Leopardus pardalis at 30,351-30,862 yr cal BP, Palaeolama major at 24,854-25,379 yr cal BP and Pecari tajacu at 8170-8336 yr cal BP. It extends the time range of Gruta do 1oi6 fossils from the Late Pleistocene to the Early-Middle Holocene, encompassing the Last Glacial Maximum. Paleoecological inferences provided by stable isotopes (delta C-13) suggest great proportion of diets based on C-3 plants along the trophic levels, suggesting a denser forest environment and more humid conditions in the region of Gruta do Ioio cave during the Quaternary. The record of taxa, such as Myocastor coypus (a semiaquatic rodent currently distributed in subtropical and temperate South America) and Chrysocyon brachyurus (a typical dweller of open grasslands) shows that past landscape, composed by forests and/or savannic vegetations, contrasts with xeric arboreal scrubland that currently covers the area.</t>
  </si>
  <si>
    <t>MAR</t>
  </si>
  <si>
    <t>10.1016/j.jsames.2019.102379</t>
  </si>
  <si>
    <t>WOS:000517664800047</t>
  </si>
  <si>
    <t>Carlucci, MB; Duarte, LD; Pillar, VD</t>
  </si>
  <si>
    <t>Carlucci, Marcos B.; Duarte, Leandro da S.; Pillar, Valerio D.</t>
  </si>
  <si>
    <t>Nurse rocks influence forest expansion over native grassland in southern Brazil</t>
  </si>
  <si>
    <t>JOURNAL OF VEGETATION SCIENCE</t>
  </si>
  <si>
    <t>Questions: Do small rocky outcrops favor forest plant colonization and establishment in grasslands? If so, what are the potential mechanisms involved in this process? Location: Araucaria forest and Campos grassland mosaic in southern Brazilian highlands (29 degrees 29'S, 50 degrees 12'W). Methods: We collected data on the density of forest woody species in plots located on rocky outcrops and in open fields subject to different management regimes. We evaluated the influence of outcrops on the density of forest plants &lt;= 60-cm tall, and the effects of other environmental variables and of site on plant density; we also used information on diaspore traits of the species to discuss the way in which plants disperse to the outcrops. Results: Rocky outcrops harbored a significantly higher density of forest plants than open fields, irrespective of site effect, and rock height was the best predictor for plant density on outcrops. Diaspores of all recorded species possess characteristics associated with dispersal by birds or mammals or by both. Conclusions: Small rocky outcrops markedly influence forest expansion by acting as perches for vertebrate dispersers and as nurse objects and safe sites for plants. Forest expansion starting in small outcrops possibly occurs as follows: perching of dispersers and increase of seed rain on rocks, promotion of better conditions of establishment for forest plants by nurse rocks, protection of plants sensitive to grazing and fire, and nucleation of forest vegetation.</t>
  </si>
  <si>
    <t>10.1111/j.1654-1103.2010.01229.x</t>
  </si>
  <si>
    <t>WOS:000286146800010</t>
  </si>
  <si>
    <t>Kasper, CB; Peters, FB; Christoff, AU; de Freitas, TRO</t>
  </si>
  <si>
    <t>Kasper, Carlos Benhur; Peters, Felipe Bortolotto; Christoff, Alexandre Uarth; Ochotorena de Freitas, Thales Renato</t>
  </si>
  <si>
    <t>Trophic relationships of sympatric small carnivores in fragmented landscapes of southern Brazil: niche overlap and potential for competition</t>
  </si>
  <si>
    <t>Between 2000 and 2010, digestive tracts collected from carnivore carcasses found in southern Brazil were analyzed to determine the frequency and proportion of items constituting the diets of each species. Material was collected and analyzed from 194 animals of 10 species: Cerdocyon thous, Lycalopex gymnocercus (Canidae), Procyon cancrivorus (Procyonidae), Galictis cuja (Mustelidae), Conepatus chinga (Mephitidae), Leopardus colocolo, Leopardus geoffroyi, Leopardus guttulus, Leopardus wiedii, and Puma yagouaroundi (Felidae). Most of these species are sympatric, which makes them potential competitors when sharing, to a greater or lesser degree, the same resources. The food niche breadth was relatively narrow, demonstrating that even generalist species, such as the crab-eating raccoon, used food resources rather unequally. An extensive overlap (&gt;90%) in food niches was found among the cat species, the grison, and the Pampas fox, which had diets based on rodents. Crab-eating raccoons occupied a different food niche, based on aquatic or semiaquatic prey and fruits. Conepatus chinga was unique in exploiting arthropods and insect larvae as basic dietary items.</t>
  </si>
  <si>
    <t>10.1515/mammalia-2014-0126</t>
  </si>
  <si>
    <t>WOS:000372020000002</t>
  </si>
  <si>
    <t>Kasper, CB; Soares, JBG; Freitas, TRO</t>
  </si>
  <si>
    <t>Kasper, Carlos B.; Soares, Jose B. G.; Freitas, Thales R. O.</t>
  </si>
  <si>
    <t>Differential patterns of home-range, net displacement and resting sites use of Conepatus chinga in southern Brazil</t>
  </si>
  <si>
    <t>Studies on the spatial ecology of Molina's hog-nosed skunk were conducted in southern Brazil. Between April 2008 and April 2009, 18 individuals were tagged with radio collars and monitored by radiotelemetry (VHF). The average home-range estimated for 12 skunks was 1.63 km(2) +/- 1.17 km(2). Males had home-ranges 2.5 times larger than females, and also showed significantly larger patterns of displacement. These differences in space probably were related not only to sexual size dimorphism, but also to differential behavior between sexes. We identified six basic types of resting sites, among which holes in the ground were the most common and comprised more than 50% of the total. Reuse of resting sites was high (32%), especially for females, which had a significantly higher rate than males. Although they showed a large proportion of home-range overlap even in the core areas, skunks exhibited a solitary life style, rarely sharing resting sites and maintaining relatively long distances from each other, equivalent to twice the distance of daily movements. The almost strictly nocturnal activity pattern observed in this study is a common characteristic of the family. Among practically all of the ecological features analyzed, males and females showed significant differences, denoting the importance of a sex-specific approach in ecological studies regarding this species. (C) 2012 Deutsche Gesellschaft fur Saugetierkunde. Published by Elsevier GmbH. All rights reserved.</t>
  </si>
  <si>
    <t>10.1016/j.mambio.2012.03.006</t>
  </si>
  <si>
    <t>WOS:000309023900008</t>
  </si>
  <si>
    <t>Tomazzoni, AC; Pedo, E; Hartz, SM</t>
  </si>
  <si>
    <t>Feeding associations between capybaras Hydrochoerus hydrochaeris (Linnaeus) (Mammalia, hydrochaeridae) and birds in the Lami Biological Reserve, Porto Alegre, Rio Grande do Sul, Brazil</t>
  </si>
  <si>
    <t>REVISTA BRASILEIRA DE ZOOLOGIA</t>
  </si>
  <si>
    <t>Feeding associations between capybaras Hydrochoerus hydrochaeris (Linnaeus, 1766) and some bird species were registered in the Lami Biological Reserve, southern Brazil, through observations in a set of transects established in the five major vegetation types of the study area: shrubby and herbaceous swamps, wet grasslands, sandy grasslands and forests. Data included: date and time, vegetation type, bird species, number of individuals (birds and capybaras), type of prey consumed, foraging strategy of the birds and the behavior of the capybaras in relation to the presence of birds. Five species of birds were registered: Caracara plancus (Miller, 1777), Furnarius rufus (Gmelin, 1788), Machetornis rixosus (Vieillot, 1819), Milvago chimachima (Vieillot, 1816) and Molothrus bonariensis (Gmelin, 1789). The interactions were observed in the shrubby swamp (M. bonariensis), forest (C plancus) and wet grassland (F. rufus, M. fixosus, M. chimachima). The foraging strategies were: (1) use of the capybara as a perch, hunting from its back (M. fixosus, M. bonariensis); (2) use of the capybara as a beater, hunting in the ground (F. rufus, M. fixosus, M. bonariensis); (3) foraging in the skin of the capybara, by picking the ectoparasites (C. plancus, F. rufus, M chimachima). Strategies (1) and (2) were employed to catch arthropods flushed from the vegetation. Sometimes, capybaras lay down and exposed the abdomen and lateral areas of their bodies to facilitate cleaning by M. chimachima, but the presence of other bird species seemed to be neutral to capybaras.</t>
  </si>
  <si>
    <t>SEP</t>
  </si>
  <si>
    <t>10.1590/S0101-81752005000300031</t>
  </si>
  <si>
    <t>WOS:000232349700031</t>
  </si>
  <si>
    <t>Vieira, EM; Paise, G</t>
  </si>
  <si>
    <t>Vieira, Emerson M.; Paise, Gabriela</t>
  </si>
  <si>
    <t>Temporal niche overlap among insectivorous small mammals</t>
  </si>
  <si>
    <t>INTEGRATIVE ZOOLOGY</t>
  </si>
  <si>
    <t>Being active in the same environment at different times exposes animals to the effects of very different environmental factors, both biotic and abiotic. In the present study, we used live traps equipped with timing devices to evaluate the potential role of biotic factors (competition and food abundance) on overall overlap in the temporal niche axis of 4 insectivorous small mammals in high-elevation grassland fields (campos de altitude) of southern Brazil. Based on resources availability (invertebrates), data on animal captures were pooled in 2 seasons: scarcity (June 2001September 2001) and abundance (November 2001May 2002) seasons. We tested for non-random structure in temporal niche overlap among the species in each season. These species were the rodents Oxymycterus nasutus (Waterhouse, 1837), Deltamys sp., Akodon azarae (Fischer, 1829), and the marsupial Monodelphis brevicaudis Olfers, 1818. The studied community was mainly diurnal with crepuscular peaks. Simulations using the Pianka index of niche overlap indicated that the empirical assemblage-wide overlap was not significantly different from randomly generated patterns in the abundance season but significantly greater than expected by chance alone in the scarcity season. All the species showed an increase in temporal niche breadth during the abundance season, which appears to be related to longer daylength and high nocturnal temperatures. Patterns on both temporal niche overlap and temporal niche breadth were the opposite to those that we were expecting in the case of diel activity patterns determined by competition for dietary resources. Therefore, we conclude that competition did not seem to be preponderant for determining patterns of temporal niche overlap by the studied community.</t>
  </si>
  <si>
    <t>10.1111/j.1749-4877.2011.00266.x</t>
  </si>
  <si>
    <t>WOS:000298597000009</t>
  </si>
  <si>
    <t>Pathek, DB; Melo, GL; Sponchiado, J; Caceres, NC</t>
  </si>
  <si>
    <t>Pathek, Dinah Barbara; Melo, Geruza L.; Sponchiado, Jonas; Caceres, Nilton C.</t>
  </si>
  <si>
    <t>Distance from the mainland is a selective pressure for Phyllostomidae bats: the case of Maraca-Jipioca Island on the northern coast of Brazil</t>
  </si>
  <si>
    <t>Large islands near the mainland tend to have greater species richness than smaller or remote oceanic islands. This study aimed to compare the community of Phyllostomidae bats on the island of Maraca-Jipioca, in Amapa, northern Brazil, and on the adjacent mainland. We also compared the community in four vegetation types present in both areas. Sampling occurred during the wet and dry seasons of 2010 at 24 independent sampling points. We recorded 333 Phyllostomidae bats belonging to 19 species. Species richness did not differ between the island and mainland but was different among the vegetation types, with grassland being the poorest. Species composition and abundance were different between the island and mainland. This difference was significant for Carollia perspicillata and Phyllostomus elongatus, which were more abundant on the island and mainland, respectively. Artibeus concolor did not exhibit differences between the two areas but differed among the vegetation types, being more abundant in flooded forest. Our findings did reveal that isolation and distance act as selective pressures for Phyllostomidae bats.</t>
  </si>
  <si>
    <t>10.1515/mammalia-2013-0068</t>
  </si>
  <si>
    <t>WOS:000344624200008</t>
  </si>
  <si>
    <t>Paise, G; Vieira, EM</t>
  </si>
  <si>
    <t>Paise, Gabriela; Vieira, Emerson M.</t>
  </si>
  <si>
    <t>Daily activity of a neotropical rodent (Oxymycterus nasutus): Seasonal changes and influence of environmental factors</t>
  </si>
  <si>
    <t>We investigated daily activity patterns of the long-nosed mouse (Oxymycterus nasutus) in a high-elevation grassland field in southern Brazil. We censused the animals every other month from June 2001 to May 2002, determining capture time with digital timing devices attached to traps. Activity patterns were markedly diurnal and did not differ between sex or age classes. Captures were more frequent just after sunrise and just before sunset. Daily activity was strongly influenced by ambient light, with animals showing seasonal changes in their activity time according to day length but with some activity at night. Nocturnal captures were positively related with night brightness measured in log lm/m(2) (logistic regression; odds ratio = 1.76, P &lt; 0.001). Temperature positively influenced the probability of capture of O. nasutus during daylight hours (quadratic regression; r(2) = 0.76, d.f. = 11, P &lt; 0.001), with the highest predicted capture probability at 3-6 degrees C and a sharp reduction above 21 degrees C. Although diurnal activity has been reported for other Oxymycterus species this is the 1st study to rigorously quantify diurnal activity of a neotropical rodent in the field. O. nasutus apparently showed a more strictly diurnal pattern than described for other congeners.</t>
  </si>
  <si>
    <t>10.1644/05-MAMM-A-158R5.1</t>
  </si>
  <si>
    <t>WOS:000240301800011</t>
  </si>
  <si>
    <t>Dias, DD; Bocchiglieri, A</t>
  </si>
  <si>
    <t>Dias, Douglas de Matos; Bocchiglieri, Adriana</t>
  </si>
  <si>
    <t>Trophic and spatio-temporal niche of the crab-eating fox, Cerdocyon thous (Linnaeus, 1766) (Carnivora: Canidae), in a remnant of the Caatinga in northeastern Brazil</t>
  </si>
  <si>
    <t>Cerdocyon thous is widely distributed in South America and occurs throughout most of Brazil. However, little is known of its ecology in the semi-arid Caatinga biome, and this study aimed to characterise the ecological niche of the species in Sergipe, in the northeastern extreme of the country. The study was conducted over a period of 13 months, at the Grota do Angico Natural Monument (2138 ha), with monthly campaigns of 6 days in arboreal-shrubby caatinga, riparian forest, and grota (humid gallery forest). Sand plots and camera traps were used to collect records of the species, and faecal samples were collected whenever found during the monitoring of the plots. A total of 407 records of C. thous were obtained, with 308 in the plots and 99 in the traps. The species occurred throughout the entire study area, with no significant variation being found in the use of habitat (p = 0.1123). The monthly records were not randomly distributed (p = 0.009), being concentrated between November and June, although no clear seasonal pattern was identified (p = 0.383). The diet was classified as omnivorous, with a predominance of arthropods and fruit. Activity was primarily nocturnal, with no records being collected between 9 a.m. and 4 p.m.</t>
  </si>
  <si>
    <t>10.1515/mammalia-2014-0108</t>
  </si>
  <si>
    <t>WOS:000375656100005</t>
  </si>
  <si>
    <t>MacFadden, BJ</t>
  </si>
  <si>
    <t>Diet and habitat of toxodont megaherbivores (Mammalia, Notoungulata) from the late Quaternary of South and Central America</t>
  </si>
  <si>
    <t>QUATERNARY RESEARCH</t>
  </si>
  <si>
    <t>The toxodont megaherbivores Toxodon and Mixotoxodon were endemic to South and Central America during the late Quaternary. Isotopic signatures of 47 toxodont teeth were analyzed to reconstruct diet and ancient habitat. Tooth enamel carbon isotope data from six regions of South and Central America indicate significant differences in toxodont diet and local vegetation during the late Quaternary. Toxodonts ranged ecologically from C-3 forest browsers in the Amazon (mean delta(13)C = - 13.4 parts per thousand.), to mixed C-3 grazers and/or browsers living either in C-3 grasslands, or mixed C-3 forested and grassland habitats in Honduras (mean delta(13)C = -9.3 parts per thousand), Buenos Aires province, Argentina (delta(13)C = -8.7 parts per thousand), and Bahia, Brazil (mean delta(13)C = - 8.6 parts per thousand), to predominantly C-4 grazers in northern Argentina (delta(13)C = -4.4 parts per thousand), to specialized C-4 grazers in the Chaco of Bolivia (delta(13)C = -0.1 parts per thousand). Although these toxodonts had very high-crowned teeth classically interpreted for grazing, the isotopic data indicate that these megaherbivores had the evolutionary capacity to feed on a variety of dominant local vegetation. In the ancient Amozon region, carbon isotope data for the toxodonts indicate a C-3-based tropical rainforest habitat with no evidence for grasslands as would be predicted from the Neotropical forest refugia hypothesis. (c) 2005 University of Washington. All rights reserved.</t>
  </si>
  <si>
    <t>10.1016/j.yqres.2005.05.003</t>
  </si>
  <si>
    <t>WOS:000231831800001</t>
  </si>
  <si>
    <t>Blanco, DE; Lanctot, RB; Isacch, JP; Gill, VA</t>
  </si>
  <si>
    <t>Temperate grasslands of southern South America as habitat for migratory shorebirds.</t>
  </si>
  <si>
    <t>ORNITOLOGIA NEOTROPICAL</t>
  </si>
  <si>
    <t>Temperate grasslands of southern South America (Argentina, Brazil and Uruguay) have been altered extensively for agriculture and livestock ranching. These grasslands are the main non-reproductive areas for various migratory shorebirds (families Charadriidae and Scolopacidae), including Nearctic and Patagonian species. The objectives of this paper are to review relevant studies relating to this subject conducted during the past 10 years, and to provide a synthesis of the available information on distribution, habitat use and conservation. Relative to the number of shorebirds that use temperate grasslands, most of the research emphasis has been conducted on two species: the Buff-breasted Sandpiper (Tryngites subruficollis) and the Eskimo Curlew (Numenius borealis). Such an emphasis is probably a direct reflection of these species' vulnerable conservation status. The studies reviewed provided valuable information on the distribution and habitat use of these and other species, contributing greatly to the basic knowledge of shorebirds inhabiting temperate grasslands of southern South America. The flooding pampa subregion in Argentina and the coastal grasslands of southern Brazil and Uruguay appear to be the main non-reproductive areas for Nearctic species like the Buff-breasted Sandpiper and the Golden Plover (Pluvialis dominica). These studies have also increased our understanding of the complexity of temperate grassland systems. Introduced grassland herbivores appear to have an important role in determining habitat suitability for these species.</t>
  </si>
  <si>
    <t>WOS:000230319200011</t>
  </si>
  <si>
    <t>Rocha, VJ; Aguiar, LM; Silva-Pereira, JE; Moro-Rios, RF; Passos, FC</t>
  </si>
  <si>
    <t>Rocha, Vlamir J.; Aguiar, Lucas M.; Silva-Pereira, Jose E.; Moro-Rios, Rodrigo F.; Passos, Fernando C.</t>
  </si>
  <si>
    <t>Feeding habits of the crab-eating fox, Cerdocyon thous (Carnivora: Canidae), in a mosaic area with native and exotic vegetation in Southern Brazil</t>
  </si>
  <si>
    <t>Cerdocyon thous (Linnaeus,1766) is the most widespread neotropical canid, most commonly inhabiting forested areas. This animal is a generalist omnivore that is able to use environments disturbed by human activities. The aim of this study was to describe its diet through the stomach content analysis of 30 samples obtained from specimens that were run over in a mosaic composed by Araucaria Pine Forest, Semidecidual Seasonal Forest, natural grasslands, and exotic vegetation. The items were quantified by frequency of occurrence (F.O.) and percentage of occurrence (PO). A total of 64 food items were found among 171 occurrences. According to F.O. method, plant items corresponded to 93.3% of the occurrences, followed by animal items (86.7%) and human rejects (16.6%). Among plants, fruits accounted for 92.9% of the occurrences, followed by leaves (53.6%) and flowers (10.7%). Syegrus romanzoffianum (Cham.) Glassman, 1968 and the exotic Hovenia dulcis Thunberg were the most consumed fruits (30% each), and the most consumed leaves were Poaceae. Among preyed animals, the F.O. was 73.3% for invertebrates (mostly Orthoptera and Coleoptera, 36.7% each) and 63.3% for vertebrates (mostly mammals, 33.3%). Regarding the PO method, there was an overestimation of invertebrates (98.1%) due to the presence of ants and termites in the stomach of a single individual. In general, C. thous presented its usual diet. Its generalistic feeding habits can positively influence its survival in altered environments. This study also compares different methods for dietary analysis and discusses some opportunistic behaviors of C. thous,such as the consumption of exotic species and the use of silviculture areas as hunting sites.</t>
  </si>
  <si>
    <t>10.1590/S0101-81752008000400003</t>
  </si>
  <si>
    <t>WOS:000262414900003</t>
  </si>
  <si>
    <t>Bolzan, AMS; Bonnet, OJF; Wallau, MO; Basso, C; Neves, AP; Carvalho, PCD</t>
  </si>
  <si>
    <t>Soares Bolzan, Anderson Michel; Francois Bonnet, Olivier Jean; Wallau, Marcelo Osorio; Basso, Catarine; Neves, Adriana Pires; De Faccio Carvalho, Paulo Cesar</t>
  </si>
  <si>
    <t>Foraging Behavior Development of Foals in Natural Grassland</t>
  </si>
  <si>
    <t>RANGELAND ECOLOGY &amp; MANAGEMENT</t>
  </si>
  <si>
    <t>Early relationships between young mammalian herbivores and social models (e.g., mothers or peers) have been proposed as playing a major role in the process of diet learning. Diet selection is an important factor influencing animal development and ecology, especially in natural and seminatural grasslands, with a large diversity of plant species. To explore the learning process of foraging behavior and diet selection choices by foals, six free-ranging Criollo foals and their respective mares were monitored through continuous bite monitoring from birth to 130 d old, in the Pampas Grasslands of southern Brazil. Cumulative suckling time decreased exponentially from birth to 130 d old, while dry matter intake, foraging time, and bite mass of foals increased continuously. It was possible to identify three marked periods in the foal's foraging behavior development: 1) an exploratory phase (from 0 to 40 d old) marked by limited forage intake from a large diversity of plants; 2) a specialization phase (from 40 to 110 d old) with a marked increase in forage intake and a specialization around the same plants as the ones selected by the mares; and 3) a stabilization phase (after 110 d old) in which forage intake still increases but diet composition of foals stabilized similarly to the one of the respective mares. The higher diversity at young ages could be explained by exploratory hypothesis, where foals test different forages to discover their environment, given that their nutritional needs are fulfilled by milk consumption, not by forage intake. As requirements shift toward solid items, bite mass and foraging time increase and diet choices become similar to that of the mares. Our results detail how young foals develop their foraging behavior and suggest, without testing it and under the circumstances of this study, that they learn their diet through social transmission from their mothers. (C) 2019 The Authors. Published by Elsevier Inc. on behalf of The Society for Range Management.</t>
  </si>
  <si>
    <t>10.1016/j.rama.2019.10.011</t>
  </si>
  <si>
    <t>WOS:000519928400006</t>
  </si>
  <si>
    <t>Leuchtenberger, C; de Oliveira, ES; Cariolatto, LP; Kasper, CB</t>
  </si>
  <si>
    <t>Leuchtenberger, C.; de Oliveira, E. S.; Cariolatto, L. P.; Kasper, C. B.</t>
  </si>
  <si>
    <t>Activity pattern of medium and large sized mammals and density estimates of Cuniculus paca (Rodentia: Cuniculidae) in the Brazilian Pampa</t>
  </si>
  <si>
    <t>BRAZILIAN JOURNAL OF BIOLOGY</t>
  </si>
  <si>
    <t>Between July 2014 and April 2015, we conducted weekly inventories of the circadian activity patterns of mammals in Passo Novo locality, municipality of Alegrete, southern Brazil. The vegetation is comprised by a grassy-woody steppe (grassland). We used two camera traps alternately located on one of four 1 km transects, each separated by 1 km. We classified the activity pattern of species by the percentage of photographic records taken in each daily period. We identify Cuniculus paca individuals by differences in the patterns of flank spots. We then estimate the density 1) considering the area of riparian forest present in the sampling area, and 2) through capture/recapture analysis. Cuniculus paca. Conepatus chinga and Hydrochoerus hydrochaeris were nocturnal, Cerdocyon thous had a crepuscular/nocturnal pattern, while Mazama gouazoubira was cathemeral. The patterns of circadian activity observed for medium and large mammals in this Pampa region (southern grasslands) may reflect not only evolutionary, biological and ecological affects, but also human impacts not assessed in this study. We identified ten individuals of C. paca through skin spot patterns during the study period, which were recorded in different transects and months. The minimum population density of C. paca was 3.5 individuals per km(2) (resident animals only) and the total density estimates varied from 7.1 to 11.8 individuals per km(2), when considering all individuals recorded or the result of the capture/recapture analysis, respectively.</t>
  </si>
  <si>
    <t>10.1590/1519-6984.174403</t>
  </si>
  <si>
    <t>WOS:000438317900015</t>
  </si>
  <si>
    <t>Galiano, D; Kubiak, BB; Overbeck, GE; de Freitas, TRO</t>
  </si>
  <si>
    <t>Galiano, Daniel; Kubiak, Bruno B.; Overbeck, Gerhard E.; de Freitas, Thales R. O.</t>
  </si>
  <si>
    <t>Effects of rodents on plant cover, soil hardness, and soil nutrient content: a case study on tuco-tucos (Ctenomys minutus)</t>
  </si>
  <si>
    <t>ACTA THERIOLOGICA</t>
  </si>
  <si>
    <t>We analyzed the effects of tuco-tucos (Ctenomys minutus, Ctenomyidae) on plant cover, plant biomass, soil hardness, soil pH, and variables related to nutrient disposition (P, K, Mg, and Ca), using data from three areas in the South Brazilian coastal plain. In each area, samples were taken from sites with and without C. minutus and results are presented in a concatenate way. Our results show that the presence of C. minutus modifies total plant biomass, grass cover, bare soil, soil hardness, soil pH, and nutrient content. Soils horizons at the depths of 10 and 20 cm are significantly softer in sites with C. minutus and phosphorus and potassium had higher concentrations. The content of magnesium and calcium were not affected. Soil pH was significantly lower where tuco-tucos occurred. Altogether, our results show that these animals may have a significant effect on vegetation composition and dynamics as well as on soil properties.</t>
  </si>
  <si>
    <t>OCT</t>
  </si>
  <si>
    <t>10.1007/s13364-014-0193-x</t>
  </si>
  <si>
    <t>WOS:000341907000011</t>
  </si>
  <si>
    <t>Galiano, D; Kubiak, BB; Menezes, LS; Verbeck, GEO; de Freitas, TRO</t>
  </si>
  <si>
    <t>Galiano, Daniel; Kubiak, Bruno B.; Menezes, Luciana S.; Verbeck, Gerhard E. O.; de Freitas, Thales Renato O.</t>
  </si>
  <si>
    <t>Wet soils affect habitat selection of a solitary subterranean rodent (Ctenomys minutus) in a Neotropical region</t>
  </si>
  <si>
    <t>Subterranean rodents are characterized by limited individual mobility and patchy distribution of local populations. Habitat patches where the species is absent may either be unoccupied, but suitable patches, or in fact unsuitable as habitat due to specific habitat features. In the coastal plain of southern Brazil, Ctenomys minutus (Ctenomyidae) inhabits sandy grasslands and dunes. The aim of our study was to analyze the relationship between the distribution of this subterranean rodent and its environment. We considered vegetation and soil features. Our results showed that habitat occupancy patterns of C. minutus are determined by soil moisture and vegetation (food supply), but there might be other habitat features that regulate the habitat choice of this mammal. Habitat discontinuities in the coastal plain of southern Brazil, with numerous barriers to dispersal, are responsible for restricting individuals to their natal areas. This might result in increased intraspecific competition within each population and, consequently, in inbreeding.</t>
  </si>
  <si>
    <t>JUL 25</t>
  </si>
  <si>
    <t>10.1093/jmammal/gyw062</t>
  </si>
  <si>
    <t>WOS:000383262100009</t>
  </si>
  <si>
    <t>Attias, N; Gurarie, E; Fagan, WF; Mourao, G</t>
  </si>
  <si>
    <t>Attias, N.; Gurarie, E.; Fagan, W. F.; Mourao, G.</t>
  </si>
  <si>
    <t>Ecology and social biology of the southern three-banded armadillo (Tolypeutes matacus; Cingulata: Chlamyphoridae)</t>
  </si>
  <si>
    <t>Basic knowledge of species biology and ecology is essential for the assessment of species conservation status and planning for efficient conservation strategies; however, this information is not always readily available. Here we use movement behavior to understand the ecology and social biology of the poorly known southern three-banded armadillo (Tolypeutes matacus). We used VHF and GPS telemetry to monitor 26 individuals from two sites in the Pantanal wetlands of Brazil. We characterized armadillo activity patterns, evaluated the relationship between sex and body mass with home range size and mean daily distance traveled, and examined home and core range overlap. Three-banded armadillos were active on average for 5.5 +/- 2.8 h/day, with most of their activity concentrated in the first half of the night. Adult males were heavier and had larger home ranges than adult females. Home range size scaled positively with body mass for males, but not for females. Core ranges for females overlapped little (&lt; 1%) regardless of age, but home ranges for males overlapped both with other males (12%) and females (18%). Our data suggest that three-banded armadillos are mainly a nocturnal species. Home range and spacing patterns point to a generally asocial behavior and a polygynous or promiscuous mating system. We hope that the data generated as a result of this project will contribute to this species' conservation in Brazil and elsewhere by guiding future management and research efforts.</t>
  </si>
  <si>
    <t>10.1093/jmammal/gyaa117</t>
  </si>
  <si>
    <t>WOS:000634890900025</t>
  </si>
  <si>
    <t>Martinez-Lanfranco, JA; Flores, D; Jayat, JP; D'Elia, G</t>
  </si>
  <si>
    <t>Martinez-Lanfranco, Juan A.; Flores, David; Pablo Jayat, J.; D'Elia, Guillermo</t>
  </si>
  <si>
    <t>A new species of lutrine opossum, genus Lutreolina Thomas (Didelphidae), from the South American Yungas</t>
  </si>
  <si>
    <t>This study presents the most comprehensive systematic revision of the genus Lutreolina to date, by means of genetic (mitochondrial DNA of 22 specimens) and morphologic (assessment of 262 specimens) evidence. Molecular analyses were based on cytochrome-b gene sequences from 22 individuals collected at 18 localities from Argentina, Bolivia, Brazil, Paraguay, and Uruguay, which are currently allocated to L. crassicaudata. Results indicate that Lutreolina has sharp phylogeographic structure, with 2 reciprocally monophyletic groups (2.7% divergent, whereas intraclade variation is minimal) occurring east and west of the Dry Chaco, where Lutreolina is absent. The eastern clade includes populations from eastern Paraguay, northeastern central Argentina, southern Brazil, and Uruguay. These populations were traditionally allocated to the subspecies L. c. crassicaudata and L. c. paranalis, whose monophyly is not supported in our study. Therefore, eastern populations are all assigned here to the nominotypic subspecies. The western clade is restricted to montane Yungas forests of northwestern Argentina and southern Bolivia, a very different environment from those inhabited by Lutreolina elsewhere (i.e., lowland savannah grasslands). The populations from the Yungas also are morphologically distinct, in size, shape, and in discrete characters of the skull and dentition. We found that these populations belong to a different species than that of the eastern lowlands. Because no taxonomic name is available to apply to these populations, we name and describe a new species of lutrine opossum to encompass them.</t>
  </si>
  <si>
    <t>APR 15</t>
  </si>
  <si>
    <t>10.1644/13-MAMM-A-246</t>
  </si>
  <si>
    <t>WOS:000334561700003</t>
  </si>
  <si>
    <t>de Lima, DO; Banks-Leite, C; Lorini, ML; Nicholson, E; Vieira, MV</t>
  </si>
  <si>
    <t>de Lima, D. O.; Banks-Leite, C.; Lorini, M. L.; Nicholson, E.; Vieira, M. V.</t>
  </si>
  <si>
    <t>Anthropogenic effects on the occurrence of medium-sized mammals on the Brazilian Pampa biome</t>
  </si>
  <si>
    <t>ANIMAL CONSERVATION</t>
  </si>
  <si>
    <t>The Pampa biome within Brazil is one of South America's most endangered biomes, due to conversion to croplands and use for cattle farming, with very limited coverage by protected areas. We investigated the impacts of (i) human population density, (ii) grassland and (iii) forest cover, (iv) protected areas and (v) mean size of farms on the occurrence patterns of 18 medium-sized mammal species. We gathered information on the occurrence of these species between 2001 and 2010 from the literature and using unpublished field data from local experts. We obtained 1066 records, varying between 13 and 101 per species. Grassland cover had consistently positive effects on species richness (considering the 18 analyzed species), endangered species (considering 10 species that are endangered or data deficient) and occurrence of five individual species (considering each species separately). Human population density, forest cover and mean size of farms had diverse effects on individual species; however, both forest cover and human population density had positive effects on species richness and endangered species occurrence. For human population density this may result from areas suitable for people being similar to those suitable for many native species. The protected area network of the Pampa biome appeared ineffective at protecting the focal species, with predominantly negative effects on mammal occurrence. This inefficiency is probably related to its minor coverage; only 2.9% of the biome area is under any level of protection and only 0.4% under strict protection. To guarantee the conservation of mammal species in this threatened biome, it is important to protect the last remnants of native vegetation, mainly grasslands, avoiding their conversion into croplands.</t>
  </si>
  <si>
    <t>10.1111/acv.12618</t>
  </si>
  <si>
    <t>WOS:000618763200013</t>
  </si>
  <si>
    <t>Luza, AL; Goncalves, GL; Pillar, VD; Hartz, SM</t>
  </si>
  <si>
    <t>Luza, Andre Luis; Goncalves, Gislene Lopes; Pillar, Valerio D.; Hartz, Sandra Maria</t>
  </si>
  <si>
    <t>Processes related to habitat selection, diversity and niche similarity in assemblages of non-volant small mammals at grassland-forest ecotones</t>
  </si>
  <si>
    <t>NATUREZA &amp; CONSERVACAO</t>
  </si>
  <si>
    <t>Habitat suitability for mammal species in grassland/forest ecotones may be affected by changes in abiotic conditions (e.g. light incidence), grazing and burning disturbances, and woody encroachment. We evaluate models addressing the role of such factors on structuring non-volant small mammal assemblages considering (1) only disturbed and (2) all ecotones (disturbed and undisturbed). A complete model (i.e., abiotic gradients, disturbances and woody encroachment) was the most plausible for abundance considering all ecotones, and for niche similarity considering both all and only disturbed.ecotones. Niche similarity increased with distance from hydric resources, and abundance with increasing vegetation height. Further, disturbed habitats harbored simplified species assemblages. Habitat selection was detected in all ecotones due to the occurrence of habitat-specialist species on undisturbed sites. We did not find an exclusive influence of woody encroachment on mammal diversity. Patterns described here are relevant for management of productive lands and for biodiversity conservation. (C) 2016 Associacao Brasileira de Ciencia Ecologica e Conservacao. Published by Elsevier Editora Ltda.</t>
  </si>
  <si>
    <t>JUL-DEC</t>
  </si>
  <si>
    <t>10.1016/j.ncon.2016.09.003</t>
  </si>
  <si>
    <t>WOS:000389961800007</t>
  </si>
  <si>
    <t>Brum, FT; Duarte, LD; Hartz, SM</t>
  </si>
  <si>
    <t>Brum, F. T.; Duarte, L. da S.; Hartz, S. M.</t>
  </si>
  <si>
    <t>Seed removal patterns by vertebrates in different successional stages of Araucaria forest advancing over southern Brazilian grasslands</t>
  </si>
  <si>
    <t>COMMUNITY ECOLOGY</t>
  </si>
  <si>
    <t>Seed dispersal is a limiting factor in the maintenance and distribution of plant communities, especially in rainforest ecosystems where a major proportion of plant species are dispersed by animals. Knowledge of seed removal by terrestrial mammals (particularly small mammals) in Araucaria forest patches scattered in Campos grassland is relatively sparse. In this study, we assessed: (1) whether the removal rate of Araucaria angustifolia seeds differs in different successional stages of Araucaria forest advancing over grassland, and (2) the importance of small mammals and others vertebrates for seed removal rates in each environment type. We used seed removal experiments and camera trapping to answer these questions. Our results showed that seed removal was higher in more-forested sites than in open ones and in control treatment in 2006, we found an interaction between successional stage and treatment in 2007 and, in 2008, only treatments differed significantly. Our photographic records were mostly of small cricetid rodents. Seed-removal increment as a function of forested area suggests increased use of these sites by terrestrial mammals as patches develop in grassland. The use of large patches by mammals may increase the probability of mammal-dispersed plants colonizing patches as they attain a given structural development, which might determine to some degree the future patch nucleation dynamics.</t>
  </si>
  <si>
    <t>10.1556/ComEc.11.2010.1.6</t>
  </si>
  <si>
    <t>WOS:000278917700006</t>
  </si>
  <si>
    <t>Bremm, C; Carvalho, PCF; Fonseca, L; Amaral, GA; Mezzalira, JC; Perez, NB; Nabinger, C; Laca, EA</t>
  </si>
  <si>
    <t>Bremm, Carolina; Carvalho, Paulo C. F.; Fonseca, Lidiane; Amaral, Glaucia A.; Mezzalira, Jean C.; Perez, Naylor B.; Nabinger, Carlos; Laca, Emilio A.</t>
  </si>
  <si>
    <t>Diet Switching by Mammalian Herbivores in Response to Exotic Grass Invasion</t>
  </si>
  <si>
    <t>PLOS ONE</t>
  </si>
  <si>
    <t>Invasion by exotic grasses is a severe threat to the integrity of grassland ecosystems all over the world. Because grasslands are typically grazed by livestock and wildlife, the invasion is a community process modulated by herbivory. We hypothesized that the invasion of native South American grasslands by Eragrostis plana Nees, an exotic tussock-forming grass from Africa, could be deterred by grazing if grazers switched dietary preferences and included the invasive grass as a large proportion of their diets. Bos taurus (heifers) and Ovis aries (ewes) grazed plots with varying degrees of invasion by E. plana in a replicated manipulative experiment. Animal positions and species grazed were observed every minute in 45-min grazing session. Proportion of bites and steps in and out of E. plana tussocks were measured and used to calculate several indices of selectivity. Both heifers and ewes exhibited increasing probability of grazing E. plana as the proportion of area covered by tussocks increased, but they behaved differently. In agreement with expectations based on the allometry of dietary preferences and morphology, ewes consumed a low proportion of E. plana, except in areas that had more than 90% E. plana cover. Heifers consumed proportionally more E. plana than ewes. Contrary to our hypothesis, herbivores did not exhibit dietary switching towards the invasive grass. Moreover, they exhibited avoidance of the invasive grass and preference for short-statured native species, both of which should tend to enhance invasion. Unless invasive plants are highly palatable to livestock, the effect of grazing to deter the invasion is limited, due to the inherent avoidance of the invasive grass by the main grazers in the ecosystem, particularly sheep.</t>
  </si>
  <si>
    <t>FEB 26</t>
  </si>
  <si>
    <t>e0150167</t>
  </si>
  <si>
    <t>10.1371/journal.pone.0150167</t>
  </si>
  <si>
    <t>WOS:000371274400094</t>
  </si>
  <si>
    <t>Di Blanco, YE; Desbiez, ALJ; Jimenez-Perez, I; Kluyber, D; Massocato, GF; Di Bitetti, MS</t>
  </si>
  <si>
    <t>Di Blanco, Yamil E.; Desbiez, Arnaud L. J.; Jimenez-Perez, Ignacio; Kluyber, Danilo; Massocato, Gabriel Favero; Di Bitetti, Mario S.</t>
  </si>
  <si>
    <t>Habitat selection and home-range use by resident and reintroduced giant anteaters in 2 South American wetlands</t>
  </si>
  <si>
    <t>One of the benefits of modeling habitat selection for a given population is the ability to predict patterns in another population that inhabits an ecologically similar area. We studied habitat selection and home ranges of reintroduced and wild giant anteaters (Myrmecophaga tridactyla) in 2 South American wetlands (Ibera, Argentina, and Pantanal, Brazil). Nine reintroduced (Ibera) and 10 wild (Pantanal) adult animals were tracked via VHF and GPS between 2007 and 2015. We used resource selection functions to assess habitat selection for the wild anteaters from Pantanal. Generalized linear mixed models were constructed for resting and activity periods during both the wet and dry seasons. We then validated previous models built for reintroduced anteaters in Ibera using data from the wild animals from Pantanal. Habitat type (floodplain, grassland, open savanna, closed savanna, and forest) and distances to selected landscape traits were used as covariates. Locations near forests were positively selected in both populations. Selection of forests in Pantanal was less evident than in Ibera, probably due to the much higher availability of forests in the Brazilian site, with 38-53% of the landscape classified as good-to-high likelihood in Pantanal compared to only 4% in Ibera. Mean home-range size of males was larger in Ibera (32.50 +/- 7.64 km(2)) than in Pantanal (14.07 +/- 1.97 km(2)), whereas home-range sizes of females were similar in both areas (9.75 +/- 1.74 km(2) in Ibera; 9.62 +/- 2.00 km(2) in Pantanal). Results of this study suggest that model validation with geographically independent data is a useful tool to compare reintroduced and wild populations and to identify resources or landscape attributes that are important for a given species, even when these resources are abundant or highly available.</t>
  </si>
  <si>
    <t>AUG 1</t>
  </si>
  <si>
    <t>10.1093/jmammal/gyx019</t>
  </si>
  <si>
    <t>WOS:000406848500017</t>
  </si>
  <si>
    <t>Carvalho, L; Felix, ML; Bazzano, V; da Costa, A; Armua-Fernandez, MT; Munoz-Leal, S; Venzal, JM</t>
  </si>
  <si>
    <t>Carvalho, Luis; Felix, Maria L.; Bazzano, Valentin; da Costa, Anthony; Armua-Fernandez, Maria T.; Munoz-Leal, Sebastian; Venzal, Jose Manuel</t>
  </si>
  <si>
    <t>An Hepatozoon americanum-like protozoan in crab-eating (Cerdocyon thous) and grey pampean (Lycalopex gymnocercus) foxes from Uruguay</t>
  </si>
  <si>
    <t>PARASITOLOGY RESEARCH</t>
  </si>
  <si>
    <t>In South America, apicomplexan parasites of the genus Hepatozoon have been sporadically detected in mammals. Previous studies in wild canids from Brazil and Argentina demonstrated infections by species genetically related to Hepatozoon americanum. The aim of the present work was to detect the presence of Hepatozoon in road-killed foxes encountered in Uruguayan highways. Blood samples from 45 crab-eating (Cerdocyon thous) and 32 grey pampean (Lycalopex gymnocercus) foxes were analyzed by PCR for Hepatozoon 18S rRNA gene. Eight foxes (10.4%) were found to be infected with an H. americanum-like protozoan, an Hepatozoon closely related to H. americanum. Bayesian and maximum-likelihood phylogenetic analyses revealed that the sequences obtained in this study cluster with H. americanum from the United States, and with an H. americanum-like species from dog and foxes from Brazil and Argentina. In the Unites States, H. americanum causes severe disease in dogs. In addition to this, an increasing habitat overlap between dogs and foxes makes the presence of H. americanum-like protozoan in foxes acquires veterinary relevance. This work represents the first report of L. gymnocercus infected with an H. americanum-like protozoan, and of wild canids infected with Hepatozoon in Uruguay.</t>
  </si>
  <si>
    <t>10.1007/s00436-021-07305-6</t>
  </si>
  <si>
    <t>WOS:000692305100003</t>
  </si>
  <si>
    <t>Silva-Pereira, JE; Moro-Rios, RF; Bilski, DR; Passos, FC</t>
  </si>
  <si>
    <t>Silva-Pereira, Jose E.; Moro-Rios, Rodrigo F.; Bilski, Diego R.; Passos, Fernando C.</t>
  </si>
  <si>
    <t>Diets of three sympatric Neotropical small cats: Food niche overlap and interspecies differences in prey consumption</t>
  </si>
  <si>
    <t>Dietary investigations of sympatric felids are means for understanding how closely related species deal with food resources in a potentially competitive scenario. The diets of the oncilla Leopardus tigrinus, the jaguarundi Puma yagouaroundi and the ocelot Leopardus pardalis were studied through the analysis of scats in Araucaria Pine Forest with Natural Grasslands of southern Brazil. Small mammals comprised the bulk of the diets of the three felids, followed by birds and reptiles. The smallest food-niche overlap index was 0.84, indicating that these felids shared an important portion of their food resources. Inter-species differences were detected in the consumption of the most frequent rodent prey; L tigrinus was the only species that consumed all the most frequent rodent prey differently from the rate expected from their abundances. Although these findings suggest competitive interactions, with the oncilla being the most subordinate species, further experimental investigations are necessary to elucidate more precisely how these syntopic felids coexist. The effects of sample size and its influences on the evaluation of the diets of the felids, especially of the ocelot, are discussed. We compare our data to a previous study in the same area, to account for the possible influences of biased sampling and uneven distribution of food resources on the diet of the ocelot. The opportunistic feeding behavior and the abundance of their primary prey (cricetid rodents) seem to allow these small cats to be resilient despite severe anthropogenic disturbance in the study area. We further suggest guidelines for future studies in the study region, in order to understand the dynamics of mammalian carnivores demography. (C) 2010 Deutsche Gesellschaft fur Saugetierkunde. Published by Elsevier GmbH. All rights reserved.</t>
  </si>
  <si>
    <t>10.1016/j.mambio.2010.09.001</t>
  </si>
  <si>
    <t>WOS:000291118200010</t>
  </si>
  <si>
    <t>Marin-Leyva, AH; Mainou, L; Perez-Crespo, VA; Mainou, LS; Arreola, IM; Solis-Pichardo, G; Cienfuegos-Alvarado, E; Alberdi, MT</t>
  </si>
  <si>
    <t>Marin-Leyva, Alejandro Hiram; Mainou, Luisa; Perez-Crespo, Victor Adrian; Straulino Mainou, Luisa; Minero Arreola, Irving; Solis-Pichardo, Gabriela; Cienfuegos-Alvarado, Edith; Teresa Alberdi, Maria</t>
  </si>
  <si>
    <t>The life story of a gomphothere from east-central Mexico: A multidisciplinary approach</t>
  </si>
  <si>
    <t>The Gomphotheriidae family belongs to the Proboscidea order. Gomphotheres were elephant-like mammals whose representatives inhabited North America from the Middle Miocene to the late Pleistocene. In this work, a gomphothere remains from Santiago Tepeticpac (Tlaxcala, Mexico) are described. The comparative study with other Proboscidea, mainly from different localities of Mexico and South America, mostly Argentina and Brazil, allowed to identify them as Cuvieronius genus. The microwear signature together with carbon and oxygen stable isotopes showed that this animal was a mixer feeder and inhabited open zones with patches of wooded flora. These analyses also indicated the presence of high abrasiveness components and C4 plants (grasslands) and medium to low wearing elements as well as C3 vegetation (forest) in the site. The strontium isotopic signature implies that this gomphothere lived in the Puebla-Tlaxcala Valley. The paleoenvironmental inferences would show regional conditions.</t>
  </si>
  <si>
    <t>10.1016/j.jsames.2021.103442</t>
  </si>
  <si>
    <t>WOS:000701804800003</t>
  </si>
  <si>
    <t>Semeniuk, MB; Merino, ML</t>
  </si>
  <si>
    <t>Semeniuk, Maria Belen; Merino, Mariano L.</t>
  </si>
  <si>
    <t>Pampas deer (Ozotoceros bezoarticus) social organization in semiarid grasslands of San Luis, Argentina</t>
  </si>
  <si>
    <t>Pampas deer (Ozotoceros bezoarticus) is a medium-sized South American cervid associated with savannas and grasslands in Argentina, Brazil, Bolivia, Uruguay, and Paraguay. Currently, four isolated population nuclei occur in Argentina, with the largest one located in the semiarid grasslands of San Luis Province. The aim of this work was to describe the social organization of this local population and to determine and analyze the factors that influence it. The most frequent groups found were mixed groups (34.82%), followed by solitary males (18.64%), and solitary females (15.00%). Differences in group type occurrence were found in three periods: dry, early rainy, and late rainy seasons. Mixed groups were more frequent during the dry season. The sexual segregation-aggregation statistic showed statistically significant segregation only in January and November. In addition, we analyzed the social grouping patterns during an annual cycle; the mean group size was 2.49 +/- 0.46 and Jarman's typical group size was 3.84 +/- 1.08 (individuals/group). A mixed-model nested ANOVA showed marked differences in terms of group sizes between habitat types and seasons. The social organization of the Pampas deer in San Luis is similar to that of the other populations of this species, despite occupying a different environment type and exhibiting disparate feeding styles and density values.</t>
  </si>
  <si>
    <t>10.1515/mammalia-2014-0054</t>
  </si>
  <si>
    <t>WOS:000353455700001</t>
  </si>
  <si>
    <t>Attias, N; Oliveira-Santos, LGR; Fagan, WF; Mourao, G</t>
  </si>
  <si>
    <t>Attias, Nina; Rodrigues Oliveira-Santos, Luiz Gustavo; Fagan, William F.; Mourao, Guilherme</t>
  </si>
  <si>
    <t>Effects of air temperature on habitat selection and activity patterns of two tropical imperfect homeotherms</t>
  </si>
  <si>
    <t>ANIMAL BEHAVIOUR</t>
  </si>
  <si>
    <t>In this study, we aimed to evaluate how air temperature is related to variation in activity patterns and habitat selection by two species of tropical armadillos, which are imperfect homeotherms. Although their behaviour is little studied, armadillos provide valuable models for understanding how physiology affects mammalian behaviour in response to environmental changes. We used GPS devices to track yellow armadillos, Euphractus sexcinctus, and southern three-banded armadillos, Tolypeutes matacus, at three sites of the Pantanal wetlands, Brazil. We used linear mixed-effects models to evaluate the variation in the timing and duration of activity patterns according to changes in air temperature. We fitted step selection functions to evaluate the effects of cover type, diel cycle and air temperature on armadillo habitat selection. Our models suggest that E. sexcinctus activity during the daytime decreases as air temperature increases. In contrast, T. matacus shows less variation, maintaining a predominantly nocturnal activity pattern. However, as air temperature decreases, activity periods of T. matacus are of shorter duration and peak earlier in the day. Both species should select forested areas when experiencing air temperatures outside their thermoneutral zones, as these areas act as thermal shelters. This study provides specific examples of the dynamic nature of activity patterns and habitat selection, and illustrates how thermal constraints, which vary dynamically over the daily cycle and among days, can alter behaviour. Our results highlight the importance of habitat heterogeneity for the long-term conservation of animal species that rely on behaviour to achieve adequate thermoregulation. (C) 2018 The Association for the Study of Animal Behaviour. Published by Elsevier Ltd. All rights reserved.</t>
  </si>
  <si>
    <t>10.1016/j.anbehav.2018.04.011</t>
  </si>
  <si>
    <t>WOS:000436590100014</t>
  </si>
  <si>
    <t>Espinosa, CC; Galiano, D; Kubiak, BB; Marinho, JR</t>
  </si>
  <si>
    <t>Espinosa, C. C.; Galiano, D.; Kubiak, B. B.; Marinho, J. R.</t>
  </si>
  <si>
    <t>Medium- and large-sized mammals in a steppic savanna area of the Brazilian Pampa: survey and conservation issues of a poorly known fauna</t>
  </si>
  <si>
    <t>The wildlife of the Brazilian Pampa is threatened by large-scale habitat loss, due in particular to the expansion of soybean cultivation and the conversion of grasslands areas into extensive areas of silviculture. It is essential to study how the mammal fauna copes with the highly fragmented, human-influenced, non-protected landscape. Our study presents the results of a survey of the large- and medium-sized mammals of a typical human-influenced steppic savanna area of the Pampa biome. The survey was conducted exclusively with the use of camera traps over a period of 16 months. The relative frequencies of species in the area were evaluated. We recorded 18 species, some of them locally threatened (Tamandua tetradactyla, Alouatta caraya, Leopardus colocolo, Leopardus geoffroyi, Leopardus wiedii, Puma yagouaroundi, Mazama gouazoubira and Cuniculus paca). Several species were found to thrive in the area; however, many species were considered rare, and undoubtedly new species could be recorded if we continued the sampling. Our results contribute to the knowledge of faunal diversity in the Pampa biome and associated habitats, warn about threats and provide support for conservation measures.</t>
  </si>
  <si>
    <t>10.1590/1519-6984.12714</t>
  </si>
  <si>
    <t>WOS:000371732700010</t>
  </si>
  <si>
    <t>Gasparini, GM; Ferrero, BS; Vezzosi, RI; Brunetto, E</t>
  </si>
  <si>
    <t>Mariano Gasparini, German; Ferrero, Brenda S.; Vezzosi, Raul I.; Brunetto, Ernesto</t>
  </si>
  <si>
    <t>Late Pleistocene record of Tayassu pecari (Link, 1795) (Artiodactyla, Tavassuidae) in the Santa Fe province, Argentina. Biogeographic and distributional aspects of a shrinking species</t>
  </si>
  <si>
    <t>REVISTA MEXICANA DE CIENCIAS GEOLOGICAS</t>
  </si>
  <si>
    <t>The oldest fossil record of Tayassuidae in South America dates of the middle Pliocene (Buenos Aires. Argentina). Since the Pleistocene a significant increase in taxonomic diversity occurred, recorded by numerous discoveries in Argentina, Brazil. Uruguay and Bolivia. Nowadays. at least three extant species are recognized: Tayassu tajacu (Linnaeus), T. pecari (Link) and Catagonus wagneri (Rusconi). The South American fossil record includes Catagonus Ameghino and Tayassu Fischer; Platygonus Le Conte genus is added with only extinct representatives. The present contribution describes the first fossil record of a tayasuid in Tezanos Pinto Formation, Santa Fe province, assigning the material MFA-PV 1172 (lower length tooth series and pm4 right) to Tayassu pecari. This specimen was found in sediments deposited in arid to semiarid environments, under cold and dry climatic conditions during a glacial period, consistent with open environments, typical of savannah, dominated by grasslands. The presence of this species (adapted mainly to humid climates, woodland and forest environments) in sediments deposited under typical climatic conditions of the Last Glacial Maximun reflects the great plasticity and wide ecological tolerance. which agrees with its wide current geographical distribution. Also the fossiliferous locality (Las Petacas, San Martin department) is geographically located in the center-west of Santa Fe, clearly away from the current distribution of T. pecari.</t>
  </si>
  <si>
    <t>WOS:000294074900001</t>
  </si>
  <si>
    <t>D'Elia, G; Pardinas, UFJ; Jayat, JP; Salazar-Bravo, J</t>
  </si>
  <si>
    <t>D'Elia, Guillermo; Pardinas, Ulyses F. J.; Jayat, J. Pablo; Salazar-Bravo, Jorge</t>
  </si>
  <si>
    <t>Systematics of Necromys (Rodentia, Cricetidae, Sigmodontinae): Species limits and groups, with comments on historical biogeography</t>
  </si>
  <si>
    <t>We present the most comprehensive systematic study to date of Necromys, a rodent genus distributed in open areas north and south of Amazonia and in Andean grasslands. The study is based on sequences of the cytochrome-b gene that were analyzed by parsimony and Bayesian approaches. The analyses include sequences of 62 specimens from 51 localities from Argentina, Bolivia, Brazil, Colombia, Paraguay, Peru, Uruguay, and Venezuela, representing all but 1 of the species currently recognized in the genus. Necromys was recovered as a monophyletic group and we found a large polytomy at its base that involves 3 lineages. One, represented by the Andean N. lactens, shows a marked phylogeographic pattern. The 2nd clade is formed by N. urichi from the northern grasslands of South America and N. amoenus from the central Andes. Results suggest that each of these taxa may represent more than 1 biological species. The 3rd clade is formed by lowland species found south of Amazonia. Within this clade N. obscurus is sister to the remaining species. Haplotypes recovered from specimens assigned to N. benefactus, N. temchuki, and N. lasiurus form a clade, but these taxa do not form reciprocally monophyletic groups, nor does this large clade possess geographic structure. These genealogical results, discussed in the context of genetic variation, are the basis of taxonomic (e.g., N. benefactus and N. temchuki are regarded as junior synonyms of N. lasiurus) and biogeographic considerations.</t>
  </si>
  <si>
    <t>10.1644/07-MAMM-A-246R1.1</t>
  </si>
  <si>
    <t>WOS:000256553100026</t>
  </si>
  <si>
    <t>Carter, AM; Mess, AM</t>
  </si>
  <si>
    <t>Carter, Anthony Michael; Mess, Andrea Maria</t>
  </si>
  <si>
    <t>Conservation of placentation during the tertiary radiation of mammals in South America</t>
  </si>
  <si>
    <t>JOURNAL OF MORPHOLOGY</t>
  </si>
  <si>
    <t>The eutherian placenta is considered to possess great plasticity, but it is not clear how this variation reflects adaptation to different ecological niches. Because South America was isolated for most of the Tertiary, it represents a natural laboratory to examine this question. We here describe placentation in three South American groups: Xenarthra have been part of the fauna from at least the mid-Paleocene whereas caviomorph rodents and Neotropical primates are each derived from a single founder that reached South America in the Eocene and Oligocene, respectively. The common ancestor of Xenarthra had a villous, haemochorial placenta, from which the labyrinthine, endotheliochorial placenta of sloths later evolved. Placentation in Caviomorpha follows an extraordinary stable pattern, characterized by a haemomonochorial, labyrinthine and highly lobed structure with specialized growing areas. This pattern was present before arrival of these rodents in South America and enabled a successful radiation especially during the spread of grasslands. Neotropical primates have haemochorial, trabecular placentas with a specialized maternal blood supply; a pattern that contrasts with that of Old World monkeys and may have been present in the founder generation on arrival in South America. In conclusion, there is a dichotomy within Xenarthra but otherwise the ancient South American mammals do not show much variation in principal placental characters. Thus, the successful radiation of these three groups, and their adaptation to diverse ecological niches, did not require substantial alterations in placentation. J. Morphol., 2013. (c) 2013 Wiley Periodicals, Inc.</t>
  </si>
  <si>
    <t>10.1002/jmor.20120</t>
  </si>
  <si>
    <t>WOS:000317286700007</t>
  </si>
  <si>
    <t>Gonzalez, EM; Claramunt, S</t>
  </si>
  <si>
    <t>Behaviors of captive short-tailed opossums, Monodelphis dimidiata (Wagner, 1847) (Didelphimorphia, Didelphidae).</t>
  </si>
  <si>
    <t>We studied captive behavior of Monodelphis dimidiata, a small, grassland-inhabiting opossum occurring in Argentina, Uruguay, and southern Brazil. Although primarily terrestrial, it can also climb, but is a poor jumper. Grooming behaviors are similar to those of other opossums. Food detection seems to be primarily by olfaction, with vision and audition being used only supplementarily. M. dimidiata exhibits a suite of specialized predatory behavioural patterns for dealing with various prey, such as dehairing hairy caterpillars, crunching the head of arthropods, and killing mice by means of a neck bite. As do other opossums, M. dimidiata carries nesting material with its tail. M. dimidiata has a similar vocal repertoire to those of other members of the family, including clicking sounds, screeches and growls. Compared with other opossums, M. dimidiata seems to be quite tolerant of conspecifics, except in interactions involving adult males. The intolerance between adult males and the extreme sexual dimorphism observed in the species may be related to the particular life history shown by M. dimidiata : a semelparous annual pattern.</t>
  </si>
  <si>
    <t>10.1515/mamm.2000.64.3.271</t>
  </si>
  <si>
    <t>WOS:000166275700001</t>
  </si>
  <si>
    <t>Corona, A; Ubilla, M; Perea, D</t>
  </si>
  <si>
    <t>Corona, Andrea; Ubilla, Martin; Perea, Daniel</t>
  </si>
  <si>
    <t>New records and diet reconstruction using dental microwear analysis for Neolicaphrium recens Frenguelli, 1921 (Litopterna, Proterotheriidae)</t>
  </si>
  <si>
    <t>ANDEAN GEOLOGY</t>
  </si>
  <si>
    <t>Neolicaphrium recens is the only survivor proterotherid in the Quaternary of South America, of which few fossil records from Argentina, Uruguay and probably Brazil are known. In this paper we describe new cranial remains with teeth series of N. recens from Artigas Department, Uruguay (Sopas Formation, Late Pleistocene), and previously published remains were reinterpreted and assigned to N. recens. We performed a dental microwear study of the seven most complete adult specimens from Argentina and Uruguay. The dental facets of interest were molded with silicone dental impression; the moulds were filled with epoxy resin and observed in a stereomicroscope. The paracone of M2 and the protoconid of m2 were photographed and the images digitally processed and studied. The results showed a high relative percentage of pits (scars of soft plants) on scratches (grooved pattern caused by silicophytoliths of grasses), indicating that the analyzed specimens were browsers, and their diet probably included fleshy leaves, buds and stems of trees and shrubs. These new data arc consistent with previous results of carbon and oxygen isotopes studies and with inferences based on the associated fauna of N. recens in Uruguay, indicating for the Sopas Formation open to semi open grassland with forested areas, resembling a savanna. This study suggests some woodland environments for all the range of geographical distribution of the taxon.</t>
  </si>
  <si>
    <t>JAN</t>
  </si>
  <si>
    <t>10.5027/andgeoV46n1-3136</t>
  </si>
  <si>
    <t>WOS:000458827300007</t>
  </si>
  <si>
    <t>Williford, D; Deyoung, RW; Honeycutt, RL; Brennan, LA; Hernandez, F</t>
  </si>
  <si>
    <t>Williford, Damon; Deyoung, Randy W.; Honeycutt, Rodney L.; Brennan, Leonard A.; Hernandez, Fidel</t>
  </si>
  <si>
    <t>Phylogeography of the Bobwhite (Colinus) Quails</t>
  </si>
  <si>
    <t>WILDLIFE MONOGRAPHS</t>
  </si>
  <si>
    <t>The bobwhites (Colinus) consist of 3 grassland-associated, allopatric species of New World quails (family Odontophoridae): the northern bobwhite (C. virginianus), distributed from the eastern United States to Guatemala; the black-throated bobwhite (C. nigrogularis), which occurs in scattered localities in the Yucatan Peninsula, Nicaragua, and Honduras; and the crested bobwhite (C. cristatus), whose range stretches from Guatemala to northern Brazil. We used mitochondrial DNA(mtDNA) sequences from both the control region and the ND2 gene to study the phylogenetic relationships and phylogeography of the 3 bobwhite species. We developed ecological niche models to evaluate conclusions inferred from genetic data. Colinus was composed of 2 deeply divergent lineages, 1 represented by the crested bobwhite and the other by northern and black-throated bobwhites, both of which were genetically distinct from each other. Although the northern bobwhite had high haplotype diversity, this species exhibited evidence of past demographic and geographic expansion, no phylogeographic structure, and no congruence between genetic variation and subspecies taxonomy. Ecological niche modeling was congruent with a recent range expansion for the northern bobwhite from Late Pleistocene refugia in Mexico and the southern United States. The black-throated bobwhites from the Yucatan Peninsula were distinct from those in Nicaragua, and as a whole this species displayed little evidence of recent expansion. Ecological niche modeling suggested that the current, fragmented distribution of the black-throated bobwhite has existed for the past 130,000 years. Although the crested bobwhite displayed little evidence of population expansion, the mtDNA data revealed 3-4 geographically and genetically distinct lineages. Results of niche modeling suggest that the crested bobwhite had a much wider distribution in Central and South America during the Last Glacial Maximum. Given the sensitivity of all 3 bobwhite species to climatic cycles, managers should consider impacts of climate change in addition to the loss of habitat when crafting conservation plans. (C) 2015 The Wildlife Society.</t>
  </si>
  <si>
    <t>WOS:000373487800001</t>
  </si>
  <si>
    <t>Scioscia, NP; Petrigh, RS; Beldomenico, PM; Denegri, GM</t>
  </si>
  <si>
    <t>Scioscia, Nathalia Paula; Petrigh, Romina Sandra; Beldomenico, Pablo Martin; Denegri, Guillermo Maria</t>
  </si>
  <si>
    <t>The Pampas fox (Lycalopex gymnocercus) as new definitive host for Spirometra erinacei (Cestoda: Diphyllobothriidae)</t>
  </si>
  <si>
    <t>ACTA TROPICA</t>
  </si>
  <si>
    <t>Spirometra erinacei, Faust, Campbell and Kellogg, 1929, is a pseudophyllidean cestode of the family Diphyllobothriidae. The genus Spirometra is cosmopolitan and these parasites infect carnivores, specially felids and canids. In Argentina, S. erinacei and S. mansonoides have been reported sporadically only in domestic definitive hosts. The Pampas fox, Lycalopex gymnocercus, is the most abundant native carnivore in southern South America, where it inhabits grasslands and open woodlands and areas highly modified by extensive ranching and agricultural activities. This report describes the first finding of S. erinacei infecting Pampas fox, and provides an estimate prevalence of this cestode in rural areas of southern Buenos Aires province, Argentina based on 78 complete Pampas fox intestine samples analysis. This study found a 15.4% of prevalence of S. erinacei in small intestine (adult stage) and a 21.8% in fecal samples (egg stage). In the present work, the first case of S. erinacei in a wild definitive host from Argentina was reported expanding the list of definitive hosts of S. erinacei in South America. (C) 2014 Elsevier B.V. All rights reserved.</t>
  </si>
  <si>
    <t>10.1016/j.actatropica.2014.02.006</t>
  </si>
  <si>
    <t>WOS:000335112300012</t>
  </si>
  <si>
    <t>Aximoff, IA; Carvalho, WD; Abdalla, LS; da Rosa, CA</t>
  </si>
  <si>
    <t>Aximoff, Izar A.; Carvalho, William D.; Abdalla, Livia S.; da Rosa, Clarissa A.</t>
  </si>
  <si>
    <t>New upper altitudinal range of anteater species in highlands of South America</t>
  </si>
  <si>
    <t>NORTH-WESTERN JOURNAL OF ZOOLOGY</t>
  </si>
  <si>
    <t>e187701</t>
  </si>
  <si>
    <t>WOS:000474854800020</t>
  </si>
  <si>
    <t>Perez-Ben, CM; Turazzini, GF; Gomez, RO</t>
  </si>
  <si>
    <t>Perez-Ben, Celeste M.; Turazzini, Guillermo F.; Gomez, Raul O.</t>
  </si>
  <si>
    <t>A Last Glacial anuran assemblage from the inland Pampas of South America provides insights into climate and environments during Marine Isotope Stage 3</t>
  </si>
  <si>
    <t>JOURNAL OF VERTEBRATE PALEONTOLOGY</t>
  </si>
  <si>
    <t>Environmental and climatic conditions of the South American temperate grasslands (Pampas) during the Last Glacial Period have typically been regarded as mostly arid and cold, whereas humid and mild conditions such as those prevailing today may have been established only recently. This hypothesis has been built mostly upon fossil mammals that come from coastal areas and date from the end phase of this period and thus provide both temporally and geographically biased data. Other fossil vertebrates, including anurans, have been overlooked when addressing these conditions in spite of being potentially very informative due to their ecological requirements. Here, we analyze an anuran assemblage from the Last Glacial Period of the inland Pampas. In addition to the description of new records, we discuss the taphonomic settings and the correlation of the fossil-bearing beds with levels referred to the interstadial Marine Isotope Stage (MIS) 3 from other Pampean localities. Based on this evidence, together with what is known for extant anurans, we discuss the environmental and climatic conditions of the Pampas during the Last Glacial Period. The presence of Rhinella arenarum and, particularly, Ceratophrys ornata in the fossil assemblage and their persistence in the Pampas throughout the Quaternary suggest that the range of environmental changes in the region during the Last Glacial Period might have been more limited than has traditionally been acknowledged. In this regard, this study highlights the value of anuran fossil assemblages when addressing environmental and climatic conditions during the Quaternary.</t>
  </si>
  <si>
    <t>MAY 4</t>
  </si>
  <si>
    <t>e1627365</t>
  </si>
  <si>
    <t>10.1080/02724634.2019.1627365</t>
  </si>
  <si>
    <t>WOS:000474575500001</t>
  </si>
  <si>
    <t>de Azevedo, FCC; Bastille-Rousseau, G; Murray, DL</t>
  </si>
  <si>
    <t>Cascelli de Azevedo, Fernando Cesar; Bastille-Rousseau, Guillaume; Murray, Dennis L.</t>
  </si>
  <si>
    <t>Habitat selection of jaguars in a seasonally flooded landscape</t>
  </si>
  <si>
    <t>Ecologists increasingly recognize the importance of habitat selection as a multi-level, hierarchical process, but individual-level variation in selection patterns have yet to be fully evaluated within populations of large carnivores. We assessed jaguar (Panthera onca) selection of forest across seasonally variable forest availability in the Pantanal region of South America. Using resource selection functions (RSF), we evaluated the importance of forest cover for jaguars in a heterogeneous, dynamic landscape, and how seasonal variability in habitat availability influences habitat selection and predation patterns. A multi-level hierarchical analytical framework revealed that jaguars increasingly selected forest cover as availability of other habitats declined due to seasonal flooding. At the population range level, jaguars selected water, forest, and bushy grassland comparably during the dry season, and bushy grassland, forest, and flat grassland during the wet season. At the home range level, bushy grassland and forest were selected during both seasons. Jaguars killed prey animals with comparable frequency across forest, water, and bushy grasslands during the dry season, with more preference detected for forest and avoidance of grasslands. During the wet season, jaguars killed prey disproportionately to their availability in forest and bushy grasslands. These results clearly indicate that jaguars undergo marked dynamic shifts in habitat and kill site selection in response to seasonal flooding, with forest patches becoming more important as the availability of other habitats decreases. Land conservation efforts need to consider variability in jaguar-landscape dynamics associated with seasonal flooding, given increasing pressure to modify native landscapes to more open livestock grazing areas.</t>
  </si>
  <si>
    <t>10.1007/s42991-021-00185-4</t>
  </si>
  <si>
    <t>WOS:000702684500002</t>
  </si>
  <si>
    <t>Di Bitetti, MS; Di Blanco, YE; Pereira, JA; Paviolo, A; Perez, IJ</t>
  </si>
  <si>
    <t>Di Bitetti, Mario S.; Di Blanco, Yamil E.; Pereira, Javier A.; Paviolo, Agustin; Jimenez Perez, Ignacio</t>
  </si>
  <si>
    <t>TIME PARTITIONING FAVORS THE COEXISTENCE OF SYMPATRIC CRAB-EATING FOXES (CERDOCYON THOUS) AND PAMPAS FOXES (LYCALOPEX GYMNOCERCUS)</t>
  </si>
  <si>
    <t>Crab-eating foxes (Cerdocyon thous) and pampas foxes (Lycalopex gymnocercus) are very similar in body size and food habits, with distributional ranges that overlap extensively in South America. We used camera-trap records of both species obtained at the Ibera Nature Reserve (INR), northeastern Argentina, to test the hypothesis that, when living in sympatry, they reduce competition by using different habitats and by being active at different times. Camera-trap records obtained at 2 additional sites inhabited by only 1 of these species, the Atlantic Forest of Misiones (AF) and Lihue Calel National Park (LCNP), were used to determine the activity patterns of these foxes when living alone. At INR, we set 41 camera-trap stations in 2 habitats (shrubland forest and flooded grassland), and in 2 treatments per habitat (with or without cattle). Three stations also were set in gallery forests. We obtained 540 photographs of crab-eating foxes (289 records) and 175 photographs of pampas foxes ( 115 records) in 1,521 camera-trap days. At LCNP, 27 camera-trap stations (1,002 camera-trap days) provided 109 records of pampas foxes. At AF, 195 camera-trap stations (11,689 camera-trap days) provided 103 records of crab-eating foxes. At INR, crab-eating foxes were more frequently recorded in forest habitats, whereas pampas foxes preferred opened grasslands. However, both species were found ill all habitats and their recording rates were not negatively correlated. At INR, crab-eating foxes were nocturnal, with peaks of activity after dusk and before dawn, a pattern similar to that observed at AF and elsewhere. At INR, pampas foxes showed a peak of activity between 0000 and 0400 h and another between 1000 and 1300 h, a pattern that differed from that observed at LCNP and other places, where the species is mostly nocturnal. At INR, pampas foxes reduced their activity at times when activity of presumably dominant crab-eating foxes was high, which may facilitate their coexistence.</t>
  </si>
  <si>
    <t>10.1644/08-MAMM-A-113.1</t>
  </si>
  <si>
    <t>WOS:000265309700021</t>
  </si>
  <si>
    <t>Feijo, A; Garbino, GST; Campos, BATP; Rocha, PA; Ferrari, SF; Langguth, A</t>
  </si>
  <si>
    <t>Feijo, Anderson; Garbino, Guilherme S. T.; Campos, Bruno A. T. P.; Rocha, Patricio A.; Ferrari, Stephen F.; Langguth, Alfredo</t>
  </si>
  <si>
    <t>Distribution of Tolypeutes Illiger, 1811 (Xenarthra: Cingulata) with Comments on Its Biogeography and Conservation</t>
  </si>
  <si>
    <t>ZOOLOGICAL SCIENCE</t>
  </si>
  <si>
    <t>This study reviews the data available on the distribution of three-banded armadillos of the genus Tolypeutes, identifying potential geographic barriers and evaluating possible biogeographic processes that may account for the present-day distribution of the species and its conservation status. The database was derived from published records, interviews, and voucher specimens, over a timescale ranging from the fossil record to specimens collected in 2013. A total of 236 localities were recorded, with 68 attributed to Tolypeutes matacus and 168 to Tolypeutes tricinctus. The vegetation within the range of the genus is predominantly a xerophytic mosaic of grassland, savannas, open woodland, and xeric thorn forest. The marine transgressions of the Miocene and the uplifting of the Brazilian Shield may have contributed to the vicariant separation of the ancestral populations of T. matacus, to the west and south, and T. tricinctus, to the north and east. The three-banded armadillo is possibly one of the most threatened of Brazilian mammals, considering the low number of recent records and the fact that it is hunted intensively throughout its range.</t>
  </si>
  <si>
    <t>10.2108/zs140186</t>
  </si>
  <si>
    <t>WOS:000348940400011</t>
  </si>
  <si>
    <t>Carrillo-Briceno, JD; Sanchez, R; Scheyer, TM; Carrillo, JD; Delfino, M; Georgalis, GL; Kerber, L; Ruiz-Ramoni, D; Birindelli, JLO; Cadena, EA; Rincon, AF; Chavez-Hoffmeister, M; Carlini, AA; Carvalho, MR; Trejos-Tamayo, R; Vallejo, F; Jaramillo, C; Jones, DS; Sanchez-Villagra, MR</t>
  </si>
  <si>
    <t>Carrillo-Briceno, Jorge D.; Sanchez, Rodolfo; Scheyer, Torsten M.; Carrillo, Juan D.; Delfino, Massimo; Georgalis, Georgios L.; Kerber, Leonardo; Ruiz-Ramoni, Damian; Birindelli, Jose L. O.; Cadena, Edwin-Alberto; Rincon, Aldo F.; Chavez-Hoffmeister, Martin; Carlini, Alfredo A.; Carvalho, Monica R.; Trejos-Tamayo, Raul; Vallejo, Felipe; Jaramillo, Carlos; Jones, Douglas S.; Sanchez-Villagra, Marcelo R.</t>
  </si>
  <si>
    <t>A Pliocene-Pleistocene continental biota from Venezuela</t>
  </si>
  <si>
    <t>SWISS JOURNAL OF PALAEONTOLOGY</t>
  </si>
  <si>
    <t>The Pliocene-Pleistocene transition in the Neotropics is poorly understood despite the major climatic changes that occurred at the onset of the Quaternary. The San Gregorio Formation, the younger unit of the Urumaco Sequence, preserves a fauna that documents this critical transition. We report stingrays, freshwater bony fishes, amphibians, crocodiles, lizards, snakes, aquatic and terrestrial turtles, and mammals. A total of 49 taxa are reported from the Vergel Member (late Pliocene) and nine taxa from the Cocuiza Member (Early Pleistocene), with 28 and 18 taxa reported for the first time in the Urumaco sequence and Venezuela, respectively. Our findings include the first fossil record of the freshwater fishes Megaleporinus, Schizodon, Amblydoras, Scorpiodoras, and the pipesnake Anilius scytale, all from Pliocene strata. The late Pliocene and Early Pleistocene ages proposed here for the Vergel and Cocuiza members, respectively, are supported by their stratigraphic position, palynology, nannoplankton, and Sr-86/Sr-88 dating. Mammals from the Vergel Member are associated with the first major pulse of the Great American Biotic Interchange. In contrast to the dry conditions prevailing today, the San Gregorio Formation documents mixed open grassland/forest areas surrounding permanent freshwater systems, following the isolation of the northern South American basin from western Amazonia. These findings support the hypothesis that range contraction of many taxa to their current distribution in northern South America occurred rapidly during at least the last 1.5 million years.</t>
  </si>
  <si>
    <t>10.1186/s13358-020-00216-6</t>
  </si>
  <si>
    <t>WOS:000642917400001</t>
  </si>
  <si>
    <t>Medeiros, MD; Galiano, D; Kubiak, BB; Roratto, PA; de Freitas, TRO</t>
  </si>
  <si>
    <t>Medeiros, Mayara Delagnelo; Galiano, Daniel; Kubiak, Bruno Busnello; Roratto, Paula Angelica; Ochotorena de Freitas, Thales Renato</t>
  </si>
  <si>
    <t>Genetic diversity and conservation of the endemic tuco-tuco Ctenomys ibicuiensis (Rodentia: Ctenomyidae)</t>
  </si>
  <si>
    <t>Endemic, small range species are susceptible to environmental changes and landscape modification. Understanding genetic diversity and distributional patterns is important for implementation of effective conservation measures. In this context, genetic diversity was evaluated to update the conservation status of an endemic tuco-tuco, Ctenomys ibicuiensis. Phylogeographic and population genetic analyses of mitochondrial DNA and microsatellite loci were carried out using 46 individuals sampled across the species' distribution. Ctenomys ibicuiensis presented moderate to high genetic diversity and highly structured populations with low levels of gene flow and isolation by distance. Anthropogenic landscape changes threaten this restricted-range tuco-tuco. Considering its limited geographic distribution and highly structured populations with low gene flow, we consider C. ibicuiensis to be at significant risk of extinction.</t>
  </si>
  <si>
    <t>10.1093/jmammal/gyaa119</t>
  </si>
  <si>
    <t>WOS:000634890900015</t>
  </si>
  <si>
    <t>Tirelli, FP; Trigo, TC; Trinca, CS; Albano, APN; Mazim, FD; Queirolo, D; Espinosa, CD; Soares, JB; Pereira, JA; Crawshaw, PG; Macdonald, DW; Lucherini, M; Eizirik, E</t>
  </si>
  <si>
    <t>Tirelli, Flavia P.; Trigo, Tatiane C.; Trinca, Cristine S.; Albano, Ana Paula N.; Mazim, Fabio D.; Queirolo, Diego; Espinosa, Caroline da C.; Soares, Jose Bonifacio; Pereira, Javier A.; Crawshaw, Peter G., Jr.; Macdonald, David W.; Lucherini, Mauro; Eizirik, Eduardo</t>
  </si>
  <si>
    <t>Spatial organization and social dynamics of Geoffroy's cat in the Brazilian pampas</t>
  </si>
  <si>
    <t>Geoffroy's cat (Leopardus geoffroyi) is a small Neotropical felid whose social behavior remains poorly understood. We used simultaneous radiotelemetry (4 males and 3 females) and camera trapping to examine the spatial structure and dynamics of a population of this species in the Brazilian pampas (part of the Uruguayan Savannah ecoregion), including assessment of interindividual genetic relatedness. Home ranges (HRs) and core areas of males were larger than those of females. Males were significantly heavier than females, and linear regression analyses indicated that body mass of males significantly influenced HR size, whereas the relationship was not significant for females. When we performed a joint analysis comparing our data to those reported previously for other study sites, we observed the same patterns. We detected extensive HR and core area overlap among most of our monitored individuals, with no clear sex-based pattern. Moreover, our molecular data indicated that most of the sampled individuals were unrelated, and that the levels of HR and core area overlap were not significantly influenced by genetic relatedness. These results suggest that some interindividual tolerance and relaxation in territoriality may occur in Geoffroy's cat. We detected only minor changes in HR and core area size and overlap between seasons, indicating that the spatial structure we observed was temporally stable. On a broader perspective, our cross-site comparisons illustrate the usefulness of performing multiple ecological studies employing comparable methods at different locations to better understand the ecology of wild felid populations.</t>
  </si>
  <si>
    <t>AUG 13</t>
  </si>
  <si>
    <t>10.1093/jmammal/gyy064</t>
  </si>
  <si>
    <t>WOS:000441801100009</t>
  </si>
  <si>
    <t>Pujos, F; Ciancio, MR; Forasiepi, AM; Pujos, M; Candela, AM; Vera, B; Reguero, MA; Combina, AM; Cerdeno, E</t>
  </si>
  <si>
    <t>Pujos, Francois; Ciancio, Martin R.; Forasiepi, Analia M.; Pujos, Michel; Candela, Adriana M.; Vera, Barbara; Reguero, Marcelo A.; Combina, Ana Maria; Cerdeno, Esperanza</t>
  </si>
  <si>
    <t>THE LATE OLIGOCENE XENARTHRAN FAUNA OF QUEBRADA FIERA (MENDOZA, ARGENTINA) AND ITS IMPLICATIONS FOR SLOTH ORIGINS AND THE DIVERSITY OF PALAEOGENE CINGULATES</t>
  </si>
  <si>
    <t>PAPERS IN PALAEONTOLOGY</t>
  </si>
  <si>
    <t>The late Oligocene mammalian fauna of Quebrada Fiera is one of the most diverse of the Deseadan SALMA (South American Land Mammal Age). We describe its endemic xenarthran assemblage, represented by 13 species, consisting of 2 stem sloths and 11 armoured cingulates. The rare folivoran material confirms the presence of Octodontotherium, one of the early known mylodontids, and suggests the existence of a new, small, non-megalonychid megatherioid, Similhapalops nivis. The lumbar vertebrae of Octodontotherium sp. provide the oldest evidence of xenarthry for the order. The presence at the knee joint of an ossified meniscus and cyamo-fabella strongly suggests a plantigrade ancestral condition in Mylodontidae. Armoured xenarthrans are represented by the armadillos Eutatini (Meteutatus sp., M. lagenaformis, and Stenotatus ornatus), an undetermined Euphractinii, the 'horned' peltephilids Peltephilus sp. and P. undulatus, and the palaeopeltid Palaeopeltis inornatus; an undetermined Glyptodontidae, the glyptatelines Glyptatelus cf. tatusinus and Clypeotherium sp., and an undetermined propalaehoplophorine. The xenarthrans represent one-third of the mammals of the Quebrada Fiera fauna, one of the most varied at the end of the Palaeogene in South America. This vertebrate fauna is represented by a mix of endemic taxa and other species of high latitude (Patagonian) origin, but few from low latitude faunas. A detailed study of this mammalian assemblage, complemented by detailed geological and petrographical studies, suggests the existence of strong volcanic activity, and the presence of braided rivers and lagoonal environments in open habitats under a temperate or hot climate, with savannas and/or grasslands and isolated forests during the late Oligocene at the foot of the proto-Andes.</t>
  </si>
  <si>
    <t>10.1002/spp2.1356</t>
  </si>
  <si>
    <t>WOS:000672864700017</t>
  </si>
  <si>
    <t>Batista, WB; Mochi, LS; Biganzoli, F</t>
  </si>
  <si>
    <t>Batista, William B.; Mochi, Lucia S.; Biganzoli, Fernando</t>
  </si>
  <si>
    <t>Cattle decrease plant species diversity in protected humid temperate savanna</t>
  </si>
  <si>
    <t>PHYTOCOENOLOGIA</t>
  </si>
  <si>
    <t>Question: Is domestic cattle an appropriate surrogate for fire in a protected humid temperate savanna? Study area: El Palmar Grande de Colon (31 degrees 52'S, 58 degrees 17'W), Argentina. Methods: We surveyed dense Butia yatay palm savannas in two neighboring protected areas, El Palmar National Park (EPNP), under cattle exclusion since 1970 with sporadic burning; and La Aurora Wildlife Refuge (LAWR), under moderate cattle density, and not burnt since 1997. In each area, we randomly selected ten dense savanna stands, established 500 m(2) plots and undertook floristic survey in spring and summer to produce exhaustive plant-species lists. We statistically compared the two samples in terms of: local and global diversities; compositional heterogeneity among stands; mean similarity to a historical record from the area; overall species composition; and abundance and numbers of species with different growth habits and origins. Results: Differences between our samples are clear-cut. Savannas at EPNP have significantly increased local and global species richness and exhibit decreased similarities with the historical record. They have a novel understory, with significantly increased abundances and species numbers of fire-resistant grassland shrubs and fire-sensitive trees, and a groundcover with significantly increased richness of subshrub and perennial graminoid species. Savannas at LAWR have virtually no woody understory, and exhibit a groundcover dominated by an impoverished suite of perennial grasses, with significantly increased abundances and numbers of annual and of exotic species. Conclusions: Our results suggest that large-scale, long-term cattle exclusion and sporadic fires have resulted in changes in the structure and composition of the savanna vegetation leading to increased plant species diversity. Apparently, conservation of these humid savannas in protected areas requires periodic fire, while domestic cattle are a poor alternative for maintaining their plant species diversity.</t>
  </si>
  <si>
    <t>10.1127/phyto/2018/0244</t>
  </si>
  <si>
    <t>WOS:000440825400002</t>
  </si>
  <si>
    <t>Teta, P; Jaen, MCM; Bezerra, AMR; Ortiz, PE; Lucero, SO; Jayat, JP</t>
  </si>
  <si>
    <t>Teta, Pablo; Madozzo Jaen, M. Carolina; Bezerra, Alexandra M. R.; Ortiz, Pablo E.; Lucero, Sergio O.; Jayat, J. Pablo</t>
  </si>
  <si>
    <t>Morphological reassessment and new locality records for Galea comes Thomas, 1919 (Rodentia, Caviidae)</t>
  </si>
  <si>
    <t>The genus Galea Meyen, 1833 includes at least five species of terrestrial, diurnal and herbivorous cavies that occupy grasslands and rocky scrub areas at both high and low elevations in South America. According to the available molecular and morphological data, Galea comes Thomas, 1919 is restricted to highland areas above 2000 m in southern Bolivia and northwestern Argentina. Its distributional range as well as its morphological distinctiveness from other closely related species (Galea leucoblephara and Galea musteloides) is poorly documented. Using both qualitative and quantitative morphological traits, we provided an emended diagnosis for G. comes. In addition, we added six new locality records to its known distribution.</t>
  </si>
  <si>
    <t>10.1515/mammalia-2018-0157</t>
  </si>
  <si>
    <t>WOS:000495866900011</t>
  </si>
  <si>
    <t>O' Reagain, P</t>
  </si>
  <si>
    <t>Foraging strategies on rangeland: effects on intake and animal performance</t>
  </si>
  <si>
    <t>PROCEEDINGS OF THE XIX INTERNATIONAL GRASSLAND CONGRESS: GRASSLAND ECOSYSTEMS: AN OUTLOOK INTO THE 21ST CENTURY</t>
  </si>
  <si>
    <t>Rangelands exhibit extreme spatial and temporal variability in forage quality and availability. The animals that utilise these rangelands have consequently evolved a range of foraging strategies in an attempt to cope with this variability and maintain nutrient intake. In general, animals respond to and exploit spatial variability at all scales by selecting those items or units which optimise the intake of digestible nutrients and hence animal production. Animals similarly employ a variety of strategies to cope with temporal variability on rangelands. These strategies may include adjusting foraging behaviour and/or exploiting critical resources or resource areas to buffer temporal variability in feed quality or supply. While current understanding of short term foraging processes operating in small scale, relatively simple environments is acceptable, our understanding and ability to predict longer term processes operating at the larger scale in more complex rangeland environments is poor. Consequently, our ability to predict foraging behaviour on rangelands and hence animal intake and production or the impact of animals on specific areas is severely limited. The major challenge therefor, is to advance our current information, theory and models upwards from the small scale to accommodate and realistically simulate, the larger, more complex systems operating on rangelands.</t>
  </si>
  <si>
    <t>WOS:000184566200124</t>
  </si>
  <si>
    <t>Villaret, JC; Bon, R; Rivet, A</t>
  </si>
  <si>
    <t>Sexual segregation of habitat by the alpine ibex in the French Alps</t>
  </si>
  <si>
    <t>We examined seasonal use of habitat by male and female alpine ibexes (Capra ibex ibex) in the Bargy Massif, French Alps. No differences in use of habitat between sexes were found during rut. In winter, both sexes were restricted to southern aspects at low elevations and showed affinity for cliffs and brushy habitat, but avoided bare rocks. Males were found less on cliffs and at higher elevations in winter than females; that difference persisted throughout the year. In spring, females used grassland habitat more than males, but the opposite occurred during the rest of the year. During the period of parturition, females generally used cliffs, probably as an anti-predator strategy or to reduce disturbances by humans. Habitat segregation between sexes was lower in summer than in spring. Except during rut and winter, females used areas with vegetation in earlier phenological stages more than males. Males used a greater diversity of habitat types than females throughout the year. Our data show that sexual segregation in use of habitat in alpine ibexes depends on several ecological and reproductive factors and varies seasonally.</t>
  </si>
  <si>
    <t>10.2307/1383070</t>
  </si>
  <si>
    <t>WOS:A1997YJ07900028</t>
  </si>
  <si>
    <t>Locality_name</t>
  </si>
  <si>
    <t>Latitude</t>
  </si>
  <si>
    <t>Longitude</t>
  </si>
  <si>
    <t>Campo Belo do Sul</t>
  </si>
  <si>
    <t>27º58'S</t>
  </si>
  <si>
    <t>50º49'W</t>
  </si>
  <si>
    <t>Bom Jesu</t>
  </si>
  <si>
    <t>28º19'S</t>
  </si>
  <si>
    <t>50º43'W</t>
  </si>
  <si>
    <t>Arroio Grande</t>
  </si>
  <si>
    <t>33º19'S</t>
  </si>
  <si>
    <t>53º54'W</t>
  </si>
  <si>
    <t>Alegrete</t>
  </si>
  <si>
    <t>30º05'S</t>
  </si>
  <si>
    <t>55º30'W</t>
  </si>
  <si>
    <t>Santa Vitoria do Palmar (eucalyptus stand)</t>
  </si>
  <si>
    <t>Santa Vitoria do Palmar (grassland)</t>
  </si>
  <si>
    <t>Santa Vitoria do Palmar (channel)</t>
  </si>
  <si>
    <t>Santa Vitoria do Palmar (riparian forest)</t>
  </si>
  <si>
    <t>Santa Vitoria do Palmar (wetland)</t>
  </si>
  <si>
    <t>format</t>
  </si>
  <si>
    <t>DegMin</t>
  </si>
  <si>
    <t>UTM</t>
  </si>
  <si>
    <t>Bage</t>
  </si>
  <si>
    <t>DecDeg</t>
  </si>
  <si>
    <t>Eldorado do Sul</t>
  </si>
  <si>
    <t>observation</t>
  </si>
  <si>
    <t>NA</t>
  </si>
  <si>
    <t>Review</t>
  </si>
  <si>
    <t>Chuí Creek</t>
  </si>
  <si>
    <t>Albardão</t>
  </si>
  <si>
    <t>Dom Pedrito</t>
  </si>
  <si>
    <t>No available coordinate (gathered by me using google earth)</t>
  </si>
  <si>
    <t>range of coordinates</t>
  </si>
  <si>
    <t>29º29'17"S</t>
  </si>
  <si>
    <t>50º13'26"W</t>
  </si>
  <si>
    <t>29º27'58"S</t>
  </si>
  <si>
    <t>50º12'0"W</t>
  </si>
  <si>
    <t>Centro de Pesquisas e Conservação da Natureza Pró-Mata</t>
  </si>
  <si>
    <t>Focus on Northern Brazil</t>
  </si>
  <si>
    <t>Focus on Northeast Brazil</t>
  </si>
  <si>
    <t>Site close to the Araguaia river</t>
  </si>
  <si>
    <t>RS-TQ-58</t>
  </si>
  <si>
    <t>RS-S-327</t>
  </si>
  <si>
    <t>Coordinates were computed with inverted S and W</t>
  </si>
  <si>
    <t>29º35'3.8''S</t>
  </si>
  <si>
    <t>51º38'26.4''W</t>
  </si>
  <si>
    <t>29º46'21.6''S</t>
  </si>
  <si>
    <t>50º33'44.9''W</t>
  </si>
  <si>
    <t>29º53'S</t>
  </si>
  <si>
    <t>55º43'W</t>
  </si>
  <si>
    <t>Catimbau</t>
  </si>
  <si>
    <t>29º50'S</t>
  </si>
  <si>
    <t>55º45'W</t>
  </si>
  <si>
    <t>30º06'S</t>
  </si>
  <si>
    <t>55º33'W</t>
  </si>
  <si>
    <t>Cavera</t>
  </si>
  <si>
    <t>Rosario</t>
  </si>
  <si>
    <t>30º13'S</t>
  </si>
  <si>
    <t>54º54'W</t>
  </si>
  <si>
    <t>Quarai</t>
  </si>
  <si>
    <t>30º28'S</t>
  </si>
  <si>
    <t>56º19'W</t>
  </si>
  <si>
    <t>Fronteira</t>
  </si>
  <si>
    <t>29º24'S</t>
  </si>
  <si>
    <t>56º38'W</t>
  </si>
  <si>
    <t>Focus on bats from MG</t>
  </si>
  <si>
    <t>Passo Fundo National Forest</t>
  </si>
  <si>
    <t>28º20'40''S</t>
  </si>
  <si>
    <t>Coordinates from Fig. 1</t>
  </si>
  <si>
    <t>Garivaldino site.</t>
  </si>
  <si>
    <t>Praia do Cassino</t>
  </si>
  <si>
    <t>São Borja</t>
  </si>
  <si>
    <t>-28 54′ 36</t>
  </si>
  <si>
    <t>-56 01′ 14</t>
  </si>
  <si>
    <t>Santana do Livramento</t>
  </si>
  <si>
    <t>-30 26′ 58</t>
  </si>
  <si>
    <t>-55 03′ 12</t>
  </si>
  <si>
    <t>Rosário do Sul</t>
  </si>
  <si>
    <t>-30 24′ 00</t>
  </si>
  <si>
    <t>-54 51′ 42</t>
  </si>
  <si>
    <t>-29 51′ 36</t>
  </si>
  <si>
    <t>-55 21′ 03</t>
  </si>
  <si>
    <t>Alegrete2</t>
  </si>
  <si>
    <t>-29 57′ 41</t>
  </si>
  <si>
    <t>-55 23′ 46</t>
  </si>
  <si>
    <t>-30 28′ 42</t>
  </si>
  <si>
    <t>-54 57′ 26</t>
  </si>
  <si>
    <t>São Francisco de Assis</t>
  </si>
  <si>
    <t>-29 41′ 42</t>
  </si>
  <si>
    <t>-55 10′ 08</t>
  </si>
  <si>
    <t>-31 45′ 52</t>
  </si>
  <si>
    <t>Hulha Negra</t>
  </si>
  <si>
    <t>-53 54′ 36</t>
  </si>
  <si>
    <t>São Gabriel</t>
  </si>
  <si>
    <t>-30 37′ 25</t>
  </si>
  <si>
    <t>-54 26′ 08</t>
  </si>
  <si>
    <t>Lavras do Sul</t>
  </si>
  <si>
    <t>-30 50′ 32</t>
  </si>
  <si>
    <t>-54 32′ 46</t>
  </si>
  <si>
    <t>Artigas</t>
  </si>
  <si>
    <t>-30 27′ 25</t>
  </si>
  <si>
    <t>-56 26′ 14</t>
  </si>
  <si>
    <t>-29 40′ 40</t>
  </si>
  <si>
    <t>-55 08′ 33</t>
  </si>
  <si>
    <t>-30 53′ 16</t>
  </si>
  <si>
    <t>-54 29′ 03</t>
  </si>
  <si>
    <t>Maçambará</t>
  </si>
  <si>
    <t>-29 07′ 34</t>
  </si>
  <si>
    <t>-55 46′ 58</t>
  </si>
  <si>
    <t>-30 04′ 11</t>
  </si>
  <si>
    <t>29 42′ 28</t>
  </si>
  <si>
    <t>-55 28′ 08</t>
  </si>
  <si>
    <t>-55 32′ 24</t>
  </si>
  <si>
    <t>Pessegueiro Creek</t>
  </si>
  <si>
    <t>Site names from the abstract</t>
  </si>
  <si>
    <t>Site names from the abstract (Passo do megaterio in google earth)</t>
  </si>
  <si>
    <t>Candiota</t>
  </si>
  <si>
    <t>Wrong coordinate (two souths)</t>
  </si>
  <si>
    <t>Wrong coordinate (two wests)</t>
  </si>
  <si>
    <t>Focus on Chapada Diamantina</t>
  </si>
  <si>
    <t>Not about mammals</t>
  </si>
  <si>
    <t>No specific coordinate</t>
  </si>
  <si>
    <t>Lami Biological Reserve</t>
  </si>
  <si>
    <t>30º15'S</t>
  </si>
  <si>
    <t>51º05'W</t>
  </si>
  <si>
    <t>National Park of Aparados da Serra</t>
  </si>
  <si>
    <t>Coordinates gathered by me using google earth</t>
  </si>
  <si>
    <t>Aparados da Serra National Park</t>
  </si>
  <si>
    <t>Focus on northeastern Brazil</t>
  </si>
  <si>
    <t>Focus on birds</t>
  </si>
  <si>
    <t>Fazenda Monte-Alegre</t>
  </si>
  <si>
    <t>24º12'42"S</t>
  </si>
  <si>
    <t>50º33'26"W</t>
  </si>
  <si>
    <t>DegMinSec</t>
  </si>
  <si>
    <t>Torres</t>
  </si>
  <si>
    <t>Capão da Canoa</t>
  </si>
  <si>
    <t>Osório</t>
  </si>
  <si>
    <t>SC1</t>
  </si>
  <si>
    <t>SC2</t>
  </si>
  <si>
    <t>SC3</t>
  </si>
  <si>
    <t>SC4</t>
  </si>
  <si>
    <t>LN1</t>
  </si>
  <si>
    <t>LN2</t>
  </si>
  <si>
    <t>LN3</t>
  </si>
  <si>
    <t>LN4</t>
  </si>
  <si>
    <t>LN5</t>
  </si>
  <si>
    <t>LM1</t>
  </si>
  <si>
    <t>LM2</t>
  </si>
  <si>
    <t>LM3</t>
  </si>
  <si>
    <t>LM4</t>
  </si>
  <si>
    <t>Study in Pantanal</t>
  </si>
  <si>
    <t>New species of Lutreolina (focus on other region)</t>
  </si>
  <si>
    <t>No specific coordinate (focus on the whole pampa)</t>
  </si>
  <si>
    <t>Parque Estadual do Tainhas</t>
  </si>
  <si>
    <t>Santana da Boa Vista</t>
  </si>
  <si>
    <t> -30.56025</t>
  </si>
  <si>
    <t>Encruzilhada do Sul </t>
  </si>
  <si>
    <t>Herval</t>
  </si>
  <si>
    <t> -32.09305</t>
  </si>
  <si>
    <t>Santo Antônio das Missões</t>
  </si>
  <si>
    <t>CPCN Pró-Mata</t>
  </si>
  <si>
    <t>Pró-Mata Research and Nature Conservation Center</t>
  </si>
  <si>
    <t>Research Station of the Federal University of Rio Grande do Sul</t>
  </si>
  <si>
    <t>Exotic mammals</t>
  </si>
  <si>
    <t>Exotic mammals - study about foal development</t>
  </si>
  <si>
    <t>Focus on whole South America</t>
  </si>
  <si>
    <t>Focus on wetlands from Pantanal and Ibera</t>
  </si>
  <si>
    <t>Focus on Uruguay</t>
  </si>
  <si>
    <t>Devonian Scarp</t>
  </si>
  <si>
    <t>25◦29's</t>
  </si>
  <si>
    <t>25◦20's</t>
  </si>
  <si>
    <t>49º42'W</t>
  </si>
  <si>
    <t>49º39'W</t>
  </si>
  <si>
    <t>focus on Mexico</t>
  </si>
  <si>
    <t>Focus on argentina</t>
  </si>
  <si>
    <t>Focus on Pantanal</t>
  </si>
  <si>
    <t>Ibicuí River</t>
  </si>
  <si>
    <t>29º 43’ 27” S</t>
  </si>
  <si>
    <t>29º 47’ 29” S</t>
  </si>
  <si>
    <t>54º 50’ 15” W</t>
  </si>
  <si>
    <t>54º 45’ 58” W</t>
  </si>
  <si>
    <t>The unique site in RS (site #25; the next one is 26:  Sao  Paulo,  Tupi  Paulista,218229S,  518369W )</t>
  </si>
  <si>
    <t>28º44'19.74''S</t>
  </si>
  <si>
    <t>50º16'40.57''W</t>
  </si>
  <si>
    <t>Parque Estadual Florestal de Rondinha</t>
  </si>
  <si>
    <t>No coordinate</t>
  </si>
  <si>
    <t>Focus on a quail species</t>
  </si>
  <si>
    <t>Focus on southeastern region</t>
  </si>
  <si>
    <t>Frog fossiles in argentina</t>
  </si>
  <si>
    <t>Focus on species from other regions</t>
  </si>
  <si>
    <t>Focus on Venezuela</t>
  </si>
  <si>
    <t>L1</t>
  </si>
  <si>
    <t>L2</t>
  </si>
  <si>
    <t>L3</t>
  </si>
  <si>
    <t>L4</t>
  </si>
  <si>
    <t>L5</t>
  </si>
  <si>
    <t>L6</t>
  </si>
  <si>
    <t>L7</t>
  </si>
  <si>
    <t>L8</t>
  </si>
  <si>
    <t>Serra do Caverá</t>
  </si>
  <si>
    <t>Study from french alps</t>
  </si>
  <si>
    <t>ALL1</t>
  </si>
  <si>
    <t>J. Sponchiado, G.L. Melo, N.C. Cáceres</t>
  </si>
  <si>
    <t>Habitat selection by small mammals in Brazilian Pampas biome</t>
  </si>
  <si>
    <t>Journal of Natural History</t>
  </si>
  <si>
    <t>The use of microhabitats by small mammals was investigated in an area of Pampas in southern Brazil. We used 10 transect lines with 12 live-traps during six fieldwork sessions between June 2009 and April 2010. Sixteen environmental variables measured were summarized by a principal component analysis (PCA). Richness, total abundance and abundance of each species captured were correlated with the first two PCA axes. The environmental variables were also correlated with the small-mammal abundance through a canonical correspondence analysis (CCA). The first axis was related to variables that characterize forest environments, such as canopy cover and number of trees, and the second axis (with which the species richness and abundance were associated) was related to water, arthropods and herbaceous vegetation. The CCA and PCA showed a significant effect of microhabitat variables on species occurrence. In view of the great variability of environments in the study area and the correlation of the species with the environment variables measured, the degree of heterogeneity seemed to be an important factor associated with the small-mammal variation among microhabitats</t>
  </si>
  <si>
    <t>June</t>
  </si>
  <si>
    <t>21-22</t>
  </si>
  <si>
    <t>10.1080/00222933.2012.655796</t>
  </si>
  <si>
    <t>Taim Ecological Station</t>
  </si>
  <si>
    <t>32◦32 18.3 S</t>
  </si>
  <si>
    <t>52◦32 21.8 W</t>
  </si>
  <si>
    <t>ALL2</t>
  </si>
  <si>
    <t>Josiane Folletto BIANCHIN, Joceleia Gilmara KOENEMANN, Enrique Querol CHIVA</t>
  </si>
  <si>
    <t>BIODIVERSIDADE PAMPEANA</t>
  </si>
  <si>
    <t>The Pampa is the biome with the third highest number of threatened mammal species (13%) and historically has been modified by human activities, often leaving only small remnants in a predominantly agricultural landscape. Although a group of mammals are well known, very few places in the region that houses the Gaucho were properly inventoried. The study identified the records of non-flying mammals in Espinilho State Park, which is a conservation area. The methods used identified the non-flying mammals based on traces and tracks, feces, and carcasses and other remains, hair, etc, previews and interviews with fifteen residents of the area surrounding the town of study.We obtained records of seventeen species of mammals: Mazama spp, Ozotocerus bezoarticus, Cerdocyon thous, Lycalopex gymnocercus, Leopardus sp, Conepatus chinga, Galictis cuja, Lontra longicaudis, Procyon cancrivorus, Didelphis albiventris, Lepus europaeus, Hydrochoerus hidrochaeris, Cavia sp, Myocastor coypus, Dasypus novemcinctus, Dasypus septemcinctus and Euphractus sexdnctus. The most successful approach regarding the identification of mammals, was through interviews with local residents, confirming some species already identified through the trace and visualization. Of the total of seventeen species identified, only three were recorded based on reports from residents. Of the species listed, four are classified with a risk in the Red Book of threatened fauna of Rio Grande do Sul. The confirmation of a considerable number of species of native mammals and also a record of some species listed as threatened for the state in the study areas indicate that there is the necessity of programs on ecology and conservation of these species.</t>
  </si>
  <si>
    <t>dez</t>
  </si>
  <si>
    <t>Parque Estadual do Espinilho</t>
  </si>
  <si>
    <t>Collected by me</t>
  </si>
  <si>
    <t>Santa Maria</t>
  </si>
  <si>
    <t>29º40'S</t>
  </si>
  <si>
    <t>53º43'W</t>
  </si>
  <si>
    <t>10.1590/S1984-46702010000100015 </t>
  </si>
  <si>
    <t>ALL3</t>
  </si>
  <si>
    <t>Zoologia </t>
  </si>
  <si>
    <t>Small mammal community structure and microhabitat use in the austral boundary of the Atlantic Forest, Brazil</t>
  </si>
  <si>
    <t>Daniela O. de Lima, Bethânia O. Azambuja, Vagner L. Camilotti, Nilton C. Cáceres</t>
  </si>
  <si>
    <t>We investigated the richness, composition, and species relative abundance of a terrestrial small mammal community in a Deciduous Forest area in the austral boundary of the Atlantic Forest. The microhabitat use of the most common species was also investigated. Six rodents - Akodon montensis (Thomas, 1913), Oligoryzomys nigripes (Olfers, 1818), Sooretamys angouya (Thomas, 1913), Thaptomys nigrita (Lichtenstein, 1829), Mus musculus (Linnaeus, 1758) and Juliomys sp. - and one marsupial - Didelphis albiventris (Lund, 1840) - were captured. Thaptomys nigrita is recorded in the state of Rio Grande do Sul for the first time. Species richness was poor when compared with communities in the central portions of the Atlantic Forest, but equivalent to that found in the Araucaria and Dense Ombrophilous forests of southern Brazil. The species most often captured in our study, A. montensis and O. nigripes, are also the most common in the majority of faunistic studies carried out in the Atlantic Forest. Akodon montensis and S. angouya used places with high abundance of bamboo, possibly to avoid predators. Oligorizomys nigripes used areas with a high density of scrubs, what could facilitate aboveground movements, and was negatively correlated to mature forest indicators, which reinforce the idea that this species has opportunistic habits.</t>
  </si>
  <si>
    <t>Feb </t>
  </si>
  <si>
    <t>ALL4</t>
  </si>
  <si>
    <t>João Marcelo Deliberador Miranda, Rodrigo Fernando Moro Rios, Fernando de Camargo Passos</t>
  </si>
  <si>
    <t>Biotemas</t>
  </si>
  <si>
    <t xml:space="preserve">junho </t>
  </si>
  <si>
    <t>Campos de Palmas</t>
  </si>
  <si>
    <t xml:space="preserve">26º34’59”S </t>
  </si>
  <si>
    <t>51º36’16”W</t>
  </si>
  <si>
    <t>10.1590/S1676-06032012000300023  </t>
  </si>
  <si>
    <t>ALL5</t>
  </si>
  <si>
    <t>Daniel Paulo de Souza Pires, Cristina Vargas Cademartori</t>
  </si>
  <si>
    <t>Medium and large sized mammals of a semideciduous forest remnant in southern Brazil</t>
  </si>
  <si>
    <t>Knowledge about mammals of the Atlantic Forest is still lacking, especially because some places remain poorly studied or inventoried, which makes conservation initiatives difficult. We aimed to determine the species richness and composition of medium and large sized mammals in a semideciduous forest remnant, Morro do Coco, thus contributing information about the occurrence of mammalian fauna in the metropolitan region of Porto Alegre, southern Brazil. The methods consisted of interviews with local inhabitants, visual records and sand plot analysis. The study took place from July 2008 to April 2009, with monthly expeditions of three days. Sixteen species of mammals were recorded, seven of which are threatened with extinction in Rio Grande do Sul and one nationally. The predominant trophic group was the frugivorous/herbivorous. The study area is situated in a prioritized zone for the conservation of mammals in Greater Porto Alegre, since it consists of one of the last remnants where the phytophysionomies that originally occupied the edge of Guaiba Lake and granite hills of the region are represented and preserved.</t>
  </si>
  <si>
    <t>Biota Neotrop</t>
  </si>
  <si>
    <t>sept</t>
  </si>
  <si>
    <t>Morro do Coco</t>
  </si>
  <si>
    <t>30º 16' 15" S</t>
  </si>
  <si>
    <t>51º 02' 54" W</t>
  </si>
  <si>
    <t>32º18′S</t>
  </si>
  <si>
    <t>52º54′W</t>
  </si>
  <si>
    <t>LatDecDeg</t>
  </si>
  <si>
    <t>LongDecDeg</t>
  </si>
  <si>
    <t>coordinate for one place</t>
  </si>
  <si>
    <t>ALL6</t>
  </si>
  <si>
    <t>Feb</t>
  </si>
  <si>
    <t>Phylogenetic and morphological relationships between nonvolant small mammals reveal assembly processes at different spatial scales</t>
  </si>
  <si>
    <t>Ecology and Evolution</t>
  </si>
  <si>
    <t>The relative roles of historical processes, environmental filtering, and ecological interactions in the organization of species assemblages vary depending on the spatial scale. We evaluated the phylogenetic and morphological relationships between species and individuals (i.e., inter- and intraspecific variability) of Neotropical nonvolant small mammals coexisting in grassland-forest ecotones, in landscapes and in regions, that is, three different scales. We used a phylogenetic tree to infer evolutionary relationships, and morphological traits as indicators of performance and niche similarities between species and individuals. Subsequently, we applied phylogenetic and morphologic indexes of diversity and distance between species to evaluate small mammal assemblage structures on the three scales. The results indicated a repulsion pattern near forest edges, showing that phylogenetically similar species coexisted less often than expected by chance. The strategies for niche differentiation might explain the phylogenetic repulsion observed at the edge. Phylogenetic and morphological clustering in the grassland and at the forest interior indicated the coexistence of closely related and ecologically similar species and individuals. Coexistence patterns were similar whether species-trait values or individual values were used. At the landscape and regional scales, assemblages showed a predominant pattern of phylogenetic and morphological clustering. Environmental filters influenced the coexistence patterns at three scales, showing the importance of phylogenetically conserved ecological tolerances in enabling taxa co-occurrence. Evidence of phylogenetic repulsion in one region indicated that other processes beyond environmental filtering are important for community assembly at broad scales. Finally, ecological interactions and environmental filtering seemed important at the local scale, while environmental filtering and historical colonization seemed important for community assembly at broader scales.</t>
  </si>
  <si>
    <t>Luza, André Luís, Gonçalves, Gislene Lopes, Hartz, Sandra Maria</t>
  </si>
  <si>
    <t>Luza, AL, Gonçalves, GL, Hartz, SM</t>
  </si>
  <si>
    <t>10.1002/ece3.1407</t>
  </si>
  <si>
    <t>Contribution to knowledge of Palmas Grassland mammals, Paraná, Brazil</t>
  </si>
  <si>
    <t xml:space="preserve">The southern region of Paraná State is considered to be a priority area for mammal research in the state. This work aimed to present an inventory of the mammal species occurring in the locality known as Campos de Palmas, Paraná, Southern Brazil (26º34’59”S and 51º36’16”W), and to promote discussion about their importance for regional conservation. This assessment was carried out in two fi  eld stages, totaling 15 days. Thirty-fi  ve mammal species were recorded by direct observation, capture with mist nets, presence of feces and tracks, and identifi cation of animals killed on the BR-280 highway. This inventory registered endangered species for Paraná and Brazil, as well as other important records of some mammal species at regional and national level.
</t>
  </si>
  <si>
    <t>NON-FLYING MAMMALS OF THE STATE PARK ESPINILHO, BARRA DO QUARAI, RIO GRANDE DO SUL, BRAZIL</t>
  </si>
  <si>
    <t>GLG1</t>
  </si>
  <si>
    <t>CADEMARTORI, C.V., FABIÁN, M.E., MENEGHETI, J.O.</t>
  </si>
  <si>
    <t>Revista Brasileira de Zoociências</t>
  </si>
  <si>
    <t>Dez</t>
  </si>
  <si>
    <t>FLONA São Franciso de Paula</t>
  </si>
  <si>
    <t>GLG2</t>
  </si>
  <si>
    <t>CADEMARTORI, C.V., MARQUES, R.V., PACHECO, S.M., BAPTISTA, L.R.M., GARCIA, M.</t>
  </si>
  <si>
    <t>Comunicações do Museu de Ciência e Tecnologia PUCRS, Série Zoologia </t>
  </si>
  <si>
    <t>Vertical stratification in the use of space by small mammals (Rodentia, Sigmodontinae) in an area of mixed ombrophilous forest, southern Brazil.</t>
  </si>
  <si>
    <t>The vertical stratification in the occupation of space by small mammals was investigated in an area of mixed ombrophilous forest in southern Brazil, between August 2004 and July 2005. Seven expeditions in three consecutive nights were carried out during this period. Sixty three traps of the Tomahawk type were placed in the sampling area on the ground and on suspended platforms (from 6 to 13 meters high). To investigate the degree of similarity between the different vertical strata, it was used the Morisita’s Simplified Index, and to check the influence of the canopy cover and the height above the ground on capturability in the upper layer, Spearman’s correlation coefficient. The total trapping effort corresponded to 960 trap nights and the trapping success to 16,56%. The low degree of similarity found (0,102) has demonstrated the low correspondence between the samples, suggesting the existence of distinct patterns of species association in each stratum. Delomys dorsalis, Akodon montensis and Brucepattersonius iheringi have shown a ground-level habit, whereas Oligoryzomys nigripes and Sooretamys angouya (= Oryzomys angouya) used both the ground and upper layer. Juliomys sp. has shown a stricticly arboreal/tree habit. Meaningful and positive correlation was observed only between captures and canopy cover (r s = 0,5530; p = 0,0093). The percentage of the canopy cover has proved to be a factor of habitat selection by the species with arboreal habit.</t>
  </si>
  <si>
    <t>ABUNDANCE FLUCTUATIONS OF RODENTS (RODENTIA, SIGMODONTINAE) IN TWO AREAS OF MIXED FOREST WITH CONIFERS, RIO GRANDE DO SUL STATE, BRAZIL</t>
  </si>
  <si>
    <t>Rodents from areas of mixed forest with conifers (Slo Francisco de Paula, Rio Grandc do Sul) and a characterization of their habitats</t>
  </si>
  <si>
    <t>Jul</t>
  </si>
  <si>
    <t>GLG3</t>
  </si>
  <si>
    <t>Mammals of an ombrophilous steppe area in the states of Paraná and Santa Catarina, southern Brazil.</t>
  </si>
  <si>
    <t>Ombrophilous steppes are a phytoecolological region of the Atlantic Forest Biome still little known about their mammals. From 2003 to 2012 a mammal survey was conducted in a steppe in the states of Paraná and Santa Catarina, as part of the licensing of two wind power plants and additional trips. Thirty-four species were recorded for the study area, including two threatened and three non-native species, and four other species were cited in interviews. Seventeen species were found run over on local highways and a species bat, Lasiurus cinereus, was found dead near a wind tower. The capture number of small mammals was low, possibly due to the burning of fields and cattle presence</t>
  </si>
  <si>
    <t>Boletim da Sociedade Brasileira de Mastozoologia</t>
  </si>
  <si>
    <t>CHEREM, J.J., ALTHOFF, S.L.</t>
  </si>
  <si>
    <t>GLG4</t>
  </si>
  <si>
    <t>CHRISTOFF, A.U., VIEIRA, E.M., OLIVEIRA, L.R., GONÇALVES, J.W., VALIATI, V.H., TOMASI, P.S.</t>
  </si>
  <si>
    <t>A new species of Juliomys (Rodentia, Cricetidae, Sigmodontinae) from the Atlantic Forest of Southern Brazil.</t>
  </si>
  <si>
    <t>Journal of Mammalogy</t>
  </si>
  <si>
    <t>Sigmodontinae is a very rich clade of rodents that is widespread throughout the Neotropics. The arboreal mice Juliomys comprise a poorly known branch, with incomplete information about species richness, phylogenetic position, and geographic distribution. Based on a sample from the Atlantic Forest of Southern Brazil, we name and describe a new species for the genus. This new species can be distinguished from others in the genus by its karyotype, morphological traits, and cytochrome b (Cytb) gene sequence. It has a unique karyotype (2n = 32, FN = 48), and forms a well-supported monophyletic haplogroup, which is phylogenetically distant from the remaining species of Juliomys. The genetic differentiation ranges from 11.1% to 19.7%, and there are 24 molecular autopomorphies in the Cytb gene. The new species can be distinguished from J. pictipes by morphological and morphometric analyses. However, we consider the new species as cryptic, not easily recognized by morphological characteristics of other species of Juliomys. This taxon seems to be endemic to the Brazilian Araucaria Forest in the Atlantic Forest biome, occurring in sympatry with its congeneric species J. ossitenuis and J. pictipes. In this research, we describe a new species for the genus and extend species distributions in the Atlantic Forest.</t>
  </si>
  <si>
    <t>10.1093/jmammal/gyw082</t>
  </si>
  <si>
    <t>may</t>
  </si>
  <si>
    <t>GLG5</t>
  </si>
  <si>
    <t>FREITAS, T.R.O., FERNANDES, F.A., FORNEL R., RORATTO, P.A.</t>
  </si>
  <si>
    <t>An endemic new species of tuco-tuco, genus Ctenomys (Rodentia: Ctenomyidae), with a restricted geographic distribution in southern Brazil.</t>
  </si>
  <si>
    <t>oct</t>
  </si>
  <si>
    <t>10.1644/12-MAMM-A-007.1</t>
  </si>
  <si>
    <t>Phylogenetic relationships among species of the genus Calomys with emphasis on South American lowland taxa.</t>
  </si>
  <si>
    <t>HAAG, T., MUSCHNER, V.C., FREITAS, L.B., OLIVEIRA, L.F.B., LANGGUTH, A.R., MATTEVI, M.S.</t>
  </si>
  <si>
    <t>GLG6</t>
  </si>
  <si>
    <t>10.1644/05-MAMM-A-319R1.1</t>
  </si>
  <si>
    <t>jun</t>
  </si>
  <si>
    <t>Calomys Waterhouse, 1837, is one of the most speciose genera of the Phyllotini tribe of the South American sigmodontine rodents. Distributed predominately in southern South America, the genus has been proposed to have originated in the central Andes with further differentiation as subsequent occupations of the lowlands of the continent occurred. In this study, 30 newly obtained sequences of the cytochrome-b gene from specimens collected in Brazil were analyzed in conjunction with data available in GenBank in an attempt to discern the dispersion patterns of this genus in the South American lowlands. The analyses support a scenario where a phyllotine lineage appeared in the Andes and later separated into 2 larger clades. Members of 1 clade remained in the highlands (C. musculinus, C. lepidus, and C. sorellus), experiencing some local differentiation. Members of the 2nd clade invaded the lowlands of South America, especially nonforested biomes, where they underwent intense differentiation resulting in species with wide distributions in the continent. In the lowland clade, the “callosus–venustus” group is more derived, is characterized by a larger body size, and has a broad distribution; differentiation of this group was probably accompanied by some reduction in chromosomal diploid numbers.</t>
  </si>
  <si>
    <t>A new species of tuco-tuco, genus Ctenomys, is described from sandy soils on the western slopes of the state of Rio Grande do Sul in southern Brazil. This species is distinguished from other named members of this South American endemic genus by several characteristics. Diagnostic traits for this proposed species are a diploid number of 50 chromosomes and an autosomal fundamental number of 68 arms, with the 1st pair much longer than in other related species. Qualitative and quantitative (geometric morphometrics) analyses of the skull morphology and phylogenetic analysis of the mitochondrial cytochrome-b gene support species status, especially when compared with phylogenetically related and geographically neighboring species. Populations of this species have a narrow geographic distribution in a small area (similar to 500 km(2)) that has been suffering from anthropogenic pressure from soybean, pine, and eucalyptus plantations, as well as desertification. This scenario suggests that this species could be characterized as endangered.</t>
  </si>
  <si>
    <t>GLG7</t>
  </si>
  <si>
    <t>MARQUES, R.V., CADEMARTORI, C.V., PACHECO, S. M.</t>
  </si>
  <si>
    <t>Revista Brasileira de Biociências</t>
  </si>
  <si>
    <t>Mammals from Araucaria’s Plateau, state of Rio Grande do Sul, Brazil)</t>
  </si>
  <si>
    <t>Wild small (including flying), medium and large mammals long term surveys were carried out in Protected areas in Araucarias Plateau in state of Rio Grande do Sul, Brazil. Studies were done in native pine forests (Araucaria angustifolia), Araucaria plantation, recuperation stage of native vegetation after deforestation and around urban areas. Study methods included the use of Tomahawk traps, pitffal traps, mist nets, camera traps, footprints, direct observations of animals and dead animals in roads. Sixty six species of native mammals and one exotic species (hare – Lepus europaeus) were detected. Araucaria’s Plateau is important for conservation of mammals because has natural environments that support endangered species</t>
  </si>
  <si>
    <t>GLG8</t>
  </si>
  <si>
    <t>Genetic and morphological variation of Oxymycterus (Rodentia: Sigmodontinae) in the Brazilian Atlantic Forest</t>
  </si>
  <si>
    <t>10.1093/jmammal/gyaa111</t>
  </si>
  <si>
    <t>PEÇANHA, W.T., QUINTELA, F.M., ALTHOFF, S.L. OLIVEIRA, J.A., GONÇALVES, P.R., JUNG, D.M.H., CHRISTOFF, A.U., GONÇALVES, G.L., FREITAS, T.R.O. </t>
  </si>
  <si>
    <t>PRADO, J.R., KNOWLES, L.L., PERCEQUILLO, A.R. </t>
  </si>
  <si>
    <t>GLG9</t>
  </si>
  <si>
    <t>New species boundaries and the diversification history of marsh rat taxa clarify historical connections among ecologically and geographically distinct wetlands of South America.</t>
  </si>
  <si>
    <t>Molecular Phylogenetics and Evolution</t>
  </si>
  <si>
    <t>Taxa with broad geographic ranges that occur in different biomes and exhibit plastic morphological traits and/or adaptations to particular habitats make inferences about species boundaries especially challenging. However, technological and conceptual advances in the generation and analysis of genomic data have advanced the description of biodiversity. Here we address the outstanding questions about the delimitation of species in the genus Holochilus, a rodent with morphological specializations to wetland habitats distributed throughoutthe South America, using genome‐wide SNP and morphometric data. Specifically, we apply a Bayesian model‐based species delimitation that revealed significant re-arrangements of species boundaries based on consideration of both morphometric and genomic data alone, or in combination. With these shifts in species boundaries, our results provide an insightful framework for inferring the group's biogeographic history and considering possible connections between disjoint biomes in South America. Because of the ecological constraints of the marsh rats, and with the proposed taxonomic re-arrangements, the significance of our findings extends beyond systematics and suggests how diversification might be associated with past ecological/environmental changes during the Pleistocene. Overall, this study highlights how genomic data can provide phylogenetic information for resolving relationships among species of Holochilus, but also the importance of integrative approaches to identify evolutionary independent species. For the relatively understudied vast wetlands of South America, a robust species delimitation framework therefore becomes a critical source of data relevant to hypotheses about the history of the biomes themselves.</t>
  </si>
  <si>
    <t>feb</t>
  </si>
  <si>
    <t>GLG10</t>
  </si>
  <si>
    <t>We present a new assessment of the genetic and morphological variation within Oxymycterus quaestor Thomas, 1903, which currently includes the junior synonyms O. judex Thomas, 1909 and O. misionalis Sanborn, 1931. We integrate distinct lines of evidence, including variation of mitochondrial (Cytochrome b [Cytb]) and nuclear (intron 7 of beta fibrinogen gene [Fgb]) sequences, and the assessment of skull quantitative traits based on geometric morphometrics, throughout the Atlantic Forest of Southeastern-Southern Brazil, Argentina, and Paraguay. Phylogenetic relationships based on Cytb indicate that O. quaestor is structured in four well-supported clades (lineages A–D), one of them (lineage C) including topotypes of a previously associated nominal form (O. judex). However, these Cytb lineages exhibit lower levels of differentiation based on the Fgb locus, and are not recovered in the genealogies of this nuclear marker, representing a case of mitonuclear discordance. The Cytb lineages also broadly overlapped in the morphospace both in skull shape and size, which sustain the current wider concept of O. quaestor as one single young species (0.947 Myr) that is recently expanding, and ultimately branching out, in the Atlantic Forest.</t>
  </si>
  <si>
    <t>GLG11</t>
  </si>
  <si>
    <t>QUEIROLO, D</t>
  </si>
  <si>
    <t>Diversity and distribution patterns of mammals from grasslands of Uruguay and Brazil</t>
  </si>
  <si>
    <t>For the first time the mammalian fauna of the Pampas from Uruguay and southern Brazil was considered as a whole, despite political borders. The study area comprises the Uruguayan territory and the Pampa biome in Brazil. Information on species distribution in the study area was obtained from different sources and a geographical distribution map was elaborated for each species. Information was obtained from scientific collections and literature. In general, 3,480 registers were considered (1,800 from Uruguay and 1,680 from Brazil), totaling 1,231 different localities (712 in Uruguay and 519 in Brazil). One hundred fifthteen species were identified (73 from Uruguay and 110 from Rio Grande do Sul, Brazil), being five of them endemic species and seven almost distributed exclusively in the study area. The small mammals (rodents, bats and marsupials) conform 73% of the registered genera found and almost 77% of the total number of species. The localities, registers and species richness are concentrated near research institutions and protected areas. A substitution between northern
forestal species and southern open areas species are clear. This work intended to collaborate with
essential information in order to elaborate conservation politics that consider the entire region,
independent of the countries that compose it.</t>
  </si>
  <si>
    <t>QUINTELA, F.M., BERTUOL, F., GONZÁLEZ, E.M., CORDEIRO-ESTRELA, P., FREITAS, T.R.O., GONÇALVES, G.L. </t>
  </si>
  <si>
    <t>GLG12</t>
  </si>
  <si>
    <t>A new species of Deltamys Thomas, 1917 (Rodentia: Cricetidae) endemic to the southern Brazilian Araucaria Forest and notes on the expanded phylogeographic scenario of D. kempi </t>
  </si>
  <si>
    <t>Zootaxa</t>
  </si>
  <si>
    <t>GLG13</t>
  </si>
  <si>
    <t>Biota Neotropica</t>
  </si>
  <si>
    <t>GLG14</t>
  </si>
  <si>
    <t>QUINTELA, F.M., GONÇALVES, G.L., ALTHOFF, S.L., SBALQUEIRO, I.J., OLIVEIRA, L.F.B., FREITAS, T.R.O.</t>
  </si>
  <si>
    <t>10.11646/zootaxa.4294.1.3</t>
  </si>
  <si>
    <t>Non-volant small mammals ((Didelphimorphia, Rodentia) in two forest fragments in Rio Grande, Rio Grande do Sul coastal plain, Brazil</t>
  </si>
  <si>
    <t>QUINTELA, F.M., SANTOS, M.B., CHRISTOFF, A.U., GAVA, A.</t>
  </si>
  <si>
    <t>The restinga forests represent original vegetal formations in Coastal Plain of Rio Grande do Sul state. This work aimed to evaluate the species composition of non-volant small mammals in two restinga forests (peat forest and sandy riparian forest) in Rio Grande, Southern Rio Grande do Sul Coastal Plain. A total of 234 individuals belonging to three species of marsupials (Didelphidae: Cryptonanus guahybae, Didelphis albiventris, Lutreolina crassicaudata) and eight species of rodents (Cricetidae: Deltamys kempi, Holochilus brasiliensis, Oligoryzomys flavescens, O. nigripes, Oxymycterus nasutus, Scapteromys tumidus; Muridae: Mus musculus, Rattus rattus) was captured. The species C. guahybae, D. albiventris, D. kempi, H. brasiliensis, O. nigripes, S. tumidus and M. musculus were recorded in the peat forest while C. guahybae, D. albiventris, Lutreolina crassicaudata, D. kempi, O. flavescens, O. nigripes, S. tumidus and R. rattus occurred in the riparian sandy forest. Oligoryzomys nigripes and S. tumidus were the most abundant species in the peat forest, representing 40.4 and 22.1% of the total of captured individuals, respectively. The most abundant species in the riparian sandy forest were O. nigripes e D. albiventris, representing 63.4 and 12.4% of the total of captured individuals. Individuals of C. guahybae and O. nigripes were captured on trees (heights between 0.50 and 1.65 m) while all individuals of the remaining species were captured on the ground.</t>
  </si>
  <si>
    <t>mar</t>
  </si>
  <si>
    <t>10.1590/S1676-06032012000100021  </t>
  </si>
  <si>
    <t>QUEIROLO, D.</t>
  </si>
  <si>
    <t>10.1016/j.ympev.2020.106992</t>
  </si>
  <si>
    <t>QUINTELA, F.M., SILVEIRA, E.C., DELLAGNESE, D.G., CADEMARTORI, C.V.</t>
  </si>
  <si>
    <t>Calomys tener is a widely distributed species in Brazil. Herein we report the second record of C. tener in state of Rio Grande do Sul about 80 km northwestwards from the previous southernmost known limit in Brazil.</t>
  </si>
  <si>
    <t>10.15560/10.3.650</t>
  </si>
  <si>
    <t>GLG15</t>
  </si>
  <si>
    <t>A new allopatric lineage of the rodent Deltamys (Rodentia: Sigmodontinae) and the chromosomal evolution in Deltamys kempi and Deltamys sp</t>
  </si>
  <si>
    <t>VENTURA, K., FAGUNDES, V., D’ELÍA, G., CHRISTOFF, A.U., YONENAGA-YASSUDA, Y.</t>
  </si>
  <si>
    <t>10.1159/000331584</t>
  </si>
  <si>
    <t>Cytogenetics and Genome Research</t>
  </si>
  <si>
    <t>sep</t>
  </si>
  <si>
    <t>29º23’S</t>
  </si>
  <si>
    <t>50º23’W</t>
  </si>
  <si>
    <t>ALL7</t>
  </si>
  <si>
    <t>29'35'S</t>
  </si>
  <si>
    <t>range of coords</t>
  </si>
  <si>
    <t>29'27' S</t>
  </si>
  <si>
    <t>50'08' W</t>
  </si>
  <si>
    <t>Cademartori, C.V., Marques, R.V., Pacheco, S.M.</t>
  </si>
  <si>
    <t>Parque Eólico do Horizonte</t>
  </si>
  <si>
    <t>Parque Eólico de Água Doce</t>
  </si>
  <si>
    <t>Manoel Viana</t>
  </si>
  <si>
    <t>Maçambara</t>
  </si>
  <si>
    <t>29º23'34.8''S</t>
  </si>
  <si>
    <t>Taim</t>
  </si>
  <si>
    <t>Quintão</t>
  </si>
  <si>
    <t>incorrect coordinates</t>
  </si>
  <si>
    <t>29º27’S</t>
  </si>
  <si>
    <t>50º25’W</t>
  </si>
  <si>
    <t>29'34'S</t>
  </si>
  <si>
    <t>compiled info</t>
  </si>
  <si>
    <t>São Francisco de Paula</t>
  </si>
  <si>
    <t>29º29’73”S</t>
  </si>
  <si>
    <t>050º13’49”W</t>
  </si>
  <si>
    <t>did not find in GE</t>
  </si>
  <si>
    <t>did not find in GE, type locality, no other coord</t>
  </si>
  <si>
    <t>Mata da Estrada Velha</t>
  </si>
  <si>
    <t>Arroio Bolaxa</t>
  </si>
  <si>
    <t>Banhado Grande</t>
  </si>
  <si>
    <t>Esmeralda</t>
  </si>
  <si>
    <t>Tramandaí</t>
  </si>
  <si>
    <t>Charqueadas</t>
  </si>
  <si>
    <t>Tapes</t>
  </si>
  <si>
    <t>31º10'S</t>
  </si>
  <si>
    <t>51º31'W</t>
  </si>
  <si>
    <t>50º12'W</t>
  </si>
  <si>
    <t>55º25'45.9''W</t>
  </si>
  <si>
    <t>29º24'11.9''S</t>
  </si>
  <si>
    <t>55º34'49''W</t>
  </si>
  <si>
    <t>29º19'18.5''S</t>
  </si>
  <si>
    <t>55º32'10.8''W</t>
  </si>
  <si>
    <t>29º13'50.6''S</t>
  </si>
  <si>
    <t>55º28'1.8''W</t>
  </si>
  <si>
    <t>29º9'34.6''S</t>
  </si>
  <si>
    <t>55º25'15.6''W</t>
  </si>
  <si>
    <t>29º7'34.6''S</t>
  </si>
  <si>
    <t>55º23'59.6''W</t>
  </si>
  <si>
    <t>Stutz, NS; Hadler, P; Cherem, JJ; Pardinas, UFJ</t>
  </si>
  <si>
    <t>Small mammal diversity in Semi-deciduous Seasonal Forest of the southernmost Brazilian Pampa: the importance of owl pellets for rapid inventories in human-changing ecosystems</t>
  </si>
  <si>
    <t>ALL8</t>
  </si>
  <si>
    <t>Papeis Avulsos de Zoologia</t>
  </si>
  <si>
    <t>The Pampa biogeographic province covers a mere 2% of the Brazilian territory (176,496 km²). However, it stands out as a complex and diverse ecosystem, although its mammal communities are still scarcely understood. Human activities are transforming the territory into a mosaic of agroecosystems, native and exotic forest fragments, and grasslands. Here we conducted the first investigation to determine the richness of small mammal assemblages in the region based on extensive analyses of owl pellets (Tyto furcata). Craniodental remains were studied from samples collected from 12 Semi-deciduous Seasonal Forest sites in the municipality of São Lourenço do Sul, State of Rio Grande do Sul, Southern Brazil. A total of 2,617 individuals belonging to 18 taxa were recorded, including 2 marsupials (Didelphidae; 0.42%), 2 chiropterans (Molossidae, Phyllostomidae; 0.12%), and 14 rodents (Cricetidae, Muridae, Caviidae; 99.46%). The rodent genera Oligoryzomys, Mus, Calomys, and Akodon were the most common taxa. Large samples also included poorly known taxa, such as the cricetids Bibimys, Juliomys (recording here its southernmost occurrence), Lundomys, and Wilfredomys. From a biogeographical point of view, the recorded assemblage embraces a mixture of Platan, Pampean, and Atlantic Forest elements, highlighting the role of the southernmost Brazilian hills as a wedge favoring the penetration of forest micromammals to higher latitudes. Our findings testify to the great diversity of the Pampa, but also point to a growing homogeneity and dominance of rodent species that are widespread in agroecosystems. Rapid inventories based on owl pellets emerge as a suitable, economic, non-invasive tool to document these community changes.</t>
  </si>
  <si>
    <t>e20206025</t>
  </si>
  <si>
    <t>10.11606/1807-0205/2020.60.25</t>
  </si>
  <si>
    <t>Boa Vista I</t>
  </si>
  <si>
    <t>Boa Vista II</t>
  </si>
  <si>
    <t>Boqueirão</t>
  </si>
  <si>
    <t>Canta Galo</t>
  </si>
  <si>
    <t>Evaristo I</t>
  </si>
  <si>
    <t>Evaristo II</t>
  </si>
  <si>
    <t>Picada das Antas</t>
  </si>
  <si>
    <t>Picada Feliz I</t>
  </si>
  <si>
    <t>Picada Feliz II</t>
  </si>
  <si>
    <t>Quevedos I</t>
  </si>
  <si>
    <t>Quevedos II</t>
  </si>
  <si>
    <t>Reserva</t>
  </si>
  <si>
    <t>ALL9</t>
  </si>
  <si>
    <t>Santos, TM, Spies, MR, Koop, K, Trevisan, R, Cechin, SZ</t>
  </si>
  <si>
    <t>Mammals of the campus of the Universidade Federal de Santa Maria, Rio Grande do Sul, Brazil.</t>
  </si>
  <si>
    <t>The study was conducted in the Campus of the Universidade Federal de Santa Maria (UFSM), which is located in the Central Depression of Rio Grande do Sul State, in the Pampa biome. Here, a mammal list is presented and spatial occupation and conservation strategies of local mammals are discussed. Between November 2001 and October 2002, 26 native species and two exotic species of mammals (Lepus europaeus and Mus musculus) were recorded, representing 14 families. Most recorded species presents wide distribution, is likely associated to open environments and is tolerant to human disturbances. However, we also recorded three species that are considered rare or threatened in the State of Rio Grande do Sul (Lontra longicaudis, Monodelphis dimidiata and Nyctinomops laticaudatus), for which conservation strategies are recommended. The low species richness recorded in the Campus can be related to the strong pressure of human disturbances, to the small extension of the studied area or to historical factors, as the studied area is originally a grassland (Pampa), a type of environment containing a lower mammalian diversity than native forests.</t>
  </si>
  <si>
    <t>Campus da Universidade Federal de Santa Maria (UFSM),</t>
  </si>
  <si>
    <t>jan/mar</t>
  </si>
  <si>
    <t>10.1590/S1676-06032008000100015  </t>
  </si>
  <si>
    <t>ALL10</t>
  </si>
  <si>
    <t>DE FREITAS, T.R.O.; MATTEVI, M.S.; OLIVEIRA, L.F.B.</t>
  </si>
  <si>
    <t>G- and C-Banded Karyotype of Reithrodon auritus from Brazil</t>
  </si>
  <si>
    <t>May</t>
  </si>
  <si>
    <t>10.2307/1380567</t>
  </si>
  <si>
    <t>Aceguá</t>
  </si>
  <si>
    <t>coordinate in Uruguay, set to the city of Aceguá</t>
  </si>
  <si>
    <t xml:space="preserve">Fazenda Angico Unistalda </t>
  </si>
  <si>
    <t xml:space="preserve">Fazenda Trevo São Francisco de Assis </t>
  </si>
  <si>
    <t xml:space="preserve">Picada do Padre São Francisco de Assis </t>
  </si>
  <si>
    <t xml:space="preserve">Jacaquá São Francisco de Assis </t>
  </si>
  <si>
    <t xml:space="preserve">Fazenda Saraguataí Manoel Viana </t>
  </si>
  <si>
    <t xml:space="preserve">Fazenda Recanto do Butuí Manoel Viana </t>
  </si>
  <si>
    <t xml:space="preserve">Fazenda 3 Cerros Alegrete </t>
  </si>
  <si>
    <t xml:space="preserve">Fazenda do Pinhal Alegrete </t>
  </si>
  <si>
    <t xml:space="preserve">Fazenda Paineiras II Alegrete </t>
  </si>
  <si>
    <t xml:space="preserve">Serra do Caverá Alegrete </t>
  </si>
  <si>
    <t xml:space="preserve">FTb </t>
  </si>
  <si>
    <t xml:space="preserve">Passo do Ferrão Santana do Livramento </t>
  </si>
  <si>
    <t>Interfluve between the Ibirapuitã and IbirapuitãChico rivers Rosário do Sul</t>
  </si>
  <si>
    <t xml:space="preserve">Fazenda Dona Laura Santana do Livramento </t>
  </si>
  <si>
    <t xml:space="preserve">Cerros Verdes Santana do Livramento </t>
  </si>
  <si>
    <t>Southern extension of the geographic range of black-and-gold howler monkeys (Alouatta caraya)</t>
  </si>
  <si>
    <t>Mammalia</t>
  </si>
  <si>
    <t>JCBM1</t>
  </si>
  <si>
    <t>Jardim, M.M.,  Diego Queirolo, Felipe B. Peters, Fábio D. Mazim, Marina O. Favarini,
Flávia P. Tirellia
, Rhaysa A. Trindade, Sandro L. Bonatto, Júlio César Bicca-Marques
and Italo Mourthe</t>
  </si>
  <si>
    <t>The black-and-gold howler monkey (Alouatta caraya) is widely distributed in Brazil, Bolivia, Paraguay, and northeastern Argentina. Despite this wide distribution, it is locally threatened in some parts of its southern range by forest loss and fragmentation, and yellow fever outbreaks. We present 14 new localities of A. caraya occurrence in the Pampa biome of southern Brazil, extending its range southwards by approximately 100 km</t>
  </si>
  <si>
    <t>10.1515/mammalia-2018-0127</t>
  </si>
  <si>
    <t>Estabelecimento Nossa Senhora da Conceição Alegrete</t>
  </si>
  <si>
    <t>Ranging behavior of black-and-gold howler monkeys (Alouatta caraya) in an anthropogenic habitat patch in southern Brazil</t>
  </si>
  <si>
    <t>Howler monkeys (Alouatta spp.) inhabit a wide range of forested environments throughout their distribution. Many aspects of their ecology and behavior are quite conservative (e.g., day range) wherever they live, while others vary predictably in response to habitat size or quality (e.g., home range). We describe the ranging behavior of an Alouatta caraya group living in the smallest home range (0.7 ha) known for Alouatta spp. and assess whether ambient temperature, time feeding, diet richness, and the contribution of food items in the diet predict day range. We used the instantaneous scan sampling method to record behavioral data during 5 days/month from August 2005 to July 2006 (699 h). _x001E_e group used an orchard and an isolated clump of trees, and day range (168-599 m) was best explained by average ambient temperature. No signi_x001F_cant relationship between day range and any trophic variable was found, suggesting that behavioral thermoregulation played a critical role on the group’s ranging behavior.</t>
  </si>
  <si>
    <t>La primatología en Latinoamérica 2 – A primatologia na America Latina 2.</t>
  </si>
  <si>
    <t>Prates, H.M.; Gabriela Pacheco Hass; Júlio César Bicca-Marques</t>
  </si>
  <si>
    <t>28º23’27.6”S</t>
  </si>
  <si>
    <t>55º26’26.3”W</t>
  </si>
  <si>
    <t>JCBM3</t>
  </si>
  <si>
    <t>JCBM2</t>
  </si>
  <si>
    <t xml:space="preserve">Almeida, M.A.B., Cardoso, J.C., Santos, E., Romano, A.P.M., Chiang, J.O., Martins, L.C., Vasconcelos, P.F.C. &amp; Bicca-Marques, J.C. </t>
  </si>
  <si>
    <t>Neotropical Primates</t>
  </si>
  <si>
    <t>Immunity to Yellow Fever, Oropouche and Saint Louis viruses in a wild howler monkey.</t>
  </si>
  <si>
    <t>august</t>
  </si>
  <si>
    <t>Estancia Casa Branca</t>
  </si>
  <si>
    <t>Search in google earth by "Estância Casa Branca em Alegrete, RS, Brasil"</t>
  </si>
  <si>
    <t>JCBM4</t>
  </si>
  <si>
    <t xml:space="preserve">Jesus, A.S. &amp; Bicca-Marques, J.C. </t>
  </si>
  <si>
    <t>howlermonkeys are folivorous-frugivorous primates that eat plant parts that contain secondary metabolites(chemic1al defenses against herbivores and pathogens). The ingestion of small amounts of these plantitems is compatible with a behavior of therapeutic self-medication. In this study we list plant specieseaten by a black-and-gold howler monkey group that are used by humans with medicinal purposes.Key Words: ethnobotany, feeding behavior, medicinal plants, zoopharmacognosy.</t>
  </si>
  <si>
    <t>Revista Brasileira de Plantas Medicinais </t>
  </si>
  <si>
    <t>S27</t>
  </si>
  <si>
    <t>S28</t>
  </si>
  <si>
    <t>ACCESSING THE NATURAL PHARMACOPEIA OF BLACK-AND-GOLD HOWLER MONKEYS.</t>
  </si>
  <si>
    <t>ALL18</t>
  </si>
  <si>
    <t>D'Bastiani, E, D'Bastiani, M, Pereira, A.D., Bovendorp, R.S., Faraco Junior, H., Marques, L.A., Bazilio, S.</t>
  </si>
  <si>
    <t>Inventory of mediumand large mammals in the Biological Reserve of Araucárias, Paraná, Brazil</t>
  </si>
  <si>
    <t>Acta Biológica Paranaense</t>
  </si>
  <si>
    <t>Since the 20th century researchers have highlighted the ecological importance of forest areas and their biodiversity. The fauna present in these forest areas, preserved by law or not, guarantee the local maintenance of ecological processes. In turn, mammals represent a key group for evaluations of environmental quality, with inventories of mammals being one of the main instruments employed in the design public policies for biodiversity conservation. In order to contribute to conservation and management policies, the first inventory of medium andlargemammalsintheBiologicalReserve ofAraucáriaswascarried out monthly from October 2012 to June 2014. The species were recorded through both direct (visualization, vocalization) and indirect (photographic traps, eschatological material and caught) searches. Twenty-eight species of mammals were recorded, 12 of which are considered threatened. The species richness herein documented highlights the importance of the Araucárias Biological Reserve as a conservation unit. The maintenance of mammal richness mainly depends on inspection by rangers that guarantee the integrity of the species and the habitats present in the reserve, especially forest fragments. Our results contribute to the knowledge of the mammal diversity of one of the largest remnants ofAraucárias forest in the state of Paraná, warn about existing threats, and provide support for further design of conservation policies</t>
  </si>
  <si>
    <t>1\2</t>
  </si>
  <si>
    <t>10.5380/abpr.v47i0.60154</t>
  </si>
  <si>
    <t>Imbituva, Ipiranga andTeixeira Soares</t>
  </si>
  <si>
    <t>Inadequate coord format (S and W are inverted)</t>
  </si>
  <si>
    <t>ALL19</t>
  </si>
  <si>
    <t>Estimates of population and demographic parameters of Ozotoceros bezoarticus (Artiodactyla, Cervidae) in Piraí do Sul, Paraná, southern Brazil</t>
  </si>
  <si>
    <t>Braga, Fernanda G., Kuniyoshi, Yoshiko S.</t>
  </si>
  <si>
    <t>Iheringia Serie Zoologia</t>
  </si>
  <si>
    <t>This study was conducted in two private properties in the municipality of Piraí do Sul (Paraná state, southern Brazil). Sixteen monthly visits were made each one lasting three days between February 2001 and May 2002. The study aimed at the observation of pampas deer biology (Ozotoceros bezoarticus Linnaeus, 1758), and the evaluation of main impacts to this population. We computed 1,065 observations of estimated 71.45 individuals. The average size of the groups was 2.29 (SD + 0.55) animals, and the sexual ratio was 0.83. Isolated deer accounted for 40% of the observations, whereas the largest group comprised 10 individuals. It was recorded a peack period of births between September and November, although births were observed along all the studied period. Thirty-four deaths were recorded corresponding to a 47.6% death rate. The main causes of death were predatory actions by cougar Puma concolor (Linnaeus, 1771), hunting and individuals being run over by motor vehicles. The studied population is seriously endangered and it will not escape extinction unless certain policies to guarantee its conservation are adopted. These policies should include correct management of the areas and control of pressure vectors.</t>
  </si>
  <si>
    <t>Fazendas Monte Negro, Pirai do Sul, Parana</t>
  </si>
  <si>
    <t>Range of coordinates</t>
  </si>
  <si>
    <t>50º00'22''W</t>
  </si>
  <si>
    <t>24º21'38''S</t>
  </si>
  <si>
    <t>24º19'30''S</t>
  </si>
  <si>
    <t>50º00'02''W</t>
  </si>
  <si>
    <t>10.1590/S0073-47212010000200003</t>
  </si>
  <si>
    <t>ALL20</t>
  </si>
  <si>
    <t>25º36'S</t>
  </si>
  <si>
    <t>49º49'W</t>
  </si>
  <si>
    <t>25º34'S</t>
  </si>
  <si>
    <t>49º46'W</t>
  </si>
  <si>
    <t>A relictual population study of pampas deer, Ozotoceros bezoarticus (Linnaeus) (Artiodactyla, Cervidae) at Lapa, Paraná State, Brazil.</t>
  </si>
  <si>
    <t>Lapa</t>
  </si>
  <si>
    <t>10.1590/S0101-81752000000100012</t>
  </si>
  <si>
    <t>Fernanda Góss Braga Mauro de Moura-BrittoTereza Cristina Castellano Margarido</t>
  </si>
  <si>
    <t>Feeding habits of the Alouatta guariba (Humboldt) (Primates, Atelidae) on a Araucaria Pine Forest, Paraná, Brazil</t>
  </si>
  <si>
    <t>Revista Brasileira de Zoologia</t>
  </si>
  <si>
    <t xml:space="preserve">Braga, Fernanda Góss, Moura-Britto, Mauro de, Margarido, Tereza Cristina Castellano </t>
  </si>
  <si>
    <t>This work was made between February 2002 and January 2003, on Payquerê Farm, localized on Balsa Nova Municipality, Paraná State, Brazil. The objects were: to quantify the time employee by A. guariba (Humboldt, 1812) eating leaves, fruits and flowers; as well as know the species of the plants used in Brown Howler monkey feeding, in a natural place of a Araucaria Pine Forest. In an all time used in feeding, the Bugre’s Howlers employed: 57% eating leaves, 41% fruits and 1,7% flowers. The Howler Monkeys feeding activity were observed in 70 trees, belonging to 34 species in 19 families, including an expressive number of pioneer species and two exotic species. These results suggest a good capability of this primate to be adapted in a partial changed place and live in new places</t>
  </si>
  <si>
    <t>Chácara Payquerê: Centro de Educação Ambiental e Apoio à Pesquisa</t>
  </si>
  <si>
    <t>Missing point in seconds</t>
  </si>
  <si>
    <t>ALL21</t>
  </si>
  <si>
    <t>João M. D. Miranda, Fernando C. Passos</t>
  </si>
  <si>
    <t>10.1590/S0101-81752004000400016</t>
  </si>
  <si>
    <t>First record of Histiotus montanus (Philippi &amp; Landbeck) from Paraná State, Brazil (Chiroptera, Vespertilionidae)</t>
  </si>
  <si>
    <t>10.1590/S0101-81752006000200035</t>
  </si>
  <si>
    <t>ALL22</t>
  </si>
  <si>
    <t>João M. D. Miranda, Atenisi Pulchério-Leite, Rodrigo F. Moro-Rios, Fernando C. Passos</t>
  </si>
  <si>
    <t xml:space="preserve">Miranda, João M. D., Pulchério-Leite, Atenisi, Moro-Rios,Rodrigo F., Passos, Fernando C. </t>
  </si>
  <si>
    <t>Palmas PR</t>
  </si>
  <si>
    <t>26º34’59”S</t>
  </si>
  <si>
    <t>The first  occurrence of Histiotus montanus (Philippi &amp; Landbeck, 1861) from Paraná State is
reported. An adult male was caught with mist net in the (in attic building) located at natural field remnant of
Palmas Municipality, Southern Paraná. Morphological and some biological aspects of this species are showed too.</t>
  </si>
  <si>
    <t>ALL23</t>
  </si>
  <si>
    <t>JCBM5</t>
  </si>
  <si>
    <t>Oliveira, S.G., Prates, H.M., Mentz, M. &amp; Bicca-Marques, J.C.</t>
  </si>
  <si>
    <t>Neste trabalho relatamos a prevalência de ovos do cestóide
anoplocefalídeo Bertiella sp. nas fezes dos componentes de um
grupo de Alouatta caraya ao longo de oito meses. Foram realizadas
coletas mensais (dezembro/2005 a julho/2006) de amostras fecais dos
indivíduos de um grupo (12 a 14 bugios-pretos) habitante de um pomar
com 0,7 ha no município de Alegrete, Rio Grande do Sul. A presença
de ovos foi determinada pelas técnicas de flutuação, sedimentação
espontânea e centrífugo-sedimentação pela formalina-acetato de etila.
Das 88 amostras fecais analisadas, 62 (70%) foram positivas para
ovos de Bertiella sp., único parasito encontrado. Todos os animais
apresentaram resultados positivos em pelo menos um dos meses de
coleta e em todos os meses foram observadas amostras positivas. A
prevalência mensal de ovos variou de 50% (março) a 91% (maio).
Acredita-se que a infecção dos bugios-pretos ocorra de maneira
acidental durante a ingestão de folhas contendo ácaros oribátides,
hospedeiros intermediários de Bertiella sp.. A presença de ovos ao
longo de todo o período de coleta sugere que Bertiella sp. permaneça no hospedeiro definitivo liberando proglótides durante, pelo menos,
um ciclo anual.</t>
  </si>
  <si>
    <t>jan</t>
  </si>
  <si>
    <t>JCBM6</t>
  </si>
  <si>
    <t xml:space="preserve">Prates, H.M. &amp; Bicca-Marques, J.C. </t>
  </si>
  <si>
    <t>Os primatas do gênero Alouatta são classificados como folívoro-frugívoros devido ao alto consumo de folhas e frutos. Sua dieta
pode ser complementada por outros alimentos de origem vegetal, tais
como flores, caules e cascas, e é influenciada pela composição florística do hábitat. Devido à habilidade de utilizar uma dieta eclética e
flexível, aliada à capacidade de dispersar através da matriz existente
entre fragmentos florestais, os bugios têm se destacado pela tolerância ecológica que lhes permite sobreviver em ecossistemas florestais
alterados e degradados pelo homem. O presente estudo visou avaliar a
composição da dieta de um grupo de bugios-pretos (12-14 indivíduos)
ao longo de um ano em um hábitat considerado marginal, um pequeno
pomar (0,7ha) com sete espécies arbóreas nativas e sete exóticas (154
árvores com DAP≥10cm). Os dados foram coletados pelo método de
varredura instantânea durante 699 horas no período de agosto/2005 a
julho/2006. A alimentação representou 14,9% do orçamento anual de
atividades do grupo e a dieta foi composta por folhas (82,4%), frutos (12,3%), flores (2,7%), ramos (1,4%) e cascas (1,2%). Apenas o
consumo de frutos maduros foi influenciado pela sua disponibilidade  no pomar. Quatorze espécies vegetais (nove nativas e cinco exóticas)
foram utilizadas como fonte alimentar, sendo dez arbóreas, duas parasitas, uma epífita e uma herbácea. Algumas espécies foram utilizadas durante todo o ano, enquanto outras tiveram períodos de consumo
mais curtos (um a dez meses). Parapiptadenia rigida (N=22 árvores)
foi à espécie mais consumida (38,6% dos registros de alimentação) e a
principal fonte de folhas, seguida por Citrus sinensis (N=98, 25,6%),
principal fonte de frutos, e Phytolacca dioica (N=4, 18,8%). Apenas
quatro espécies arbóreas não foram utilizadas como fonte de alimento.
Apesar dos bugios utilizarem a maioria das espécies vegetais presentes como fonte de alimento, a dieta do grupo de estudo foi uma das
mais pobres em espécies e a mais folívora entre as documentadas para
Alouatta spp., o que sugere que os bugios podem estar sobrevivendo
em uma situação de limite neste hábitat extremamente restrito.</t>
  </si>
  <si>
    <t>JCBM7</t>
  </si>
  <si>
    <t xml:space="preserve">Bicca-Marques, J.C., Muhle, C.B., Prates, H.M., Oliveira, S.G. &amp; Calegaro-Marques, C. </t>
  </si>
  <si>
    <t>Habitat impoverishment and egg predation by Alouatta caraya</t>
  </si>
  <si>
    <t>International Journal of Primatology</t>
  </si>
  <si>
    <t>aug</t>
  </si>
  <si>
    <t>10.1007/s10764-009-9373-y</t>
  </si>
  <si>
    <t>Beco Xavier</t>
  </si>
  <si>
    <t>JCBM8</t>
  </si>
  <si>
    <t xml:space="preserve">Bicca-Marques, J.C., Prates, H.M., Aguiar, F.R.C. &amp; Jones, C.B. </t>
  </si>
  <si>
    <t>Primates</t>
  </si>
  <si>
    <t>july</t>
  </si>
  <si>
    <t>10.1007/s10329-008-0091-4</t>
  </si>
  <si>
    <t>Cerro dos Negros</t>
  </si>
  <si>
    <t>range of coordinates provided</t>
  </si>
  <si>
    <t>JCBM9</t>
  </si>
  <si>
    <t>Howlers (Alouatta spp.) spend more than half of the daytime resting andtheir diet consists predominantly of leaves. Associated with a general strategy ofenergy conservation, their positional behavior is characterized by quadrupedalism asthe major locomotor mode, and sitting as the most common resting and feedingposture. However, researchers have sparse information on the degree to which age-sex classes fit the generic trends and the influence of habitat structure on them. Wecompare the activity budget, dietary composition, and positional behavior by age-sexor age classes in a group of black-and-gold howlers (Alouatta caraya) in a smallorchard forest. We collected 26,474 behavioral records via instantaneous scansampling over 1 yr. The main activity was resting (56%) and the diet comprisedmainly leaves (82%); sitting was the most adopted feeding (61%) and resting (52%)posture, and walking was the most prevalent locomotor mode (38%). There are age-sex differences for all major behaviors. Whereas resting tended to increase with bodysize, moving decreased. We observed no difference in the consumption of majorplant parts. There were ontogenetic differences in most positional behaviors. Sittingincreased from infants to adults during feeding, whereas the opposite occurred forbridging and hanging. During resting, infants curled more and lay less than the otherclasses did, whereas adults engaged in more sitting. Adults and subadults walkedmore than individuals of other ages did; infants climbed and bridged more thanothers did; and, there were opposing trends in leaping and descending. Habitatstructure is a partial explanation of the locomotor behavior of black-and-gold howlers.</t>
  </si>
  <si>
    <t>10.1007/s10764-008-9257-6</t>
  </si>
  <si>
    <t>JCBM10</t>
  </si>
  <si>
    <t xml:space="preserve">Bicca-Marques, J.C. &amp; Calegaro-Marques, C. </t>
  </si>
  <si>
    <t>American Journal of Physical Anthropology</t>
  </si>
  <si>
    <t>Behavioral thermoregulation in primates may provide a means for the conservation of heat during periods of low ambient temperature and/or food shortage as well as a way to dissipate heat under hot conditions. This article focuses on behavioral thermoregulation in a sexually dichromatic primate, the black-and-gold howling monkey (Alouatta caraya). Two models have been proposed to explain the evolution of sexual dichromatism in this species: thermoregulation and sexual selection. Five hypotheses associated with thermoregulatory behaviors are tested. These are as follows: (1) energy-conserving postures are used mainly under low ambient temperatures; (2) sunny resting places are selected during periods of low temperature; (3) exposure of the less-insulated ventral region to sunlight decreases with increasing temperature; (4) black-colored adult males use energy-conserving postures, sunny places, and exposure of the ventral region to sunlight less frequently than do blonde-colored adult females; and (5) smaller individuals use energy-conserving postures, sunny places, and exposure of the ventral region to sunlight in significantly greater frequency than do larger individuals. Over a 12-month period, behavioral data were collected on a free-ranging habituated group of 15–17 howlers of all age-sex classes. Ambient temperature was measured each hour. The results indicate that during resting, howlers showed a consistent use of heat-conserving postures, showed a preference for sunny places, and exposed their ventral region to sunlight under low ambient temperatures. A preference for shady places, heat-dissipating postures, and exposure of the back were observed under high ambient temperatures. Despite sex differences in adult color patterns and differences in size between age classes, no significant age or sex differences in thermoregulatory behaviors were detected. Failure to confirm a thermoregulation model implies that sexual selection may be responsible for sexual dichromatism in this species.</t>
  </si>
  <si>
    <t>10.1002/(SICI)1096-8644(199808)106:4&lt;533::AID-AJPA8&gt;3.0.CO;2-J</t>
  </si>
  <si>
    <t>JCBM11</t>
  </si>
  <si>
    <t xml:space="preserve">Calegaro-Marques, C. &amp; Bicca-Marques, J.C. (1997) </t>
  </si>
  <si>
    <t>JCBM12</t>
  </si>
  <si>
    <t xml:space="preserve">Calegaro-Marques, C. &amp; Bicca-Marques, J.C. </t>
  </si>
  <si>
    <t xml:space="preserve">Emigration in a black howling monkey group. </t>
  </si>
  <si>
    <t>From August 1989 to January 1994, we monitored the age-sex composition of a small group of Alouatta carayainhabiting a 2-ha seminatural forest. During this period we observed seven cases of emigration: four by juvenile females, two by subadult females, and one by a subadult male. Five subjects formed a new bisexual group living in a marginal 0.3-ha portion of the site. Four of them died. Male changes occurred and seem to be followed by infanticides.</t>
  </si>
  <si>
    <t>10.1007/BF02735450</t>
  </si>
  <si>
    <t>JCBM13</t>
  </si>
  <si>
    <t>Locomotion of black howlers in a habitat with discontinuous canopy.</t>
  </si>
  <si>
    <t>Folia Primatologica</t>
  </si>
  <si>
    <t>The locomotor behaviour of howler monkeys (genus Alouatta) has been the subject of several detailed field studies [1-6]. This paper describes the locomotor behaviour of black howler monkeys (Alouatta caraya) living in a small area of forested habitat characterized by a discontinuous canopy.</t>
  </si>
  <si>
    <t>10.1159/000156833</t>
  </si>
  <si>
    <t>JCBM14</t>
  </si>
  <si>
    <t>The activity budget and diet of howler monkeys (Alouatta spp.) have long been a focus of interest for researchers in ecology, ethology, anthropology and related areas [for a review of the literature, see 1]. Activity and diet of the black howler monkey (A. caraya)have been studied in the field by a number of authors [2-7], This paper compares the activi­ty budgets and diet compositions between all age-sex classes of an A. caraya troop</t>
  </si>
  <si>
    <t>10.1159/000156823</t>
  </si>
  <si>
    <t>JCBM15</t>
  </si>
  <si>
    <t>Exotic plant species can serve as staple food sources for wild howler populations.</t>
  </si>
  <si>
    <t>The absence of a species from apparently suitable habitats within its geographical range of distribution may be related to a lack of opportunities to colonize, to an inability to adapt to certain environmental conditions and/ or to failure to survive during food shortages.This paper describes the importance of an exotic plant species (orange tree, Citrus sinen­sis) as a staple food source for a wild population of the black howler monkey (Alouatta caraya)living in a habitat with periods of shortage of certain food items from endemic plant species. In spite of its wide geographical distribution [1], A. caraya is normally restricted to gallery and semideciduous forests [2], which have been fragmented because of agriculture and cattle ranching. Such fragmentation of the spe­cies’ habitat has increased the distances be­tween forest patches, adversely affecting the dispersal behaviour of the animals. This has, of course, resulted in a decline in natural popula­tions and gene interchange with unfortunate consequences for survival prospects and con­servation status of the species</t>
  </si>
  <si>
    <t>10.1159/000156821</t>
  </si>
  <si>
    <t>JCBM16</t>
  </si>
  <si>
    <t xml:space="preserve">A case of geophagy in the black howling monkey Alouatta caraya. </t>
  </si>
  <si>
    <t>site not named</t>
  </si>
  <si>
    <t>JCBM17</t>
  </si>
  <si>
    <t>The behaviour called allomatemal care occurs when an individual other than the moth­er spends its time caring for an infant. It has been recorded in a variety of mammals and birds [1], For Alouatta, this behaviour has been described and studied under semicap­tive conditions (A. caraya [2]) and in the field (A. seniculus [3, 4]; A. palliata [5]; A. pigra[6]). Several hypotheses have been proposed to determine the benefits resulting from allo­maternal care to the allomother [1,4, 7-12], to the mother [1, 4, 7, 11, 13-16] and to the infant [4, 11, 15], The provision of allomater­nal care is influenced by the infant’s age, hier­archical rank of the mother, kinship between the mother-infant pair and the potential allo- mothers, and the allomother’s age and repro­ductive experience [11]. This paper discusses allomatemal care in a free-ranging group of black howler monkeys (A.  caraya).</t>
  </si>
  <si>
    <t>10.1159/000156736</t>
  </si>
  <si>
    <t>JCBM18</t>
  </si>
  <si>
    <t>Feeding postures in the black howler monkey, Alouatta caraya.</t>
  </si>
  <si>
    <t>The utilization of various body postures during feeding by howler monkeys has been observed by several authors [1-9]. Five pos­tures were used by the members of a troop of black howler monkeys (Alouatta caraya).This paper discusses their utilization in rela­tion to the size classes of the animals and to the types of food selected.</t>
  </si>
  <si>
    <t>10.1159/000156686</t>
  </si>
  <si>
    <t>JCBM19</t>
  </si>
  <si>
    <t xml:space="preserve">Bicca-Marques, J.C. </t>
  </si>
  <si>
    <t>JCBM20</t>
  </si>
  <si>
    <t xml:space="preserve">Calegaro-Marques, C. &amp; Bicca-Marques, J.C. (1993) </t>
  </si>
  <si>
    <t>JCBM21</t>
  </si>
  <si>
    <t>Drinking is a rare behavior among howler monkeys (Alouatta spp.). It has been observed only a few times under field conditions [1-11]. The main water source for howlers seems to be provided through their food intake [3, 7],This paper describes drinking by black howler monkeys (Alouatta caraya) in associa­tion with rainfall, ambient temperature and diet composition. Observations were con­ducted during a 12-month study (August 1989 to July 1990) of the ecology and behavior of black howlers in Alegrete, Rio Grande do Sul State, Brazil [1],</t>
  </si>
  <si>
    <t>10.1159/000156616</t>
  </si>
  <si>
    <t>JCBM22</t>
  </si>
  <si>
    <t>10.1007/BF02381117</t>
  </si>
  <si>
    <t>ALL11</t>
  </si>
  <si>
    <t xml:space="preserve">Rocha-Mendes, F., Mikich, Sandra B., Bianconi, Gledson V., Pedro, Wagner A. </t>
  </si>
  <si>
    <t>Fabiana Rocha-MendesSandra B. MikichGledson V. BianconiWagner A. Pedro</t>
  </si>
  <si>
    <t>Mamíferos do município de Fênix, Paraná, Brasil: etnozoologia e conservação</t>
  </si>
  <si>
    <t>Based on an ethnozoological approach we obtained historical and present information on the mammalian fauna of the municipality of Fênix, located in the mid-western Paraná state, Southern Brazil. To do so, in 2004 we interviewed 19 local residents. The interview consisted of an informal talk based on a questionary followed by the presentation of photographs of potential mammalian species of the study region. As a result, we recorded 39 species, of which at least six are new records for the study area. Hunting revealed to be not only common in the past, but also still practiced nowadays, even inside nature preserves, like the Parque Estadual Vila Rica do Espírito Santo. The species more appreciated by the hunters are the same cited for other neotropical regions. At present, however, Hydrochaeris hydrochaeris (Linnaeus, 1766) (Hydrochaeridae) is the species more frequently sought since it is still common in several natural areas of the region, including those that have been largely modified by man. With regard to mammalian predation upon domestic animals, almost 80% of the interviewees declared that they had lost some breed, especially chicken, as the result of the attack of medium-sized carnivores. Data on temporal modifications of the mammalian species composition were also obtained with the interviews, as the local extinctions of some large mammals (Panthera onca (Linnaeus, 1758) (Felidae), Tapirus terrestris (Linnaeus, 1758) (Tapiridae) and Tayassu pecari (Link, 1795) (Tayassuidae)) or the population increases of Cebus nigritus (Goldfuss, 1809) (Cebidae) and Nasua nasua (Linnaeus 1766) (Procyonidae), which are supposedly related to the consumption of corn and other plantations.</t>
  </si>
  <si>
    <t>10.1590/S0101-81752005000400027</t>
  </si>
  <si>
    <t>Fênix</t>
  </si>
  <si>
    <t>23º54'S</t>
  </si>
  <si>
    <t>51º58'W</t>
  </si>
  <si>
    <t>ALL12</t>
  </si>
  <si>
    <t xml:space="preserve">Santos, Maria de Fátima M. dos, Pellanda, Mateus, Tomazzoni, Ana Cristina, Hasenack, Heinrich, Hartz, Sandra Maria </t>
  </si>
  <si>
    <t>Maria de Fátima M. dos Santos Mateus Pellanda Ana Cristina Tomazzoni Heinrich Hasenack Sandra Maria Hartz</t>
  </si>
  <si>
    <t>Mamíferos carnívoros e sua relação com a diversidade de hábitats no Parque Nacional dos Aparados da Serra, sul do Brasil</t>
  </si>
  <si>
    <t>A survey of carnivore mammals was accomplished in Aparados da Serra National Park from February 1998 to March 2000. The park has 10,250 ha and is considered a biodiversity core area of the Atlantic Forest Biosphere Reserve in the Rio Grande do Sul State, Brazil. The landscape is characterized by relatively well preserved relicts of Araucaria angustifolia (Bertol.) Kuntze forest, grasslands and Atlantic Forest, which have contributed for the survival of endangered carnivore mammals. The National Park was divided in a grid of 16 km² cells using a 1:50,000 scale map. The animals were recorded using indirect methods, by identifying signs (scats, tracks) and direct observation in 2.5 km long and 5 m wide transects, with 10 replicates in each grid cell. Interviews with local people were also used to confirm the animal presence. A total of 13 species was recorded: Procyon cancrivorus (Cuvier, 1798), Pseudalopex gymnocercus (G. Fischer, 1814), Leopardus pardalis (Linnaeus, 1758) and Cerdocyon thous (Linnaeus, 1766) were the most frequent species registered. Nasua nasua (Linnaeus 1766), Herpailurus yaguarondi (Lacépède, 1809), Chrysocyon brachyurus (Illiger, 1815), Eira barbara (Linnaeus, 1758), Leopardus sp., Puma concolor (Linnaeus, 1771), Galictis cuja (Molina, 1782), Conepatus chinga (Molina, 1892) and Lontra longicaudis (Olfers, 1818) showed lower frequencies. The Park presented areas with significant differences (Mantel Test, P&lt; 0.05) in species richness and composition related to habitat classes. Areas with high habitat richness presented high species richness. The Araucaria forest was the habitat that presented the higher carnivore richness. The border areas of the Park are influenced by several environmental degradation factors that could be affecting the distribution of carnivores.</t>
  </si>
  <si>
    <t>set</t>
  </si>
  <si>
    <t>10.1590/S0073-47212004000300003</t>
  </si>
  <si>
    <t>Parque Nacional dos Aparados da Serra</t>
  </si>
  <si>
    <t>29o 10’00’’S</t>
  </si>
  <si>
    <t>50o 05’00’’W</t>
  </si>
  <si>
    <t>ALL13</t>
  </si>
  <si>
    <t xml:space="preserve">ROCHA-MENDES, FABIANA, KUCZACH, ANGELA MÁRCIA </t>
  </si>
  <si>
    <t>Traditional knowledge about mastofauna of the Guartela Canyon, Parana State, Southern Brazil</t>
  </si>
  <si>
    <t>SITIENTIBUS SÉRIE CIÊNCIAS BIOLOGICAS</t>
  </si>
  <si>
    <t>In order to get information on the mammalian species of the Guartela State Park, Southern Brazil, we interviewed 12 individuals who live near the studied area, in September 2003, by means of open-ended interviews. The results obtained have allowed the elaboration of a list of 37 species of mammals. Information about the local people hunting has indicated that this presents subsistence character, being the mentioned animals as most hunted: Cuniculus paca, Dasypus sp., Nasua nasua, Mazama sp., Dasyprocta azarae, and Hydrochaerus hydrochaeris. Comments about the predation has pointed Leopardus pardalis, L. tigrinus, Chrysocyon brachyurus, Cerdocyon thous, Pseudalopex gymnocercus, Didelphis sp., and Myrmecophaga tridactyla as predators of domestic animals, such as chickens and dogs, while the Puma concolor is considered the sheep predator. Considering alterations in the mammal composition, most people believe in the decline of the richness and abundance of the mammals, which would be related to the reduction of food availability. Such information represents an important source of knowledge of medium and large size mammals that can be used to guide future studies as well as conservation programs to be conducted in the Campos Gerais region in Paraná State, Brazil.</t>
  </si>
  <si>
    <t>10.13102/scb8100</t>
  </si>
  <si>
    <t>Parque  Estadualdo  Guartelá</t>
  </si>
  <si>
    <t>24º33’S</t>
  </si>
  <si>
    <t>50º15’W</t>
  </si>
  <si>
    <t>ALL14</t>
  </si>
  <si>
    <t>Dias, Michele, Mikich, Sandra Bos</t>
  </si>
  <si>
    <t>Michele Dias, Sandra Bos Mikich</t>
  </si>
  <si>
    <t>Inventory and Conservation of Mammals inan Araucaria Forest Remnant, Parana, Brazil</t>
  </si>
  <si>
    <t>Pesquisa Florestal Brasileira</t>
  </si>
  <si>
    <t>The Araucaria Forest (AF) once covered 37% of State of Parana, but nowadaysless than 1% of mature AF was left. Besides being one of the most threatenedBrazilian ecosystems, the AF is also poorly studied. So, the main objective of thepresent study was to contribute with the knowledge and conservation of Paranastate mammals, focusing on AF species. The field study was conducted in theEmbrapa Florestas property (25º19’ S – 49º09’ W), that has 301 ha of which105 ha are covered by disturbed primary AF and the other 196 ha by secondaryAF forests and forest plantations. Mammalian records were made twice a weekbetween April 2003 and February 2004 employing direct and indirect methodsincluding visual observations, analysis of vestiges, collection of dead, hunted orcar-bitten individuals, interviews and museum studies. Altogether thosetechniques revealed the presence of 27 mammals, but this number is anunderestimation since small species were poorly sampled. However, the presenceof rare and/or endangered species, like Cabassous tatouay, Mimon bennettii,Leopardus triginus, L. wiedii and Mazama spp., in the study area reinforce theimportance of small forest remnants for the conservation of the Araucarian forestmammals of State of Parana</t>
  </si>
  <si>
    <t>jan/jun</t>
  </si>
  <si>
    <t>Embrapa Florestas</t>
  </si>
  <si>
    <t>ALL15</t>
  </si>
  <si>
    <t xml:space="preserve">Grazzini, Guilherme, Mochi-Junior, Cássio Marcelo, de Oliveira, Heloisa, Pontes, Jaqueline dos Santos, Gatto-Almeida, Fernanda, Tiepolo, Liliani Marilia </t>
  </si>
  <si>
    <t>Guilherme Grazzini¹, ² Cássio Marcelo Mochi-Junior¹ Heloisa de Oliveira¹ Jaqueline dos Santos Pontes¹ Fernanda Gatto-Almeida¹ Liliani Marilia Tiepolo¹</t>
  </si>
  <si>
    <t>Identidade, riqueza e abundãncia de pequenos mamíferos (Rodentia e Didelphimorphia) de área de Floresta com Araucária no estado do Paraná, Brasil</t>
  </si>
  <si>
    <t>Rodents and Marsupials are an important component of the fauna in the Neotropical region. Studies about richness and abundance of these animals in the Araucaria Forests are scarce, and here we present an inventory at Piraí do Sul National Forest. This area has approximately 150 ha, surrounded by pastures and Pinus plantations. Pitfall, Shermann and Tomahawk traps were disposed at the main vegetation types found in this National Forest. At least a pair of each species were collected. As a result, during 5.892 traps.night we had a total of 1.049 captures, representing 17 species: Akodon montensis, Bibimys labiosus, Brucepattersonius iheringi, Cryptonanus sp., Didelphis albiventris, D. aurita, Gracilinanus microtarsus, Juliomys ossitenuis, Monodelphis americana, M. scalops, Myocastor coypus, Nectomys squamipes, Oligoryzomys nigripes, Oxymycterus judex, O. nasutus, Sooretamys angouya and Thaptomys nigrita. Pitfall represented 67% of the total, and eight species were recorded only by this method. Akodon montensis, O. nigripes and T. nigrita were the most abundant species.</t>
  </si>
  <si>
    <t>10.1590/0031-1049.2015.55.15</t>
  </si>
  <si>
    <t>Piraí do Sul</t>
  </si>
  <si>
    <t>ALL16</t>
  </si>
  <si>
    <t>Tortato, Fernando Rodrigo, Testoni, André Filipe, Althoff, Sérgio Luiz</t>
  </si>
  <si>
    <t xml:space="preserve">Fernando Rodrigo Tortato, André Filipe Testoni, Sérgio Luiz Althoff </t>
  </si>
  <si>
    <t>A survey of the terrestrial mammals of the State Biological Reserve of Sassafrás, Santa Catarina, southern Brazil.</t>
  </si>
  <si>
    <t>A terrestrial mammal inventory was conducted in the State Biological Reserve of Sassafrás, Santa  Catarina  from  August  2004  to  March  2008.  The  objective  of  the  study  was  to  investigate  and  better  describe  the  mammalian  fauna  of  Santa  Catarina  state.  We  recorded  species  presence  via  several  methods,  including sightings, collection of fallen stocN, identi¿cation of tracNs, utilization of camera traps, and live animal trapping. In full, we recorded 43 mammalian species distributed among eight orders. Our constructed inventory includes information on the biology of some species recorded, as well as potential threats to the conservation of terrestrial mammals in this region.</t>
  </si>
  <si>
    <t>10.5007/2175-7925.2014v27n3p123</t>
  </si>
  <si>
    <t>Serra do Moema</t>
  </si>
  <si>
    <t>26º42’S</t>
  </si>
  <si>
    <t>49º40’W</t>
  </si>
  <si>
    <t>ALL17</t>
  </si>
  <si>
    <t>Cherem, Jorge José, Graipel, Mauricio Eduardo , Marcos Tortato1Sérgio Althoff4 Fernando Brüggemann5 Josy Matos2 Júlio Cesar Voltolini6Rodrigo Freitas2 Rafael Illenseer2 Fernando Hoffmann1 Ivo Rohling Ghizoni-Jr.1Alexei Bevilacqua2 Rafael Reinicke2 Carlos Henrique Salvador1 Alexandre Filippini7Nina Furnari8 Karine Abati2 Marcos Moraes2 Tiago Moreira2 Luiz Gustavo Rodrigues  Oliveira-Santos2 Vanessa Kuhnen2 Thiago Maccarini2 Fernando Goulart2 Hugo Mozerle2 Felipe Fantacini2 Dayse Dias2 Rafael Penedo-Ferreira2 Bianca Pinto Vieira2 Paulo César Simões-Lopes</t>
  </si>
  <si>
    <t>Jorge José Cherem1 Mauricio Eduardo Graipel2,3* Marcos Tortato1Sérgio Althoff4 Fernando Brüggemann5 Josy Matos2 Júlio Cesar Voltolini6Rodrigo Freitas2 Rafael Illenseer2 Fernando Hoffmann1 Ivo Rohling Ghizoni-Jr.1Alexei Bevilacqua2 Rafael Reinicke2 Carlos Henrique Salvador1 Alexandre Filippini7Nina Furnari8 Karine Abati2 Marcos Moraes2 Tiago Moreira2 Luiz Gustavo Rodrigues  Oliveira-Santos2 Vanessa Kuhnen2 Thiago Maccarini2 Fernando Goulart2 Hugo Mozerle2 Felipe Fantacini2 Dayse Dias2 Rafael Penedo-Ferreira2 Bianca Pinto Vieira2 Paulo César Simões-Lopes</t>
  </si>
  <si>
    <t>Terrestrial mammals of Serra do Tabuleiro State Park, Santa Catarina, Brazil.</t>
  </si>
  <si>
    <t>Serra do Tabuleiro State Park, located in the central-eastern region of the state of Santa Catarina, in southern Brazil, has 85,000ha and a wide diversity of habitats (mangrove, restinga, dense and mixed rain forest, cloud forest and fields). From 1991  to  2010,  22  studies  on  its  mammalian  fauna  were  conducted,  which  used  the  following  methods:  live  trapping (Young and double-door), pifall traps, nesting boxes, mist nets, camera traps, direct observation, and indirect evidence. Seventy-five authoctonous species (about 54% of the terrestrial mammal species known from Santa Catarina), belonging to 25 families, were recorded. Fifteen of these species are considered threatened at the state, national or global level. General aspects about the conservation of the mammals in the park, and the possibility of other species occurring in this area, are discussed.</t>
  </si>
  <si>
    <t>10.5007/2175-7925.2011v24n3p73</t>
  </si>
  <si>
    <t>Santo Amaro da Imperatriz</t>
  </si>
  <si>
    <t>27º43'S</t>
  </si>
  <si>
    <t>48º49'W</t>
  </si>
  <si>
    <t>Palhoça</t>
  </si>
  <si>
    <t>27º40'S</t>
  </si>
  <si>
    <t>São Bonifácio</t>
  </si>
  <si>
    <t>27º53'S</t>
  </si>
  <si>
    <t>48º51'W</t>
  </si>
  <si>
    <t>Ilha de Moleques do Sul</t>
  </si>
  <si>
    <t>27º50'45''S</t>
  </si>
  <si>
    <t>48º25'51''W</t>
  </si>
  <si>
    <t>Penter, Camila, Pedó, Ezequiel, Fabián, Marta Elena, Hartz, Sandra Maria</t>
  </si>
  <si>
    <t>Camila Penter, Ezequiel Pedó, Marta Elena Fabián, Sandra Maria Hartz</t>
  </si>
  <si>
    <t>Rapid Survey of the Mammalian Fauna of Morro Santana, Porto Alegre, RS</t>
  </si>
  <si>
    <t>The variety of morph structural andvegetation formations is a very peculiar characteristic in the city of Porto Alegre. The highest hill of the city is the Morro Santana,which reaches 311 meters. Due to its relative conservation status, it represents a very important natural fragment amongst theurbanized area. A legally protected area is intended to be established in a 370ha area that belongs to the Universidade Federal doRio Grande do Sul. In order to contribute to the conservation and management policies of natural resources essentially needed inany protected area, this study proposes to rapid survey about mammalian species occurring in the area. Traps and mist nets wereused to capture small mammals. Sightings and tracks were found randomly, as well as interviews, completed the results. A totalof 15 mammal species were registered. Rodents were the most numerous family in species richness, reaching the number of six.Interviews resulted in 17 species, seven of which were also registered with capture, sighting and track methods. The majority of mammals in the area is generalist and versatile in habitat use. Most of them seem to tolerate altered environments and seem to be adapted to the presence of people and urban areas. The species diversity found in Morro Santana suggests that the area stillhas a reasonable conservation status, despite the high amount of environmental impacts already presented.</t>
  </si>
  <si>
    <t>Morro Santana</t>
  </si>
  <si>
    <t>search in google earth by "Morro Santana"</t>
  </si>
  <si>
    <t>A Primatologia no Brasil – 11 (F.R. de Melo e Í. Mourthé, Eds.).</t>
  </si>
  <si>
    <t xml:space="preserve">A Primatologia no Brasil - 5 (S.F. Ferrari &amp; H. Schneider, Eds.). </t>
  </si>
  <si>
    <t xml:space="preserve">A Primatologia no Brasil - 4 (M.E. Yamamoto &amp; M.B.C. Sousa, Eds.). </t>
  </si>
  <si>
    <t>A Primatologia do Brasil – 4 (M.E. Yamamoto &amp; M.B.C. Sousa, Eds.).</t>
  </si>
  <si>
    <t>FABIANA ROCHA-MENDES1 &amp; ANGELA MÁRCIA KUCZACH</t>
  </si>
  <si>
    <t>Boletín de la Sociedad Zoológica del Uruguay </t>
  </si>
  <si>
    <t>Deltamys is a monotypic sigmodontine rodent from the Pampas of South America. In addition to the formally recognized D. kempi that inhabits lowlands, an undescribed form Deltamys sp. 2n=40 was recently found in the highlands of southeastern Brazil. In the present study, we perform a phylogeographic reassessment of Deltamys and describe a third form of the genus, endemic to the Brazilian Araucaria Forest. We describe this new species based on an integrative analysis, using complete cytochrome b DNA sequences, karyology and morphology. Bayesian tree recovered two allopatric clades (lowlands vs. highlands) and three lineages: (i) the lowland D. kempi, (ii) the highland Deltamys sp. 2n=40, and (iii) Deltamys araucaria sp. n. Deltamys araucaria sp. n. is karyotypically (2n=34) and morphologically distinguishable from D. kempi (2n=37-38), showing a tawnier dorsum/flank pelage, presence of a protostyle, M1 alveolus positioned anteriorly to the posterior margin of the zygomatic plate, and several other distinguishing characteristics. A phylogeographic assessment of D. kempi recovered two haplogroups with significant differences in skull measurements. This phylogeographic break seems to have been shaped by the Patos Lagoon estuarine channel. The diversification in Deltamys might have been triggered by dispersal of older lineages over different altitudinal ranges in the Paraná geological basin.</t>
  </si>
  <si>
    <t>A new species of swamp rat of the genus Scapteromys Waterhouse, 1837 (Rodentia: Sigmodontinae) endemic to Araucaria angustifolia Forest in Southern Brazil. </t>
  </si>
  <si>
    <t>A new species of swamp rat of the genus Scapteromys from the Meridional Plateau of Southern Brazil is described. Morphological, molecular, and karyological analysis support the recognition of the new species, distinct from S. aquaticus and S. tumidus. Scapteromys sp. nov. is significantly smaller than the congeneric taxa considering most of the external and craniometric measurements and the pelage is conspicuously grayer and darker. It can be distinguished from S. tumidus by the laterally extended thenar pad of the manus and the parallel edges of the hamular process of the pterygoid, and from S. aquaticus by a grayer and darker pelage and smaller values of most external and craniometric measurements. Karyological analysis indicated a difference in chromosome numbers across the distributional range: 2n=34 and 2n=36. A total of 11 haplotypes were found along the range of the new species within the biogeographic province of Araucaria angustifolia Forest. Strongly supported substructure was found within the new taxon, resulting in two reciprocally monophyletic clades.</t>
  </si>
  <si>
    <t>Calomys tener (Winge, 1887) (Rodentia: Cricetidae: Sigmodontinae): Filling gaps</t>
  </si>
  <si>
    <t>Check List </t>
  </si>
  <si>
    <t>Deltamys Thomas 1917 is a poorly studied and rarely collected taxon of Akodontini (Sigmodontinae). The single described species, Deltamys kempi (DKE), has a basic karyotype with a diploid number of 2n = 37 in males and 2n = 38 in females, a fundamental number FN = 38 for both sexes, and an X1X1X2X2/X1X2Y sex determination system. Herein, a new allopatric form, Deltamys sp. (DSP), is reported, based on specimens from southern Brazil, with 2n = 40, FN = 40 and XX/XY sex chromosomes. We describe the karyotype and mechanism of chromosomal differentiation between both Deltamys complements. Phylogenetic analyses, based on the complete sequence (1,140 bp) of the mitochondrial cytochrome b gene, grouped Deltamys sp. as sister species to D. kempi, with up to 12% genetic divergence between them. The GTG-banding patterns show complete autosomal correspondence between D. kempi and Deltamys sp. and identify a tandem rearrangement involving DSP7, DSP19 and DKE4 that is responsible for the differences in 2n and FN. Chromosome painting with Akodon paranaensis chromosome 21 (a small metacentric akodont marker) paint revealed total homology with the smallest acrocentric Deltamys sp. chromosome, DSP19. This suggests the occurrence of a pericentric inversion or centromeric shift when compared to other akodontines, with a posterior tandem rearrangement giving rise to DKE4. In DKE, large blocks of pericentromeric constitutive heterochromatin are present on the autosomes and the X, and the Y/autosome has an entirely heterochromatic short arm. In DSP, small heterochromatic blocks are observed on autosomes and X, and the Y is a very small, mostly heterochromatic acrocentric. The cytogenetic analyses suggest that the Deltamys sp. karyotype is ancestral, with the derived condition resulting from a tandem fusion (DSP7 + DSP19) and the Y/autosome translocation giving rise to the multiple sex chromosome system. The autosomal rearrangements, the differences in CBG-banding patterns and Ag-NOR localization, as well as the presence of X1X1X2X2/X1X2Y and XX/XY sex determination mechanisms, possibly acting as a reproductive barrier, and the phylogenetic position within the Deltamys genus, with high genetic divergence, call for a taxonomic review of the genus.</t>
  </si>
  <si>
    <t>Vivendo no limite? Dieta de um grupo de bugios-pretos (Alouatta caraya) habitante de um pomar</t>
  </si>
  <si>
    <t>Species response to habitat loss, fragmentation, or alteration ranges from intolerance and extinction to tolerance and population growth. An ability to increase trophic niche breadth is likely to play a key role in promoting tolerance to habitat change in many species. Howlers (Alouatta spp.) are good examples of these tolerant species. Researchers have related their capacity to thrive well in disturbed habitats to their ability to exploit an eclectic vegetarian diet. Despite &gt;50,000 h of observation of habituated free-ranging groups throughout the distribution of Alouatta, no case of intentional ingestion of animal matter has ever been observed. Here, we report an unexpected trophic niche broadening for free-ranging groups of black-and-gold howlers (Alouatta caraya) living in small (≤2 ha) impoverished habitat islands in the State of Rio Grande do Sul, Brazil. We studied 3 isolated social groups (15–17, 12–14, and 5 individuals) and observed 1 of them preying on birds’ nests. We recorded 19 events of egg-eating during 2274 h of observation in 1 group and 2 suspected cases in another. Our findings highlight the dietary flexibility that characterize howlers and contrast with the widely held view that they observe a strictly vegetarian diet.</t>
  </si>
  <si>
    <t xml:space="preserve">Survey of Alouatta caraya, the black-and-gold howler monkey, and Alouatta guariba clamitans, the brown howler monkey, in a contact zone, State of Rio Grande do Sul, Brazil: evidence for hybridization. </t>
  </si>
  <si>
    <t xml:space="preserve">Behavioral thermoregulation in a sexually and developmentally dichromatic neotropical primate, the black-and-gold howling monkey (Alouatta caraya). </t>
  </si>
  <si>
    <t xml:space="preserve">Vocalizações de Alouatta caraya (Primates, Cebidae). </t>
  </si>
  <si>
    <t xml:space="preserve">Activity budget and diet of Alouatta caraya: An age-sex analysis. </t>
  </si>
  <si>
    <t xml:space="preserve">Allomaternal care in the black howler monkey (Alouatta caraya). </t>
  </si>
  <si>
    <t>Padrão de atividades diárias do bugio-preto Alouatta caraya (Primates, Cebidae): Uma análise temporal e bioenergética</t>
  </si>
  <si>
    <t xml:space="preserve">Reprodução de Alouatta caraya Humboldt, 1812 (Primates, Cebidae). </t>
  </si>
  <si>
    <t xml:space="preserve">Drinking behavior in the black howler monkey (Alouatta caraya). </t>
  </si>
  <si>
    <t>A new southern limit for the distribution ofAlouatta caraya in Rio Grande do Sul State, Brazil.</t>
  </si>
  <si>
    <t>Descriptor</t>
  </si>
  <si>
    <t>Description</t>
  </si>
  <si>
    <t>List of authors</t>
  </si>
  <si>
    <t>Periodic</t>
  </si>
  <si>
    <t>Locality name as provided in the paper; NA=no name was provided</t>
  </si>
  <si>
    <t>Latitude as provided in the paper</t>
  </si>
  <si>
    <t>Longitude as provided in the paper</t>
  </si>
  <si>
    <t>Format of the coordinate</t>
  </si>
  <si>
    <t>Observation when applicable</t>
  </si>
  <si>
    <t>Latitude in decimal degrees (obtained by pasting the original coordinates in the Google Earth search)</t>
  </si>
  <si>
    <t>Longitude in decimal degrees (obtained by pasting the original coordinates in the Google Earth search)</t>
  </si>
  <si>
    <t>Code Web Of Science (otherwise, the author names (ALL=André L. Luza, JCBM= Julio C. Bicca-Marques, GLG=Gislene Lopes Gonçalves, RTWO = Reviewer 2)</t>
  </si>
  <si>
    <t>RTWO1</t>
  </si>
  <si>
    <t>Journal of Zoology</t>
  </si>
  <si>
    <t>B. Dall'Agnol,U. A. Souza,B. Weck,T. C. Trigo,M. M. A. Jardim,F. B. Costa,M. B. Labruna,F. B. Peters,M. O. Favarini,F. D. Mazim,C. A. S. Ferreira,J. Reck</t>
  </si>
  <si>
    <t>Dall'Agnol, B.,U. A. Souza,B. Weck,T. C. Trigo,M. M. A. Jardim,F. B. Costa,M. B. Labruna,F. B. Peters,M. O. Favarini,F. D. Mazim,C. A. S. Ferreira,J. Reck</t>
  </si>
  <si>
    <t>Spotted fevers are tick-borne diseases associated with various Rickettsia species. Rickettsia parkeri sensu stricto (s.s.) is the agent of an emerging eschar-associated rickettsiosis in humans from the USA and South American Pampa. Considering that R. parkeri s.s. is restricted to Americas and the potential role of dogs in the epidemiology of the disease, it is thus reasonable to hypothesize that wild canids could be involved in the enzootic cycle of this rickettsiosis. The aim of this work was to investigate the potential role of the wild canids from Pampa, Cerdocyon thous (crab-eating fox) and Lycalopex gymnocercus (Pampas fox), in the ecology of R. parkeri s.s. For that, 32 live-trapped free-ranging wild canids were sampled. Ticks were observed in 30 of the 32 foxes. Of the 292 ticks collected, 22 (7.5%) were positive by PCR for the presence of R. parkeri s.s. DNA. Also, 20 (62%) wild canids showed antibodies against R. parkeri. The results suggest that wild canids are involved in the enzootic cycle of R. parkeri s.s. in the Pampa biome and could be responsible for pathogen (and its vectors) dispersal.</t>
  </si>
  <si>
    <t>10.1111/tbed.12743</t>
  </si>
  <si>
    <t>Rickettsia parkeri in free-ranging wild canids from Brazilian Pampa</t>
  </si>
  <si>
    <t>Transboundary and emerging diseases</t>
  </si>
  <si>
    <t>apr</t>
  </si>
  <si>
    <t>e224</t>
  </si>
  <si>
    <t>e230</t>
  </si>
  <si>
    <t>Triunfo</t>
  </si>
  <si>
    <t>Viamão</t>
  </si>
  <si>
    <t>RTWO2</t>
  </si>
  <si>
    <t xml:space="preserve">Lami Biological Reserve, Porto Alegre, Southern Brazil. </t>
  </si>
  <si>
    <t>Miranda, João M. D., Passos, Fernando C.</t>
  </si>
  <si>
    <t xml:space="preserve">Dos Santos, M. de FM; Hartz, S. M. </t>
  </si>
  <si>
    <t>The food habits of Procyon cancrivorus (Carnivora, Procyonidae) in the Lami Biological Reserve, Porto Alegre, Southern Brazil. </t>
  </si>
  <si>
    <t xml:space="preserve">Mammalia </t>
  </si>
  <si>
    <t>search in google earth by "Lami Biological Reserve, Porto Alegre, Southern Brazil. "</t>
  </si>
  <si>
    <t>RTWO3</t>
  </si>
  <si>
    <t>10.1590/1678-4766e2021006</t>
  </si>
  <si>
    <t>Daily activity patterns and occurrence of Leopardus guttulus (Carnivora, Felidae) in Lami Biological Reserve, southern Brazil</t>
  </si>
  <si>
    <t xml:space="preserve">Linck, P., Tirelli, F. P., Bastos, M. C., Fonseca, A. N., Cardoso, L. F., &amp; Trigo, T. C. </t>
  </si>
  <si>
    <t>Iheringia. Série Zoologia</t>
  </si>
  <si>
    <t>e2021006</t>
  </si>
  <si>
    <t>Biological Reserve Lami José Lutzenberger</t>
  </si>
  <si>
    <t>The expansion of urban areas on natural areas is increasing contact between human populations with wild animal populations. Wild carnivores have a major importance since they can act as sentinel hosts or environmental health indicators. The aim of this work was to investigate the exposure of two major species of wild canids from Southern Brazil to selected pathogens. For that, we live-trapped free-ranging Cerdocyon thous and Lycalopex gymnocercus in five localities and determined the frequency of animals with antibodies against Toxoplasma gondii, Trypanosoma cruzi, Leishmania infantum, Neospora caninum, and Leptospira spp. Among the canids sampled, 23% (12/52) (95%CI: 13-36%) had antibodies against T. gondii, with titers ranging from 64 to 512. For T. cruzi, 28% (15/52) (95%CI: 18-42%) of sampled canids were seropositive, with titers ranging from 8 to 64. Concerning the protozoan pathogen N. caninum, a total of 5% (3/52) (95%CI: 2-15%) of wild canids had antibodies against it. None of the sampled canids showed the presence of antibodies against L. infantum. On the other hand, 44% (23/52) (95%CI: 31-57%) of the wild canids showed antibodies against Leptospira spp. The set of results presented here show that free-ranging neotropical wild canids, are exposed and have antibodies against to T. gondii, T. cruzi, Leptospira spp., and to a lesser degree to N. caninum. We found no evidence of L. infantum circulation among the studied populations. These results highlight some of the major pathogens which may represent risks for populations of these wild canids. Data Availability Statement The data that support the findings of this study are available from the corresponding author upon reasonable request.</t>
  </si>
  <si>
    <t xml:space="preserve">Padilha, T. C., Zitelli, L. C., Webster, A., Dall'Agnol, B., da Rosa, V. B., Souza, U., ... &amp; Reck, J. </t>
  </si>
  <si>
    <t>RTWO4</t>
  </si>
  <si>
    <t>Serosurvey of antibodies against zoonotic pathogens in free-ranging wild canids (Cerdocyon thous and Lycalopex gymnocercus) from Southern Brazil. </t>
  </si>
  <si>
    <t>Comparative Immunology, Microbiology and Infectious Diseases, </t>
  </si>
  <si>
    <t>10.1016/j.cimid.2021.101716</t>
  </si>
  <si>
    <t>RTWO5</t>
  </si>
  <si>
    <t>Occurrence of Cabassous tatouay (Cingulata, Dasypodidae) in Rio Grande do Sul and its potential distribution in southern Brazil. </t>
  </si>
  <si>
    <t>Oliveira, S. V. D., Corrêa, L. L., Peters, F. B., Mazim, F. D., Garcias, F. M., Santos, J. P. D., &amp; Kasper, C. B.</t>
  </si>
  <si>
    <t>Cabossous tatouay Desmarest, 1804 is considered a rare species in southern South America, and Rio Grande do Sul State, Brazil, records of the species are scarce and inaccurate. This study reports 40 localities for C. tatouay, and provides a map of the species' potential distribution using ecological niche modeling (ENM). The ENM indicated that in this region C. tatouay is associated with open grasslands, including the areas of "Pampas" and the open fields in the highlands of the Atlantic Forest. This study contributes to the information about the greater naked-tailed armadillo in southern Brazil, and provides data key to its future conservation.</t>
  </si>
  <si>
    <t>10.1590/1678-476620151052235241</t>
  </si>
  <si>
    <t xml:space="preserve">São Francisco de Paula </t>
  </si>
  <si>
    <t xml:space="preserve">Santana do Livramento </t>
  </si>
  <si>
    <t xml:space="preserve">Piratini </t>
  </si>
  <si>
    <t xml:space="preserve">Tapes </t>
  </si>
  <si>
    <t xml:space="preserve">Cambará do Sul </t>
  </si>
  <si>
    <t xml:space="preserve">Maquiné </t>
  </si>
  <si>
    <t xml:space="preserve">Capão do Leão </t>
  </si>
  <si>
    <t xml:space="preserve">Arroio Grande </t>
  </si>
  <si>
    <t xml:space="preserve">Rosário do Sul </t>
  </si>
  <si>
    <t xml:space="preserve">Manoel Viana </t>
  </si>
  <si>
    <t xml:space="preserve">São Francisco de Assis </t>
  </si>
  <si>
    <t xml:space="preserve">Alegrete </t>
  </si>
  <si>
    <t xml:space="preserve">Caçapava do Sul </t>
  </si>
  <si>
    <t xml:space="preserve">São Sepé </t>
  </si>
  <si>
    <t xml:space="preserve">Dom Pedrito </t>
  </si>
  <si>
    <t xml:space="preserve">Viamão </t>
  </si>
  <si>
    <t xml:space="preserve">Encruzilhada do Sul </t>
  </si>
  <si>
    <t xml:space="preserve">Pedras Altas </t>
  </si>
  <si>
    <t xml:space="preserve">Santana da Boa Vista </t>
  </si>
  <si>
    <t xml:space="preserve">Pinheiro Machado </t>
  </si>
  <si>
    <t xml:space="preserve">Herval </t>
  </si>
  <si>
    <t xml:space="preserve">Bagé </t>
  </si>
  <si>
    <t xml:space="preserve">Muitos Capões </t>
  </si>
  <si>
    <t xml:space="preserve">Bom Jesus </t>
  </si>
  <si>
    <t xml:space="preserve">Hulha Negra </t>
  </si>
  <si>
    <t xml:space="preserve">Santo Antônio da Patrulha </t>
  </si>
  <si>
    <t xml:space="preserve">Nova Roma do Sul </t>
  </si>
  <si>
    <t>-31.0427</t>
  </si>
  <si>
    <t>-54.5375</t>
  </si>
  <si>
    <t>-29.95972</t>
  </si>
  <si>
    <t>-50.6711</t>
  </si>
  <si>
    <t>-28.8063</t>
  </si>
  <si>
    <t>-50.6131</t>
  </si>
  <si>
    <t>-30.61411</t>
  </si>
  <si>
    <t>-53.53258</t>
  </si>
  <si>
    <t>-30.2961</t>
  </si>
  <si>
    <t>-53.53777</t>
  </si>
  <si>
    <t>-30.2913</t>
  </si>
  <si>
    <t>-53.7605</t>
  </si>
  <si>
    <t>-30.37055</t>
  </si>
  <si>
    <t>-53.6008</t>
  </si>
  <si>
    <t>-30.35107</t>
  </si>
  <si>
    <t>-51.0405</t>
  </si>
  <si>
    <t>-30.6966</t>
  </si>
  <si>
    <t>-49.5224</t>
  </si>
  <si>
    <t>-28.2333</t>
  </si>
  <si>
    <t>-51.1833</t>
  </si>
  <si>
    <t>-28.33305</t>
  </si>
  <si>
    <t>-50.6966</t>
  </si>
  <si>
    <t>-28.33611</t>
  </si>
  <si>
    <t>-50.6755</t>
  </si>
  <si>
    <t>-29.03027</t>
  </si>
  <si>
    <t>-51.41916</t>
  </si>
  <si>
    <t>-30.41722</t>
  </si>
  <si>
    <t>-53.43638</t>
  </si>
  <si>
    <t>-28.80607</t>
  </si>
  <si>
    <t>-50.5168</t>
  </si>
  <si>
    <t>-31.58091</t>
  </si>
  <si>
    <t>-53.47975</t>
  </si>
  <si>
    <t>-31.02008</t>
  </si>
  <si>
    <t>-53.66596</t>
  </si>
  <si>
    <t>-32.09612</t>
  </si>
  <si>
    <t>-53.58937</t>
  </si>
  <si>
    <t>-31.775259</t>
  </si>
  <si>
    <t>-53.80291</t>
  </si>
  <si>
    <t>-30.6155</t>
  </si>
  <si>
    <t>-51.3625</t>
  </si>
  <si>
    <t>-31.8431</t>
  </si>
  <si>
    <t>-53.5854</t>
  </si>
  <si>
    <t>-29.0829</t>
  </si>
  <si>
    <t>-50.3666</t>
  </si>
  <si>
    <t>-31.29572</t>
  </si>
  <si>
    <t>-53.47415</t>
  </si>
  <si>
    <t>-30.5644</t>
  </si>
  <si>
    <t>-52.15723</t>
  </si>
  <si>
    <t>-28.7291</t>
  </si>
  <si>
    <t>-50.4208</t>
  </si>
  <si>
    <t>-29.3562</t>
  </si>
  <si>
    <t>-50.2208</t>
  </si>
  <si>
    <t>-29.4882</t>
  </si>
  <si>
    <t>-50.3381</t>
  </si>
  <si>
    <t>-29.665037</t>
  </si>
  <si>
    <t>-55.20817</t>
  </si>
  <si>
    <t>-29.66503</t>
  </si>
  <si>
    <t>-49.20817</t>
  </si>
  <si>
    <t>-30.49141</t>
  </si>
  <si>
    <t>-29.44003</t>
  </si>
  <si>
    <t>-55.41661</t>
  </si>
  <si>
    <t>-31.77767</t>
  </si>
  <si>
    <t>-52.59165</t>
  </si>
  <si>
    <t>-30.6038</t>
  </si>
  <si>
    <t>-55.0952</t>
  </si>
  <si>
    <t>-29.9625</t>
  </si>
  <si>
    <t>-55.3538</t>
  </si>
  <si>
    <t>-30.4909</t>
  </si>
  <si>
    <t>-48.9826</t>
  </si>
  <si>
    <t>-31.182</t>
  </si>
  <si>
    <t>-54.0751</t>
  </si>
  <si>
    <t>-30.6961</t>
  </si>
  <si>
    <t>-55.52188</t>
  </si>
  <si>
    <t>-32.103349</t>
  </si>
  <si>
    <t>-53.10558</t>
  </si>
  <si>
    <t>-29.5925</t>
  </si>
  <si>
    <t>-50.1788</t>
  </si>
  <si>
    <t>-30.97692</t>
  </si>
  <si>
    <t>-53.05377</t>
  </si>
  <si>
    <t>Incorrect coordinate</t>
  </si>
  <si>
    <t>RTWO6</t>
  </si>
  <si>
    <t>Pedó, Ezequiel, Tomazzoni, AC., Hartz,SM, Christoff, AU</t>
  </si>
  <si>
    <t>Ezequiel Pedó, Ana C. Tomazzoni, Sandra M. Hartz, Alexandre U. Christoff</t>
  </si>
  <si>
    <t>Diet of crab-eating fox, Cerdocyon thous (Linnaeus)(Carnivora, Canidae), in a suburban area of southern Brazil. </t>
  </si>
  <si>
    <t>Revista Brasileira de Zoologia </t>
  </si>
  <si>
    <t>The crab-eating fox, Cerdocyon thous (Linnaeus, 1766), is a small canid with twilight and nocturnal habits from savannas and forests of South America. In this study, we seasonally determined and quantified the diet of C. thous in Lami Biological Reserve, a conservation unit with 179.78ha situated in a suburban area in the municipality of Porto Alegre, southern Brazil. During the year 2000, we collected 80 fecal samples - 20 for each season - in two or three week sampling intervals, along trails inside the Reserve. Samples were dried in an oven for 24h at 60ºC, immersed in 70% alcohol, and prey items were identified using a stereomicroscope. The diet of the crab-eating fox was essentially carnivorous (87.62% composed by vertebrates), with seasonal variation (p = 0.0009) and absence of fruits. Small non-flying mammals and birds were the most frequent prey, being proportionally more preyed in autumn and summer, respectively. Arthropods were more preyed in winter and spring and bird/reptile eggs only in summer and spring, in the reproduction period of these groups.</t>
  </si>
  <si>
    <t>10.1590/S0101-81752006000300005</t>
  </si>
  <si>
    <t>Coordinate fell into the middle of Guaiba Laggon. Value taken from Linck et al. 2021</t>
  </si>
  <si>
    <t>The raccoon (Procyon cancrivorus, F. Cuvier, 1798) is the only procyonid that occurs in Itapuã State Park. This conservation area has 5,566.5 ha and it is located in Porto Alegre metropolitan area. The purpose of this study was to do qualitative and quantitative analyses of the alimentary items consumed by the raccoons in the park, as well as investigate the seasonality influence upon the diet of these animals. Every month in 2002 fecal samples on fixed transects were collected, adding up two hundred and three samples. Forty-one alimentary items were found (53% fruits and 47% of animal origin items). The Arecaceae botanic family was the most eaten food, denoting the Syagrus romanzoffiana (Cham.) Glassman like the key resource of the raccoon diet, and the Butia capitata (Mart.) Becc. like an important seasonal alimentary resource. Other fruits like Ficus sp., Vitex megapotamica (Spreng.) Mold., Psidium sp., and Eugenia uruguayensis Cambess. were registered as additional items, sustaining the opportunist behavior of this species. Orthoptera, Blattaria, and Coleoptera were the most eaten invertebrate animals in the four seasons. The high relative frequencies of birds, rodents, and other mammals on the raccoon’s taxodiet during the winter and spring denote its needs for a more improved diet of proteins in this time, due probably to low temperatures and to the birth of the cubs. The difference in the diet composition was proved using the randomization test (α=0.05) to all the seasons, except between the winter and the spring. This result indicates that the diet of Procyon cancrivorus in PEI reflects the seasonal changes. Key words: fecal analysis, feeding items, Procyon, southern Brazil.</t>
  </si>
  <si>
    <t xml:space="preserve">Pellanda, M., Castro Almeida, C. M., dos Santos, M. D. F. M., &amp; Hartz, S. M. </t>
  </si>
  <si>
    <t>RTWO7</t>
  </si>
  <si>
    <t>Dieta do mão-pelada (Procyon cancrivorus, Procyonidae, Carnivora) no Parque Estadual de Itapuã, sul do Brasil. </t>
  </si>
  <si>
    <t>Neotropical Biology &amp; Conservation</t>
  </si>
  <si>
    <t>Itapuã State Park, southern Brazil</t>
  </si>
  <si>
    <t>search in google earth by "Itapuã State Park, southern Brazil"</t>
  </si>
  <si>
    <t>RTWO8</t>
  </si>
  <si>
    <t>10.5902/198050988459</t>
  </si>
  <si>
    <t xml:space="preserve">Pinto, L. C., &amp; Duarte, M. M. </t>
  </si>
  <si>
    <t>Occurrence (new record) of maned wolf Chrysocyon brachyurus (Illiger, 1815)(Carnivora, Canidae) in southern Brazil</t>
  </si>
  <si>
    <t>Ciência Florestal</t>
  </si>
  <si>
    <t>The present study presents the record of occurrence of Chrysocyon brachyurus (Illiger, 1815) in an area of wet grasslands which is adjacent to the riparian forest along Ibicui river, Rio Grande do Sul state, Brazil. The species was found through the use of camera traps and search of vestiges in pre-established transections in the area, as part of an environmental monitoring program of a forestation project.</t>
  </si>
  <si>
    <t>jan-mar</t>
  </si>
  <si>
    <t>Cacequi</t>
  </si>
  <si>
    <t>21J 705532</t>
  </si>
  <si>
    <t xml:space="preserve">Silveira de Oliveira, Ê., Ludwig da Fontoura Rodrigues, M., Machado Severo, M., Gomes dos Santos, T., &amp; Kasper, C. B. </t>
  </si>
  <si>
    <t>RTWO9</t>
  </si>
  <si>
    <t>Who’s afraid of the big bad boar? Assessing the effect of wild boar presence on the occurrence and activity patterns of other mammals. </t>
  </si>
  <si>
    <t>e0235312</t>
  </si>
  <si>
    <t>jul</t>
  </si>
  <si>
    <t>Wild boar are considered one the world’s worst invasive species and linked to biodiversity loss, competition for resources, predation of native species, and habitat modifications. In this study, we use camera traps to evaluate whether the invasive wild boar had an effect on the medium-sized mammal community of a protected area in southern Brazil. Based on photographic records, we evaluated whether the presence and relative abundance of wild boar was associated with a decrease in diversity or change in activity of medium-sized mammals. All comparisons were made between samples where wild boar were present or absent. The records of each camera during a season were considered a sample. The wild boar was the fourth most common species in the study area being present in 7.8% of the photographic records. The species richness of mammals was not negatively affected by the occurrence of wild boar and most common species did not exhibit changes in the daily activity pattern. However, we recorded an increase in the time elapsed between an observation of wild boar and the record of the next species relative to the average latency period observed among other mammalian species. This average latency period was similar to that observed in the case of large predators such as Puma, and its increase could be reflective partly of the avoidance of native species to wild boar. Nevertheless, our results show that the effect of invasive wild boar on the mammal community is not large as expected.</t>
  </si>
  <si>
    <t>10.1371/journal.pone.0235312</t>
  </si>
  <si>
    <t>National Forest (FLONA) of São Francisco de Paula</t>
  </si>
  <si>
    <t>Niche overlap and resource partitioning between two sympatric fox species in southern Brazil. </t>
  </si>
  <si>
    <t xml:space="preserve">Vieira, E. M., &amp; Port, D. </t>
  </si>
  <si>
    <t>RTWO10</t>
  </si>
  <si>
    <t>nov</t>
  </si>
  <si>
    <t>10.1111/j.1469-7998.2006.00237.x</t>
  </si>
  <si>
    <r>
      <t>Prevalência de Bertiella sp. em um grupo de bugios-pretos, Alouatta caraya (Humbolt, 1812)</t>
    </r>
    <r>
      <rPr>
        <sz val="12"/>
        <color rgb="FF000000"/>
        <rFont val="Calibri Light"/>
        <family val="2"/>
        <scheme val="major"/>
      </rPr>
      <t xml:space="preserve">. </t>
    </r>
  </si>
  <si>
    <r>
      <t>Age-sex analysis of activity budget, diet, and positional behavior in Alouatta caraya in an orchard forest.</t>
    </r>
    <r>
      <rPr>
        <sz val="12"/>
        <color rgb="FF000000"/>
        <rFont val="Calibri Light"/>
        <family val="2"/>
        <scheme val="major"/>
      </rPr>
      <t xml:space="preserve"> </t>
    </r>
  </si>
  <si>
    <t>Procyon cancrivorous, the crab-eating raccoon or mao pelada (in portuguese) is a procyonid widely distributed in the Neotropical region (Goldman 1950). According to previous studies it is generally considered as na omnivorous-frugivorous species, as demonstrated by the presence of more than 50% of fruits in relation to invertebrate items in its diet. In Brazil, there are no studies on the feeding ecology, behavior, habitat utilization and distributiion of Procyon cancrivorous. The presence of this species has been recorded in the Lami Biological Reserve, situated in an urban zone in southern Brazil for Brack et al. (1992). The objective of this paper is to provide additional information about the diet of Procyon cancrivorous by (a) qualitatively and quantitatively describing its diet and (b) assessing the relative importance of the various food items.</t>
  </si>
  <si>
    <t>Barra do Ribeiro</t>
  </si>
  <si>
    <t>30◦ 04’ 52” S</t>
  </si>
  <si>
    <t>51◦ 01’ 24” W</t>
  </si>
  <si>
    <t>30◦ 53’ 27” S</t>
  </si>
  <si>
    <t>55◦ 31’ 58” W</t>
  </si>
  <si>
    <t>30◦ 23’ 17” S</t>
  </si>
  <si>
    <t>51◦ 8’ 12” W</t>
  </si>
  <si>
    <t>31◦ 33’ 29” S</t>
  </si>
  <si>
    <t>53◦ 40’ 21” W</t>
  </si>
  <si>
    <t>32◦ 14’ 15” S</t>
  </si>
  <si>
    <t>53◦ 05’ 13” W</t>
  </si>
  <si>
    <t>3004’S</t>
  </si>
  <si>
    <t>5531’W</t>
  </si>
  <si>
    <t>31.301170S</t>
  </si>
  <si>
    <t>53.950588W</t>
  </si>
  <si>
    <t>30.103136S</t>
  </si>
  <si>
    <t>51.684382W</t>
  </si>
  <si>
    <t>52 09 ′59 ″W</t>
  </si>
  <si>
    <t>2934’5”S</t>
  </si>
  <si>
    <t xml:space="preserve">5138’45”O </t>
  </si>
  <si>
    <t>32 07′ 54″ S</t>
  </si>
  <si>
    <t>52 20′ 53″ W</t>
  </si>
  <si>
    <t>3233618″S</t>
  </si>
  <si>
    <t>5290062″W</t>
  </si>
  <si>
    <t>3006457″S</t>
  </si>
  <si>
    <t>5547026″W</t>
  </si>
  <si>
    <t>3128059.8″S</t>
  </si>
  <si>
    <t>5348044″W</t>
  </si>
  <si>
    <t>3008086″S</t>
  </si>
  <si>
    <t>5547515″W</t>
  </si>
  <si>
    <t>3025053″S</t>
  </si>
  <si>
    <t>5528009″W</t>
  </si>
  <si>
    <t>2910′S</t>
  </si>
  <si>
    <t>5005′W</t>
  </si>
  <si>
    <t>3032′42″S</t>
  </si>
  <si>
    <t>5523′6″W</t>
  </si>
  <si>
    <t>2941’49”S</t>
  </si>
  <si>
    <t>5532’11”O</t>
  </si>
  <si>
    <t>2923’ S</t>
  </si>
  <si>
    <t>4945’ W</t>
  </si>
  <si>
    <t>2940’ S</t>
  </si>
  <si>
    <t>5001’ W</t>
  </si>
  <si>
    <t>2957’ S</t>
  </si>
  <si>
    <t>5013’ W</t>
  </si>
  <si>
    <t>2928’S</t>
  </si>
  <si>
    <t>5013’W</t>
  </si>
  <si>
    <t>3005’51”S</t>
  </si>
  <si>
    <t> 5140’42”W</t>
  </si>
  <si>
    <t>2923′35′′S</t>
  </si>
  <si>
    <t>5525′44′′W</t>
  </si>
  <si>
    <t xml:space="preserve">2924′11′′S </t>
  </si>
  <si>
    <t>5534′48′′W</t>
  </si>
  <si>
    <t>2919′19′′S</t>
  </si>
  <si>
    <t>5532′10′′W</t>
  </si>
  <si>
    <t>2913′52′′S</t>
  </si>
  <si>
    <t>5528′01′′W</t>
  </si>
  <si>
    <t>2909′29′′S</t>
  </si>
  <si>
    <t>5525′16′′W</t>
  </si>
  <si>
    <t>2907′34′′S</t>
  </si>
  <si>
    <t>5523′56′′W</t>
  </si>
  <si>
    <t>2918′47′′S</t>
  </si>
  <si>
    <t>5531′12′′W</t>
  </si>
  <si>
    <t xml:space="preserve">2906′04′′S </t>
  </si>
  <si>
    <t>5519′01′′W</t>
  </si>
  <si>
    <t>3004′S</t>
  </si>
  <si>
    <t>5531′W</t>
  </si>
  <si>
    <t>3115′17″S</t>
  </si>
  <si>
    <t xml:space="preserve"> 5212′31″W</t>
  </si>
  <si>
    <t>3115′18″S</t>
  </si>
  <si>
    <t xml:space="preserve"> 5212′34″W</t>
  </si>
  <si>
    <t>3116′55″S</t>
  </si>
  <si>
    <t xml:space="preserve"> 5204′39″W</t>
  </si>
  <si>
    <t>3110′58″S</t>
  </si>
  <si>
    <t xml:space="preserve"> 5221′19″W</t>
  </si>
  <si>
    <t>3111′13″S</t>
  </si>
  <si>
    <t xml:space="preserve"> 5213′58″W</t>
  </si>
  <si>
    <t>3110′43″S</t>
  </si>
  <si>
    <t xml:space="preserve"> 5218′25″W</t>
  </si>
  <si>
    <t>3118′48″S</t>
  </si>
  <si>
    <t>3112′39″S</t>
  </si>
  <si>
    <t xml:space="preserve"> 5215′29″W</t>
  </si>
  <si>
    <t>3112′46″S</t>
  </si>
  <si>
    <t>3114′41″S</t>
  </si>
  <si>
    <t xml:space="preserve"> 5215′35″W</t>
  </si>
  <si>
    <t>3113′51″S</t>
  </si>
  <si>
    <t xml:space="preserve"> 5214′37″W</t>
  </si>
  <si>
    <t>3117′47″S</t>
  </si>
  <si>
    <t xml:space="preserve"> 5209′38″W</t>
  </si>
  <si>
    <t>29 42’ S</t>
  </si>
  <si>
    <t>53 42’ W</t>
  </si>
  <si>
    <t>The composition and abundance fluctuations of Oligoryzomys nigripes (Olfers, 1818), Akodon montensis Thomas, 1913, Delomys dorsalis (Hensel, 1872) and Oryzomys angouya Fisher, 1814 were studied from August 1992 to August 1993 in two areas of mixed forest with conifers at National Forest of São Francisco de Paula (2923’S, 5023’W), southern Brazil. Seven bimestrial trappings were carried out in each study area. Two grids of 60 traps were exposed simultaneously during five nights in each trapping period. The highest abundance indexes occurred in August 1992 and August 1993, just on the final stage of seed production by Araucaria angustifolia. Such observations, more evident for O. nigripes and A. montensis, point out that populations of these species increased when there were many A. angustifolia seeds on the floor. The high abundance indexes exhibited by A. montensis in August 1992 and August 1993 can be explained by recruitment. D. dorsalis seems to be the most habitat selective species because of the low abundance indexes that were found in the area with high densities of A. angustifolia. O. angouya was recorded occasionally and always in low levels of abundance in both study areas. The presence of these species, in spite of low abundance indexes, during the stage of seed production by A. angustifolia in the forest, points out that resource availability indeed increases at this time. The rise in local abundances of O. nigripes and A. montensis also corroborates this hypothesis</t>
  </si>
  <si>
    <t>The species composition of rodents was studied from August 1992 to August 1993 and from February 1997 to March 1999 in areas of mixed forest with conifers and grasslands at Floresta Nacional de Sao Francisco de Paula (29º23'S, 5023'W) and Centro de Pesquisas e Conservção da Natureza Pro-Mata (between 29"27' and 29º35'S, 50'08' and 5015'W), Rio Grande do Sul State, southern Brazil. The small rodents were collected using Sherman live traps and pitfall traps. The larger ones were not captured but just recorded by visual identification or photo and film record. The study also presents a description of the vegetational community for that areas of intensive trapping effort. Thirteen species of rodents were identified: Akodon azarae. Akodon montensis, Lundomys molitor, Delomys dorsalis, Oligoryzomys flavescens, Oligoryzomys nigripes, Oryzomys ratticeps, Oxymycterus iheringi, Oxymycterus nasutus, Sphigurus villosus, Dasyprocta azarae, Phyllomys dasytrix, Kannabateomys amblyonix. Furthermore, the vegetal species Matayba cristae Keitz is registerecl for the first time in Rio Grande do Sul State.</t>
  </si>
  <si>
    <t>5015'W</t>
  </si>
  <si>
    <t>2634’08”S</t>
  </si>
  <si>
    <t>5140’18”O</t>
  </si>
  <si>
    <t>2634’53”S</t>
  </si>
  <si>
    <t>5142’44”O</t>
  </si>
  <si>
    <t>2909′36″S</t>
  </si>
  <si>
    <t>5006′00″W</t>
  </si>
  <si>
    <t>32 07’ S</t>
  </si>
  <si>
    <t>52 09’ O</t>
  </si>
  <si>
    <t>32 09’ S</t>
  </si>
  <si>
    <t>52 11’ O</t>
  </si>
  <si>
    <t>3000′42″ S</t>
  </si>
  <si>
    <t>5057′54″W</t>
  </si>
  <si>
    <t>2803'S</t>
  </si>
  <si>
    <t>5111'W</t>
  </si>
  <si>
    <t>2919'S</t>
  </si>
  <si>
    <t>4946'W</t>
  </si>
  <si>
    <t>2953'S</t>
  </si>
  <si>
    <t>5016'W</t>
  </si>
  <si>
    <t>2954'S</t>
  </si>
  <si>
    <t>2957'S</t>
  </si>
  <si>
    <t>5137'W</t>
  </si>
  <si>
    <t>3040'S</t>
  </si>
  <si>
    <t>5123'W</t>
  </si>
  <si>
    <t>3229'S</t>
  </si>
  <si>
    <t>5234'W</t>
  </si>
  <si>
    <t>3214'S</t>
  </si>
  <si>
    <t>5305'W</t>
  </si>
  <si>
    <t>3252'S</t>
  </si>
  <si>
    <t>5409'W</t>
  </si>
  <si>
    <t>295′30.7″S</t>
  </si>
  <si>
    <t xml:space="preserve"> 5514′0.1″W</t>
  </si>
  <si>
    <t>2921′14.3″S</t>
  </si>
  <si>
    <t xml:space="preserve"> 5514′9.9″W</t>
  </si>
  <si>
    <t>2926′40.4″S</t>
  </si>
  <si>
    <t xml:space="preserve"> 552′23″W</t>
  </si>
  <si>
    <t>2939′56.5″S</t>
  </si>
  <si>
    <t xml:space="preserve"> 559′47.7″W</t>
  </si>
  <si>
    <t>2926′24.2″S</t>
  </si>
  <si>
    <t xml:space="preserve"> 5525′0.2″W</t>
  </si>
  <si>
    <t>2935′8.8″S</t>
  </si>
  <si>
    <t xml:space="preserve"> 5536′24.8″W</t>
  </si>
  <si>
    <t>2937′3.6″S</t>
  </si>
  <si>
    <t xml:space="preserve"> 5541′12.6″W</t>
  </si>
  <si>
    <t>2929′44.4″S</t>
  </si>
  <si>
    <t xml:space="preserve"> 5551′42.6″W</t>
  </si>
  <si>
    <t>2951′20″S</t>
  </si>
  <si>
    <t xml:space="preserve"> 5521′34.6″W</t>
  </si>
  <si>
    <t>303′18.7″S</t>
  </si>
  <si>
    <t xml:space="preserve"> 5529′16.1″W</t>
  </si>
  <si>
    <t>304′57.3″S</t>
  </si>
  <si>
    <t xml:space="preserve"> 5528′3.6″W</t>
  </si>
  <si>
    <t>3016′39.7″S</t>
  </si>
  <si>
    <t xml:space="preserve"> 5540′23.9″W</t>
  </si>
  <si>
    <t>3033′41.1″S</t>
  </si>
  <si>
    <t xml:space="preserve"> 5531′27.2″W</t>
  </si>
  <si>
    <t>3043′17.2″S</t>
  </si>
  <si>
    <t xml:space="preserve"> 5530′18″W</t>
  </si>
  <si>
    <t>3027′32.4″S</t>
  </si>
  <si>
    <t xml:space="preserve"> 5542′47.7″W</t>
  </si>
  <si>
    <t>2936’43”S</t>
  </si>
  <si>
    <t>5616’23”W</t>
  </si>
  <si>
    <t>2936′56′′S</t>
  </si>
  <si>
    <t>5617′13′′W</t>
  </si>
  <si>
    <t>2902′39′′S</t>
  </si>
  <si>
    <t>5340′25′′W</t>
  </si>
  <si>
    <t>Sympatry and natural hybridization betweenhowler monkey taxa (Alouatta spp.) has only recentlybeing confirmed in the wild. Surveys in areas of potentialcontact between the distribution of two taxa have shownthat sympatry is rare, although more common than previ-ously known. Here we report the results of a surveyconducted in a contact zone between the only two sexuallydichromatic howler monkey taxa, Alouatta caraya andA. guariba clamitans, in Sa ̃o Francisco de Assis, State ofRio Grande do Sul, Brazil. Our survey, covering an area ofabout 400 ha at the Cerro dos Negros (293305000–293501000S, 545804000–545905000W; *100–279 m a.s.l.),was successful in locating seven black-and-gold and onebrown howler monkey social groups living syntopically.Black-and-gold group size ranged from 5 to 15 individuals,whereas the brown group was composed of 7 individuals.The pelage color of three adult males belonging to differentblack-and-gold groups and another adult male belonging tothe brown howler group presented a mosaic of red or ruf-ous and black. These adult males and an adult female livingin another black-and-gold group are putative hybrids.Therefore, it appears that pre-zygotic reproductive isolationhas not evolved, at least not completely, between thesehowler monkey species, corroborating previous reports forthese and other Alouatta taxa. Future genetic studies needto confirm the occurrence of hybridization in this contactzone, and to determine the viability and fertility of hybridsand their possible offspring. In addition, there is no evi-dence supporting the existence of significant segregation inhabitat and resource utilization by black-and-gold andbrown howler monkeys</t>
  </si>
  <si>
    <t>2933'50''</t>
  </si>
  <si>
    <t>5458'40''W</t>
  </si>
  <si>
    <t>2935'10''S</t>
  </si>
  <si>
    <t>5459'50''W</t>
  </si>
  <si>
    <t>2937′S</t>
  </si>
  <si>
    <t>5617′W</t>
  </si>
  <si>
    <t>The discovery of two groups of the black howler monkey,Alouatta caraya, inhabiting two orchards on a cattle farm, Fazenda Casa Branca (2956′S, 5559′W), Rio Grande do Sul State, Brazil, represents a new southern limit for the geographic distribution of this species.</t>
  </si>
  <si>
    <t>2519’11.4" S</t>
  </si>
  <si>
    <t xml:space="preserve">4909’25.6" W </t>
  </si>
  <si>
    <t xml:space="preserve">2434’22”S </t>
  </si>
  <si>
    <t>4955’35”W</t>
  </si>
  <si>
    <t>2508’59,71" W</t>
  </si>
  <si>
    <t>5225’5,37" S</t>
  </si>
  <si>
    <t>The pampas deer, Ozotoceros bezoarticus (Linnaeus, 1758) was studied between August 1996 and September 1997 at Fazenda Santa Maria (2534' and 2536'S, 4946'and 4949'W) at Lapa, Paraná State. During that period we have collected information on feeding habits, group composition, time ofthe year for birth ofyoungsters and time for antlers change. The presence ofthe animal in the area was confirmed by the finding ofvestiges and visual occurrences. Animais were observed feeding on young leaves of soya been (Glicine max), oat (Avena saliva), ryegrass (Lolium multiflorum) and barley (Hordeum vulgare). Only one female was observed teeding on dry leaves. A stag was observed feeding on a barley ear. Group's average size was 1.5 individual. Stags/female proportion was I: 0.96. Animais displaying velvet coated antlers were observed in June and July which is in accordance with literature about antlers change in a definite period restricted to winter. Only one youngster was observed in September 1996. It is believed that the species survive in the region despite human activities through adaptation of feeding habits with the introduction of agricultural species. This population could disappear in a few years because of the small number of individuais and their isolation</t>
  </si>
  <si>
    <t>2529’520”S</t>
  </si>
  <si>
    <t>4939’243”W</t>
  </si>
  <si>
    <t xml:space="preserve">3025'53.1''S </t>
  </si>
  <si>
    <t>5528'09.9″W</t>
  </si>
  <si>
    <t>2951'58.1″S</t>
  </si>
  <si>
    <t>5121'54.5″W</t>
  </si>
  <si>
    <t>3005'32.0″S</t>
  </si>
  <si>
    <t>5051'00.0″W</t>
  </si>
  <si>
    <t>3128'59.8″S</t>
  </si>
  <si>
    <t>5348'44.1″W</t>
  </si>
  <si>
    <t>Daily activity patterns are important elements of species behavior that reflect how they interact with their environment and with other related species. To investigate these patterns is crucial to understand how environmental or community changes may affect this behavior in each particular species. Within the Felidae family, research becomes fundamental to assess how small wild cats respond to local conditions and pressures, once there is a large gap in studies addressing such issues. Leopardus guttulus (Hensel, 1872) is an endangered species classified as Vulnerable (VU) at a regional and global level, being threatened mainly by the loss and fragmentation of its habitats. The aim of this study is to document the daily activity patterns of L. guttulus at the Lami Biological Reserve, and the influence of seasonality and temperature on those patterns. We also aimed to quantify how many individuals were using the Biological Reserve during the study period and evaluate their permanence in the area. We obtained 25 independent records for L. guttulus, which was the only cat species recorded at the site during the study period. In general, the species presented a cathemeral habit, being active throughout the 24 hours of the day, but with a more crepuscular/nocturnal activity in the spring and summer. The relationship between the species’ activity and temperature showed that more than 70% of the records were obtained in a narrow range of 10-17C. We identified at least two individuals that remained at the site from four to six months of the year, with a higher detection frequency between August and November. Our results showed some interesting trends for the temporal activity of L. guttulus, suggesting flexibility related to seasonality, and the importance of the biological reserve to the preservation of this cat species in the southern limit of its distribution.</t>
  </si>
  <si>
    <t>3014’08”S</t>
  </si>
  <si>
    <t>5105’42”W</t>
  </si>
  <si>
    <t>2925′S</t>
  </si>
  <si>
    <t>5023′W</t>
  </si>
  <si>
    <t>Mechanisms that favour the co-occurrence of morphologically and ecologically similar species in South America are potentially relevant, because two or more species often occur in sympatry. In the present study, we investigated possible mechanisms of resource partitioning between two sympatric species of foxes, the crab-eating fox Cerdocyon thous and the pampas fox Pseudalopex gymnocercus, in the National Park of Aparados da Serra in southern Brazil (2910′S, 5005′W). We considered three main niche dimensions – habitat, diet and time – and evaluated the overlap between the two species in these dimensions. We conducted the study from June 2000 to October 2001 in an area composed of open grasslands and Araucaria forests. We studied the foxes by using a combination of scat analysis and direct observation. A comparison of their diet indicated that it was very similar for both species in all seasons (Pianka's indexes ranging from 0.920 to 0.957). The most common food item for both species of foxes was rodents, followed by coleopterans, birds and plant remains (seeds and fruits). As expected by the niche-complementarity hypothesis, we detected differences along other niche axes. Pseudalopex gymnocercus seemed to occur only in open areas, including grasslands and dirt roads, whereas C. thous was more generalist in habitat use, occurring both inside and at the edge of forests. However, both fox species were common in grassland habitats, where they might compete for resources. The differences were more marked for activity time, with the crab-eating fox being significantly more nocturnal (circular mean of time of sighting=23:39 h, se=56 min) than the pampas fox (circular mean=19:56 h, se=64 min; Watson's F=6.06, P=0.02). We suggest that the larger C. thous could be limiting the activity of P. gymnocercus by interference competition.</t>
  </si>
  <si>
    <t>ALL24</t>
  </si>
  <si>
    <t>Eizirik, E., Indrusiak, C.B., Trigo, T.C., Sana, D.A., Mazim, F.D., Freitas, T.R.O.</t>
  </si>
  <si>
    <t>Refined mapping and characterization of the geographic contact zone between oncilla and geoffroy's cat in southern Brazil</t>
  </si>
  <si>
    <t>Cat News</t>
  </si>
  <si>
    <t>The precise geographic distribution of neotropical cats is still poorly known. In this study we have characterized the geographic distribution of two closely related felids in southern Brazil, where their ranges meet - the oncilla or little spotted cat, and the geoffroy's cat. Individuals bearing atypical coat color patterns (appearing as mixtures of characteristics of both species) were observed in this region, suggesting that hybridization may be occurring between these two neotropical cats in the conctact zone</t>
  </si>
  <si>
    <t>no geo data</t>
  </si>
  <si>
    <t>Chiroptera</t>
  </si>
  <si>
    <t>Rodentia</t>
  </si>
  <si>
    <t>Proboscidea</t>
  </si>
  <si>
    <t>Carnivora</t>
  </si>
  <si>
    <t>Order</t>
  </si>
  <si>
    <t>Xenarthra</t>
  </si>
  <si>
    <t>Non-flying small mammals</t>
  </si>
  <si>
    <t>Notoungulata</t>
  </si>
  <si>
    <t>Perissodactyla </t>
  </si>
  <si>
    <t>didelphimorphia</t>
  </si>
  <si>
    <t>several</t>
  </si>
  <si>
    <t>Gomphothere</t>
  </si>
  <si>
    <t>Artiodactyla</t>
  </si>
  <si>
    <t>Litopterna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</si>
</sst>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ont>
    <font>
      <sz val="10"/>
      <name val="Arial"/>
      <family val="2"/>
    </font>
    <font>
      <sz val="8"/>
      <name val="Calibri"/>
      <family val="2"/>
      <scheme val="minor"/>
    </font>
    <font>
      <u/>
      <sz val="11"/>
      <color theme="10"/>
      <name val="Calibri"/>
      <family val="2"/>
      <scheme val="minor"/>
    </font>
    <font>
      <sz val="11"/>
      <name val="Calibri Light"/>
      <family val="2"/>
      <scheme val="major"/>
    </font>
    <font>
      <sz val="11"/>
      <color theme="1"/>
      <name val="Calibri Light"/>
      <family val="2"/>
      <scheme val="major"/>
    </font>
    <font>
      <sz val="12"/>
      <name val="Calibri Light"/>
      <family val="2"/>
      <scheme val="major"/>
    </font>
    <font>
      <sz val="12"/>
      <color theme="1"/>
      <name val="Calibri Light"/>
      <family val="2"/>
      <scheme val="major"/>
    </font>
    <font>
      <sz val="12"/>
      <color rgb="FF000000"/>
      <name val="Calibri Light"/>
      <family val="2"/>
      <scheme val="major"/>
    </font>
    <font>
      <sz val="12"/>
      <color theme="10"/>
      <name val="Calibri Light"/>
      <family val="2"/>
      <scheme val="major"/>
    </font>
    <font>
      <sz val="12"/>
      <color rgb="FF242021"/>
      <name val="Calibri Light"/>
      <family val="2"/>
      <scheme val="major"/>
    </font>
    <font>
      <sz val="12"/>
      <color rgb="FF222222"/>
      <name val="Calibri Light"/>
      <family val="2"/>
      <scheme val="major"/>
    </font>
    <font>
      <sz val="12"/>
      <color rgb="FF231F20"/>
      <name val="Calibri Light"/>
      <family val="2"/>
      <scheme val="major"/>
    </font>
    <font>
      <sz val="12"/>
      <color rgb="FF333333"/>
      <name val="Calibri Light"/>
      <family val="2"/>
      <scheme val="major"/>
    </font>
    <font>
      <sz val="12"/>
      <color rgb="FF111111"/>
      <name val="Calibri Light"/>
      <family val="2"/>
      <scheme val="major"/>
    </font>
    <font>
      <sz val="12"/>
      <color rgb="FF212121"/>
      <name val="Calibri Light"/>
      <family val="2"/>
      <scheme val="major"/>
    </font>
    <font>
      <u/>
      <sz val="12"/>
      <color theme="10"/>
      <name val="Calibri Light"/>
      <family val="2"/>
      <scheme val="major"/>
    </font>
    <font>
      <sz val="11"/>
      <color rgb="FF202124"/>
      <name val="Arial"/>
      <family val="2"/>
    </font>
    <font>
      <sz val="10"/>
      <color rgb="FF000000"/>
      <name val="Arial"/>
      <family val="2"/>
    </font>
  </fonts>
  <fills count="2">
    <fill>
      <patternFill patternType="none"/>
    </fill>
    <fill>
      <patternFill patternType="gray125"/>
    </fill>
  </fills>
  <borders count="3">
    <border>
      <left/>
      <right/>
      <top/>
      <bottom/>
      <diagonal/>
    </border>
    <border>
      <left/>
      <right/>
      <top style="medium">
        <color rgb="FF000000"/>
      </top>
      <bottom/>
      <diagonal/>
    </border>
    <border>
      <left/>
      <right/>
      <top/>
      <bottom style="medium">
        <color rgb="FF000000"/>
      </bottom>
      <diagonal/>
    </border>
  </borders>
  <cellStyleXfs count="3">
    <xf numFmtId="0" fontId="0" fillId="0" borderId="0"/>
    <xf numFmtId="0" fontId="1" fillId="0" borderId="0"/>
    <xf numFmtId="0" fontId="4" fillId="0" borderId="0" applyNumberFormat="0" applyFill="0" applyBorder="0" applyAlignment="0" applyProtection="0"/>
  </cellStyleXfs>
  <cellXfs count="33">
    <xf numFmtId="0" fontId="0" fillId="0" borderId="0" xfId="0"/>
    <xf numFmtId="0" fontId="5" fillId="0" borderId="0" xfId="0" applyFont="1"/>
    <xf numFmtId="0" fontId="6" fillId="0" borderId="0" xfId="0" applyFont="1"/>
    <xf numFmtId="0" fontId="5" fillId="0" borderId="0" xfId="1" applyFont="1"/>
    <xf numFmtId="0" fontId="5" fillId="0" borderId="0" xfId="1" applyFont="1" applyFill="1"/>
    <xf numFmtId="0" fontId="7" fillId="0" borderId="0" xfId="1" applyFont="1" applyAlignment="1">
      <alignment horizontal="left" vertical="center"/>
    </xf>
    <xf numFmtId="0" fontId="7" fillId="0" borderId="0" xfId="0" applyFont="1" applyAlignment="1">
      <alignment horizontal="left" vertical="center"/>
    </xf>
    <xf numFmtId="0" fontId="2" fillId="0" borderId="0" xfId="1" applyFont="1" applyAlignment="1">
      <alignment horizontal="left" vertical="center"/>
    </xf>
    <xf numFmtId="0" fontId="2" fillId="0" borderId="0" xfId="0" applyFont="1" applyAlignment="1">
      <alignment horizontal="left" vertical="center"/>
    </xf>
    <xf numFmtId="0" fontId="7" fillId="0" borderId="0" xfId="1" applyFont="1" applyFill="1" applyAlignment="1">
      <alignment horizontal="left" vertical="center"/>
    </xf>
    <xf numFmtId="0" fontId="7" fillId="0" borderId="1" xfId="0" applyFont="1" applyBorder="1" applyAlignment="1">
      <alignment horizontal="left" vertical="center"/>
    </xf>
    <xf numFmtId="0" fontId="7" fillId="0" borderId="2" xfId="0" applyFont="1" applyBorder="1" applyAlignment="1">
      <alignment horizontal="left" vertical="center"/>
    </xf>
    <xf numFmtId="0" fontId="8" fillId="0" borderId="0" xfId="0" applyFont="1" applyAlignment="1">
      <alignment horizontal="left" vertical="center"/>
    </xf>
    <xf numFmtId="0" fontId="7" fillId="0" borderId="0" xfId="2" applyFont="1" applyAlignment="1">
      <alignment horizontal="left" vertical="center"/>
    </xf>
    <xf numFmtId="0" fontId="9" fillId="0" borderId="0" xfId="0" applyFont="1" applyAlignment="1">
      <alignment horizontal="left" vertical="center"/>
    </xf>
    <xf numFmtId="0" fontId="10" fillId="0" borderId="0" xfId="2"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16" fontId="7" fillId="0" borderId="0" xfId="0" applyNumberFormat="1" applyFont="1" applyAlignment="1">
      <alignment horizontal="left" vertical="center"/>
    </xf>
    <xf numFmtId="0" fontId="7" fillId="0" borderId="0" xfId="0" quotePrefix="1" applyFont="1" applyAlignment="1">
      <alignment horizontal="left" vertical="center"/>
    </xf>
    <xf numFmtId="0" fontId="7" fillId="0" borderId="0" xfId="0" applyNumberFormat="1" applyFont="1" applyAlignment="1">
      <alignment horizontal="left" vertical="center"/>
    </xf>
    <xf numFmtId="0" fontId="17" fillId="0" borderId="0" xfId="2" applyFont="1" applyAlignment="1">
      <alignment horizontal="left" vertical="center"/>
    </xf>
    <xf numFmtId="0" fontId="7" fillId="0" borderId="0" xfId="0" applyFont="1" applyFill="1" applyAlignment="1">
      <alignment horizontal="left" vertical="center"/>
    </xf>
    <xf numFmtId="0" fontId="12" fillId="0" borderId="0" xfId="0" applyFont="1" applyFill="1" applyAlignment="1">
      <alignment horizontal="left" vertical="center"/>
    </xf>
    <xf numFmtId="0" fontId="2" fillId="0" borderId="0" xfId="0" applyFont="1" applyFill="1" applyAlignment="1">
      <alignment horizontal="left" vertical="center"/>
    </xf>
    <xf numFmtId="0" fontId="8" fillId="0" borderId="0" xfId="0" applyFont="1" applyFill="1" applyAlignment="1">
      <alignment horizontal="left" vertical="center"/>
    </xf>
    <xf numFmtId="0" fontId="7" fillId="0" borderId="0" xfId="0" applyNumberFormat="1" applyFont="1" applyFill="1" applyAlignment="1">
      <alignment horizontal="left" vertical="center"/>
    </xf>
    <xf numFmtId="0" fontId="18" fillId="0" borderId="0" xfId="0" applyFont="1"/>
    <xf numFmtId="0" fontId="19" fillId="0" borderId="0" xfId="0" applyFont="1"/>
  </cellXfs>
  <cellStyles count="3">
    <cellStyle name="Hiperlink" xfId="2" builtinId="8"/>
    <cellStyle name="Normal" xfId="0" builtinId="0"/>
    <cellStyle name="Normal 2" xfId="1" xr:uid="{A18B9B48-F1F7-416C-9C37-4DF3475059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x.doi.org/10.1002%2Fece3.1407" TargetMode="External"/><Relationship Id="rId13" Type="http://schemas.openxmlformats.org/officeDocument/2006/relationships/hyperlink" Target="https://doi.org/10.1590/S1676-06032012000100021" TargetMode="External"/><Relationship Id="rId18" Type="http://schemas.openxmlformats.org/officeDocument/2006/relationships/hyperlink" Target="https://doi.org/10.1159/000331584" TargetMode="External"/><Relationship Id="rId26" Type="http://schemas.openxmlformats.org/officeDocument/2006/relationships/hyperlink" Target="https://doi.org/10.13102/scb8100" TargetMode="External"/><Relationship Id="rId3" Type="http://schemas.openxmlformats.org/officeDocument/2006/relationships/hyperlink" Target="https://dx.doi.org/10.1002%2Fece3.1407" TargetMode="External"/><Relationship Id="rId21" Type="http://schemas.openxmlformats.org/officeDocument/2006/relationships/hyperlink" Target="https://doi.org/10.1159/000331584" TargetMode="External"/><Relationship Id="rId7" Type="http://schemas.openxmlformats.org/officeDocument/2006/relationships/hyperlink" Target="https://dx.doi.org/10.1002%2Fece3.1407" TargetMode="External"/><Relationship Id="rId12" Type="http://schemas.openxmlformats.org/officeDocument/2006/relationships/hyperlink" Target="https://doi.org/10.11646/zootaxa.4294.1.3" TargetMode="External"/><Relationship Id="rId17" Type="http://schemas.openxmlformats.org/officeDocument/2006/relationships/hyperlink" Target="https://doi.org/10.1159/000331584" TargetMode="External"/><Relationship Id="rId25" Type="http://schemas.openxmlformats.org/officeDocument/2006/relationships/hyperlink" Target="http://dx.doi.org/10.1002/(SICI)1096-8644(199808)106:4%3C533::AID-AJPA8%3E3.0.CO;2-J" TargetMode="External"/><Relationship Id="rId2" Type="http://schemas.openxmlformats.org/officeDocument/2006/relationships/hyperlink" Target="https://doi.org/10.1590/S1676-06032012000300023" TargetMode="External"/><Relationship Id="rId16" Type="http://schemas.openxmlformats.org/officeDocument/2006/relationships/hyperlink" Target="https://doi.org/10.1159/000331584" TargetMode="External"/><Relationship Id="rId20" Type="http://schemas.openxmlformats.org/officeDocument/2006/relationships/hyperlink" Target="https://doi.org/10.1159/000331584" TargetMode="External"/><Relationship Id="rId1" Type="http://schemas.openxmlformats.org/officeDocument/2006/relationships/hyperlink" Target="https://doi.org/10.1590/S1984-46702010000100015" TargetMode="External"/><Relationship Id="rId6" Type="http://schemas.openxmlformats.org/officeDocument/2006/relationships/hyperlink" Target="https://dx.doi.org/10.1002%2Fece3.1407" TargetMode="External"/><Relationship Id="rId11" Type="http://schemas.openxmlformats.org/officeDocument/2006/relationships/hyperlink" Target="https://dx.doi.org/10.1002%2Fece3.1407" TargetMode="External"/><Relationship Id="rId24" Type="http://schemas.openxmlformats.org/officeDocument/2006/relationships/hyperlink" Target="http://dx.doi.org/10.1007/s10764-008-9257-6" TargetMode="External"/><Relationship Id="rId5" Type="http://schemas.openxmlformats.org/officeDocument/2006/relationships/hyperlink" Target="https://dx.doi.org/10.1002%2Fece3.1407" TargetMode="External"/><Relationship Id="rId15" Type="http://schemas.openxmlformats.org/officeDocument/2006/relationships/hyperlink" Target="https://doi.org/10.1590/S1676-06032012000100021" TargetMode="External"/><Relationship Id="rId23" Type="http://schemas.openxmlformats.org/officeDocument/2006/relationships/hyperlink" Target="https://doi.org/10.1590/S1676-06032008000100015" TargetMode="External"/><Relationship Id="rId10" Type="http://schemas.openxmlformats.org/officeDocument/2006/relationships/hyperlink" Target="https://dx.doi.org/10.1002%2Fece3.1407" TargetMode="External"/><Relationship Id="rId19" Type="http://schemas.openxmlformats.org/officeDocument/2006/relationships/hyperlink" Target="https://doi.org/10.1159/000331584" TargetMode="External"/><Relationship Id="rId4" Type="http://schemas.openxmlformats.org/officeDocument/2006/relationships/hyperlink" Target="https://dx.doi.org/10.1002%2Fece3.1407" TargetMode="External"/><Relationship Id="rId9" Type="http://schemas.openxmlformats.org/officeDocument/2006/relationships/hyperlink" Target="https://dx.doi.org/10.1002%2Fece3.1407" TargetMode="External"/><Relationship Id="rId14" Type="http://schemas.openxmlformats.org/officeDocument/2006/relationships/hyperlink" Target="https://doi.org/10.1159/000331584" TargetMode="External"/><Relationship Id="rId22" Type="http://schemas.openxmlformats.org/officeDocument/2006/relationships/hyperlink" Target="https://doi.org/10.1159/000331584"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18"/>
  <sheetViews>
    <sheetView tabSelected="1" zoomScaleNormal="100" workbookViewId="0">
      <pane xSplit="2" ySplit="1" topLeftCell="D23" activePane="bottomRight" state="frozen"/>
      <selection pane="topRight" activeCell="C1" sqref="C1"/>
      <selection pane="bottomLeft" activeCell="A2" sqref="A2"/>
      <selection pane="bottomRight" activeCell="Q32" sqref="Q32"/>
    </sheetView>
  </sheetViews>
  <sheetFormatPr defaultRowHeight="12.75" x14ac:dyDescent="0.25"/>
  <cols>
    <col min="1" max="1" width="13.140625" style="8" customWidth="1"/>
    <col min="2" max="2" width="21.7109375" style="8" customWidth="1"/>
    <col min="3" max="4" width="12.140625" style="8" customWidth="1"/>
    <col min="5" max="15" width="9.140625" style="8"/>
    <col min="16" max="16" width="18.42578125" style="8" bestFit="1" customWidth="1"/>
    <col min="17" max="17" width="18.28515625" style="8" bestFit="1" customWidth="1"/>
    <col min="18" max="19" width="9.140625" style="8"/>
    <col min="20" max="20" width="13.42578125" style="8" bestFit="1" customWidth="1"/>
    <col min="21" max="21" width="15" style="8" bestFit="1" customWidth="1"/>
    <col min="22" max="16384" width="9.140625" style="8"/>
  </cols>
  <sheetData>
    <row r="1" spans="1:27" ht="15.75" x14ac:dyDescent="0.25">
      <c r="A1" s="5" t="s">
        <v>13</v>
      </c>
      <c r="B1" s="5" t="s">
        <v>0</v>
      </c>
      <c r="C1" s="5" t="s">
        <v>1</v>
      </c>
      <c r="D1" s="5" t="s">
        <v>2</v>
      </c>
      <c r="E1" s="5" t="s">
        <v>3</v>
      </c>
      <c r="F1" s="5" t="s">
        <v>4</v>
      </c>
      <c r="G1" s="5" t="s">
        <v>5</v>
      </c>
      <c r="H1" s="5" t="s">
        <v>6</v>
      </c>
      <c r="I1" s="5" t="s">
        <v>7</v>
      </c>
      <c r="J1" s="5" t="s">
        <v>8</v>
      </c>
      <c r="K1" s="5" t="s">
        <v>9</v>
      </c>
      <c r="L1" s="5" t="s">
        <v>10</v>
      </c>
      <c r="M1" s="5" t="s">
        <v>11</v>
      </c>
      <c r="N1" s="5" t="s">
        <v>12</v>
      </c>
      <c r="O1" s="5" t="s">
        <v>480</v>
      </c>
      <c r="P1" s="5" t="s">
        <v>481</v>
      </c>
      <c r="Q1" s="5" t="s">
        <v>482</v>
      </c>
      <c r="R1" s="5" t="s">
        <v>500</v>
      </c>
      <c r="S1" s="5" t="s">
        <v>506</v>
      </c>
      <c r="T1" s="5" t="s">
        <v>729</v>
      </c>
      <c r="U1" s="6" t="s">
        <v>730</v>
      </c>
      <c r="V1" s="7" t="s">
        <v>1557</v>
      </c>
      <c r="W1" s="7"/>
      <c r="X1" s="7"/>
      <c r="Y1" s="7"/>
      <c r="Z1" s="7"/>
      <c r="AA1" s="7"/>
    </row>
    <row r="2" spans="1:27" ht="15.75" x14ac:dyDescent="0.25">
      <c r="A2" s="5" t="s">
        <v>21</v>
      </c>
      <c r="B2" s="5" t="s">
        <v>14</v>
      </c>
      <c r="C2" s="5" t="s">
        <v>15</v>
      </c>
      <c r="D2" s="5" t="s">
        <v>16</v>
      </c>
      <c r="E2" s="5" t="s">
        <v>17</v>
      </c>
      <c r="F2" s="5" t="s">
        <v>18</v>
      </c>
      <c r="G2" s="5" t="s">
        <v>19</v>
      </c>
      <c r="H2" s="5">
        <v>2012</v>
      </c>
      <c r="I2" s="5">
        <v>102</v>
      </c>
      <c r="J2" s="5">
        <v>3</v>
      </c>
      <c r="K2" s="5">
        <v>303</v>
      </c>
      <c r="L2" s="5">
        <v>310</v>
      </c>
      <c r="M2" s="5" t="s">
        <v>507</v>
      </c>
      <c r="N2" s="5" t="s">
        <v>20</v>
      </c>
      <c r="O2" s="6" t="s">
        <v>483</v>
      </c>
      <c r="P2" s="6" t="s">
        <v>484</v>
      </c>
      <c r="Q2" s="6" t="s">
        <v>485</v>
      </c>
      <c r="R2" s="5" t="s">
        <v>501</v>
      </c>
      <c r="S2" s="5" t="s">
        <v>507</v>
      </c>
      <c r="T2" s="5">
        <v>-27.967002000000001</v>
      </c>
      <c r="U2" s="6">
        <v>-50.816685999999997</v>
      </c>
      <c r="V2" s="7" t="s">
        <v>1556</v>
      </c>
      <c r="W2" s="7"/>
      <c r="X2" s="7"/>
      <c r="Y2" s="7"/>
      <c r="Z2" s="7"/>
      <c r="AA2" s="7"/>
    </row>
    <row r="3" spans="1:27" ht="15.75" x14ac:dyDescent="0.25">
      <c r="A3" s="5" t="s">
        <v>21</v>
      </c>
      <c r="B3" s="5" t="s">
        <v>14</v>
      </c>
      <c r="C3" s="5" t="s">
        <v>15</v>
      </c>
      <c r="D3" s="5" t="s">
        <v>16</v>
      </c>
      <c r="E3" s="5" t="s">
        <v>17</v>
      </c>
      <c r="F3" s="5" t="s">
        <v>18</v>
      </c>
      <c r="G3" s="5" t="s">
        <v>19</v>
      </c>
      <c r="H3" s="5">
        <v>2012</v>
      </c>
      <c r="I3" s="5">
        <v>102</v>
      </c>
      <c r="J3" s="5">
        <v>3</v>
      </c>
      <c r="K3" s="5">
        <v>303</v>
      </c>
      <c r="L3" s="5">
        <v>310</v>
      </c>
      <c r="M3" s="5" t="s">
        <v>507</v>
      </c>
      <c r="N3" s="5" t="s">
        <v>20</v>
      </c>
      <c r="O3" s="6" t="s">
        <v>486</v>
      </c>
      <c r="P3" s="6" t="s">
        <v>487</v>
      </c>
      <c r="Q3" s="6" t="s">
        <v>488</v>
      </c>
      <c r="R3" s="5" t="s">
        <v>501</v>
      </c>
      <c r="S3" s="5" t="s">
        <v>507</v>
      </c>
      <c r="T3" s="5">
        <v>-28.316728000000001</v>
      </c>
      <c r="U3" s="6">
        <v>-50.716574999999999</v>
      </c>
      <c r="V3" s="7" t="s">
        <v>1556</v>
      </c>
      <c r="W3" s="7"/>
      <c r="X3" s="7"/>
      <c r="Y3" s="7"/>
      <c r="Z3" s="7"/>
      <c r="AA3" s="7"/>
    </row>
    <row r="4" spans="1:27" ht="15.75" x14ac:dyDescent="0.25">
      <c r="A4" s="5" t="s">
        <v>21</v>
      </c>
      <c r="B4" s="5" t="s">
        <v>14</v>
      </c>
      <c r="C4" s="5" t="s">
        <v>15</v>
      </c>
      <c r="D4" s="5" t="s">
        <v>16</v>
      </c>
      <c r="E4" s="5" t="s">
        <v>17</v>
      </c>
      <c r="F4" s="5" t="s">
        <v>18</v>
      </c>
      <c r="G4" s="5" t="s">
        <v>19</v>
      </c>
      <c r="H4" s="5">
        <v>2012</v>
      </c>
      <c r="I4" s="5">
        <v>102</v>
      </c>
      <c r="J4" s="5">
        <v>3</v>
      </c>
      <c r="K4" s="5">
        <v>303</v>
      </c>
      <c r="L4" s="5">
        <v>310</v>
      </c>
      <c r="M4" s="5" t="s">
        <v>507</v>
      </c>
      <c r="N4" s="5" t="s">
        <v>20</v>
      </c>
      <c r="O4" s="6" t="s">
        <v>489</v>
      </c>
      <c r="P4" s="6" t="s">
        <v>490</v>
      </c>
      <c r="Q4" s="6" t="s">
        <v>491</v>
      </c>
      <c r="R4" s="5" t="s">
        <v>501</v>
      </c>
      <c r="S4" s="5" t="s">
        <v>507</v>
      </c>
      <c r="T4" s="5">
        <v>-33.316667000000002</v>
      </c>
      <c r="U4" s="6">
        <v>-53.9</v>
      </c>
      <c r="V4" s="7" t="s">
        <v>1556</v>
      </c>
      <c r="W4" s="7"/>
      <c r="X4" s="7"/>
      <c r="Y4" s="7"/>
      <c r="Z4" s="7"/>
      <c r="AA4" s="7"/>
    </row>
    <row r="5" spans="1:27" ht="15.75" x14ac:dyDescent="0.25">
      <c r="A5" s="5" t="s">
        <v>21</v>
      </c>
      <c r="B5" s="5" t="s">
        <v>14</v>
      </c>
      <c r="C5" s="5" t="s">
        <v>15</v>
      </c>
      <c r="D5" s="5" t="s">
        <v>16</v>
      </c>
      <c r="E5" s="5" t="s">
        <v>17</v>
      </c>
      <c r="F5" s="5" t="s">
        <v>18</v>
      </c>
      <c r="G5" s="5" t="s">
        <v>19</v>
      </c>
      <c r="H5" s="5">
        <v>2012</v>
      </c>
      <c r="I5" s="5">
        <v>102</v>
      </c>
      <c r="J5" s="5">
        <v>3</v>
      </c>
      <c r="K5" s="5">
        <v>303</v>
      </c>
      <c r="L5" s="5">
        <v>310</v>
      </c>
      <c r="M5" s="5" t="s">
        <v>507</v>
      </c>
      <c r="N5" s="5" t="s">
        <v>20</v>
      </c>
      <c r="O5" s="6" t="s">
        <v>492</v>
      </c>
      <c r="P5" s="5" t="s">
        <v>493</v>
      </c>
      <c r="Q5" s="6" t="s">
        <v>494</v>
      </c>
      <c r="R5" s="5" t="s">
        <v>501</v>
      </c>
      <c r="S5" s="5" t="s">
        <v>507</v>
      </c>
      <c r="T5" s="5">
        <v>-30.083341000000001</v>
      </c>
      <c r="U5" s="6">
        <v>-55.499996000000003</v>
      </c>
      <c r="V5" s="7" t="s">
        <v>1556</v>
      </c>
      <c r="W5" s="7"/>
      <c r="X5" s="7"/>
      <c r="Y5" s="7"/>
      <c r="Z5" s="7"/>
      <c r="AA5" s="7"/>
    </row>
    <row r="6" spans="1:27" ht="15.75" x14ac:dyDescent="0.25">
      <c r="A6" s="5" t="s">
        <v>29</v>
      </c>
      <c r="B6" s="5" t="s">
        <v>22</v>
      </c>
      <c r="C6" s="5" t="s">
        <v>23</v>
      </c>
      <c r="D6" s="5" t="s">
        <v>24</v>
      </c>
      <c r="E6" s="5" t="s">
        <v>25</v>
      </c>
      <c r="F6" s="5" t="s">
        <v>26</v>
      </c>
      <c r="G6" s="5" t="s">
        <v>27</v>
      </c>
      <c r="H6" s="5">
        <v>2019</v>
      </c>
      <c r="I6" s="5">
        <v>99</v>
      </c>
      <c r="J6" s="5" t="s">
        <v>507</v>
      </c>
      <c r="K6" s="5">
        <v>128</v>
      </c>
      <c r="L6" s="5">
        <v>135</v>
      </c>
      <c r="M6" s="5" t="s">
        <v>507</v>
      </c>
      <c r="N6" s="5" t="s">
        <v>28</v>
      </c>
      <c r="O6" s="5" t="s">
        <v>536</v>
      </c>
      <c r="P6" s="6" t="s">
        <v>1369</v>
      </c>
      <c r="Q6" s="6" t="s">
        <v>1370</v>
      </c>
      <c r="R6" s="5" t="s">
        <v>501</v>
      </c>
      <c r="S6" s="5" t="s">
        <v>731</v>
      </c>
      <c r="T6" s="5">
        <v>-30.066680999999999</v>
      </c>
      <c r="U6" s="6">
        <v>-55.516652000000001</v>
      </c>
      <c r="V6" s="7" t="s">
        <v>1556</v>
      </c>
      <c r="W6" s="7"/>
      <c r="X6" s="7"/>
      <c r="Y6" s="7"/>
      <c r="Z6" s="7"/>
      <c r="AA6" s="7"/>
    </row>
    <row r="7" spans="1:27" ht="15.75" x14ac:dyDescent="0.25">
      <c r="A7" s="5" t="s">
        <v>37</v>
      </c>
      <c r="B7" s="5" t="s">
        <v>30</v>
      </c>
      <c r="C7" s="5" t="s">
        <v>31</v>
      </c>
      <c r="D7" s="5" t="s">
        <v>32</v>
      </c>
      <c r="E7" s="5" t="s">
        <v>33</v>
      </c>
      <c r="F7" s="5" t="s">
        <v>34</v>
      </c>
      <c r="G7" s="5" t="s">
        <v>35</v>
      </c>
      <c r="H7" s="5">
        <v>2014</v>
      </c>
      <c r="I7" s="5">
        <v>31</v>
      </c>
      <c r="J7" s="5">
        <v>2</v>
      </c>
      <c r="K7" s="5">
        <v>153</v>
      </c>
      <c r="L7" s="5">
        <v>161</v>
      </c>
      <c r="M7" s="5" t="s">
        <v>507</v>
      </c>
      <c r="N7" s="5" t="s">
        <v>36</v>
      </c>
      <c r="O7" s="5" t="s">
        <v>495</v>
      </c>
      <c r="P7" s="6">
        <v>288369</v>
      </c>
      <c r="Q7" s="6">
        <v>6282442</v>
      </c>
      <c r="R7" s="5" t="s">
        <v>502</v>
      </c>
      <c r="S7" s="5" t="s">
        <v>507</v>
      </c>
      <c r="T7" s="5">
        <v>-33.576748000000002</v>
      </c>
      <c r="U7" s="6">
        <v>-53.280189</v>
      </c>
      <c r="V7" s="7" t="s">
        <v>1553</v>
      </c>
      <c r="W7" s="7"/>
      <c r="X7" s="7"/>
      <c r="Y7" s="7"/>
      <c r="Z7" s="7"/>
      <c r="AA7" s="7"/>
    </row>
    <row r="8" spans="1:27" ht="15.75" x14ac:dyDescent="0.25">
      <c r="A8" s="5" t="s">
        <v>37</v>
      </c>
      <c r="B8" s="5" t="s">
        <v>30</v>
      </c>
      <c r="C8" s="5" t="s">
        <v>31</v>
      </c>
      <c r="D8" s="5" t="s">
        <v>32</v>
      </c>
      <c r="E8" s="5" t="s">
        <v>33</v>
      </c>
      <c r="F8" s="5" t="s">
        <v>34</v>
      </c>
      <c r="G8" s="5" t="s">
        <v>35</v>
      </c>
      <c r="H8" s="5">
        <v>2014</v>
      </c>
      <c r="I8" s="5">
        <v>31</v>
      </c>
      <c r="J8" s="5">
        <v>2</v>
      </c>
      <c r="K8" s="5">
        <v>153</v>
      </c>
      <c r="L8" s="5">
        <v>161</v>
      </c>
      <c r="M8" s="5" t="s">
        <v>507</v>
      </c>
      <c r="N8" s="5" t="s">
        <v>36</v>
      </c>
      <c r="O8" s="5" t="s">
        <v>496</v>
      </c>
      <c r="P8" s="6">
        <v>288914</v>
      </c>
      <c r="Q8" s="6">
        <v>6281884</v>
      </c>
      <c r="R8" s="5" t="s">
        <v>502</v>
      </c>
      <c r="S8" s="5" t="s">
        <v>507</v>
      </c>
      <c r="T8" s="5">
        <v>-33.598804999999999</v>
      </c>
      <c r="U8" s="6">
        <v>-53.228630000000003</v>
      </c>
      <c r="V8" s="7" t="s">
        <v>1553</v>
      </c>
      <c r="W8" s="7"/>
      <c r="X8" s="7"/>
      <c r="Y8" s="7"/>
      <c r="Z8" s="7"/>
      <c r="AA8" s="7"/>
    </row>
    <row r="9" spans="1:27" ht="15.75" x14ac:dyDescent="0.25">
      <c r="A9" s="5" t="s">
        <v>37</v>
      </c>
      <c r="B9" s="5" t="s">
        <v>30</v>
      </c>
      <c r="C9" s="5" t="s">
        <v>31</v>
      </c>
      <c r="D9" s="5" t="s">
        <v>32</v>
      </c>
      <c r="E9" s="5" t="s">
        <v>33</v>
      </c>
      <c r="F9" s="5" t="s">
        <v>34</v>
      </c>
      <c r="G9" s="5" t="s">
        <v>35</v>
      </c>
      <c r="H9" s="5">
        <v>2014</v>
      </c>
      <c r="I9" s="5">
        <v>31</v>
      </c>
      <c r="J9" s="5">
        <v>2</v>
      </c>
      <c r="K9" s="5">
        <v>153</v>
      </c>
      <c r="L9" s="5">
        <v>161</v>
      </c>
      <c r="M9" s="5" t="s">
        <v>507</v>
      </c>
      <c r="N9" s="5" t="s">
        <v>36</v>
      </c>
      <c r="O9" s="5" t="s">
        <v>497</v>
      </c>
      <c r="P9" s="6">
        <v>293353</v>
      </c>
      <c r="Q9" s="6">
        <v>6284182</v>
      </c>
      <c r="R9" s="5" t="s">
        <v>502</v>
      </c>
      <c r="S9" s="5" t="s">
        <v>507</v>
      </c>
      <c r="T9" s="5">
        <v>-33.581885</v>
      </c>
      <c r="U9" s="6">
        <v>-53.274464000000002</v>
      </c>
      <c r="V9" s="7" t="s">
        <v>1553</v>
      </c>
      <c r="W9" s="7"/>
      <c r="X9" s="7"/>
      <c r="Y9" s="7"/>
      <c r="Z9" s="7"/>
      <c r="AA9" s="7"/>
    </row>
    <row r="10" spans="1:27" ht="15.75" x14ac:dyDescent="0.25">
      <c r="A10" s="5" t="s">
        <v>37</v>
      </c>
      <c r="B10" s="5" t="s">
        <v>30</v>
      </c>
      <c r="C10" s="5" t="s">
        <v>31</v>
      </c>
      <c r="D10" s="5" t="s">
        <v>32</v>
      </c>
      <c r="E10" s="5" t="s">
        <v>33</v>
      </c>
      <c r="F10" s="5" t="s">
        <v>34</v>
      </c>
      <c r="G10" s="5" t="s">
        <v>35</v>
      </c>
      <c r="H10" s="5">
        <v>2014</v>
      </c>
      <c r="I10" s="5">
        <v>31</v>
      </c>
      <c r="J10" s="5">
        <v>2</v>
      </c>
      <c r="K10" s="5">
        <v>153</v>
      </c>
      <c r="L10" s="5">
        <v>161</v>
      </c>
      <c r="M10" s="5" t="s">
        <v>507</v>
      </c>
      <c r="N10" s="5" t="s">
        <v>36</v>
      </c>
      <c r="O10" s="5" t="s">
        <v>498</v>
      </c>
      <c r="P10" s="6">
        <v>293208</v>
      </c>
      <c r="Q10" s="6">
        <v>6280102</v>
      </c>
      <c r="R10" s="5" t="s">
        <v>502</v>
      </c>
      <c r="S10" s="5" t="s">
        <v>507</v>
      </c>
      <c r="T10" s="5">
        <v>-33.562052999999999</v>
      </c>
      <c r="U10" s="6">
        <v>-53.226134000000002</v>
      </c>
      <c r="V10" s="7" t="s">
        <v>1553</v>
      </c>
      <c r="W10" s="7"/>
      <c r="X10" s="7"/>
      <c r="Y10" s="7"/>
      <c r="Z10" s="7"/>
      <c r="AA10" s="7"/>
    </row>
    <row r="11" spans="1:27" ht="15.75" x14ac:dyDescent="0.25">
      <c r="A11" s="5" t="s">
        <v>37</v>
      </c>
      <c r="B11" s="5" t="s">
        <v>30</v>
      </c>
      <c r="C11" s="5" t="s">
        <v>31</v>
      </c>
      <c r="D11" s="5" t="s">
        <v>32</v>
      </c>
      <c r="E11" s="5" t="s">
        <v>33</v>
      </c>
      <c r="F11" s="5" t="s">
        <v>34</v>
      </c>
      <c r="G11" s="5" t="s">
        <v>35</v>
      </c>
      <c r="H11" s="5">
        <v>2014</v>
      </c>
      <c r="I11" s="5">
        <v>31</v>
      </c>
      <c r="J11" s="5">
        <v>2</v>
      </c>
      <c r="K11" s="5">
        <v>153</v>
      </c>
      <c r="L11" s="5">
        <v>161</v>
      </c>
      <c r="M11" s="5" t="s">
        <v>507</v>
      </c>
      <c r="N11" s="5" t="s">
        <v>36</v>
      </c>
      <c r="O11" s="5" t="s">
        <v>499</v>
      </c>
      <c r="P11" s="6">
        <v>293107</v>
      </c>
      <c r="Q11" s="6">
        <v>6280711</v>
      </c>
      <c r="R11" s="5" t="s">
        <v>502</v>
      </c>
      <c r="S11" s="5" t="s">
        <v>507</v>
      </c>
      <c r="T11" s="5">
        <v>-33.593333000000001</v>
      </c>
      <c r="U11" s="6">
        <v>-53.229576999999999</v>
      </c>
      <c r="V11" s="7" t="s">
        <v>1553</v>
      </c>
      <c r="W11" s="7"/>
      <c r="X11" s="7"/>
      <c r="Y11" s="7"/>
      <c r="Z11" s="7"/>
      <c r="AA11" s="7"/>
    </row>
    <row r="12" spans="1:27" ht="15.75" x14ac:dyDescent="0.25">
      <c r="A12" s="5" t="s">
        <v>37</v>
      </c>
      <c r="B12" s="5" t="s">
        <v>30</v>
      </c>
      <c r="C12" s="5" t="s">
        <v>31</v>
      </c>
      <c r="D12" s="5" t="s">
        <v>32</v>
      </c>
      <c r="E12" s="5" t="s">
        <v>33</v>
      </c>
      <c r="F12" s="5" t="s">
        <v>34</v>
      </c>
      <c r="G12" s="5" t="s">
        <v>35</v>
      </c>
      <c r="H12" s="5">
        <v>2014</v>
      </c>
      <c r="I12" s="5">
        <v>31</v>
      </c>
      <c r="J12" s="5">
        <v>2</v>
      </c>
      <c r="K12" s="5">
        <v>153</v>
      </c>
      <c r="L12" s="5">
        <v>161</v>
      </c>
      <c r="M12" s="5" t="s">
        <v>507</v>
      </c>
      <c r="N12" s="5" t="s">
        <v>36</v>
      </c>
      <c r="O12" s="5" t="s">
        <v>496</v>
      </c>
      <c r="P12" s="6">
        <v>289340</v>
      </c>
      <c r="Q12" s="6">
        <v>6287498</v>
      </c>
      <c r="R12" s="5" t="s">
        <v>502</v>
      </c>
      <c r="S12" s="5" t="s">
        <v>507</v>
      </c>
      <c r="T12" s="5">
        <v>-33.531382999999998</v>
      </c>
      <c r="U12" s="6">
        <v>-53.268543000000001</v>
      </c>
      <c r="V12" s="7" t="s">
        <v>1553</v>
      </c>
      <c r="W12" s="7"/>
      <c r="X12" s="7"/>
      <c r="Y12" s="7"/>
      <c r="Z12" s="7"/>
      <c r="AA12" s="7"/>
    </row>
    <row r="13" spans="1:27" ht="15.75" x14ac:dyDescent="0.25">
      <c r="A13" s="5" t="s">
        <v>45</v>
      </c>
      <c r="B13" s="5" t="s">
        <v>38</v>
      </c>
      <c r="C13" s="5" t="s">
        <v>39</v>
      </c>
      <c r="D13" s="5" t="s">
        <v>40</v>
      </c>
      <c r="E13" s="5" t="s">
        <v>41</v>
      </c>
      <c r="F13" s="5" t="s">
        <v>42</v>
      </c>
      <c r="G13" s="5" t="s">
        <v>43</v>
      </c>
      <c r="H13" s="5">
        <v>2018</v>
      </c>
      <c r="I13" s="5">
        <v>16</v>
      </c>
      <c r="J13" s="5">
        <v>3</v>
      </c>
      <c r="K13" s="5">
        <v>151</v>
      </c>
      <c r="L13" s="5">
        <v>157</v>
      </c>
      <c r="M13" s="5" t="s">
        <v>507</v>
      </c>
      <c r="N13" s="5" t="s">
        <v>44</v>
      </c>
      <c r="O13" s="5" t="s">
        <v>503</v>
      </c>
      <c r="P13" s="6" t="s">
        <v>1371</v>
      </c>
      <c r="Q13" s="6" t="s">
        <v>1372</v>
      </c>
      <c r="R13" s="5" t="s">
        <v>504</v>
      </c>
      <c r="S13" s="5" t="s">
        <v>507</v>
      </c>
      <c r="T13" s="5">
        <v>-31.301169999999999</v>
      </c>
      <c r="U13" s="6">
        <v>-53.950588000000003</v>
      </c>
      <c r="V13" s="7" t="s">
        <v>1554</v>
      </c>
      <c r="W13" s="7"/>
      <c r="X13" s="7"/>
      <c r="Y13" s="7"/>
      <c r="Z13" s="7"/>
      <c r="AA13" s="7"/>
    </row>
    <row r="14" spans="1:27" ht="15.75" x14ac:dyDescent="0.25">
      <c r="A14" s="5" t="s">
        <v>45</v>
      </c>
      <c r="B14" s="5" t="s">
        <v>38</v>
      </c>
      <c r="C14" s="5" t="s">
        <v>39</v>
      </c>
      <c r="D14" s="5" t="s">
        <v>40</v>
      </c>
      <c r="E14" s="5" t="s">
        <v>41</v>
      </c>
      <c r="F14" s="5" t="s">
        <v>42</v>
      </c>
      <c r="G14" s="5" t="s">
        <v>43</v>
      </c>
      <c r="H14" s="5">
        <v>2018</v>
      </c>
      <c r="I14" s="5">
        <v>16</v>
      </c>
      <c r="J14" s="5">
        <v>3</v>
      </c>
      <c r="K14" s="5">
        <v>151</v>
      </c>
      <c r="L14" s="5">
        <v>157</v>
      </c>
      <c r="M14" s="5" t="s">
        <v>507</v>
      </c>
      <c r="N14" s="5" t="s">
        <v>44</v>
      </c>
      <c r="O14" s="6" t="s">
        <v>505</v>
      </c>
      <c r="P14" s="6" t="s">
        <v>1373</v>
      </c>
      <c r="Q14" s="6" t="s">
        <v>1374</v>
      </c>
      <c r="R14" s="5" t="s">
        <v>504</v>
      </c>
      <c r="S14" s="5" t="s">
        <v>507</v>
      </c>
      <c r="T14" s="6">
        <v>-30.103135999999999</v>
      </c>
      <c r="U14" s="6">
        <v>-51.684381999999999</v>
      </c>
      <c r="V14" s="7" t="s">
        <v>1554</v>
      </c>
      <c r="W14" s="7"/>
      <c r="X14" s="7"/>
      <c r="Y14" s="7"/>
      <c r="Z14" s="7"/>
      <c r="AA14" s="7"/>
    </row>
    <row r="15" spans="1:27" ht="15.75" x14ac:dyDescent="0.25">
      <c r="A15" s="5" t="s">
        <v>53</v>
      </c>
      <c r="B15" s="5" t="s">
        <v>46</v>
      </c>
      <c r="C15" s="5" t="s">
        <v>47</v>
      </c>
      <c r="D15" s="5" t="s">
        <v>48</v>
      </c>
      <c r="E15" s="5" t="s">
        <v>49</v>
      </c>
      <c r="F15" s="5" t="s">
        <v>50</v>
      </c>
      <c r="G15" s="5" t="s">
        <v>51</v>
      </c>
      <c r="H15" s="5">
        <v>2021</v>
      </c>
      <c r="I15" s="5">
        <v>59</v>
      </c>
      <c r="J15" s="5">
        <v>1</v>
      </c>
      <c r="K15" s="5">
        <v>2</v>
      </c>
      <c r="L15" s="5">
        <v>54</v>
      </c>
      <c r="M15" s="5" t="s">
        <v>507</v>
      </c>
      <c r="N15" s="5" t="s">
        <v>52</v>
      </c>
      <c r="O15" s="5" t="s">
        <v>507</v>
      </c>
      <c r="P15" s="5" t="s">
        <v>507</v>
      </c>
      <c r="Q15" s="5" t="s">
        <v>507</v>
      </c>
      <c r="R15" s="5" t="s">
        <v>507</v>
      </c>
      <c r="S15" s="5" t="s">
        <v>508</v>
      </c>
      <c r="T15" s="5" t="s">
        <v>507</v>
      </c>
      <c r="U15" s="5" t="s">
        <v>507</v>
      </c>
      <c r="V15" s="7" t="s">
        <v>507</v>
      </c>
      <c r="W15" s="7"/>
      <c r="X15" s="7"/>
      <c r="Y15" s="7"/>
      <c r="Z15" s="7"/>
      <c r="AA15" s="7"/>
    </row>
    <row r="16" spans="1:27" ht="15.75" x14ac:dyDescent="0.25">
      <c r="A16" s="5" t="s">
        <v>61</v>
      </c>
      <c r="B16" s="5" t="s">
        <v>54</v>
      </c>
      <c r="C16" s="5" t="s">
        <v>55</v>
      </c>
      <c r="D16" s="5" t="s">
        <v>56</v>
      </c>
      <c r="E16" s="5" t="s">
        <v>57</v>
      </c>
      <c r="F16" s="5" t="s">
        <v>58</v>
      </c>
      <c r="G16" s="5" t="s">
        <v>59</v>
      </c>
      <c r="H16" s="5">
        <v>2020</v>
      </c>
      <c r="I16" s="5">
        <v>540</v>
      </c>
      <c r="J16" s="5" t="s">
        <v>507</v>
      </c>
      <c r="K16" s="5" t="s">
        <v>507</v>
      </c>
      <c r="L16" s="5" t="s">
        <v>507</v>
      </c>
      <c r="M16" s="5">
        <v>109523</v>
      </c>
      <c r="N16" s="5" t="s">
        <v>60</v>
      </c>
      <c r="O16" s="6" t="s">
        <v>509</v>
      </c>
      <c r="P16" s="5">
        <v>-33.748534999999997</v>
      </c>
      <c r="Q16" s="5">
        <v>-53.387129000000002</v>
      </c>
      <c r="R16" s="5" t="s">
        <v>504</v>
      </c>
      <c r="S16" s="5" t="s">
        <v>512</v>
      </c>
      <c r="T16" s="5">
        <v>-33.748534999999997</v>
      </c>
      <c r="U16" s="5">
        <v>-53.387129000000002</v>
      </c>
      <c r="V16" s="7" t="s">
        <v>1555</v>
      </c>
      <c r="W16" s="7"/>
      <c r="X16" s="7"/>
      <c r="Y16" s="7"/>
      <c r="Z16" s="7"/>
      <c r="AA16" s="7"/>
    </row>
    <row r="17" spans="1:27" ht="15.75" x14ac:dyDescent="0.25">
      <c r="A17" s="5" t="s">
        <v>61</v>
      </c>
      <c r="B17" s="5" t="s">
        <v>54</v>
      </c>
      <c r="C17" s="5" t="s">
        <v>55</v>
      </c>
      <c r="D17" s="5" t="s">
        <v>56</v>
      </c>
      <c r="E17" s="5" t="s">
        <v>57</v>
      </c>
      <c r="F17" s="5" t="s">
        <v>58</v>
      </c>
      <c r="G17" s="5" t="s">
        <v>59</v>
      </c>
      <c r="H17" s="5">
        <v>2020</v>
      </c>
      <c r="I17" s="5">
        <v>540</v>
      </c>
      <c r="J17" s="5" t="s">
        <v>507</v>
      </c>
      <c r="K17" s="5" t="s">
        <v>507</v>
      </c>
      <c r="L17" s="5" t="s">
        <v>507</v>
      </c>
      <c r="M17" s="5">
        <v>109523</v>
      </c>
      <c r="N17" s="5" t="s">
        <v>60</v>
      </c>
      <c r="O17" s="6" t="s">
        <v>510</v>
      </c>
      <c r="P17" s="5">
        <v>-33.267305999999998</v>
      </c>
      <c r="Q17" s="5">
        <v>-52.764890000000001</v>
      </c>
      <c r="R17" s="5" t="s">
        <v>504</v>
      </c>
      <c r="S17" s="5" t="s">
        <v>512</v>
      </c>
      <c r="T17" s="5">
        <v>-33.267305999999998</v>
      </c>
      <c r="U17" s="5">
        <v>-52.764890000000001</v>
      </c>
      <c r="V17" s="7" t="s">
        <v>1555</v>
      </c>
      <c r="W17" s="7"/>
      <c r="X17" s="7"/>
      <c r="Y17" s="7"/>
      <c r="Z17" s="7"/>
      <c r="AA17" s="7"/>
    </row>
    <row r="18" spans="1:27" ht="15.75" x14ac:dyDescent="0.25">
      <c r="A18" s="5" t="s">
        <v>61</v>
      </c>
      <c r="B18" s="5" t="s">
        <v>54</v>
      </c>
      <c r="C18" s="5" t="s">
        <v>55</v>
      </c>
      <c r="D18" s="5" t="s">
        <v>56</v>
      </c>
      <c r="E18" s="5" t="s">
        <v>57</v>
      </c>
      <c r="F18" s="5" t="s">
        <v>58</v>
      </c>
      <c r="G18" s="5" t="s">
        <v>59</v>
      </c>
      <c r="H18" s="5">
        <v>2020</v>
      </c>
      <c r="I18" s="5">
        <v>540</v>
      </c>
      <c r="J18" s="5" t="s">
        <v>507</v>
      </c>
      <c r="K18" s="5" t="s">
        <v>507</v>
      </c>
      <c r="L18" s="5" t="s">
        <v>507</v>
      </c>
      <c r="M18" s="5">
        <v>109523</v>
      </c>
      <c r="N18" s="5" t="s">
        <v>60</v>
      </c>
      <c r="O18" s="6" t="s">
        <v>511</v>
      </c>
      <c r="P18" s="5">
        <v>-30.982761</v>
      </c>
      <c r="Q18" s="5">
        <v>-54.673358</v>
      </c>
      <c r="R18" s="5" t="s">
        <v>504</v>
      </c>
      <c r="S18" s="5" t="s">
        <v>512</v>
      </c>
      <c r="T18" s="5">
        <v>-30.982761</v>
      </c>
      <c r="U18" s="5">
        <v>-54.673358</v>
      </c>
      <c r="V18" s="7" t="s">
        <v>1555</v>
      </c>
      <c r="W18" s="7"/>
      <c r="X18" s="7"/>
      <c r="Y18" s="7"/>
      <c r="Z18" s="7"/>
      <c r="AA18" s="7"/>
    </row>
    <row r="19" spans="1:27" ht="15.75" x14ac:dyDescent="0.25">
      <c r="A19" s="5" t="s">
        <v>68</v>
      </c>
      <c r="B19" s="5" t="s">
        <v>62</v>
      </c>
      <c r="C19" s="5" t="s">
        <v>63</v>
      </c>
      <c r="D19" s="5" t="s">
        <v>64</v>
      </c>
      <c r="E19" s="5" t="s">
        <v>33</v>
      </c>
      <c r="F19" s="5" t="s">
        <v>65</v>
      </c>
      <c r="G19" s="5" t="s">
        <v>66</v>
      </c>
      <c r="H19" s="5">
        <v>2010</v>
      </c>
      <c r="I19" s="5">
        <v>27</v>
      </c>
      <c r="J19" s="5">
        <v>4</v>
      </c>
      <c r="K19" s="5">
        <v>533</v>
      </c>
      <c r="L19" s="5">
        <v>540</v>
      </c>
      <c r="M19" s="5" t="s">
        <v>507</v>
      </c>
      <c r="N19" s="5" t="s">
        <v>67</v>
      </c>
      <c r="O19" s="6" t="s">
        <v>518</v>
      </c>
      <c r="P19" s="6" t="s">
        <v>516</v>
      </c>
      <c r="Q19" s="6" t="s">
        <v>517</v>
      </c>
      <c r="R19" s="5" t="s">
        <v>614</v>
      </c>
      <c r="S19" s="5" t="s">
        <v>513</v>
      </c>
      <c r="T19" s="5">
        <v>-29.466128999999999</v>
      </c>
      <c r="U19" s="6">
        <v>-50.199755000000003</v>
      </c>
      <c r="V19" s="7" t="s">
        <v>1559</v>
      </c>
      <c r="W19" s="7"/>
      <c r="X19" s="7"/>
      <c r="Y19" s="7"/>
      <c r="Z19" s="7"/>
      <c r="AA19" s="7"/>
    </row>
    <row r="20" spans="1:27" ht="15.75" x14ac:dyDescent="0.25">
      <c r="A20" s="5" t="s">
        <v>68</v>
      </c>
      <c r="B20" s="5" t="s">
        <v>62</v>
      </c>
      <c r="C20" s="5" t="s">
        <v>63</v>
      </c>
      <c r="D20" s="5" t="s">
        <v>64</v>
      </c>
      <c r="E20" s="5" t="s">
        <v>33</v>
      </c>
      <c r="F20" s="5" t="s">
        <v>65</v>
      </c>
      <c r="G20" s="5" t="s">
        <v>66</v>
      </c>
      <c r="H20" s="5">
        <v>2010</v>
      </c>
      <c r="I20" s="5">
        <v>27</v>
      </c>
      <c r="J20" s="5">
        <v>4</v>
      </c>
      <c r="K20" s="5">
        <v>533</v>
      </c>
      <c r="L20" s="5">
        <v>540</v>
      </c>
      <c r="M20" s="5" t="s">
        <v>507</v>
      </c>
      <c r="N20" s="5" t="s">
        <v>67</v>
      </c>
      <c r="O20" s="6" t="s">
        <v>518</v>
      </c>
      <c r="P20" s="6" t="s">
        <v>514</v>
      </c>
      <c r="Q20" s="6" t="s">
        <v>515</v>
      </c>
      <c r="R20" s="5" t="s">
        <v>614</v>
      </c>
      <c r="S20" s="5" t="s">
        <v>513</v>
      </c>
      <c r="T20" s="5">
        <v>-29.488537999999998</v>
      </c>
      <c r="U20" s="6">
        <v>-50.224322000000001</v>
      </c>
      <c r="V20" s="7" t="s">
        <v>1559</v>
      </c>
      <c r="W20" s="7"/>
      <c r="X20" s="7"/>
      <c r="Y20" s="7"/>
      <c r="Z20" s="7"/>
      <c r="AA20" s="7"/>
    </row>
    <row r="21" spans="1:27" ht="15.75" x14ac:dyDescent="0.25">
      <c r="A21" s="5" t="s">
        <v>76</v>
      </c>
      <c r="B21" s="5" t="s">
        <v>69</v>
      </c>
      <c r="C21" s="5" t="s">
        <v>70</v>
      </c>
      <c r="D21" s="5" t="s">
        <v>71</v>
      </c>
      <c r="E21" s="5" t="s">
        <v>72</v>
      </c>
      <c r="F21" s="5" t="s">
        <v>73</v>
      </c>
      <c r="G21" s="5" t="s">
        <v>74</v>
      </c>
      <c r="H21" s="5">
        <v>2015</v>
      </c>
      <c r="I21" s="5">
        <v>377</v>
      </c>
      <c r="J21" s="5" t="s">
        <v>507</v>
      </c>
      <c r="K21" s="5">
        <v>118</v>
      </c>
      <c r="L21" s="5">
        <v>125</v>
      </c>
      <c r="M21" s="5" t="s">
        <v>507</v>
      </c>
      <c r="N21" s="5" t="s">
        <v>75</v>
      </c>
      <c r="O21" s="5" t="s">
        <v>507</v>
      </c>
      <c r="P21" s="5" t="s">
        <v>507</v>
      </c>
      <c r="Q21" s="5" t="s">
        <v>507</v>
      </c>
      <c r="R21" s="5" t="s">
        <v>507</v>
      </c>
      <c r="S21" s="5" t="s">
        <v>519</v>
      </c>
      <c r="T21" s="5" t="s">
        <v>507</v>
      </c>
      <c r="U21" s="5" t="s">
        <v>507</v>
      </c>
      <c r="V21" s="7" t="s">
        <v>1558</v>
      </c>
      <c r="W21" s="7"/>
      <c r="X21" s="7"/>
      <c r="Y21" s="7"/>
      <c r="Z21" s="7"/>
      <c r="AA21" s="7"/>
    </row>
    <row r="22" spans="1:27" ht="15.75" x14ac:dyDescent="0.2">
      <c r="A22" s="5" t="s">
        <v>84</v>
      </c>
      <c r="B22" s="5" t="s">
        <v>77</v>
      </c>
      <c r="C22" s="5" t="s">
        <v>78</v>
      </c>
      <c r="D22" s="5" t="s">
        <v>79</v>
      </c>
      <c r="E22" s="5" t="s">
        <v>80</v>
      </c>
      <c r="F22" s="5" t="s">
        <v>81</v>
      </c>
      <c r="G22" s="5" t="s">
        <v>82</v>
      </c>
      <c r="H22" s="5">
        <v>2021</v>
      </c>
      <c r="I22" s="5">
        <v>108</v>
      </c>
      <c r="J22" s="5" t="s">
        <v>507</v>
      </c>
      <c r="K22" s="5" t="s">
        <v>507</v>
      </c>
      <c r="L22" s="5" t="s">
        <v>507</v>
      </c>
      <c r="M22" s="5">
        <v>103154</v>
      </c>
      <c r="N22" s="5" t="s">
        <v>83</v>
      </c>
      <c r="O22" s="5" t="s">
        <v>507</v>
      </c>
      <c r="P22" s="5" t="s">
        <v>507</v>
      </c>
      <c r="Q22" s="5" t="s">
        <v>507</v>
      </c>
      <c r="R22" s="5" t="s">
        <v>507</v>
      </c>
      <c r="S22" s="5" t="s">
        <v>520</v>
      </c>
      <c r="T22" s="5" t="s">
        <v>507</v>
      </c>
      <c r="U22" s="5" t="s">
        <v>507</v>
      </c>
      <c r="V22" s="32" t="s">
        <v>1565</v>
      </c>
      <c r="W22" s="7"/>
      <c r="X22" s="7"/>
      <c r="Y22" s="7"/>
      <c r="Z22" s="7"/>
      <c r="AA22" s="7"/>
    </row>
    <row r="23" spans="1:27" ht="15.75" x14ac:dyDescent="0.25">
      <c r="A23" s="5" t="s">
        <v>91</v>
      </c>
      <c r="B23" s="5" t="s">
        <v>85</v>
      </c>
      <c r="C23" s="5" t="s">
        <v>86</v>
      </c>
      <c r="D23" s="5" t="s">
        <v>87</v>
      </c>
      <c r="E23" s="5" t="s">
        <v>33</v>
      </c>
      <c r="F23" s="5" t="s">
        <v>88</v>
      </c>
      <c r="G23" s="5" t="s">
        <v>89</v>
      </c>
      <c r="H23" s="5">
        <v>2011</v>
      </c>
      <c r="I23" s="5">
        <v>28</v>
      </c>
      <c r="J23" s="5">
        <v>6</v>
      </c>
      <c r="K23" s="5">
        <v>709</v>
      </c>
      <c r="L23" s="5">
        <v>716</v>
      </c>
      <c r="M23" s="5" t="s">
        <v>507</v>
      </c>
      <c r="N23" s="5" t="s">
        <v>90</v>
      </c>
      <c r="O23" s="5" t="s">
        <v>507</v>
      </c>
      <c r="P23" s="5" t="s">
        <v>507</v>
      </c>
      <c r="Q23" s="5" t="s">
        <v>507</v>
      </c>
      <c r="R23" s="5" t="s">
        <v>507</v>
      </c>
      <c r="S23" s="5" t="s">
        <v>521</v>
      </c>
      <c r="T23" s="5" t="s">
        <v>507</v>
      </c>
      <c r="U23" s="5" t="s">
        <v>507</v>
      </c>
      <c r="V23" s="7" t="s">
        <v>1559</v>
      </c>
      <c r="W23" s="7"/>
      <c r="X23" s="7"/>
      <c r="Y23" s="7"/>
      <c r="Z23" s="7"/>
      <c r="AA23" s="7"/>
    </row>
    <row r="24" spans="1:27" ht="15.75" x14ac:dyDescent="0.25">
      <c r="A24" s="5" t="s">
        <v>98</v>
      </c>
      <c r="B24" s="5" t="s">
        <v>92</v>
      </c>
      <c r="C24" s="5" t="s">
        <v>93</v>
      </c>
      <c r="D24" s="5" t="s">
        <v>94</v>
      </c>
      <c r="E24" s="5" t="s">
        <v>72</v>
      </c>
      <c r="F24" s="5" t="s">
        <v>95</v>
      </c>
      <c r="G24" s="5" t="s">
        <v>96</v>
      </c>
      <c r="H24" s="5">
        <v>2013</v>
      </c>
      <c r="I24" s="5">
        <v>305</v>
      </c>
      <c r="J24" s="5" t="s">
        <v>507</v>
      </c>
      <c r="K24" s="5">
        <v>119</v>
      </c>
      <c r="L24" s="5">
        <v>126</v>
      </c>
      <c r="M24" s="5" t="s">
        <v>507</v>
      </c>
      <c r="N24" s="5" t="s">
        <v>97</v>
      </c>
      <c r="O24" s="6" t="s">
        <v>522</v>
      </c>
      <c r="P24" s="6" t="s">
        <v>525</v>
      </c>
      <c r="Q24" s="6" t="s">
        <v>526</v>
      </c>
      <c r="R24" s="5" t="s">
        <v>614</v>
      </c>
      <c r="S24" s="5" t="s">
        <v>524</v>
      </c>
      <c r="T24" s="5">
        <v>-29.584475000000001</v>
      </c>
      <c r="U24" s="6">
        <v>-51.640723999999999</v>
      </c>
      <c r="V24" s="7" t="s">
        <v>507</v>
      </c>
      <c r="W24" s="7"/>
      <c r="X24" s="7"/>
      <c r="Y24" s="7"/>
      <c r="Z24" s="7"/>
      <c r="AA24" s="7"/>
    </row>
    <row r="25" spans="1:27" ht="15.75" x14ac:dyDescent="0.25">
      <c r="A25" s="5" t="s">
        <v>98</v>
      </c>
      <c r="B25" s="5" t="s">
        <v>92</v>
      </c>
      <c r="C25" s="5" t="s">
        <v>93</v>
      </c>
      <c r="D25" s="5" t="s">
        <v>94</v>
      </c>
      <c r="E25" s="5" t="s">
        <v>72</v>
      </c>
      <c r="F25" s="5" t="s">
        <v>95</v>
      </c>
      <c r="G25" s="5" t="s">
        <v>96</v>
      </c>
      <c r="H25" s="5">
        <v>2013</v>
      </c>
      <c r="I25" s="5">
        <v>305</v>
      </c>
      <c r="J25" s="5" t="s">
        <v>507</v>
      </c>
      <c r="K25" s="5">
        <v>119</v>
      </c>
      <c r="L25" s="5">
        <v>126</v>
      </c>
      <c r="M25" s="5" t="s">
        <v>507</v>
      </c>
      <c r="N25" s="5" t="s">
        <v>97</v>
      </c>
      <c r="O25" s="6" t="s">
        <v>523</v>
      </c>
      <c r="P25" s="6" t="s">
        <v>527</v>
      </c>
      <c r="Q25" s="6" t="s">
        <v>528</v>
      </c>
      <c r="R25" s="5" t="s">
        <v>614</v>
      </c>
      <c r="S25" s="5" t="s">
        <v>524</v>
      </c>
      <c r="T25" s="5">
        <v>-29.772666999999998</v>
      </c>
      <c r="U25" s="6">
        <v>-50.562472999999997</v>
      </c>
      <c r="V25" s="7" t="s">
        <v>507</v>
      </c>
      <c r="W25" s="7"/>
      <c r="X25" s="7"/>
      <c r="Y25" s="7"/>
      <c r="Z25" s="7"/>
      <c r="AA25" s="7"/>
    </row>
    <row r="26" spans="1:27" ht="15.75" x14ac:dyDescent="0.25">
      <c r="A26" s="5" t="s">
        <v>105</v>
      </c>
      <c r="B26" s="5" t="s">
        <v>99</v>
      </c>
      <c r="C26" s="5" t="s">
        <v>100</v>
      </c>
      <c r="D26" s="5" t="s">
        <v>101</v>
      </c>
      <c r="E26" s="5" t="s">
        <v>102</v>
      </c>
      <c r="F26" s="5" t="s">
        <v>103</v>
      </c>
      <c r="G26" s="5" t="s">
        <v>66</v>
      </c>
      <c r="H26" s="5">
        <v>2009</v>
      </c>
      <c r="I26" s="5">
        <v>90</v>
      </c>
      <c r="J26" s="5">
        <v>4</v>
      </c>
      <c r="K26" s="5">
        <v>1020</v>
      </c>
      <c r="L26" s="5">
        <v>1031</v>
      </c>
      <c r="M26" s="5" t="s">
        <v>507</v>
      </c>
      <c r="N26" s="5" t="s">
        <v>104</v>
      </c>
      <c r="O26" s="6" t="s">
        <v>492</v>
      </c>
      <c r="P26" s="6" t="s">
        <v>529</v>
      </c>
      <c r="Q26" s="6" t="s">
        <v>530</v>
      </c>
      <c r="R26" s="5" t="s">
        <v>501</v>
      </c>
      <c r="S26" s="5" t="s">
        <v>507</v>
      </c>
      <c r="T26" s="5">
        <v>-29.883333</v>
      </c>
      <c r="U26" s="6">
        <v>-55.716661000000002</v>
      </c>
      <c r="V26" s="7" t="s">
        <v>1554</v>
      </c>
      <c r="W26" s="7"/>
      <c r="X26" s="7"/>
      <c r="Y26" s="7"/>
      <c r="Z26" s="7"/>
      <c r="AA26" s="7"/>
    </row>
    <row r="27" spans="1:27" ht="15.75" x14ac:dyDescent="0.25">
      <c r="A27" s="5" t="s">
        <v>105</v>
      </c>
      <c r="B27" s="5" t="s">
        <v>99</v>
      </c>
      <c r="C27" s="5" t="s">
        <v>100</v>
      </c>
      <c r="D27" s="5" t="s">
        <v>101</v>
      </c>
      <c r="E27" s="5" t="s">
        <v>102</v>
      </c>
      <c r="F27" s="5" t="s">
        <v>103</v>
      </c>
      <c r="G27" s="5" t="s">
        <v>66</v>
      </c>
      <c r="H27" s="5">
        <v>2009</v>
      </c>
      <c r="I27" s="5">
        <v>90</v>
      </c>
      <c r="J27" s="5">
        <v>4</v>
      </c>
      <c r="K27" s="5">
        <v>1020</v>
      </c>
      <c r="L27" s="5">
        <v>1031</v>
      </c>
      <c r="M27" s="5" t="s">
        <v>507</v>
      </c>
      <c r="N27" s="5" t="s">
        <v>104</v>
      </c>
      <c r="O27" s="5" t="s">
        <v>531</v>
      </c>
      <c r="P27" s="6" t="s">
        <v>532</v>
      </c>
      <c r="Q27" s="6" t="s">
        <v>533</v>
      </c>
      <c r="R27" s="5" t="s">
        <v>501</v>
      </c>
      <c r="S27" s="5" t="s">
        <v>507</v>
      </c>
      <c r="T27" s="5">
        <v>-29.833335000000002</v>
      </c>
      <c r="U27" s="6">
        <v>-55.749999000000003</v>
      </c>
      <c r="V27" s="7" t="s">
        <v>1554</v>
      </c>
      <c r="W27" s="7"/>
      <c r="X27" s="7"/>
      <c r="Y27" s="7"/>
      <c r="Z27" s="7"/>
      <c r="AA27" s="7"/>
    </row>
    <row r="28" spans="1:27" ht="15.75" x14ac:dyDescent="0.25">
      <c r="A28" s="5" t="s">
        <v>105</v>
      </c>
      <c r="B28" s="5" t="s">
        <v>99</v>
      </c>
      <c r="C28" s="5" t="s">
        <v>100</v>
      </c>
      <c r="D28" s="5" t="s">
        <v>101</v>
      </c>
      <c r="E28" s="5" t="s">
        <v>102</v>
      </c>
      <c r="F28" s="5" t="s">
        <v>103</v>
      </c>
      <c r="G28" s="5" t="s">
        <v>66</v>
      </c>
      <c r="H28" s="5">
        <v>2009</v>
      </c>
      <c r="I28" s="5">
        <v>90</v>
      </c>
      <c r="J28" s="5">
        <v>4</v>
      </c>
      <c r="K28" s="5">
        <v>1020</v>
      </c>
      <c r="L28" s="5">
        <v>1031</v>
      </c>
      <c r="M28" s="5" t="s">
        <v>507</v>
      </c>
      <c r="N28" s="5" t="s">
        <v>104</v>
      </c>
      <c r="O28" s="6" t="s">
        <v>536</v>
      </c>
      <c r="P28" s="6" t="s">
        <v>534</v>
      </c>
      <c r="Q28" s="6" t="s">
        <v>535</v>
      </c>
      <c r="R28" s="5" t="s">
        <v>501</v>
      </c>
      <c r="S28" s="5" t="s">
        <v>507</v>
      </c>
      <c r="T28" s="5">
        <v>-30.099972999999999</v>
      </c>
      <c r="U28" s="6">
        <v>-55.550021000000001</v>
      </c>
      <c r="V28" s="7" t="s">
        <v>1554</v>
      </c>
      <c r="W28" s="7"/>
      <c r="X28" s="7"/>
      <c r="Y28" s="7"/>
      <c r="Z28" s="7"/>
      <c r="AA28" s="7"/>
    </row>
    <row r="29" spans="1:27" ht="15.75" x14ac:dyDescent="0.25">
      <c r="A29" s="5" t="s">
        <v>105</v>
      </c>
      <c r="B29" s="5" t="s">
        <v>99</v>
      </c>
      <c r="C29" s="5" t="s">
        <v>100</v>
      </c>
      <c r="D29" s="5" t="s">
        <v>101</v>
      </c>
      <c r="E29" s="5" t="s">
        <v>102</v>
      </c>
      <c r="F29" s="5" t="s">
        <v>103</v>
      </c>
      <c r="G29" s="5" t="s">
        <v>66</v>
      </c>
      <c r="H29" s="5">
        <v>2009</v>
      </c>
      <c r="I29" s="5">
        <v>90</v>
      </c>
      <c r="J29" s="5">
        <v>4</v>
      </c>
      <c r="K29" s="5">
        <v>1020</v>
      </c>
      <c r="L29" s="5">
        <v>1031</v>
      </c>
      <c r="M29" s="5" t="s">
        <v>507</v>
      </c>
      <c r="N29" s="5" t="s">
        <v>104</v>
      </c>
      <c r="O29" s="5" t="s">
        <v>537</v>
      </c>
      <c r="P29" s="6" t="s">
        <v>538</v>
      </c>
      <c r="Q29" s="6" t="s">
        <v>539</v>
      </c>
      <c r="R29" s="5" t="s">
        <v>501</v>
      </c>
      <c r="S29" s="5" t="s">
        <v>507</v>
      </c>
      <c r="T29" s="5">
        <v>-30.216666</v>
      </c>
      <c r="U29" s="6">
        <v>-54.900004000000003</v>
      </c>
      <c r="V29" s="7" t="s">
        <v>1554</v>
      </c>
      <c r="W29" s="7"/>
      <c r="X29" s="7"/>
      <c r="Y29" s="7"/>
      <c r="Z29" s="7"/>
      <c r="AA29" s="7"/>
    </row>
    <row r="30" spans="1:27" ht="15.75" x14ac:dyDescent="0.25">
      <c r="A30" s="5" t="s">
        <v>105</v>
      </c>
      <c r="B30" s="5" t="s">
        <v>99</v>
      </c>
      <c r="C30" s="5" t="s">
        <v>100</v>
      </c>
      <c r="D30" s="5" t="s">
        <v>101</v>
      </c>
      <c r="E30" s="5" t="s">
        <v>102</v>
      </c>
      <c r="F30" s="5" t="s">
        <v>103</v>
      </c>
      <c r="G30" s="5" t="s">
        <v>66</v>
      </c>
      <c r="H30" s="5">
        <v>2009</v>
      </c>
      <c r="I30" s="5">
        <v>90</v>
      </c>
      <c r="J30" s="5">
        <v>4</v>
      </c>
      <c r="K30" s="5">
        <v>1020</v>
      </c>
      <c r="L30" s="5">
        <v>1031</v>
      </c>
      <c r="M30" s="5" t="s">
        <v>507</v>
      </c>
      <c r="N30" s="5" t="s">
        <v>104</v>
      </c>
      <c r="O30" s="5" t="s">
        <v>540</v>
      </c>
      <c r="P30" s="6" t="s">
        <v>541</v>
      </c>
      <c r="Q30" s="6" t="s">
        <v>542</v>
      </c>
      <c r="R30" s="5" t="s">
        <v>501</v>
      </c>
      <c r="S30" s="5" t="s">
        <v>507</v>
      </c>
      <c r="T30" s="5">
        <v>-30.466664000000002</v>
      </c>
      <c r="U30" s="6">
        <v>-56.316651999999998</v>
      </c>
      <c r="V30" s="7" t="s">
        <v>1554</v>
      </c>
      <c r="W30" s="7"/>
      <c r="X30" s="7"/>
      <c r="Y30" s="7"/>
      <c r="Z30" s="7"/>
      <c r="AA30" s="7"/>
    </row>
    <row r="31" spans="1:27" ht="15.75" x14ac:dyDescent="0.25">
      <c r="A31" s="5" t="s">
        <v>105</v>
      </c>
      <c r="B31" s="5" t="s">
        <v>99</v>
      </c>
      <c r="C31" s="5" t="s">
        <v>100</v>
      </c>
      <c r="D31" s="5" t="s">
        <v>101</v>
      </c>
      <c r="E31" s="5" t="s">
        <v>102</v>
      </c>
      <c r="F31" s="5" t="s">
        <v>103</v>
      </c>
      <c r="G31" s="5" t="s">
        <v>66</v>
      </c>
      <c r="H31" s="5">
        <v>2009</v>
      </c>
      <c r="I31" s="5">
        <v>90</v>
      </c>
      <c r="J31" s="5">
        <v>4</v>
      </c>
      <c r="K31" s="5">
        <v>1020</v>
      </c>
      <c r="L31" s="5">
        <v>1031</v>
      </c>
      <c r="M31" s="5" t="s">
        <v>507</v>
      </c>
      <c r="N31" s="5" t="s">
        <v>104</v>
      </c>
      <c r="O31" s="5" t="s">
        <v>543</v>
      </c>
      <c r="P31" s="6" t="s">
        <v>544</v>
      </c>
      <c r="Q31" s="6" t="s">
        <v>545</v>
      </c>
      <c r="R31" s="5" t="s">
        <v>501</v>
      </c>
      <c r="S31" s="5" t="s">
        <v>507</v>
      </c>
      <c r="T31" s="5">
        <v>-29.400006000000001</v>
      </c>
      <c r="U31" s="6">
        <v>-56.633332000000003</v>
      </c>
      <c r="V31" s="7" t="s">
        <v>1554</v>
      </c>
      <c r="W31" s="7"/>
      <c r="X31" s="7"/>
      <c r="Y31" s="7"/>
      <c r="Z31" s="7"/>
      <c r="AA31" s="7"/>
    </row>
    <row r="32" spans="1:27" ht="15.75" x14ac:dyDescent="0.25">
      <c r="A32" s="5" t="s">
        <v>112</v>
      </c>
      <c r="B32" s="5" t="s">
        <v>106</v>
      </c>
      <c r="C32" s="5" t="s">
        <v>107</v>
      </c>
      <c r="D32" s="5" t="s">
        <v>108</v>
      </c>
      <c r="E32" s="5" t="s">
        <v>109</v>
      </c>
      <c r="F32" s="5" t="s">
        <v>110</v>
      </c>
      <c r="G32" s="5" t="s">
        <v>89</v>
      </c>
      <c r="H32" s="5">
        <v>2013</v>
      </c>
      <c r="I32" s="5">
        <v>58</v>
      </c>
      <c r="J32" s="5">
        <v>4</v>
      </c>
      <c r="K32" s="5">
        <v>556</v>
      </c>
      <c r="L32" s="5">
        <v>563</v>
      </c>
      <c r="M32" s="5" t="s">
        <v>507</v>
      </c>
      <c r="N32" s="5" t="s">
        <v>111</v>
      </c>
      <c r="O32" s="5" t="s">
        <v>507</v>
      </c>
      <c r="P32" s="5" t="s">
        <v>507</v>
      </c>
      <c r="Q32" s="5" t="s">
        <v>507</v>
      </c>
      <c r="R32" s="5" t="s">
        <v>507</v>
      </c>
      <c r="S32" s="5" t="s">
        <v>546</v>
      </c>
      <c r="T32" s="5" t="s">
        <v>507</v>
      </c>
      <c r="U32" s="5" t="s">
        <v>507</v>
      </c>
      <c r="V32" s="7" t="s">
        <v>1553</v>
      </c>
      <c r="W32" s="7"/>
      <c r="X32" s="7"/>
      <c r="Y32" s="7"/>
      <c r="Z32" s="7"/>
      <c r="AA32" s="7"/>
    </row>
    <row r="33" spans="1:27" ht="15.75" x14ac:dyDescent="0.25">
      <c r="A33" s="5" t="s">
        <v>120</v>
      </c>
      <c r="B33" s="5" t="s">
        <v>113</v>
      </c>
      <c r="C33" s="5" t="s">
        <v>114</v>
      </c>
      <c r="D33" s="5" t="s">
        <v>115</v>
      </c>
      <c r="E33" s="5" t="s">
        <v>116</v>
      </c>
      <c r="F33" s="5" t="s">
        <v>117</v>
      </c>
      <c r="G33" s="5" t="s">
        <v>118</v>
      </c>
      <c r="H33" s="5">
        <v>2013</v>
      </c>
      <c r="I33" s="5">
        <v>77</v>
      </c>
      <c r="J33" s="5">
        <v>2</v>
      </c>
      <c r="K33" s="5">
        <v>173</v>
      </c>
      <c r="L33" s="5">
        <v>179</v>
      </c>
      <c r="M33" s="5" t="s">
        <v>507</v>
      </c>
      <c r="N33" s="5" t="s">
        <v>119</v>
      </c>
      <c r="O33" s="6" t="s">
        <v>547</v>
      </c>
      <c r="P33" s="6" t="s">
        <v>548</v>
      </c>
      <c r="Q33" s="6" t="s">
        <v>1375</v>
      </c>
      <c r="R33" s="5" t="s">
        <v>614</v>
      </c>
      <c r="S33" s="5" t="s">
        <v>549</v>
      </c>
      <c r="T33" s="5">
        <v>-28.344384999999999</v>
      </c>
      <c r="U33" s="6">
        <v>-52.166373999999998</v>
      </c>
      <c r="V33" s="7" t="s">
        <v>1554</v>
      </c>
      <c r="W33" s="7"/>
      <c r="X33" s="7"/>
      <c r="Y33" s="7"/>
      <c r="Z33" s="7"/>
      <c r="AA33" s="7"/>
    </row>
    <row r="34" spans="1:27" ht="15.75" x14ac:dyDescent="0.25">
      <c r="A34" s="5" t="s">
        <v>128</v>
      </c>
      <c r="B34" s="5" t="s">
        <v>121</v>
      </c>
      <c r="C34" s="5" t="s">
        <v>122</v>
      </c>
      <c r="D34" s="5" t="s">
        <v>123</v>
      </c>
      <c r="E34" s="5" t="s">
        <v>124</v>
      </c>
      <c r="F34" s="5" t="s">
        <v>125</v>
      </c>
      <c r="G34" s="5" t="s">
        <v>126</v>
      </c>
      <c r="H34" s="5">
        <v>2017</v>
      </c>
      <c r="I34" s="5">
        <v>20</v>
      </c>
      <c r="J34" s="5">
        <v>1</v>
      </c>
      <c r="K34" s="5">
        <v>133</v>
      </c>
      <c r="L34" s="5">
        <v>148</v>
      </c>
      <c r="M34" s="5" t="s">
        <v>507</v>
      </c>
      <c r="N34" s="5" t="s">
        <v>127</v>
      </c>
      <c r="O34" s="6" t="s">
        <v>550</v>
      </c>
      <c r="P34" s="6" t="s">
        <v>1376</v>
      </c>
      <c r="Q34" s="6" t="s">
        <v>1377</v>
      </c>
      <c r="R34" s="5" t="s">
        <v>614</v>
      </c>
      <c r="S34" s="5" t="s">
        <v>507</v>
      </c>
      <c r="T34" s="5">
        <v>-29.568031000000001</v>
      </c>
      <c r="U34" s="6">
        <v>-51.645843999999997</v>
      </c>
      <c r="V34" s="7" t="s">
        <v>1554</v>
      </c>
      <c r="W34" s="7"/>
      <c r="X34" s="7"/>
      <c r="Y34" s="7"/>
      <c r="Z34" s="7"/>
      <c r="AA34" s="7"/>
    </row>
    <row r="35" spans="1:27" ht="15.75" x14ac:dyDescent="0.25">
      <c r="A35" s="5" t="s">
        <v>136</v>
      </c>
      <c r="B35" s="5" t="s">
        <v>129</v>
      </c>
      <c r="C35" s="5" t="s">
        <v>130</v>
      </c>
      <c r="D35" s="5" t="s">
        <v>131</v>
      </c>
      <c r="E35" s="5" t="s">
        <v>132</v>
      </c>
      <c r="F35" s="5" t="s">
        <v>133</v>
      </c>
      <c r="G35" s="5" t="s">
        <v>134</v>
      </c>
      <c r="H35" s="5">
        <v>2013</v>
      </c>
      <c r="I35" s="5">
        <v>13</v>
      </c>
      <c r="J35" s="5">
        <v>4</v>
      </c>
      <c r="K35" s="5">
        <v>284</v>
      </c>
      <c r="L35" s="5">
        <v>289</v>
      </c>
      <c r="M35" s="5" t="s">
        <v>507</v>
      </c>
      <c r="N35" s="5" t="s">
        <v>135</v>
      </c>
      <c r="O35" s="6" t="s">
        <v>551</v>
      </c>
      <c r="P35" s="6" t="s">
        <v>1378</v>
      </c>
      <c r="Q35" s="6" t="s">
        <v>1379</v>
      </c>
      <c r="R35" s="5" t="s">
        <v>614</v>
      </c>
      <c r="S35" s="5" t="s">
        <v>507</v>
      </c>
      <c r="T35" s="5">
        <v>-32.131667</v>
      </c>
      <c r="U35" s="6">
        <v>-52.348056</v>
      </c>
      <c r="V35" s="7" t="s">
        <v>1559</v>
      </c>
      <c r="W35" s="7"/>
      <c r="X35" s="7"/>
      <c r="Y35" s="7"/>
      <c r="Z35" s="7"/>
      <c r="AA35" s="7"/>
    </row>
    <row r="36" spans="1:27" ht="15.75" x14ac:dyDescent="0.25">
      <c r="A36" s="5" t="s">
        <v>143</v>
      </c>
      <c r="B36" s="5" t="s">
        <v>137</v>
      </c>
      <c r="C36" s="5" t="s">
        <v>138</v>
      </c>
      <c r="D36" s="5" t="s">
        <v>139</v>
      </c>
      <c r="E36" s="5" t="s">
        <v>116</v>
      </c>
      <c r="F36" s="5" t="s">
        <v>140</v>
      </c>
      <c r="G36" s="5" t="s">
        <v>141</v>
      </c>
      <c r="H36" s="5">
        <v>2017</v>
      </c>
      <c r="I36" s="5">
        <v>81</v>
      </c>
      <c r="J36" s="5">
        <v>4</v>
      </c>
      <c r="K36" s="5">
        <v>425</v>
      </c>
      <c r="L36" s="5">
        <v>428</v>
      </c>
      <c r="M36" s="5" t="s">
        <v>507</v>
      </c>
      <c r="N36" s="5" t="s">
        <v>142</v>
      </c>
      <c r="O36" s="6" t="s">
        <v>552</v>
      </c>
      <c r="P36" s="6" t="s">
        <v>553</v>
      </c>
      <c r="Q36" s="6" t="s">
        <v>554</v>
      </c>
      <c r="R36" s="5" t="s">
        <v>614</v>
      </c>
      <c r="S36" s="5" t="s">
        <v>507</v>
      </c>
      <c r="T36" s="5">
        <v>-28.91</v>
      </c>
      <c r="U36" s="6">
        <v>-56.020555999999999</v>
      </c>
      <c r="V36" s="7" t="s">
        <v>1554</v>
      </c>
      <c r="W36" s="7"/>
      <c r="X36" s="7"/>
      <c r="Y36" s="7"/>
      <c r="Z36" s="7"/>
      <c r="AA36" s="7"/>
    </row>
    <row r="37" spans="1:27" ht="15.75" x14ac:dyDescent="0.25">
      <c r="A37" s="5" t="s">
        <v>143</v>
      </c>
      <c r="B37" s="5" t="s">
        <v>137</v>
      </c>
      <c r="C37" s="5" t="s">
        <v>138</v>
      </c>
      <c r="D37" s="5" t="s">
        <v>139</v>
      </c>
      <c r="E37" s="5" t="s">
        <v>116</v>
      </c>
      <c r="F37" s="5" t="s">
        <v>140</v>
      </c>
      <c r="G37" s="5" t="s">
        <v>141</v>
      </c>
      <c r="H37" s="5">
        <v>2017</v>
      </c>
      <c r="I37" s="5">
        <v>81</v>
      </c>
      <c r="J37" s="5">
        <v>4</v>
      </c>
      <c r="K37" s="5">
        <v>425</v>
      </c>
      <c r="L37" s="5">
        <v>428</v>
      </c>
      <c r="M37" s="5" t="s">
        <v>507</v>
      </c>
      <c r="N37" s="5" t="s">
        <v>142</v>
      </c>
      <c r="O37" s="6" t="s">
        <v>555</v>
      </c>
      <c r="P37" s="6" t="s">
        <v>556</v>
      </c>
      <c r="Q37" s="6" t="s">
        <v>557</v>
      </c>
      <c r="R37" s="5" t="s">
        <v>614</v>
      </c>
      <c r="S37" s="5" t="s">
        <v>507</v>
      </c>
      <c r="T37" s="5">
        <v>-30.449444</v>
      </c>
      <c r="U37" s="6">
        <v>-55.053333000000002</v>
      </c>
      <c r="V37" s="7" t="s">
        <v>1554</v>
      </c>
      <c r="W37" s="7"/>
      <c r="X37" s="7"/>
      <c r="Y37" s="7"/>
      <c r="Z37" s="7"/>
      <c r="AA37" s="7"/>
    </row>
    <row r="38" spans="1:27" ht="15.75" x14ac:dyDescent="0.25">
      <c r="A38" s="5" t="s">
        <v>143</v>
      </c>
      <c r="B38" s="5" t="s">
        <v>137</v>
      </c>
      <c r="C38" s="5" t="s">
        <v>138</v>
      </c>
      <c r="D38" s="5" t="s">
        <v>139</v>
      </c>
      <c r="E38" s="5" t="s">
        <v>116</v>
      </c>
      <c r="F38" s="5" t="s">
        <v>140</v>
      </c>
      <c r="G38" s="5" t="s">
        <v>141</v>
      </c>
      <c r="H38" s="5">
        <v>2017</v>
      </c>
      <c r="I38" s="5">
        <v>81</v>
      </c>
      <c r="J38" s="5">
        <v>4</v>
      </c>
      <c r="K38" s="5">
        <v>425</v>
      </c>
      <c r="L38" s="5">
        <v>428</v>
      </c>
      <c r="M38" s="5" t="s">
        <v>507</v>
      </c>
      <c r="N38" s="5" t="s">
        <v>142</v>
      </c>
      <c r="O38" s="6" t="s">
        <v>558</v>
      </c>
      <c r="P38" s="6" t="s">
        <v>559</v>
      </c>
      <c r="Q38" s="6" t="s">
        <v>560</v>
      </c>
      <c r="R38" s="5" t="s">
        <v>614</v>
      </c>
      <c r="S38" s="5" t="s">
        <v>507</v>
      </c>
      <c r="T38" s="5">
        <v>-30.4</v>
      </c>
      <c r="U38" s="6">
        <v>-54.861666999999997</v>
      </c>
      <c r="V38" s="7" t="s">
        <v>1554</v>
      </c>
      <c r="W38" s="7"/>
      <c r="X38" s="7"/>
      <c r="Y38" s="7"/>
      <c r="Z38" s="7"/>
      <c r="AA38" s="7"/>
    </row>
    <row r="39" spans="1:27" ht="15.75" x14ac:dyDescent="0.25">
      <c r="A39" s="5" t="s">
        <v>143</v>
      </c>
      <c r="B39" s="5" t="s">
        <v>137</v>
      </c>
      <c r="C39" s="5" t="s">
        <v>138</v>
      </c>
      <c r="D39" s="5" t="s">
        <v>139</v>
      </c>
      <c r="E39" s="5" t="s">
        <v>116</v>
      </c>
      <c r="F39" s="5" t="s">
        <v>140</v>
      </c>
      <c r="G39" s="5" t="s">
        <v>141</v>
      </c>
      <c r="H39" s="5">
        <v>2017</v>
      </c>
      <c r="I39" s="5">
        <v>81</v>
      </c>
      <c r="J39" s="5">
        <v>4</v>
      </c>
      <c r="K39" s="5">
        <v>425</v>
      </c>
      <c r="L39" s="5">
        <v>428</v>
      </c>
      <c r="M39" s="5" t="s">
        <v>507</v>
      </c>
      <c r="N39" s="5" t="s">
        <v>142</v>
      </c>
      <c r="O39" s="6" t="s">
        <v>492</v>
      </c>
      <c r="P39" s="6" t="s">
        <v>561</v>
      </c>
      <c r="Q39" s="6" t="s">
        <v>562</v>
      </c>
      <c r="R39" s="5" t="s">
        <v>614</v>
      </c>
      <c r="S39" s="5" t="s">
        <v>507</v>
      </c>
      <c r="T39" s="5">
        <v>-29.860004</v>
      </c>
      <c r="U39" s="6">
        <v>-55.350828999999997</v>
      </c>
      <c r="V39" s="7" t="s">
        <v>1554</v>
      </c>
      <c r="W39" s="7"/>
      <c r="X39" s="7"/>
      <c r="Y39" s="7"/>
      <c r="Z39" s="7"/>
      <c r="AA39" s="7"/>
    </row>
    <row r="40" spans="1:27" ht="15.75" x14ac:dyDescent="0.25">
      <c r="A40" s="5" t="s">
        <v>143</v>
      </c>
      <c r="B40" s="5" t="s">
        <v>137</v>
      </c>
      <c r="C40" s="5" t="s">
        <v>138</v>
      </c>
      <c r="D40" s="5" t="s">
        <v>139</v>
      </c>
      <c r="E40" s="5" t="s">
        <v>116</v>
      </c>
      <c r="F40" s="5" t="s">
        <v>140</v>
      </c>
      <c r="G40" s="5" t="s">
        <v>141</v>
      </c>
      <c r="H40" s="5">
        <v>2017</v>
      </c>
      <c r="I40" s="5">
        <v>81</v>
      </c>
      <c r="J40" s="5">
        <v>4</v>
      </c>
      <c r="K40" s="5">
        <v>425</v>
      </c>
      <c r="L40" s="5">
        <v>428</v>
      </c>
      <c r="M40" s="5" t="s">
        <v>507</v>
      </c>
      <c r="N40" s="5" t="s">
        <v>142</v>
      </c>
      <c r="O40" s="6" t="s">
        <v>563</v>
      </c>
      <c r="P40" s="6" t="s">
        <v>564</v>
      </c>
      <c r="Q40" s="6" t="s">
        <v>565</v>
      </c>
      <c r="R40" s="5" t="s">
        <v>614</v>
      </c>
      <c r="S40" s="5" t="s">
        <v>507</v>
      </c>
      <c r="T40" s="5">
        <v>-29.961387999999999</v>
      </c>
      <c r="U40" s="6">
        <v>-55.396110999999998</v>
      </c>
      <c r="V40" s="7" t="s">
        <v>1554</v>
      </c>
      <c r="W40" s="7"/>
      <c r="X40" s="7"/>
      <c r="Y40" s="7"/>
      <c r="Z40" s="7"/>
      <c r="AA40" s="7"/>
    </row>
    <row r="41" spans="1:27" ht="15.75" x14ac:dyDescent="0.25">
      <c r="A41" s="5" t="s">
        <v>143</v>
      </c>
      <c r="B41" s="5" t="s">
        <v>137</v>
      </c>
      <c r="C41" s="5" t="s">
        <v>138</v>
      </c>
      <c r="D41" s="5" t="s">
        <v>139</v>
      </c>
      <c r="E41" s="5" t="s">
        <v>116</v>
      </c>
      <c r="F41" s="5" t="s">
        <v>140</v>
      </c>
      <c r="G41" s="5" t="s">
        <v>141</v>
      </c>
      <c r="H41" s="5">
        <v>2017</v>
      </c>
      <c r="I41" s="5">
        <v>81</v>
      </c>
      <c r="J41" s="5">
        <v>4</v>
      </c>
      <c r="K41" s="5">
        <v>425</v>
      </c>
      <c r="L41" s="5">
        <v>428</v>
      </c>
      <c r="M41" s="5" t="s">
        <v>507</v>
      </c>
      <c r="N41" s="5" t="s">
        <v>142</v>
      </c>
      <c r="O41" s="6" t="s">
        <v>558</v>
      </c>
      <c r="P41" s="6" t="s">
        <v>566</v>
      </c>
      <c r="Q41" s="6" t="s">
        <v>567</v>
      </c>
      <c r="R41" s="5" t="s">
        <v>614</v>
      </c>
      <c r="S41" s="5" t="s">
        <v>507</v>
      </c>
      <c r="T41" s="5">
        <v>-30.478328999999999</v>
      </c>
      <c r="U41" s="6">
        <v>-54.957225999999999</v>
      </c>
      <c r="V41" s="7" t="s">
        <v>1554</v>
      </c>
      <c r="W41" s="7"/>
      <c r="X41" s="7"/>
      <c r="Y41" s="7"/>
      <c r="Z41" s="7"/>
      <c r="AA41" s="7"/>
    </row>
    <row r="42" spans="1:27" ht="15.75" x14ac:dyDescent="0.25">
      <c r="A42" s="5" t="s">
        <v>143</v>
      </c>
      <c r="B42" s="5" t="s">
        <v>137</v>
      </c>
      <c r="C42" s="5" t="s">
        <v>138</v>
      </c>
      <c r="D42" s="5" t="s">
        <v>139</v>
      </c>
      <c r="E42" s="5" t="s">
        <v>116</v>
      </c>
      <c r="F42" s="5" t="s">
        <v>140</v>
      </c>
      <c r="G42" s="5" t="s">
        <v>141</v>
      </c>
      <c r="H42" s="5">
        <v>2017</v>
      </c>
      <c r="I42" s="5">
        <v>81</v>
      </c>
      <c r="J42" s="5">
        <v>4</v>
      </c>
      <c r="K42" s="5">
        <v>425</v>
      </c>
      <c r="L42" s="5">
        <v>428</v>
      </c>
      <c r="M42" s="5" t="s">
        <v>507</v>
      </c>
      <c r="N42" s="5" t="s">
        <v>142</v>
      </c>
      <c r="O42" s="6" t="s">
        <v>568</v>
      </c>
      <c r="P42" s="6" t="s">
        <v>569</v>
      </c>
      <c r="Q42" s="6" t="s">
        <v>570</v>
      </c>
      <c r="R42" s="5" t="s">
        <v>614</v>
      </c>
      <c r="S42" s="5" t="s">
        <v>507</v>
      </c>
      <c r="T42" s="5">
        <v>-29.695032999999999</v>
      </c>
      <c r="U42" s="6">
        <v>-55.168880000000001</v>
      </c>
      <c r="V42" s="7" t="s">
        <v>1554</v>
      </c>
      <c r="W42" s="7"/>
      <c r="X42" s="7"/>
      <c r="Y42" s="7"/>
      <c r="Z42" s="7"/>
      <c r="AA42" s="7"/>
    </row>
    <row r="43" spans="1:27" ht="15.75" x14ac:dyDescent="0.25">
      <c r="A43" s="5" t="s">
        <v>143</v>
      </c>
      <c r="B43" s="5" t="s">
        <v>137</v>
      </c>
      <c r="C43" s="5" t="s">
        <v>138</v>
      </c>
      <c r="D43" s="5" t="s">
        <v>139</v>
      </c>
      <c r="E43" s="5" t="s">
        <v>116</v>
      </c>
      <c r="F43" s="5" t="s">
        <v>140</v>
      </c>
      <c r="G43" s="5" t="s">
        <v>141</v>
      </c>
      <c r="H43" s="5">
        <v>2017</v>
      </c>
      <c r="I43" s="5">
        <v>81</v>
      </c>
      <c r="J43" s="5">
        <v>4</v>
      </c>
      <c r="K43" s="5">
        <v>425</v>
      </c>
      <c r="L43" s="5">
        <v>428</v>
      </c>
      <c r="M43" s="5" t="s">
        <v>507</v>
      </c>
      <c r="N43" s="5" t="s">
        <v>142</v>
      </c>
      <c r="O43" s="6" t="s">
        <v>572</v>
      </c>
      <c r="P43" s="6" t="s">
        <v>571</v>
      </c>
      <c r="Q43" s="6" t="s">
        <v>573</v>
      </c>
      <c r="R43" s="5" t="s">
        <v>614</v>
      </c>
      <c r="S43" s="5" t="s">
        <v>507</v>
      </c>
      <c r="T43" s="5">
        <v>-31.764444000000001</v>
      </c>
      <c r="U43" s="6">
        <v>-53.91</v>
      </c>
      <c r="V43" s="7" t="s">
        <v>1554</v>
      </c>
      <c r="W43" s="7"/>
      <c r="X43" s="7"/>
      <c r="Y43" s="7"/>
      <c r="Z43" s="7"/>
      <c r="AA43" s="7"/>
    </row>
    <row r="44" spans="1:27" ht="15.75" x14ac:dyDescent="0.25">
      <c r="A44" s="5" t="s">
        <v>143</v>
      </c>
      <c r="B44" s="5" t="s">
        <v>137</v>
      </c>
      <c r="C44" s="5" t="s">
        <v>138</v>
      </c>
      <c r="D44" s="5" t="s">
        <v>139</v>
      </c>
      <c r="E44" s="5" t="s">
        <v>116</v>
      </c>
      <c r="F44" s="5" t="s">
        <v>140</v>
      </c>
      <c r="G44" s="5" t="s">
        <v>141</v>
      </c>
      <c r="H44" s="5">
        <v>2017</v>
      </c>
      <c r="I44" s="5">
        <v>81</v>
      </c>
      <c r="J44" s="5">
        <v>4</v>
      </c>
      <c r="K44" s="5">
        <v>425</v>
      </c>
      <c r="L44" s="5">
        <v>428</v>
      </c>
      <c r="M44" s="5" t="s">
        <v>507</v>
      </c>
      <c r="N44" s="5" t="s">
        <v>142</v>
      </c>
      <c r="O44" s="6" t="s">
        <v>574</v>
      </c>
      <c r="P44" s="6" t="s">
        <v>575</v>
      </c>
      <c r="Q44" s="6" t="s">
        <v>576</v>
      </c>
      <c r="R44" s="5" t="s">
        <v>614</v>
      </c>
      <c r="S44" s="5" t="s">
        <v>507</v>
      </c>
      <c r="T44" s="5">
        <v>-30.623616999999999</v>
      </c>
      <c r="U44" s="6">
        <v>-54.435552999999999</v>
      </c>
      <c r="V44" s="7" t="s">
        <v>1554</v>
      </c>
      <c r="W44" s="7"/>
      <c r="X44" s="7"/>
      <c r="Y44" s="7"/>
      <c r="Z44" s="7"/>
      <c r="AA44" s="7"/>
    </row>
    <row r="45" spans="1:27" ht="15.75" x14ac:dyDescent="0.25">
      <c r="A45" s="5" t="s">
        <v>143</v>
      </c>
      <c r="B45" s="5" t="s">
        <v>137</v>
      </c>
      <c r="C45" s="5" t="s">
        <v>138</v>
      </c>
      <c r="D45" s="5" t="s">
        <v>139</v>
      </c>
      <c r="E45" s="5" t="s">
        <v>116</v>
      </c>
      <c r="F45" s="5" t="s">
        <v>140</v>
      </c>
      <c r="G45" s="5" t="s">
        <v>141</v>
      </c>
      <c r="H45" s="5">
        <v>2017</v>
      </c>
      <c r="I45" s="5">
        <v>81</v>
      </c>
      <c r="J45" s="5">
        <v>4</v>
      </c>
      <c r="K45" s="5">
        <v>425</v>
      </c>
      <c r="L45" s="5">
        <v>428</v>
      </c>
      <c r="M45" s="5" t="s">
        <v>507</v>
      </c>
      <c r="N45" s="5" t="s">
        <v>142</v>
      </c>
      <c r="O45" s="6" t="s">
        <v>577</v>
      </c>
      <c r="P45" s="6" t="s">
        <v>578</v>
      </c>
      <c r="Q45" s="6" t="s">
        <v>579</v>
      </c>
      <c r="R45" s="5" t="s">
        <v>614</v>
      </c>
      <c r="S45" s="5" t="s">
        <v>507</v>
      </c>
      <c r="T45" s="5">
        <v>-30.842113999999999</v>
      </c>
      <c r="U45" s="6">
        <v>-54.546056</v>
      </c>
      <c r="V45" s="7" t="s">
        <v>1554</v>
      </c>
      <c r="W45" s="7"/>
      <c r="X45" s="7"/>
      <c r="Y45" s="7"/>
      <c r="Z45" s="7"/>
      <c r="AA45" s="7"/>
    </row>
    <row r="46" spans="1:27" ht="15.75" x14ac:dyDescent="0.25">
      <c r="A46" s="5" t="s">
        <v>143</v>
      </c>
      <c r="B46" s="5" t="s">
        <v>137</v>
      </c>
      <c r="C46" s="5" t="s">
        <v>138</v>
      </c>
      <c r="D46" s="5" t="s">
        <v>139</v>
      </c>
      <c r="E46" s="5" t="s">
        <v>116</v>
      </c>
      <c r="F46" s="5" t="s">
        <v>140</v>
      </c>
      <c r="G46" s="5" t="s">
        <v>141</v>
      </c>
      <c r="H46" s="5">
        <v>2017</v>
      </c>
      <c r="I46" s="5">
        <v>81</v>
      </c>
      <c r="J46" s="5">
        <v>4</v>
      </c>
      <c r="K46" s="5">
        <v>425</v>
      </c>
      <c r="L46" s="5">
        <v>428</v>
      </c>
      <c r="M46" s="5" t="s">
        <v>507</v>
      </c>
      <c r="N46" s="5" t="s">
        <v>142</v>
      </c>
      <c r="O46" s="6" t="s">
        <v>580</v>
      </c>
      <c r="P46" s="6" t="s">
        <v>581</v>
      </c>
      <c r="Q46" s="6" t="s">
        <v>582</v>
      </c>
      <c r="R46" s="5" t="s">
        <v>614</v>
      </c>
      <c r="S46" s="5" t="s">
        <v>507</v>
      </c>
      <c r="T46" s="5">
        <v>-30.456954</v>
      </c>
      <c r="U46" s="6">
        <v>-56.437175000000003</v>
      </c>
      <c r="V46" s="7" t="s">
        <v>1554</v>
      </c>
      <c r="W46" s="7"/>
      <c r="X46" s="7"/>
      <c r="Y46" s="7"/>
      <c r="Z46" s="7"/>
      <c r="AA46" s="7"/>
    </row>
    <row r="47" spans="1:27" ht="15.75" x14ac:dyDescent="0.25">
      <c r="A47" s="5" t="s">
        <v>143</v>
      </c>
      <c r="B47" s="5" t="s">
        <v>137</v>
      </c>
      <c r="C47" s="5" t="s">
        <v>138</v>
      </c>
      <c r="D47" s="5" t="s">
        <v>139</v>
      </c>
      <c r="E47" s="5" t="s">
        <v>116</v>
      </c>
      <c r="F47" s="5" t="s">
        <v>140</v>
      </c>
      <c r="G47" s="5" t="s">
        <v>141</v>
      </c>
      <c r="H47" s="5">
        <v>2017</v>
      </c>
      <c r="I47" s="5">
        <v>81</v>
      </c>
      <c r="J47" s="5">
        <v>4</v>
      </c>
      <c r="K47" s="5">
        <v>425</v>
      </c>
      <c r="L47" s="5">
        <v>428</v>
      </c>
      <c r="M47" s="5" t="s">
        <v>507</v>
      </c>
      <c r="N47" s="5" t="s">
        <v>142</v>
      </c>
      <c r="O47" s="6" t="s">
        <v>568</v>
      </c>
      <c r="P47" s="6" t="s">
        <v>583</v>
      </c>
      <c r="Q47" s="6" t="s">
        <v>584</v>
      </c>
      <c r="R47" s="5" t="s">
        <v>614</v>
      </c>
      <c r="S47" s="5" t="s">
        <v>507</v>
      </c>
      <c r="T47" s="5">
        <v>-29.677893000000001</v>
      </c>
      <c r="U47" s="6">
        <v>-55.142690000000002</v>
      </c>
      <c r="V47" s="7" t="s">
        <v>1554</v>
      </c>
      <c r="W47" s="7"/>
      <c r="X47" s="7"/>
      <c r="Y47" s="7"/>
      <c r="Z47" s="7"/>
      <c r="AA47" s="7"/>
    </row>
    <row r="48" spans="1:27" ht="15.75" x14ac:dyDescent="0.25">
      <c r="A48" s="5" t="s">
        <v>143</v>
      </c>
      <c r="B48" s="5" t="s">
        <v>137</v>
      </c>
      <c r="C48" s="5" t="s">
        <v>138</v>
      </c>
      <c r="D48" s="5" t="s">
        <v>139</v>
      </c>
      <c r="E48" s="5" t="s">
        <v>116</v>
      </c>
      <c r="F48" s="5" t="s">
        <v>140</v>
      </c>
      <c r="G48" s="5" t="s">
        <v>141</v>
      </c>
      <c r="H48" s="5">
        <v>2017</v>
      </c>
      <c r="I48" s="5">
        <v>81</v>
      </c>
      <c r="J48" s="5">
        <v>4</v>
      </c>
      <c r="K48" s="5">
        <v>425</v>
      </c>
      <c r="L48" s="5">
        <v>428</v>
      </c>
      <c r="M48" s="5" t="s">
        <v>507</v>
      </c>
      <c r="N48" s="5" t="s">
        <v>142</v>
      </c>
      <c r="O48" s="6" t="s">
        <v>511</v>
      </c>
      <c r="P48" s="6" t="s">
        <v>585</v>
      </c>
      <c r="Q48" s="6" t="s">
        <v>586</v>
      </c>
      <c r="R48" s="5" t="s">
        <v>614</v>
      </c>
      <c r="S48" s="5" t="s">
        <v>507</v>
      </c>
      <c r="T48" s="5">
        <v>-30.887778000000001</v>
      </c>
      <c r="U48" s="6">
        <v>-54.484166999999999</v>
      </c>
      <c r="V48" s="7" t="s">
        <v>1554</v>
      </c>
      <c r="W48" s="7"/>
      <c r="X48" s="7"/>
      <c r="Y48" s="7"/>
      <c r="Z48" s="7"/>
      <c r="AA48" s="7"/>
    </row>
    <row r="49" spans="1:27" ht="15.75" x14ac:dyDescent="0.25">
      <c r="A49" s="5" t="s">
        <v>143</v>
      </c>
      <c r="B49" s="5" t="s">
        <v>137</v>
      </c>
      <c r="C49" s="5" t="s">
        <v>138</v>
      </c>
      <c r="D49" s="5" t="s">
        <v>139</v>
      </c>
      <c r="E49" s="5" t="s">
        <v>116</v>
      </c>
      <c r="F49" s="5" t="s">
        <v>140</v>
      </c>
      <c r="G49" s="5" t="s">
        <v>141</v>
      </c>
      <c r="H49" s="5">
        <v>2017</v>
      </c>
      <c r="I49" s="5">
        <v>81</v>
      </c>
      <c r="J49" s="5">
        <v>4</v>
      </c>
      <c r="K49" s="5">
        <v>425</v>
      </c>
      <c r="L49" s="5">
        <v>428</v>
      </c>
      <c r="M49" s="5" t="s">
        <v>507</v>
      </c>
      <c r="N49" s="5" t="s">
        <v>142</v>
      </c>
      <c r="O49" s="6" t="s">
        <v>587</v>
      </c>
      <c r="P49" s="6" t="s">
        <v>588</v>
      </c>
      <c r="Q49" s="6" t="s">
        <v>589</v>
      </c>
      <c r="R49" s="5" t="s">
        <v>614</v>
      </c>
      <c r="S49" s="5" t="s">
        <v>507</v>
      </c>
      <c r="T49" s="5">
        <v>-29.126149000000002</v>
      </c>
      <c r="U49" s="6">
        <v>-55.78275</v>
      </c>
      <c r="V49" s="7" t="s">
        <v>1554</v>
      </c>
      <c r="W49" s="7"/>
      <c r="X49" s="7"/>
      <c r="Y49" s="7"/>
      <c r="Z49" s="7"/>
      <c r="AA49" s="7"/>
    </row>
    <row r="50" spans="1:27" ht="15.75" x14ac:dyDescent="0.25">
      <c r="A50" s="5" t="s">
        <v>143</v>
      </c>
      <c r="B50" s="5" t="s">
        <v>137</v>
      </c>
      <c r="C50" s="5" t="s">
        <v>138</v>
      </c>
      <c r="D50" s="5" t="s">
        <v>139</v>
      </c>
      <c r="E50" s="5" t="s">
        <v>116</v>
      </c>
      <c r="F50" s="5" t="s">
        <v>140</v>
      </c>
      <c r="G50" s="5" t="s">
        <v>141</v>
      </c>
      <c r="H50" s="5">
        <v>2017</v>
      </c>
      <c r="I50" s="5">
        <v>81</v>
      </c>
      <c r="J50" s="5">
        <v>4</v>
      </c>
      <c r="K50" s="5">
        <v>425</v>
      </c>
      <c r="L50" s="5">
        <v>428</v>
      </c>
      <c r="M50" s="5" t="s">
        <v>507</v>
      </c>
      <c r="N50" s="5" t="s">
        <v>142</v>
      </c>
      <c r="O50" s="6" t="s">
        <v>492</v>
      </c>
      <c r="P50" s="6" t="s">
        <v>590</v>
      </c>
      <c r="Q50" s="6" t="s">
        <v>592</v>
      </c>
      <c r="R50" s="5" t="s">
        <v>614</v>
      </c>
      <c r="S50" s="5" t="s">
        <v>507</v>
      </c>
      <c r="T50" s="5">
        <v>-30.069721999999999</v>
      </c>
      <c r="U50" s="6">
        <v>-55.468888999999997</v>
      </c>
      <c r="V50" s="7" t="s">
        <v>1554</v>
      </c>
      <c r="W50" s="7"/>
      <c r="X50" s="7"/>
      <c r="Y50" s="7"/>
      <c r="Z50" s="7"/>
      <c r="AA50" s="7"/>
    </row>
    <row r="51" spans="1:27" ht="15.75" x14ac:dyDescent="0.25">
      <c r="A51" s="5" t="s">
        <v>143</v>
      </c>
      <c r="B51" s="5" t="s">
        <v>137</v>
      </c>
      <c r="C51" s="5" t="s">
        <v>138</v>
      </c>
      <c r="D51" s="5" t="s">
        <v>139</v>
      </c>
      <c r="E51" s="5" t="s">
        <v>116</v>
      </c>
      <c r="F51" s="5" t="s">
        <v>140</v>
      </c>
      <c r="G51" s="5" t="s">
        <v>141</v>
      </c>
      <c r="H51" s="5">
        <v>2017</v>
      </c>
      <c r="I51" s="5">
        <v>81</v>
      </c>
      <c r="J51" s="5">
        <v>4</v>
      </c>
      <c r="K51" s="5">
        <v>425</v>
      </c>
      <c r="L51" s="5">
        <v>428</v>
      </c>
      <c r="M51" s="5" t="s">
        <v>507</v>
      </c>
      <c r="N51" s="5" t="s">
        <v>142</v>
      </c>
      <c r="O51" s="6" t="s">
        <v>492</v>
      </c>
      <c r="P51" s="6" t="s">
        <v>590</v>
      </c>
      <c r="Q51" s="6" t="s">
        <v>592</v>
      </c>
      <c r="R51" s="5" t="s">
        <v>614</v>
      </c>
      <c r="S51" s="5" t="s">
        <v>507</v>
      </c>
      <c r="T51" s="5">
        <v>-30.069721999999999</v>
      </c>
      <c r="U51" s="6">
        <v>-55.468888999999997</v>
      </c>
      <c r="V51" s="7" t="s">
        <v>1554</v>
      </c>
      <c r="W51" s="7"/>
      <c r="X51" s="7"/>
      <c r="Y51" s="7"/>
      <c r="Z51" s="7"/>
      <c r="AA51" s="7"/>
    </row>
    <row r="52" spans="1:27" ht="15.75" x14ac:dyDescent="0.25">
      <c r="A52" s="5" t="s">
        <v>143</v>
      </c>
      <c r="B52" s="5" t="s">
        <v>137</v>
      </c>
      <c r="C52" s="5" t="s">
        <v>138</v>
      </c>
      <c r="D52" s="5" t="s">
        <v>139</v>
      </c>
      <c r="E52" s="5" t="s">
        <v>116</v>
      </c>
      <c r="F52" s="5" t="s">
        <v>140</v>
      </c>
      <c r="G52" s="5" t="s">
        <v>141</v>
      </c>
      <c r="H52" s="5">
        <v>2017</v>
      </c>
      <c r="I52" s="5">
        <v>81</v>
      </c>
      <c r="J52" s="5">
        <v>4</v>
      </c>
      <c r="K52" s="5">
        <v>425</v>
      </c>
      <c r="L52" s="5">
        <v>428</v>
      </c>
      <c r="M52" s="5" t="s">
        <v>507</v>
      </c>
      <c r="N52" s="5" t="s">
        <v>142</v>
      </c>
      <c r="O52" s="6" t="s">
        <v>492</v>
      </c>
      <c r="P52" s="6" t="s">
        <v>591</v>
      </c>
      <c r="Q52" s="6" t="s">
        <v>593</v>
      </c>
      <c r="R52" s="5" t="s">
        <v>614</v>
      </c>
      <c r="S52" s="5" t="s">
        <v>507</v>
      </c>
      <c r="T52" s="5">
        <v>-29.707778000000001</v>
      </c>
      <c r="U52" s="6">
        <v>-55.54</v>
      </c>
      <c r="V52" s="7" t="s">
        <v>1554</v>
      </c>
      <c r="W52" s="7"/>
      <c r="X52" s="7"/>
      <c r="Y52" s="7"/>
      <c r="Z52" s="7"/>
      <c r="AA52" s="7"/>
    </row>
    <row r="53" spans="1:27" ht="15.75" x14ac:dyDescent="0.25">
      <c r="A53" s="5" t="s">
        <v>143</v>
      </c>
      <c r="B53" s="5" t="s">
        <v>137</v>
      </c>
      <c r="C53" s="5" t="s">
        <v>138</v>
      </c>
      <c r="D53" s="5" t="s">
        <v>139</v>
      </c>
      <c r="E53" s="5" t="s">
        <v>116</v>
      </c>
      <c r="F53" s="5" t="s">
        <v>140</v>
      </c>
      <c r="G53" s="5" t="s">
        <v>141</v>
      </c>
      <c r="H53" s="5">
        <v>2017</v>
      </c>
      <c r="I53" s="5">
        <v>81</v>
      </c>
      <c r="J53" s="5">
        <v>4</v>
      </c>
      <c r="K53" s="5">
        <v>425</v>
      </c>
      <c r="L53" s="5">
        <v>428</v>
      </c>
      <c r="M53" s="5" t="s">
        <v>507</v>
      </c>
      <c r="N53" s="5" t="s">
        <v>142</v>
      </c>
      <c r="O53" s="6" t="s">
        <v>492</v>
      </c>
      <c r="P53" s="6" t="s">
        <v>591</v>
      </c>
      <c r="Q53" s="6" t="s">
        <v>593</v>
      </c>
      <c r="R53" s="5" t="s">
        <v>614</v>
      </c>
      <c r="S53" s="5" t="s">
        <v>507</v>
      </c>
      <c r="T53" s="5">
        <v>-29.707778000000001</v>
      </c>
      <c r="U53" s="6">
        <v>-55.54</v>
      </c>
      <c r="V53" s="7" t="s">
        <v>1554</v>
      </c>
      <c r="W53" s="7"/>
      <c r="X53" s="7"/>
      <c r="Y53" s="7"/>
      <c r="Z53" s="7"/>
      <c r="AA53" s="7"/>
    </row>
    <row r="54" spans="1:27" ht="15.75" x14ac:dyDescent="0.25">
      <c r="A54" s="5" t="s">
        <v>149</v>
      </c>
      <c r="B54" s="5" t="s">
        <v>144</v>
      </c>
      <c r="C54" s="5" t="s">
        <v>145</v>
      </c>
      <c r="D54" s="5" t="s">
        <v>146</v>
      </c>
      <c r="E54" s="5" t="s">
        <v>124</v>
      </c>
      <c r="F54" s="5" t="s">
        <v>147</v>
      </c>
      <c r="G54" s="5" t="s">
        <v>43</v>
      </c>
      <c r="H54" s="5">
        <v>2021</v>
      </c>
      <c r="I54" s="5">
        <v>24</v>
      </c>
      <c r="J54" s="5">
        <v>3</v>
      </c>
      <c r="K54" s="5">
        <v>245</v>
      </c>
      <c r="L54" s="5">
        <v>264</v>
      </c>
      <c r="M54" s="5" t="s">
        <v>507</v>
      </c>
      <c r="N54" s="5" t="s">
        <v>148</v>
      </c>
      <c r="O54" s="6" t="s">
        <v>509</v>
      </c>
      <c r="P54" s="5">
        <v>-33.748531</v>
      </c>
      <c r="Q54" s="5">
        <v>-53.386778999999997</v>
      </c>
      <c r="R54" s="5" t="s">
        <v>504</v>
      </c>
      <c r="S54" s="5" t="s">
        <v>595</v>
      </c>
      <c r="T54" s="5">
        <v>-33.748531</v>
      </c>
      <c r="U54" s="5">
        <v>-53.386778999999997</v>
      </c>
      <c r="V54" s="7" t="s">
        <v>1558</v>
      </c>
      <c r="W54" s="7"/>
      <c r="X54" s="7"/>
      <c r="Y54" s="7"/>
      <c r="Z54" s="7"/>
      <c r="AA54" s="7"/>
    </row>
    <row r="55" spans="1:27" ht="15.75" x14ac:dyDescent="0.25">
      <c r="A55" s="5" t="s">
        <v>149</v>
      </c>
      <c r="B55" s="5" t="s">
        <v>144</v>
      </c>
      <c r="C55" s="5" t="s">
        <v>145</v>
      </c>
      <c r="D55" s="5" t="s">
        <v>146</v>
      </c>
      <c r="E55" s="5" t="s">
        <v>124</v>
      </c>
      <c r="F55" s="5" t="s">
        <v>147</v>
      </c>
      <c r="G55" s="5" t="s">
        <v>43</v>
      </c>
      <c r="H55" s="5">
        <v>2021</v>
      </c>
      <c r="I55" s="5">
        <v>24</v>
      </c>
      <c r="J55" s="5">
        <v>3</v>
      </c>
      <c r="K55" s="5">
        <v>245</v>
      </c>
      <c r="L55" s="5">
        <v>264</v>
      </c>
      <c r="M55" s="5" t="s">
        <v>507</v>
      </c>
      <c r="N55" s="5" t="s">
        <v>148</v>
      </c>
      <c r="O55" s="5" t="s">
        <v>594</v>
      </c>
      <c r="P55" s="5">
        <v>-30.476787000000002</v>
      </c>
      <c r="Q55" s="5">
        <v>-53.609158000000001</v>
      </c>
      <c r="R55" s="5" t="s">
        <v>504</v>
      </c>
      <c r="S55" s="5" t="s">
        <v>596</v>
      </c>
      <c r="T55" s="5">
        <v>-30.476787000000002</v>
      </c>
      <c r="U55" s="5">
        <v>-53.609158000000001</v>
      </c>
      <c r="V55" s="7" t="str">
        <f>$V$54</f>
        <v>Xenarthra</v>
      </c>
      <c r="W55" s="7"/>
      <c r="X55" s="7"/>
      <c r="Y55" s="7"/>
      <c r="Z55" s="7"/>
      <c r="AA55" s="7"/>
    </row>
    <row r="56" spans="1:27" ht="15.75" x14ac:dyDescent="0.25">
      <c r="A56" s="5" t="s">
        <v>157</v>
      </c>
      <c r="B56" s="5" t="s">
        <v>150</v>
      </c>
      <c r="C56" s="5" t="s">
        <v>151</v>
      </c>
      <c r="D56" s="5" t="s">
        <v>152</v>
      </c>
      <c r="E56" s="5" t="s">
        <v>153</v>
      </c>
      <c r="F56" s="5" t="s">
        <v>154</v>
      </c>
      <c r="G56" s="5" t="s">
        <v>155</v>
      </c>
      <c r="H56" s="5">
        <v>2021</v>
      </c>
      <c r="I56" s="5">
        <v>81</v>
      </c>
      <c r="J56" s="5">
        <v>2</v>
      </c>
      <c r="K56" s="5">
        <v>483</v>
      </c>
      <c r="L56" s="5">
        <v>492</v>
      </c>
      <c r="M56" s="5" t="s">
        <v>507</v>
      </c>
      <c r="N56" s="5" t="s">
        <v>156</v>
      </c>
      <c r="O56" s="6" t="s">
        <v>489</v>
      </c>
      <c r="P56" s="6" t="s">
        <v>1380</v>
      </c>
      <c r="Q56" s="6" t="s">
        <v>1381</v>
      </c>
      <c r="R56" s="5" t="s">
        <v>504</v>
      </c>
      <c r="S56" s="5" t="s">
        <v>598</v>
      </c>
      <c r="T56" s="5">
        <v>-32.336036999999997</v>
      </c>
      <c r="U56" s="6">
        <v>-52.900658</v>
      </c>
      <c r="V56" s="7" t="s">
        <v>1556</v>
      </c>
      <c r="W56" s="7"/>
      <c r="X56" s="7"/>
      <c r="Y56" s="7"/>
      <c r="Z56" s="7"/>
      <c r="AA56" s="7"/>
    </row>
    <row r="57" spans="1:27" ht="15.75" x14ac:dyDescent="0.25">
      <c r="A57" s="5" t="s">
        <v>157</v>
      </c>
      <c r="B57" s="5" t="s">
        <v>150</v>
      </c>
      <c r="C57" s="5" t="s">
        <v>151</v>
      </c>
      <c r="D57" s="5" t="s">
        <v>152</v>
      </c>
      <c r="E57" s="5" t="s">
        <v>153</v>
      </c>
      <c r="F57" s="5" t="s">
        <v>154</v>
      </c>
      <c r="G57" s="5" t="s">
        <v>155</v>
      </c>
      <c r="H57" s="5">
        <v>2021</v>
      </c>
      <c r="I57" s="5">
        <v>81</v>
      </c>
      <c r="J57" s="5">
        <v>2</v>
      </c>
      <c r="K57" s="5">
        <v>483</v>
      </c>
      <c r="L57" s="5">
        <v>492</v>
      </c>
      <c r="M57" s="5" t="s">
        <v>507</v>
      </c>
      <c r="N57" s="5" t="s">
        <v>156</v>
      </c>
      <c r="O57" s="6" t="s">
        <v>492</v>
      </c>
      <c r="P57" s="6" t="s">
        <v>1382</v>
      </c>
      <c r="Q57" s="6" t="s">
        <v>1383</v>
      </c>
      <c r="R57" s="5" t="s">
        <v>504</v>
      </c>
      <c r="S57" s="5" t="s">
        <v>507</v>
      </c>
      <c r="T57" s="5">
        <v>-30.064582000000001</v>
      </c>
      <c r="U57" s="6">
        <v>-55.470247000000001</v>
      </c>
      <c r="V57" s="7" t="s">
        <v>1556</v>
      </c>
      <c r="W57" s="7"/>
      <c r="X57" s="7"/>
      <c r="Y57" s="7"/>
      <c r="Z57" s="7"/>
      <c r="AA57" s="7"/>
    </row>
    <row r="58" spans="1:27" ht="15.75" x14ac:dyDescent="0.25">
      <c r="A58" s="5" t="s">
        <v>157</v>
      </c>
      <c r="B58" s="5" t="s">
        <v>150</v>
      </c>
      <c r="C58" s="5" t="s">
        <v>151</v>
      </c>
      <c r="D58" s="5" t="s">
        <v>152</v>
      </c>
      <c r="E58" s="5" t="s">
        <v>153</v>
      </c>
      <c r="F58" s="5" t="s">
        <v>154</v>
      </c>
      <c r="G58" s="5" t="s">
        <v>155</v>
      </c>
      <c r="H58" s="5">
        <v>2021</v>
      </c>
      <c r="I58" s="5">
        <v>81</v>
      </c>
      <c r="J58" s="5">
        <v>2</v>
      </c>
      <c r="K58" s="5">
        <v>483</v>
      </c>
      <c r="L58" s="5">
        <v>492</v>
      </c>
      <c r="M58" s="5" t="s">
        <v>507</v>
      </c>
      <c r="N58" s="5" t="s">
        <v>156</v>
      </c>
      <c r="O58" s="6" t="s">
        <v>597</v>
      </c>
      <c r="P58" s="6" t="s">
        <v>1384</v>
      </c>
      <c r="Q58" s="6" t="s">
        <v>1385</v>
      </c>
      <c r="R58" s="5" t="s">
        <v>504</v>
      </c>
      <c r="S58" s="5" t="s">
        <v>507</v>
      </c>
      <c r="T58" s="5">
        <v>-31.280609999999999</v>
      </c>
      <c r="U58" s="6">
        <v>-53.480423999999999</v>
      </c>
      <c r="V58" s="7" t="s">
        <v>1556</v>
      </c>
      <c r="W58" s="7"/>
      <c r="X58" s="7"/>
      <c r="Y58" s="7"/>
      <c r="Z58" s="7"/>
      <c r="AA58" s="7"/>
    </row>
    <row r="59" spans="1:27" ht="15.75" x14ac:dyDescent="0.25">
      <c r="A59" s="5" t="s">
        <v>157</v>
      </c>
      <c r="B59" s="5" t="s">
        <v>150</v>
      </c>
      <c r="C59" s="5" t="s">
        <v>151</v>
      </c>
      <c r="D59" s="5" t="s">
        <v>152</v>
      </c>
      <c r="E59" s="5" t="s">
        <v>153</v>
      </c>
      <c r="F59" s="5" t="s">
        <v>154</v>
      </c>
      <c r="G59" s="5" t="s">
        <v>155</v>
      </c>
      <c r="H59" s="5">
        <v>2021</v>
      </c>
      <c r="I59" s="5">
        <v>81</v>
      </c>
      <c r="J59" s="5">
        <v>2</v>
      </c>
      <c r="K59" s="5">
        <v>483</v>
      </c>
      <c r="L59" s="5">
        <v>492</v>
      </c>
      <c r="M59" s="5" t="s">
        <v>507</v>
      </c>
      <c r="N59" s="5" t="s">
        <v>156</v>
      </c>
      <c r="O59" s="6" t="s">
        <v>558</v>
      </c>
      <c r="P59" s="6" t="s">
        <v>1386</v>
      </c>
      <c r="Q59" s="6" t="s">
        <v>1387</v>
      </c>
      <c r="R59" s="5" t="s">
        <v>504</v>
      </c>
      <c r="S59" s="5" t="s">
        <v>599</v>
      </c>
      <c r="T59" s="5">
        <v>-30.080867999999999</v>
      </c>
      <c r="U59" s="6">
        <v>-55.475136999999997</v>
      </c>
      <c r="V59" s="7" t="s">
        <v>1556</v>
      </c>
      <c r="W59" s="7"/>
      <c r="X59" s="7"/>
      <c r="Y59" s="7"/>
      <c r="Z59" s="7"/>
      <c r="AA59" s="7"/>
    </row>
    <row r="60" spans="1:27" ht="15.75" x14ac:dyDescent="0.25">
      <c r="A60" s="5" t="s">
        <v>157</v>
      </c>
      <c r="B60" s="5" t="s">
        <v>150</v>
      </c>
      <c r="C60" s="5" t="s">
        <v>151</v>
      </c>
      <c r="D60" s="5" t="s">
        <v>152</v>
      </c>
      <c r="E60" s="5" t="s">
        <v>153</v>
      </c>
      <c r="F60" s="5" t="s">
        <v>154</v>
      </c>
      <c r="G60" s="5" t="s">
        <v>155</v>
      </c>
      <c r="H60" s="5">
        <v>2021</v>
      </c>
      <c r="I60" s="5">
        <v>81</v>
      </c>
      <c r="J60" s="5">
        <v>2</v>
      </c>
      <c r="K60" s="5">
        <v>483</v>
      </c>
      <c r="L60" s="5">
        <v>492</v>
      </c>
      <c r="M60" s="5" t="s">
        <v>507</v>
      </c>
      <c r="N60" s="5" t="s">
        <v>156</v>
      </c>
      <c r="O60" s="6" t="s">
        <v>555</v>
      </c>
      <c r="P60" s="6" t="s">
        <v>1388</v>
      </c>
      <c r="Q60" s="6" t="s">
        <v>1389</v>
      </c>
      <c r="R60" s="5" t="s">
        <v>504</v>
      </c>
      <c r="S60" s="5" t="s">
        <v>507</v>
      </c>
      <c r="T60" s="5">
        <v>-30.250516999999999</v>
      </c>
      <c r="U60" s="6">
        <v>-55.280104000000001</v>
      </c>
      <c r="V60" s="7" t="s">
        <v>1556</v>
      </c>
      <c r="W60" s="7"/>
      <c r="X60" s="7"/>
      <c r="Y60" s="7"/>
      <c r="Z60" s="7"/>
      <c r="AA60" s="7"/>
    </row>
    <row r="61" spans="1:27" ht="15.75" x14ac:dyDescent="0.25">
      <c r="A61" s="5" t="s">
        <v>164</v>
      </c>
      <c r="B61" s="5" t="s">
        <v>158</v>
      </c>
      <c r="C61" s="5" t="s">
        <v>159</v>
      </c>
      <c r="D61" s="5" t="s">
        <v>160</v>
      </c>
      <c r="E61" s="5" t="s">
        <v>80</v>
      </c>
      <c r="F61" s="5" t="s">
        <v>161</v>
      </c>
      <c r="G61" s="5" t="s">
        <v>162</v>
      </c>
      <c r="H61" s="5">
        <v>2020</v>
      </c>
      <c r="I61" s="5">
        <v>98</v>
      </c>
      <c r="J61" s="5" t="s">
        <v>507</v>
      </c>
      <c r="K61" s="5" t="s">
        <v>507</v>
      </c>
      <c r="L61" s="5" t="s">
        <v>507</v>
      </c>
      <c r="M61" s="5">
        <v>102379</v>
      </c>
      <c r="N61" s="5" t="s">
        <v>163</v>
      </c>
      <c r="O61" s="5" t="s">
        <v>507</v>
      </c>
      <c r="P61" s="5" t="s">
        <v>507</v>
      </c>
      <c r="Q61" s="5" t="s">
        <v>507</v>
      </c>
      <c r="R61" s="5" t="s">
        <v>507</v>
      </c>
      <c r="S61" s="5" t="s">
        <v>600</v>
      </c>
      <c r="T61" s="5" t="s">
        <v>507</v>
      </c>
      <c r="U61" s="5" t="s">
        <v>507</v>
      </c>
      <c r="V61" s="7" t="s">
        <v>507</v>
      </c>
      <c r="W61" s="7"/>
      <c r="X61" s="7"/>
      <c r="Y61" s="7"/>
      <c r="Z61" s="7"/>
      <c r="AA61" s="7"/>
    </row>
    <row r="62" spans="1:27" ht="15.75" x14ac:dyDescent="0.25">
      <c r="A62" s="5" t="s">
        <v>171</v>
      </c>
      <c r="B62" s="5" t="s">
        <v>165</v>
      </c>
      <c r="C62" s="5" t="s">
        <v>166</v>
      </c>
      <c r="D62" s="5" t="s">
        <v>167</v>
      </c>
      <c r="E62" s="5" t="s">
        <v>168</v>
      </c>
      <c r="F62" s="5" t="s">
        <v>169</v>
      </c>
      <c r="G62" s="5" t="s">
        <v>155</v>
      </c>
      <c r="H62" s="5">
        <v>2011</v>
      </c>
      <c r="I62" s="5">
        <v>22</v>
      </c>
      <c r="J62" s="5">
        <v>1</v>
      </c>
      <c r="K62" s="5">
        <v>111</v>
      </c>
      <c r="L62" s="5">
        <v>119</v>
      </c>
      <c r="M62" s="5" t="s">
        <v>507</v>
      </c>
      <c r="N62" s="5" t="s">
        <v>170</v>
      </c>
      <c r="O62" s="5" t="s">
        <v>507</v>
      </c>
      <c r="P62" s="5" t="s">
        <v>507</v>
      </c>
      <c r="Q62" s="5" t="s">
        <v>507</v>
      </c>
      <c r="R62" s="5" t="s">
        <v>507</v>
      </c>
      <c r="S62" s="5" t="s">
        <v>601</v>
      </c>
      <c r="T62" s="5" t="s">
        <v>507</v>
      </c>
      <c r="U62" s="5" t="s">
        <v>507</v>
      </c>
      <c r="V62" s="7" t="s">
        <v>507</v>
      </c>
      <c r="W62" s="7"/>
      <c r="X62" s="7"/>
      <c r="Y62" s="7"/>
      <c r="Z62" s="7"/>
      <c r="AA62" s="7"/>
    </row>
    <row r="63" spans="1:27" ht="15.75" x14ac:dyDescent="0.25">
      <c r="A63" s="5" t="s">
        <v>177</v>
      </c>
      <c r="B63" s="5" t="s">
        <v>172</v>
      </c>
      <c r="C63" s="5" t="s">
        <v>173</v>
      </c>
      <c r="D63" s="5" t="s">
        <v>174</v>
      </c>
      <c r="E63" s="5" t="s">
        <v>116</v>
      </c>
      <c r="F63" s="5" t="s">
        <v>175</v>
      </c>
      <c r="G63" s="5" t="s">
        <v>162</v>
      </c>
      <c r="H63" s="5">
        <v>2016</v>
      </c>
      <c r="I63" s="5">
        <v>80</v>
      </c>
      <c r="J63" s="5">
        <v>2</v>
      </c>
      <c r="K63" s="5">
        <v>143</v>
      </c>
      <c r="L63" s="5">
        <v>152</v>
      </c>
      <c r="M63" s="5" t="s">
        <v>507</v>
      </c>
      <c r="N63" s="5" t="s">
        <v>176</v>
      </c>
      <c r="O63" s="5" t="s">
        <v>507</v>
      </c>
      <c r="P63" s="5" t="s">
        <v>507</v>
      </c>
      <c r="Q63" s="5" t="s">
        <v>507</v>
      </c>
      <c r="R63" s="5" t="s">
        <v>507</v>
      </c>
      <c r="S63" s="5" t="s">
        <v>602</v>
      </c>
      <c r="T63" s="5" t="s">
        <v>507</v>
      </c>
      <c r="U63" s="5" t="s">
        <v>507</v>
      </c>
      <c r="V63" s="7" t="s">
        <v>1556</v>
      </c>
      <c r="W63" s="7"/>
      <c r="X63" s="7"/>
      <c r="Y63" s="7"/>
      <c r="Z63" s="7"/>
      <c r="AA63" s="7"/>
    </row>
    <row r="64" spans="1:27" ht="15.75" x14ac:dyDescent="0.25">
      <c r="A64" s="5" t="s">
        <v>183</v>
      </c>
      <c r="B64" s="5" t="s">
        <v>178</v>
      </c>
      <c r="C64" s="5" t="s">
        <v>179</v>
      </c>
      <c r="D64" s="5" t="s">
        <v>180</v>
      </c>
      <c r="E64" s="5" t="s">
        <v>25</v>
      </c>
      <c r="F64" s="5" t="s">
        <v>181</v>
      </c>
      <c r="G64" s="5" t="s">
        <v>507</v>
      </c>
      <c r="H64" s="5">
        <v>2012</v>
      </c>
      <c r="I64" s="5">
        <v>77</v>
      </c>
      <c r="J64" s="5">
        <v>5</v>
      </c>
      <c r="K64" s="5">
        <v>358</v>
      </c>
      <c r="L64" s="5">
        <v>362</v>
      </c>
      <c r="M64" s="5" t="s">
        <v>507</v>
      </c>
      <c r="N64" s="5" t="s">
        <v>182</v>
      </c>
      <c r="O64" s="9" t="s">
        <v>489</v>
      </c>
      <c r="P64" s="6" t="s">
        <v>727</v>
      </c>
      <c r="Q64" s="6" t="s">
        <v>728</v>
      </c>
      <c r="R64" s="5" t="s">
        <v>501</v>
      </c>
      <c r="S64" s="6" t="s">
        <v>507</v>
      </c>
      <c r="T64" s="6">
        <v>-32.299999999999997</v>
      </c>
      <c r="U64" s="6">
        <v>-52.9</v>
      </c>
      <c r="V64" s="7" t="s">
        <v>1556</v>
      </c>
    </row>
    <row r="65" spans="1:27" ht="15.75" x14ac:dyDescent="0.25">
      <c r="A65" s="5" t="s">
        <v>190</v>
      </c>
      <c r="B65" s="5" t="s">
        <v>184</v>
      </c>
      <c r="C65" s="5" t="s">
        <v>184</v>
      </c>
      <c r="D65" s="5" t="s">
        <v>185</v>
      </c>
      <c r="E65" s="5" t="s">
        <v>186</v>
      </c>
      <c r="F65" s="5" t="s">
        <v>187</v>
      </c>
      <c r="G65" s="5" t="s">
        <v>188</v>
      </c>
      <c r="H65" s="5">
        <v>2005</v>
      </c>
      <c r="I65" s="5">
        <v>22</v>
      </c>
      <c r="J65" s="5">
        <v>3</v>
      </c>
      <c r="K65" s="5">
        <v>712</v>
      </c>
      <c r="L65" s="5">
        <v>716</v>
      </c>
      <c r="M65" s="5" t="s">
        <v>507</v>
      </c>
      <c r="N65" s="5" t="s">
        <v>189</v>
      </c>
      <c r="O65" s="6" t="s">
        <v>603</v>
      </c>
      <c r="P65" s="6" t="s">
        <v>604</v>
      </c>
      <c r="Q65" s="6" t="s">
        <v>605</v>
      </c>
      <c r="R65" s="5" t="s">
        <v>501</v>
      </c>
      <c r="S65" s="5" t="s">
        <v>507</v>
      </c>
      <c r="T65" s="5">
        <v>-30.235634999999998</v>
      </c>
      <c r="U65" s="6">
        <v>-51.096156999999998</v>
      </c>
      <c r="V65" s="7" t="s">
        <v>1554</v>
      </c>
      <c r="W65" s="7"/>
      <c r="X65" s="7"/>
      <c r="Y65" s="7"/>
      <c r="Z65" s="7"/>
      <c r="AA65" s="7"/>
    </row>
    <row r="66" spans="1:27" ht="15.75" x14ac:dyDescent="0.25">
      <c r="A66" s="5" t="s">
        <v>197</v>
      </c>
      <c r="B66" s="5" t="s">
        <v>191</v>
      </c>
      <c r="C66" s="5" t="s">
        <v>192</v>
      </c>
      <c r="D66" s="5" t="s">
        <v>193</v>
      </c>
      <c r="E66" s="5" t="s">
        <v>194</v>
      </c>
      <c r="F66" s="5" t="s">
        <v>195</v>
      </c>
      <c r="G66" s="5" t="s">
        <v>89</v>
      </c>
      <c r="H66" s="5">
        <v>2011</v>
      </c>
      <c r="I66" s="5">
        <v>6</v>
      </c>
      <c r="J66" s="5">
        <v>4</v>
      </c>
      <c r="K66" s="5">
        <v>375</v>
      </c>
      <c r="L66" s="5">
        <v>386</v>
      </c>
      <c r="M66" s="5" t="s">
        <v>507</v>
      </c>
      <c r="N66" s="5" t="s">
        <v>196</v>
      </c>
      <c r="O66" s="6" t="s">
        <v>606</v>
      </c>
      <c r="P66" s="5">
        <v>-29.177133000000001</v>
      </c>
      <c r="Q66" s="5">
        <v>-50.106586</v>
      </c>
      <c r="R66" s="5" t="s">
        <v>504</v>
      </c>
      <c r="S66" s="5" t="s">
        <v>607</v>
      </c>
      <c r="T66" s="5">
        <v>-29.177133000000001</v>
      </c>
      <c r="U66" s="5">
        <v>-50.106586</v>
      </c>
      <c r="V66" s="7" t="s">
        <v>1559</v>
      </c>
      <c r="W66" s="7"/>
      <c r="X66" s="7"/>
      <c r="Y66" s="7"/>
      <c r="Z66" s="7"/>
      <c r="AA66" s="7"/>
    </row>
    <row r="67" spans="1:27" ht="15.75" x14ac:dyDescent="0.25">
      <c r="A67" s="5" t="s">
        <v>203</v>
      </c>
      <c r="B67" s="5" t="s">
        <v>198</v>
      </c>
      <c r="C67" s="5" t="s">
        <v>199</v>
      </c>
      <c r="D67" s="5" t="s">
        <v>200</v>
      </c>
      <c r="E67" s="5" t="s">
        <v>116</v>
      </c>
      <c r="F67" s="5" t="s">
        <v>201</v>
      </c>
      <c r="G67" s="5" t="s">
        <v>27</v>
      </c>
      <c r="H67" s="5">
        <v>2014</v>
      </c>
      <c r="I67" s="5">
        <v>78</v>
      </c>
      <c r="J67" s="5">
        <v>4</v>
      </c>
      <c r="K67" s="5">
        <v>487</v>
      </c>
      <c r="L67" s="5">
        <v>495</v>
      </c>
      <c r="M67" s="5" t="s">
        <v>507</v>
      </c>
      <c r="N67" s="5" t="s">
        <v>202</v>
      </c>
      <c r="O67" s="5" t="s">
        <v>507</v>
      </c>
      <c r="P67" s="5" t="s">
        <v>507</v>
      </c>
      <c r="Q67" s="5" t="s">
        <v>507</v>
      </c>
      <c r="R67" s="5" t="s">
        <v>507</v>
      </c>
      <c r="S67" s="5" t="s">
        <v>519</v>
      </c>
      <c r="T67" s="5" t="s">
        <v>507</v>
      </c>
      <c r="U67" s="5" t="s">
        <v>507</v>
      </c>
      <c r="V67" s="7" t="s">
        <v>1553</v>
      </c>
      <c r="W67" s="7"/>
      <c r="X67" s="7"/>
      <c r="Y67" s="7"/>
      <c r="Z67" s="7"/>
      <c r="AA67" s="7"/>
    </row>
    <row r="68" spans="1:27" ht="15.75" x14ac:dyDescent="0.25">
      <c r="A68" s="5" t="s">
        <v>209</v>
      </c>
      <c r="B68" s="5" t="s">
        <v>204</v>
      </c>
      <c r="C68" s="5" t="s">
        <v>205</v>
      </c>
      <c r="D68" s="5" t="s">
        <v>206</v>
      </c>
      <c r="E68" s="5" t="s">
        <v>102</v>
      </c>
      <c r="F68" s="5" t="s">
        <v>207</v>
      </c>
      <c r="G68" s="5" t="s">
        <v>66</v>
      </c>
      <c r="H68" s="5">
        <v>2006</v>
      </c>
      <c r="I68" s="5">
        <v>87</v>
      </c>
      <c r="J68" s="5">
        <v>4</v>
      </c>
      <c r="K68" s="5">
        <v>733</v>
      </c>
      <c r="L68" s="5">
        <v>739</v>
      </c>
      <c r="M68" s="5" t="s">
        <v>507</v>
      </c>
      <c r="N68" s="5" t="s">
        <v>208</v>
      </c>
      <c r="O68" s="6" t="s">
        <v>608</v>
      </c>
      <c r="P68" s="6" t="s">
        <v>1390</v>
      </c>
      <c r="Q68" s="6" t="s">
        <v>1391</v>
      </c>
      <c r="R68" s="5" t="s">
        <v>501</v>
      </c>
      <c r="S68" s="5" t="s">
        <v>507</v>
      </c>
      <c r="T68" s="5">
        <v>-29.166668999999999</v>
      </c>
      <c r="U68" s="6">
        <v>-50.083334999999998</v>
      </c>
      <c r="V68" s="7" t="s">
        <v>1554</v>
      </c>
      <c r="W68" s="7"/>
      <c r="X68" s="7"/>
      <c r="Y68" s="7"/>
      <c r="Z68" s="7"/>
      <c r="AA68" s="7"/>
    </row>
    <row r="69" spans="1:27" ht="15.75" x14ac:dyDescent="0.25">
      <c r="A69" s="5" t="s">
        <v>215</v>
      </c>
      <c r="B69" s="5" t="s">
        <v>210</v>
      </c>
      <c r="C69" s="5" t="s">
        <v>211</v>
      </c>
      <c r="D69" s="5" t="s">
        <v>212</v>
      </c>
      <c r="E69" s="5" t="s">
        <v>116</v>
      </c>
      <c r="F69" s="5" t="s">
        <v>213</v>
      </c>
      <c r="G69" s="5" t="s">
        <v>118</v>
      </c>
      <c r="H69" s="5">
        <v>2016</v>
      </c>
      <c r="I69" s="5">
        <v>80</v>
      </c>
      <c r="J69" s="5">
        <v>3</v>
      </c>
      <c r="K69" s="5">
        <v>281</v>
      </c>
      <c r="L69" s="5">
        <v>291</v>
      </c>
      <c r="M69" s="5" t="s">
        <v>507</v>
      </c>
      <c r="N69" s="5" t="s">
        <v>214</v>
      </c>
      <c r="O69" s="5" t="s">
        <v>507</v>
      </c>
      <c r="P69" s="5" t="s">
        <v>507</v>
      </c>
      <c r="Q69" s="5" t="s">
        <v>507</v>
      </c>
      <c r="R69" s="5" t="s">
        <v>507</v>
      </c>
      <c r="S69" s="5" t="s">
        <v>609</v>
      </c>
      <c r="T69" s="5" t="s">
        <v>507</v>
      </c>
      <c r="U69" s="5" t="s">
        <v>507</v>
      </c>
      <c r="V69" s="7" t="s">
        <v>1556</v>
      </c>
      <c r="W69" s="7"/>
      <c r="X69" s="7"/>
      <c r="Y69" s="7"/>
      <c r="Z69" s="7"/>
      <c r="AA69" s="7"/>
    </row>
    <row r="70" spans="1:27" ht="15.75" x14ac:dyDescent="0.25">
      <c r="A70" s="5" t="s">
        <v>221</v>
      </c>
      <c r="B70" s="5" t="s">
        <v>216</v>
      </c>
      <c r="C70" s="5" t="s">
        <v>216</v>
      </c>
      <c r="D70" s="5" t="s">
        <v>217</v>
      </c>
      <c r="E70" s="5" t="s">
        <v>218</v>
      </c>
      <c r="F70" s="5" t="s">
        <v>219</v>
      </c>
      <c r="G70" s="5" t="s">
        <v>188</v>
      </c>
      <c r="H70" s="5">
        <v>2005</v>
      </c>
      <c r="I70" s="5">
        <v>64</v>
      </c>
      <c r="J70" s="5">
        <v>2</v>
      </c>
      <c r="K70" s="5">
        <v>113</v>
      </c>
      <c r="L70" s="5">
        <v>124</v>
      </c>
      <c r="M70" s="5" t="s">
        <v>507</v>
      </c>
      <c r="N70" s="5" t="s">
        <v>220</v>
      </c>
      <c r="O70" s="5" t="s">
        <v>507</v>
      </c>
      <c r="P70" s="5" t="s">
        <v>507</v>
      </c>
      <c r="Q70" s="5" t="s">
        <v>507</v>
      </c>
      <c r="R70" s="5" t="s">
        <v>507</v>
      </c>
      <c r="S70" s="9" t="s">
        <v>646</v>
      </c>
      <c r="T70" s="5" t="s">
        <v>507</v>
      </c>
      <c r="U70" s="5" t="s">
        <v>507</v>
      </c>
      <c r="V70" s="8" t="s">
        <v>1560</v>
      </c>
    </row>
    <row r="71" spans="1:27" ht="15.75" x14ac:dyDescent="0.25">
      <c r="A71" s="5" t="s">
        <v>226</v>
      </c>
      <c r="B71" s="5" t="s">
        <v>222</v>
      </c>
      <c r="C71" s="5" t="s">
        <v>222</v>
      </c>
      <c r="D71" s="5" t="s">
        <v>223</v>
      </c>
      <c r="E71" s="5" t="s">
        <v>224</v>
      </c>
      <c r="F71" s="5" t="s">
        <v>225</v>
      </c>
      <c r="G71" s="5" t="s">
        <v>507</v>
      </c>
      <c r="H71" s="5">
        <v>2004</v>
      </c>
      <c r="I71" s="5">
        <v>15</v>
      </c>
      <c r="J71" s="5" t="s">
        <v>507</v>
      </c>
      <c r="K71" s="5">
        <v>159</v>
      </c>
      <c r="L71" s="5">
        <v>167</v>
      </c>
      <c r="M71" s="5" t="s">
        <v>507</v>
      </c>
      <c r="N71" s="5" t="s">
        <v>507</v>
      </c>
      <c r="O71" s="5" t="s">
        <v>507</v>
      </c>
      <c r="P71" s="5" t="s">
        <v>507</v>
      </c>
      <c r="Q71" s="5" t="s">
        <v>507</v>
      </c>
      <c r="R71" s="5" t="s">
        <v>507</v>
      </c>
      <c r="S71" s="5" t="s">
        <v>610</v>
      </c>
      <c r="T71" s="5" t="s">
        <v>507</v>
      </c>
      <c r="U71" s="5" t="s">
        <v>507</v>
      </c>
      <c r="V71" s="7" t="s">
        <v>507</v>
      </c>
      <c r="W71" s="7"/>
      <c r="X71" s="7"/>
      <c r="Y71" s="7"/>
      <c r="Z71" s="7"/>
      <c r="AA71" s="7"/>
    </row>
    <row r="72" spans="1:27" ht="15.75" x14ac:dyDescent="0.25">
      <c r="A72" s="5" t="s">
        <v>232</v>
      </c>
      <c r="B72" s="5" t="s">
        <v>227</v>
      </c>
      <c r="C72" s="5" t="s">
        <v>228</v>
      </c>
      <c r="D72" s="5" t="s">
        <v>229</v>
      </c>
      <c r="E72" s="5" t="s">
        <v>186</v>
      </c>
      <c r="F72" s="5" t="s">
        <v>230</v>
      </c>
      <c r="G72" s="5" t="s">
        <v>89</v>
      </c>
      <c r="H72" s="5">
        <v>2008</v>
      </c>
      <c r="I72" s="5">
        <v>25</v>
      </c>
      <c r="J72" s="5">
        <v>4</v>
      </c>
      <c r="K72" s="5">
        <v>594</v>
      </c>
      <c r="L72" s="5">
        <v>600</v>
      </c>
      <c r="M72" s="5" t="s">
        <v>507</v>
      </c>
      <c r="N72" s="5" t="s">
        <v>231</v>
      </c>
      <c r="O72" s="6" t="s">
        <v>611</v>
      </c>
      <c r="P72" s="6" t="s">
        <v>612</v>
      </c>
      <c r="Q72" s="6" t="s">
        <v>613</v>
      </c>
      <c r="R72" s="5" t="s">
        <v>614</v>
      </c>
      <c r="S72" s="5" t="s">
        <v>507</v>
      </c>
      <c r="T72" s="5">
        <v>-24.211666999999998</v>
      </c>
      <c r="U72" s="6">
        <v>-50.557222000000003</v>
      </c>
      <c r="V72" s="7" t="s">
        <v>1556</v>
      </c>
      <c r="W72" s="7"/>
      <c r="X72" s="7"/>
      <c r="Y72" s="7"/>
      <c r="Z72" s="7"/>
      <c r="AA72" s="7"/>
    </row>
    <row r="73" spans="1:27" ht="15.75" x14ac:dyDescent="0.2">
      <c r="A73" s="5" t="s">
        <v>239</v>
      </c>
      <c r="B73" s="5" t="s">
        <v>233</v>
      </c>
      <c r="C73" s="5" t="s">
        <v>234</v>
      </c>
      <c r="D73" s="5" t="s">
        <v>235</v>
      </c>
      <c r="E73" s="5" t="s">
        <v>236</v>
      </c>
      <c r="F73" s="5" t="s">
        <v>237</v>
      </c>
      <c r="G73" s="5" t="s">
        <v>162</v>
      </c>
      <c r="H73" s="5">
        <v>2020</v>
      </c>
      <c r="I73" s="5">
        <v>73</v>
      </c>
      <c r="J73" s="5">
        <v>2</v>
      </c>
      <c r="K73" s="5">
        <v>243</v>
      </c>
      <c r="L73" s="5">
        <v>251</v>
      </c>
      <c r="M73" s="5" t="s">
        <v>507</v>
      </c>
      <c r="N73" s="5" t="s">
        <v>238</v>
      </c>
      <c r="O73" s="6" t="s">
        <v>555</v>
      </c>
      <c r="P73" s="6" t="s">
        <v>1392</v>
      </c>
      <c r="Q73" s="6" t="s">
        <v>1393</v>
      </c>
      <c r="R73" s="5" t="s">
        <v>614</v>
      </c>
      <c r="S73" s="5" t="s">
        <v>645</v>
      </c>
      <c r="T73" s="5">
        <v>-30.545000000000002</v>
      </c>
      <c r="U73" s="6">
        <v>-55.384999999999998</v>
      </c>
      <c r="V73" s="31" t="s">
        <v>1561</v>
      </c>
      <c r="W73" s="7"/>
      <c r="X73" s="7"/>
      <c r="Y73" s="7"/>
      <c r="Z73" s="7"/>
      <c r="AA73" s="7"/>
    </row>
    <row r="74" spans="1:27" ht="15.75" x14ac:dyDescent="0.25">
      <c r="A74" s="5" t="s">
        <v>246</v>
      </c>
      <c r="B74" s="5" t="s">
        <v>240</v>
      </c>
      <c r="C74" s="5" t="s">
        <v>241</v>
      </c>
      <c r="D74" s="5" t="s">
        <v>242</v>
      </c>
      <c r="E74" s="5" t="s">
        <v>243</v>
      </c>
      <c r="F74" s="5" t="s">
        <v>244</v>
      </c>
      <c r="G74" s="5" t="s">
        <v>27</v>
      </c>
      <c r="H74" s="5">
        <v>2018</v>
      </c>
      <c r="I74" s="5">
        <v>78</v>
      </c>
      <c r="J74" s="5">
        <v>4</v>
      </c>
      <c r="K74" s="5">
        <v>697</v>
      </c>
      <c r="L74" s="5">
        <v>705</v>
      </c>
      <c r="M74" s="5" t="s">
        <v>507</v>
      </c>
      <c r="N74" s="5" t="s">
        <v>245</v>
      </c>
      <c r="O74" s="6" t="s">
        <v>492</v>
      </c>
      <c r="P74" s="6" t="s">
        <v>1394</v>
      </c>
      <c r="Q74" s="6" t="s">
        <v>1395</v>
      </c>
      <c r="R74" s="5" t="s">
        <v>614</v>
      </c>
      <c r="S74" s="5" t="s">
        <v>507</v>
      </c>
      <c r="T74" s="5">
        <v>-29.696952</v>
      </c>
      <c r="U74" s="6">
        <v>-55.536386999999998</v>
      </c>
      <c r="V74" s="7" t="s">
        <v>1554</v>
      </c>
      <c r="W74" s="7"/>
      <c r="X74" s="7"/>
      <c r="Y74" s="7"/>
      <c r="Z74" s="7"/>
      <c r="AA74" s="7"/>
    </row>
    <row r="75" spans="1:27" ht="15.75" x14ac:dyDescent="0.25">
      <c r="A75" s="5" t="s">
        <v>254</v>
      </c>
      <c r="B75" s="5" t="s">
        <v>247</v>
      </c>
      <c r="C75" s="5" t="s">
        <v>248</v>
      </c>
      <c r="D75" s="5" t="s">
        <v>249</v>
      </c>
      <c r="E75" s="5" t="s">
        <v>250</v>
      </c>
      <c r="F75" s="5" t="s">
        <v>251</v>
      </c>
      <c r="G75" s="5" t="s">
        <v>252</v>
      </c>
      <c r="H75" s="5">
        <v>2014</v>
      </c>
      <c r="I75" s="5">
        <v>59</v>
      </c>
      <c r="J75" s="5">
        <v>4</v>
      </c>
      <c r="K75" s="5">
        <v>583</v>
      </c>
      <c r="L75" s="5">
        <v>587</v>
      </c>
      <c r="M75" s="5" t="s">
        <v>507</v>
      </c>
      <c r="N75" s="5" t="s">
        <v>253</v>
      </c>
      <c r="O75" s="6" t="s">
        <v>615</v>
      </c>
      <c r="P75" s="6" t="s">
        <v>1396</v>
      </c>
      <c r="Q75" s="6" t="s">
        <v>1397</v>
      </c>
      <c r="R75" s="5" t="s">
        <v>501</v>
      </c>
      <c r="S75" s="5" t="s">
        <v>507</v>
      </c>
      <c r="T75" s="5">
        <v>-29.378620000000002</v>
      </c>
      <c r="U75" s="6">
        <v>-49.758772</v>
      </c>
      <c r="V75" s="7" t="s">
        <v>1554</v>
      </c>
      <c r="W75" s="7"/>
      <c r="X75" s="7"/>
      <c r="Y75" s="7"/>
      <c r="Z75" s="7"/>
      <c r="AA75" s="7"/>
    </row>
    <row r="76" spans="1:27" ht="15.75" x14ac:dyDescent="0.25">
      <c r="A76" s="5" t="s">
        <v>254</v>
      </c>
      <c r="B76" s="5" t="s">
        <v>247</v>
      </c>
      <c r="C76" s="5" t="s">
        <v>248</v>
      </c>
      <c r="D76" s="5" t="s">
        <v>249</v>
      </c>
      <c r="E76" s="5" t="s">
        <v>250</v>
      </c>
      <c r="F76" s="5" t="s">
        <v>251</v>
      </c>
      <c r="G76" s="5" t="s">
        <v>252</v>
      </c>
      <c r="H76" s="5">
        <v>2014</v>
      </c>
      <c r="I76" s="5">
        <v>59</v>
      </c>
      <c r="J76" s="5">
        <v>4</v>
      </c>
      <c r="K76" s="5">
        <v>583</v>
      </c>
      <c r="L76" s="5">
        <v>587</v>
      </c>
      <c r="M76" s="5" t="s">
        <v>507</v>
      </c>
      <c r="N76" s="5" t="s">
        <v>253</v>
      </c>
      <c r="O76" s="6" t="s">
        <v>616</v>
      </c>
      <c r="P76" s="6" t="s">
        <v>1398</v>
      </c>
      <c r="Q76" s="6" t="s">
        <v>1399</v>
      </c>
      <c r="R76" s="5" t="s">
        <v>501</v>
      </c>
      <c r="S76" s="6" t="s">
        <v>507</v>
      </c>
      <c r="T76" s="6">
        <v>-29.666637000000001</v>
      </c>
      <c r="U76" s="6">
        <v>-50.016638999999998</v>
      </c>
      <c r="V76" s="7" t="s">
        <v>1554</v>
      </c>
    </row>
    <row r="77" spans="1:27" ht="16.5" thickBot="1" x14ac:dyDescent="0.3">
      <c r="A77" s="5" t="s">
        <v>254</v>
      </c>
      <c r="B77" s="5" t="s">
        <v>247</v>
      </c>
      <c r="C77" s="5" t="s">
        <v>248</v>
      </c>
      <c r="D77" s="5" t="s">
        <v>249</v>
      </c>
      <c r="E77" s="5" t="s">
        <v>250</v>
      </c>
      <c r="F77" s="5" t="s">
        <v>251</v>
      </c>
      <c r="G77" s="5" t="s">
        <v>252</v>
      </c>
      <c r="H77" s="5">
        <v>2014</v>
      </c>
      <c r="I77" s="5">
        <v>59</v>
      </c>
      <c r="J77" s="5">
        <v>4</v>
      </c>
      <c r="K77" s="5">
        <v>583</v>
      </c>
      <c r="L77" s="5">
        <v>587</v>
      </c>
      <c r="M77" s="5" t="s">
        <v>507</v>
      </c>
      <c r="N77" s="5" t="s">
        <v>253</v>
      </c>
      <c r="O77" s="6" t="s">
        <v>617</v>
      </c>
      <c r="P77" s="6" t="s">
        <v>1400</v>
      </c>
      <c r="Q77" s="6" t="s">
        <v>1401</v>
      </c>
      <c r="R77" s="5" t="s">
        <v>501</v>
      </c>
      <c r="S77" s="5" t="s">
        <v>507</v>
      </c>
      <c r="T77" s="5">
        <v>-29.95</v>
      </c>
      <c r="U77" s="6">
        <v>-50.216667000000001</v>
      </c>
      <c r="V77" s="7" t="s">
        <v>1554</v>
      </c>
      <c r="W77" s="7"/>
      <c r="X77" s="7"/>
      <c r="Y77" s="7"/>
      <c r="Z77" s="7"/>
      <c r="AA77" s="7"/>
    </row>
    <row r="78" spans="1:27" ht="15.75" x14ac:dyDescent="0.25">
      <c r="A78" s="5" t="s">
        <v>261</v>
      </c>
      <c r="B78" s="5" t="s">
        <v>255</v>
      </c>
      <c r="C78" s="5" t="s">
        <v>256</v>
      </c>
      <c r="D78" s="5" t="s">
        <v>257</v>
      </c>
      <c r="E78" s="5" t="s">
        <v>102</v>
      </c>
      <c r="F78" s="5" t="s">
        <v>258</v>
      </c>
      <c r="G78" s="5" t="s">
        <v>259</v>
      </c>
      <c r="H78" s="5">
        <v>2016</v>
      </c>
      <c r="I78" s="5">
        <v>97</v>
      </c>
      <c r="J78" s="5">
        <v>4</v>
      </c>
      <c r="K78" s="5">
        <v>1095</v>
      </c>
      <c r="L78" s="5">
        <v>1101</v>
      </c>
      <c r="M78" s="5" t="s">
        <v>507</v>
      </c>
      <c r="N78" s="5" t="s">
        <v>260</v>
      </c>
      <c r="O78" s="10" t="s">
        <v>618</v>
      </c>
      <c r="P78" s="6">
        <v>-28.829305999999999</v>
      </c>
      <c r="Q78" s="6">
        <v>-49.263860999999999</v>
      </c>
      <c r="R78" s="5" t="s">
        <v>504</v>
      </c>
      <c r="S78" s="5" t="s">
        <v>507</v>
      </c>
      <c r="T78" s="6">
        <v>-28.829305999999999</v>
      </c>
      <c r="U78" s="6">
        <v>-49.263860999999999</v>
      </c>
      <c r="V78" s="7" t="s">
        <v>1554</v>
      </c>
      <c r="W78" s="7"/>
      <c r="X78" s="7"/>
      <c r="Y78" s="7"/>
      <c r="Z78" s="7"/>
      <c r="AA78" s="7"/>
    </row>
    <row r="79" spans="1:27" ht="15.75" x14ac:dyDescent="0.25">
      <c r="A79" s="5" t="s">
        <v>261</v>
      </c>
      <c r="B79" s="5" t="s">
        <v>255</v>
      </c>
      <c r="C79" s="5" t="s">
        <v>256</v>
      </c>
      <c r="D79" s="5" t="s">
        <v>257</v>
      </c>
      <c r="E79" s="5" t="s">
        <v>102</v>
      </c>
      <c r="F79" s="5" t="s">
        <v>258</v>
      </c>
      <c r="G79" s="5" t="s">
        <v>259</v>
      </c>
      <c r="H79" s="5">
        <v>2016</v>
      </c>
      <c r="I79" s="5">
        <v>97</v>
      </c>
      <c r="J79" s="5">
        <v>4</v>
      </c>
      <c r="K79" s="5">
        <v>1095</v>
      </c>
      <c r="L79" s="5">
        <v>1101</v>
      </c>
      <c r="M79" s="5" t="s">
        <v>507</v>
      </c>
      <c r="N79" s="5" t="s">
        <v>260</v>
      </c>
      <c r="O79" s="6" t="s">
        <v>619</v>
      </c>
      <c r="P79" s="6">
        <v>-28.931611</v>
      </c>
      <c r="Q79" s="6">
        <v>-49.380222000000003</v>
      </c>
      <c r="R79" s="5" t="s">
        <v>504</v>
      </c>
      <c r="S79" s="5" t="s">
        <v>507</v>
      </c>
      <c r="T79" s="6">
        <v>-28.931611</v>
      </c>
      <c r="U79" s="6">
        <v>-49.380222000000003</v>
      </c>
      <c r="V79" s="7" t="s">
        <v>1554</v>
      </c>
      <c r="W79" s="7"/>
      <c r="X79" s="7"/>
      <c r="Y79" s="7"/>
      <c r="Z79" s="7"/>
      <c r="AA79" s="7"/>
    </row>
    <row r="80" spans="1:27" ht="15.75" x14ac:dyDescent="0.25">
      <c r="A80" s="5" t="s">
        <v>261</v>
      </c>
      <c r="B80" s="5" t="s">
        <v>255</v>
      </c>
      <c r="C80" s="5" t="s">
        <v>256</v>
      </c>
      <c r="D80" s="5" t="s">
        <v>257</v>
      </c>
      <c r="E80" s="5" t="s">
        <v>102</v>
      </c>
      <c r="F80" s="5" t="s">
        <v>258</v>
      </c>
      <c r="G80" s="5" t="s">
        <v>259</v>
      </c>
      <c r="H80" s="5">
        <v>2016</v>
      </c>
      <c r="I80" s="5">
        <v>97</v>
      </c>
      <c r="J80" s="5">
        <v>4</v>
      </c>
      <c r="K80" s="5">
        <v>1095</v>
      </c>
      <c r="L80" s="5">
        <v>1101</v>
      </c>
      <c r="M80" s="5" t="s">
        <v>507</v>
      </c>
      <c r="N80" s="5" t="s">
        <v>260</v>
      </c>
      <c r="O80" s="6" t="s">
        <v>620</v>
      </c>
      <c r="P80" s="6">
        <v>-28.987832999999998</v>
      </c>
      <c r="Q80" s="6">
        <v>-49.587055999999997</v>
      </c>
      <c r="R80" s="5" t="s">
        <v>504</v>
      </c>
      <c r="S80" s="6" t="s">
        <v>507</v>
      </c>
      <c r="T80" s="6">
        <v>-28.987832999999998</v>
      </c>
      <c r="U80" s="6">
        <v>-49.587055999999997</v>
      </c>
      <c r="V80" s="7" t="s">
        <v>1554</v>
      </c>
    </row>
    <row r="81" spans="1:27" ht="15.75" x14ac:dyDescent="0.25">
      <c r="A81" s="5" t="s">
        <v>261</v>
      </c>
      <c r="B81" s="5" t="s">
        <v>255</v>
      </c>
      <c r="C81" s="5" t="s">
        <v>256</v>
      </c>
      <c r="D81" s="5" t="s">
        <v>257</v>
      </c>
      <c r="E81" s="5" t="s">
        <v>102</v>
      </c>
      <c r="F81" s="5" t="s">
        <v>258</v>
      </c>
      <c r="G81" s="5" t="s">
        <v>259</v>
      </c>
      <c r="H81" s="5">
        <v>2016</v>
      </c>
      <c r="I81" s="5">
        <v>97</v>
      </c>
      <c r="J81" s="5">
        <v>4</v>
      </c>
      <c r="K81" s="5">
        <v>1095</v>
      </c>
      <c r="L81" s="5">
        <v>1101</v>
      </c>
      <c r="M81" s="5" t="s">
        <v>507</v>
      </c>
      <c r="N81" s="5" t="s">
        <v>260</v>
      </c>
      <c r="O81" s="6" t="s">
        <v>621</v>
      </c>
      <c r="P81" s="6">
        <v>-29.304556000000002</v>
      </c>
      <c r="Q81" s="6">
        <v>-49.733361000000002</v>
      </c>
      <c r="R81" s="5" t="s">
        <v>504</v>
      </c>
      <c r="S81" s="5" t="s">
        <v>507</v>
      </c>
      <c r="T81" s="6">
        <v>-29.304556000000002</v>
      </c>
      <c r="U81" s="6">
        <v>-49.733361000000002</v>
      </c>
      <c r="V81" s="7" t="s">
        <v>1554</v>
      </c>
      <c r="W81" s="7"/>
      <c r="X81" s="7"/>
      <c r="Y81" s="7"/>
      <c r="Z81" s="7"/>
      <c r="AA81" s="7"/>
    </row>
    <row r="82" spans="1:27" ht="15.75" x14ac:dyDescent="0.25">
      <c r="A82" s="5" t="s">
        <v>261</v>
      </c>
      <c r="B82" s="5" t="s">
        <v>255</v>
      </c>
      <c r="C82" s="5" t="s">
        <v>256</v>
      </c>
      <c r="D82" s="5" t="s">
        <v>257</v>
      </c>
      <c r="E82" s="5" t="s">
        <v>102</v>
      </c>
      <c r="F82" s="5" t="s">
        <v>258</v>
      </c>
      <c r="G82" s="5" t="s">
        <v>259</v>
      </c>
      <c r="H82" s="5">
        <v>2016</v>
      </c>
      <c r="I82" s="5">
        <v>97</v>
      </c>
      <c r="J82" s="5">
        <v>4</v>
      </c>
      <c r="K82" s="5">
        <v>1095</v>
      </c>
      <c r="L82" s="5">
        <v>1101</v>
      </c>
      <c r="M82" s="5" t="s">
        <v>507</v>
      </c>
      <c r="N82" s="5" t="s">
        <v>260</v>
      </c>
      <c r="O82" s="6" t="s">
        <v>622</v>
      </c>
      <c r="P82" s="6">
        <v>-29.430558999999999</v>
      </c>
      <c r="Q82" s="6">
        <v>-49.817182000000003</v>
      </c>
      <c r="R82" s="5" t="s">
        <v>504</v>
      </c>
      <c r="S82" s="5" t="s">
        <v>507</v>
      </c>
      <c r="T82" s="6">
        <v>-29.430558999999999</v>
      </c>
      <c r="U82" s="6">
        <v>-49.817182000000003</v>
      </c>
      <c r="V82" s="7" t="s">
        <v>1554</v>
      </c>
      <c r="W82" s="7"/>
      <c r="X82" s="7"/>
      <c r="Y82" s="7"/>
      <c r="Z82" s="7"/>
      <c r="AA82" s="7"/>
    </row>
    <row r="83" spans="1:27" ht="15.75" x14ac:dyDescent="0.25">
      <c r="A83" s="5" t="s">
        <v>261</v>
      </c>
      <c r="B83" s="5" t="s">
        <v>255</v>
      </c>
      <c r="C83" s="5" t="s">
        <v>256</v>
      </c>
      <c r="D83" s="5" t="s">
        <v>257</v>
      </c>
      <c r="E83" s="5" t="s">
        <v>102</v>
      </c>
      <c r="F83" s="5" t="s">
        <v>258</v>
      </c>
      <c r="G83" s="5" t="s">
        <v>259</v>
      </c>
      <c r="H83" s="5">
        <v>2016</v>
      </c>
      <c r="I83" s="5">
        <v>97</v>
      </c>
      <c r="J83" s="5">
        <v>4</v>
      </c>
      <c r="K83" s="5">
        <v>1095</v>
      </c>
      <c r="L83" s="5">
        <v>1101</v>
      </c>
      <c r="M83" s="5" t="s">
        <v>507</v>
      </c>
      <c r="N83" s="5" t="s">
        <v>260</v>
      </c>
      <c r="O83" s="6" t="s">
        <v>623</v>
      </c>
      <c r="P83" s="6">
        <v>-29.961086000000002</v>
      </c>
      <c r="Q83" s="6">
        <v>-50.227933999999998</v>
      </c>
      <c r="R83" s="5" t="s">
        <v>504</v>
      </c>
      <c r="S83" s="5" t="s">
        <v>507</v>
      </c>
      <c r="T83" s="6">
        <v>-29.961086000000002</v>
      </c>
      <c r="U83" s="6">
        <v>-50.227933999999998</v>
      </c>
      <c r="V83" s="7" t="s">
        <v>1554</v>
      </c>
      <c r="W83" s="7"/>
      <c r="X83" s="7"/>
      <c r="Y83" s="7"/>
      <c r="Z83" s="7"/>
      <c r="AA83" s="7"/>
    </row>
    <row r="84" spans="1:27" ht="15.75" x14ac:dyDescent="0.25">
      <c r="A84" s="5" t="s">
        <v>261</v>
      </c>
      <c r="B84" s="5" t="s">
        <v>255</v>
      </c>
      <c r="C84" s="5" t="s">
        <v>256</v>
      </c>
      <c r="D84" s="5" t="s">
        <v>257</v>
      </c>
      <c r="E84" s="5" t="s">
        <v>102</v>
      </c>
      <c r="F84" s="5" t="s">
        <v>258</v>
      </c>
      <c r="G84" s="5" t="s">
        <v>259</v>
      </c>
      <c r="H84" s="5">
        <v>2016</v>
      </c>
      <c r="I84" s="5">
        <v>97</v>
      </c>
      <c r="J84" s="5">
        <v>4</v>
      </c>
      <c r="K84" s="5">
        <v>1095</v>
      </c>
      <c r="L84" s="5">
        <v>1101</v>
      </c>
      <c r="M84" s="5" t="s">
        <v>507</v>
      </c>
      <c r="N84" s="5" t="s">
        <v>260</v>
      </c>
      <c r="O84" s="6" t="s">
        <v>624</v>
      </c>
      <c r="P84" s="6">
        <v>-30.149611</v>
      </c>
      <c r="Q84" s="6">
        <v>-50.249222000000003</v>
      </c>
      <c r="R84" s="5" t="s">
        <v>504</v>
      </c>
      <c r="S84" s="5" t="s">
        <v>507</v>
      </c>
      <c r="T84" s="6">
        <v>-30.149611</v>
      </c>
      <c r="U84" s="6">
        <v>-50.249222000000003</v>
      </c>
      <c r="V84" s="7" t="s">
        <v>1554</v>
      </c>
      <c r="W84" s="7"/>
      <c r="X84" s="7"/>
      <c r="Y84" s="7"/>
      <c r="Z84" s="7"/>
      <c r="AA84" s="7"/>
    </row>
    <row r="85" spans="1:27" ht="15.75" x14ac:dyDescent="0.25">
      <c r="A85" s="5" t="s">
        <v>261</v>
      </c>
      <c r="B85" s="5" t="s">
        <v>255</v>
      </c>
      <c r="C85" s="5" t="s">
        <v>256</v>
      </c>
      <c r="D85" s="5" t="s">
        <v>257</v>
      </c>
      <c r="E85" s="5" t="s">
        <v>102</v>
      </c>
      <c r="F85" s="5" t="s">
        <v>258</v>
      </c>
      <c r="G85" s="5" t="s">
        <v>259</v>
      </c>
      <c r="H85" s="5">
        <v>2016</v>
      </c>
      <c r="I85" s="5">
        <v>97</v>
      </c>
      <c r="J85" s="5">
        <v>4</v>
      </c>
      <c r="K85" s="5">
        <v>1095</v>
      </c>
      <c r="L85" s="5">
        <v>1101</v>
      </c>
      <c r="M85" s="5" t="s">
        <v>507</v>
      </c>
      <c r="N85" s="5" t="s">
        <v>260</v>
      </c>
      <c r="O85" s="6" t="s">
        <v>625</v>
      </c>
      <c r="P85" s="6">
        <v>-30.263943999999999</v>
      </c>
      <c r="Q85" s="6">
        <v>-50.477221999999998</v>
      </c>
      <c r="R85" s="5" t="s">
        <v>504</v>
      </c>
      <c r="S85" s="5" t="s">
        <v>507</v>
      </c>
      <c r="T85" s="6">
        <v>-30.263943999999999</v>
      </c>
      <c r="U85" s="6">
        <v>-50.477221999999998</v>
      </c>
      <c r="V85" s="7" t="s">
        <v>1554</v>
      </c>
      <c r="W85" s="7"/>
      <c r="X85" s="7"/>
      <c r="Y85" s="7"/>
      <c r="Z85" s="7"/>
      <c r="AA85" s="7"/>
    </row>
    <row r="86" spans="1:27" ht="15.75" x14ac:dyDescent="0.25">
      <c r="A86" s="5" t="s">
        <v>261</v>
      </c>
      <c r="B86" s="5" t="s">
        <v>255</v>
      </c>
      <c r="C86" s="5" t="s">
        <v>256</v>
      </c>
      <c r="D86" s="5" t="s">
        <v>257</v>
      </c>
      <c r="E86" s="5" t="s">
        <v>102</v>
      </c>
      <c r="F86" s="5" t="s">
        <v>258</v>
      </c>
      <c r="G86" s="5" t="s">
        <v>259</v>
      </c>
      <c r="H86" s="5">
        <v>2016</v>
      </c>
      <c r="I86" s="5">
        <v>97</v>
      </c>
      <c r="J86" s="5">
        <v>4</v>
      </c>
      <c r="K86" s="5">
        <v>1095</v>
      </c>
      <c r="L86" s="5">
        <v>1101</v>
      </c>
      <c r="M86" s="5" t="s">
        <v>507</v>
      </c>
      <c r="N86" s="5" t="s">
        <v>260</v>
      </c>
      <c r="O86" s="6" t="s">
        <v>626</v>
      </c>
      <c r="P86" s="6">
        <v>-30.455417000000001</v>
      </c>
      <c r="Q86" s="5">
        <v>-50.496805999999999</v>
      </c>
      <c r="R86" s="5" t="s">
        <v>504</v>
      </c>
      <c r="S86" s="5" t="s">
        <v>507</v>
      </c>
      <c r="T86" s="6">
        <v>-30.455417000000001</v>
      </c>
      <c r="U86" s="5">
        <v>-50.496805999999999</v>
      </c>
      <c r="V86" s="7" t="s">
        <v>1554</v>
      </c>
      <c r="W86" s="7"/>
      <c r="X86" s="7"/>
      <c r="Y86" s="7"/>
      <c r="Z86" s="7"/>
      <c r="AA86" s="7"/>
    </row>
    <row r="87" spans="1:27" ht="15.75" x14ac:dyDescent="0.25">
      <c r="A87" s="5" t="s">
        <v>261</v>
      </c>
      <c r="B87" s="5" t="s">
        <v>255</v>
      </c>
      <c r="C87" s="5" t="s">
        <v>256</v>
      </c>
      <c r="D87" s="5" t="s">
        <v>257</v>
      </c>
      <c r="E87" s="5" t="s">
        <v>102</v>
      </c>
      <c r="F87" s="5" t="s">
        <v>258</v>
      </c>
      <c r="G87" s="5" t="s">
        <v>259</v>
      </c>
      <c r="H87" s="5">
        <v>2016</v>
      </c>
      <c r="I87" s="5">
        <v>97</v>
      </c>
      <c r="J87" s="5">
        <v>4</v>
      </c>
      <c r="K87" s="5">
        <v>1095</v>
      </c>
      <c r="L87" s="5">
        <v>1101</v>
      </c>
      <c r="M87" s="5" t="s">
        <v>507</v>
      </c>
      <c r="N87" s="5" t="s">
        <v>260</v>
      </c>
      <c r="O87" s="6" t="s">
        <v>627</v>
      </c>
      <c r="P87" s="6">
        <v>-31.115333</v>
      </c>
      <c r="Q87" s="6">
        <v>-50.931055999999998</v>
      </c>
      <c r="R87" s="5" t="s">
        <v>504</v>
      </c>
      <c r="S87" s="5" t="s">
        <v>507</v>
      </c>
      <c r="T87" s="6">
        <v>-31.115333</v>
      </c>
      <c r="U87" s="6">
        <v>-50.931055999999998</v>
      </c>
      <c r="V87" s="7" t="s">
        <v>1554</v>
      </c>
      <c r="W87" s="7"/>
      <c r="X87" s="7"/>
      <c r="Y87" s="7"/>
      <c r="Z87" s="7"/>
      <c r="AA87" s="7"/>
    </row>
    <row r="88" spans="1:27" ht="15.75" x14ac:dyDescent="0.25">
      <c r="A88" s="5" t="s">
        <v>261</v>
      </c>
      <c r="B88" s="5" t="s">
        <v>255</v>
      </c>
      <c r="C88" s="5" t="s">
        <v>256</v>
      </c>
      <c r="D88" s="5" t="s">
        <v>257</v>
      </c>
      <c r="E88" s="5" t="s">
        <v>102</v>
      </c>
      <c r="F88" s="5" t="s">
        <v>258</v>
      </c>
      <c r="G88" s="5" t="s">
        <v>259</v>
      </c>
      <c r="H88" s="5">
        <v>2016</v>
      </c>
      <c r="I88" s="5">
        <v>97</v>
      </c>
      <c r="J88" s="5">
        <v>4</v>
      </c>
      <c r="K88" s="5">
        <v>1095</v>
      </c>
      <c r="L88" s="5">
        <v>1101</v>
      </c>
      <c r="M88" s="5" t="s">
        <v>507</v>
      </c>
      <c r="N88" s="5" t="s">
        <v>260</v>
      </c>
      <c r="O88" s="6" t="s">
        <v>628</v>
      </c>
      <c r="P88" s="6">
        <v>-31.295472</v>
      </c>
      <c r="Q88" s="6">
        <v>-51.112555999999998</v>
      </c>
      <c r="R88" s="5" t="s">
        <v>504</v>
      </c>
      <c r="S88" s="5" t="s">
        <v>507</v>
      </c>
      <c r="T88" s="6">
        <v>-31.295472</v>
      </c>
      <c r="U88" s="6">
        <v>-51.112555999999998</v>
      </c>
      <c r="V88" s="7" t="s">
        <v>1554</v>
      </c>
      <c r="W88" s="7"/>
      <c r="X88" s="7"/>
      <c r="Y88" s="7"/>
      <c r="Z88" s="7"/>
      <c r="AA88" s="7"/>
    </row>
    <row r="89" spans="1:27" ht="15.75" x14ac:dyDescent="0.25">
      <c r="A89" s="5" t="s">
        <v>261</v>
      </c>
      <c r="B89" s="5" t="s">
        <v>255</v>
      </c>
      <c r="C89" s="5" t="s">
        <v>256</v>
      </c>
      <c r="D89" s="5" t="s">
        <v>257</v>
      </c>
      <c r="E89" s="5" t="s">
        <v>102</v>
      </c>
      <c r="F89" s="5" t="s">
        <v>258</v>
      </c>
      <c r="G89" s="5" t="s">
        <v>259</v>
      </c>
      <c r="H89" s="5">
        <v>2016</v>
      </c>
      <c r="I89" s="5">
        <v>97</v>
      </c>
      <c r="J89" s="5">
        <v>4</v>
      </c>
      <c r="K89" s="5">
        <v>1095</v>
      </c>
      <c r="L89" s="5">
        <v>1101</v>
      </c>
      <c r="M89" s="5" t="s">
        <v>507</v>
      </c>
      <c r="N89" s="5" t="s">
        <v>260</v>
      </c>
      <c r="O89" s="6" t="s">
        <v>629</v>
      </c>
      <c r="P89" s="6">
        <v>-31.542639000000001</v>
      </c>
      <c r="Q89" s="6">
        <v>-51.320056000000001</v>
      </c>
      <c r="R89" s="5" t="s">
        <v>504</v>
      </c>
      <c r="S89" s="5" t="s">
        <v>507</v>
      </c>
      <c r="T89" s="6">
        <v>-31.542639000000001</v>
      </c>
      <c r="U89" s="6">
        <v>-51.320056000000001</v>
      </c>
      <c r="V89" s="7" t="s">
        <v>1554</v>
      </c>
      <c r="W89" s="7"/>
      <c r="X89" s="7"/>
      <c r="Y89" s="7"/>
      <c r="Z89" s="7"/>
      <c r="AA89" s="7"/>
    </row>
    <row r="90" spans="1:27" ht="16.5" thickBot="1" x14ac:dyDescent="0.3">
      <c r="A90" s="5" t="s">
        <v>261</v>
      </c>
      <c r="B90" s="5" t="s">
        <v>255</v>
      </c>
      <c r="C90" s="5" t="s">
        <v>256</v>
      </c>
      <c r="D90" s="5" t="s">
        <v>257</v>
      </c>
      <c r="E90" s="5" t="s">
        <v>102</v>
      </c>
      <c r="F90" s="5" t="s">
        <v>258</v>
      </c>
      <c r="G90" s="5" t="s">
        <v>259</v>
      </c>
      <c r="H90" s="5">
        <v>2016</v>
      </c>
      <c r="I90" s="5">
        <v>97</v>
      </c>
      <c r="J90" s="5">
        <v>4</v>
      </c>
      <c r="K90" s="5">
        <v>1095</v>
      </c>
      <c r="L90" s="5">
        <v>1101</v>
      </c>
      <c r="M90" s="5" t="s">
        <v>507</v>
      </c>
      <c r="N90" s="5" t="s">
        <v>260</v>
      </c>
      <c r="O90" s="11" t="s">
        <v>630</v>
      </c>
      <c r="P90" s="6">
        <v>-31.641389</v>
      </c>
      <c r="Q90" s="6">
        <v>-51.432749999999999</v>
      </c>
      <c r="R90" s="5" t="s">
        <v>504</v>
      </c>
      <c r="S90" s="5" t="s">
        <v>507</v>
      </c>
      <c r="T90" s="6">
        <v>-31.641389</v>
      </c>
      <c r="U90" s="6">
        <v>-51.432749999999999</v>
      </c>
      <c r="V90" s="7" t="s">
        <v>1554</v>
      </c>
      <c r="W90" s="7"/>
      <c r="X90" s="7"/>
      <c r="Y90" s="7"/>
      <c r="Z90" s="7"/>
      <c r="AA90" s="7"/>
    </row>
    <row r="91" spans="1:27" ht="15.75" x14ac:dyDescent="0.25">
      <c r="A91" s="5" t="s">
        <v>267</v>
      </c>
      <c r="B91" s="5" t="s">
        <v>262</v>
      </c>
      <c r="C91" s="5" t="s">
        <v>263</v>
      </c>
      <c r="D91" s="5" t="s">
        <v>264</v>
      </c>
      <c r="E91" s="5" t="s">
        <v>102</v>
      </c>
      <c r="F91" s="5" t="s">
        <v>265</v>
      </c>
      <c r="G91" s="5" t="s">
        <v>89</v>
      </c>
      <c r="H91" s="5">
        <v>2020</v>
      </c>
      <c r="I91" s="5">
        <v>101</v>
      </c>
      <c r="J91" s="5">
        <v>6</v>
      </c>
      <c r="K91" s="5">
        <v>1692</v>
      </c>
      <c r="L91" s="5">
        <v>1705</v>
      </c>
      <c r="M91" s="5" t="s">
        <v>507</v>
      </c>
      <c r="N91" s="5" t="s">
        <v>266</v>
      </c>
      <c r="O91" s="5" t="s">
        <v>507</v>
      </c>
      <c r="P91" s="5" t="s">
        <v>507</v>
      </c>
      <c r="Q91" s="5" t="s">
        <v>507</v>
      </c>
      <c r="R91" s="5" t="s">
        <v>507</v>
      </c>
      <c r="S91" s="5" t="s">
        <v>631</v>
      </c>
      <c r="T91" s="5" t="s">
        <v>507</v>
      </c>
      <c r="U91" s="5" t="s">
        <v>507</v>
      </c>
      <c r="V91" s="7" t="s">
        <v>1558</v>
      </c>
      <c r="W91" s="7"/>
      <c r="X91" s="7"/>
      <c r="Y91" s="7"/>
      <c r="Z91" s="7"/>
      <c r="AA91" s="7"/>
    </row>
    <row r="92" spans="1:27" ht="15.75" x14ac:dyDescent="0.25">
      <c r="A92" s="5" t="s">
        <v>274</v>
      </c>
      <c r="B92" s="5" t="s">
        <v>268</v>
      </c>
      <c r="C92" s="5" t="s">
        <v>269</v>
      </c>
      <c r="D92" s="5" t="s">
        <v>270</v>
      </c>
      <c r="E92" s="5" t="s">
        <v>102</v>
      </c>
      <c r="F92" s="5" t="s">
        <v>271</v>
      </c>
      <c r="G92" s="5" t="s">
        <v>272</v>
      </c>
      <c r="H92" s="5">
        <v>2014</v>
      </c>
      <c r="I92" s="5">
        <v>95</v>
      </c>
      <c r="J92" s="5">
        <v>2</v>
      </c>
      <c r="K92" s="5">
        <v>225</v>
      </c>
      <c r="L92" s="5">
        <v>240</v>
      </c>
      <c r="M92" s="5" t="s">
        <v>507</v>
      </c>
      <c r="N92" s="5" t="s">
        <v>273</v>
      </c>
      <c r="O92" s="5" t="s">
        <v>507</v>
      </c>
      <c r="P92" s="5" t="s">
        <v>507</v>
      </c>
      <c r="Q92" s="5" t="s">
        <v>507</v>
      </c>
      <c r="R92" s="5" t="s">
        <v>507</v>
      </c>
      <c r="S92" s="5" t="s">
        <v>632</v>
      </c>
      <c r="T92" s="5" t="s">
        <v>507</v>
      </c>
      <c r="U92" s="5" t="s">
        <v>507</v>
      </c>
      <c r="V92" s="7" t="s">
        <v>1562</v>
      </c>
      <c r="W92" s="7"/>
      <c r="X92" s="7"/>
      <c r="Y92" s="7"/>
      <c r="Z92" s="7"/>
      <c r="AA92" s="7"/>
    </row>
    <row r="93" spans="1:27" ht="15.75" x14ac:dyDescent="0.25">
      <c r="A93" s="5" t="s">
        <v>281</v>
      </c>
      <c r="B93" s="5" t="s">
        <v>275</v>
      </c>
      <c r="C93" s="5" t="s">
        <v>276</v>
      </c>
      <c r="D93" s="5" t="s">
        <v>277</v>
      </c>
      <c r="E93" s="5" t="s">
        <v>278</v>
      </c>
      <c r="F93" s="5" t="s">
        <v>279</v>
      </c>
      <c r="G93" s="5" t="s">
        <v>155</v>
      </c>
      <c r="H93" s="5">
        <v>2021</v>
      </c>
      <c r="I93" s="5">
        <v>24</v>
      </c>
      <c r="J93" s="5">
        <v>1</v>
      </c>
      <c r="K93" s="5">
        <v>135</v>
      </c>
      <c r="L93" s="5">
        <v>147</v>
      </c>
      <c r="M93" s="5" t="s">
        <v>507</v>
      </c>
      <c r="N93" s="5" t="s">
        <v>280</v>
      </c>
      <c r="O93" s="5" t="s">
        <v>507</v>
      </c>
      <c r="P93" s="5" t="s">
        <v>507</v>
      </c>
      <c r="Q93" s="5" t="s">
        <v>507</v>
      </c>
      <c r="R93" s="5" t="s">
        <v>507</v>
      </c>
      <c r="S93" s="5" t="s">
        <v>633</v>
      </c>
      <c r="T93" s="5" t="s">
        <v>507</v>
      </c>
      <c r="U93" s="5" t="s">
        <v>507</v>
      </c>
      <c r="V93" s="7" t="s">
        <v>1563</v>
      </c>
      <c r="W93" s="7"/>
      <c r="X93" s="7"/>
      <c r="Y93" s="7"/>
      <c r="Z93" s="7"/>
      <c r="AA93" s="7"/>
    </row>
    <row r="94" spans="1:27" ht="15.75" x14ac:dyDescent="0.25">
      <c r="A94" s="5" t="s">
        <v>289</v>
      </c>
      <c r="B94" s="5" t="s">
        <v>282</v>
      </c>
      <c r="C94" s="5" t="s">
        <v>283</v>
      </c>
      <c r="D94" s="5" t="s">
        <v>284</v>
      </c>
      <c r="E94" s="5" t="s">
        <v>285</v>
      </c>
      <c r="F94" s="5" t="s">
        <v>286</v>
      </c>
      <c r="G94" s="5" t="s">
        <v>287</v>
      </c>
      <c r="H94" s="5">
        <v>2016</v>
      </c>
      <c r="I94" s="5">
        <v>14</v>
      </c>
      <c r="J94" s="5">
        <v>2</v>
      </c>
      <c r="K94" s="5">
        <v>88</v>
      </c>
      <c r="L94" s="5">
        <v>98</v>
      </c>
      <c r="M94" s="5" t="s">
        <v>507</v>
      </c>
      <c r="N94" s="5" t="s">
        <v>288</v>
      </c>
      <c r="O94" s="6" t="s">
        <v>634</v>
      </c>
      <c r="P94" s="6">
        <v>-29.016470000000002</v>
      </c>
      <c r="Q94" s="6">
        <v>-50.395319999999998</v>
      </c>
      <c r="R94" s="5" t="s">
        <v>504</v>
      </c>
      <c r="S94" s="5" t="s">
        <v>507</v>
      </c>
      <c r="T94" s="6">
        <v>-29.016470000000002</v>
      </c>
      <c r="U94" s="6">
        <v>-50.395319999999998</v>
      </c>
      <c r="V94" s="7" t="s">
        <v>1559</v>
      </c>
      <c r="W94" s="7"/>
      <c r="X94" s="7"/>
      <c r="Y94" s="7"/>
      <c r="Z94" s="7"/>
      <c r="AA94" s="7"/>
    </row>
    <row r="95" spans="1:27" ht="15.75" x14ac:dyDescent="0.25">
      <c r="A95" s="5" t="s">
        <v>289</v>
      </c>
      <c r="B95" s="5" t="s">
        <v>282</v>
      </c>
      <c r="C95" s="5" t="s">
        <v>283</v>
      </c>
      <c r="D95" s="5" t="s">
        <v>284</v>
      </c>
      <c r="E95" s="5" t="s">
        <v>285</v>
      </c>
      <c r="F95" s="5" t="s">
        <v>286</v>
      </c>
      <c r="G95" s="5" t="s">
        <v>287</v>
      </c>
      <c r="H95" s="5">
        <v>2016</v>
      </c>
      <c r="I95" s="5">
        <v>14</v>
      </c>
      <c r="J95" s="5">
        <v>2</v>
      </c>
      <c r="K95" s="5">
        <v>88</v>
      </c>
      <c r="L95" s="5">
        <v>98</v>
      </c>
      <c r="M95" s="5" t="s">
        <v>507</v>
      </c>
      <c r="N95" s="5" t="s">
        <v>288</v>
      </c>
      <c r="O95" s="6" t="s">
        <v>635</v>
      </c>
      <c r="P95" s="6">
        <v>-30.93074</v>
      </c>
      <c r="Q95" s="6">
        <v>-53.024230000000003</v>
      </c>
      <c r="R95" s="5" t="s">
        <v>504</v>
      </c>
      <c r="S95" s="5" t="s">
        <v>507</v>
      </c>
      <c r="T95" s="6">
        <v>-30.93074</v>
      </c>
      <c r="U95" s="6">
        <v>-53.024230000000003</v>
      </c>
      <c r="V95" s="7" t="s">
        <v>1559</v>
      </c>
      <c r="W95" s="7"/>
      <c r="X95" s="7"/>
      <c r="Y95" s="7"/>
      <c r="Z95" s="7"/>
      <c r="AA95" s="7"/>
    </row>
    <row r="96" spans="1:27" ht="15.75" x14ac:dyDescent="0.25">
      <c r="A96" s="5" t="s">
        <v>289</v>
      </c>
      <c r="B96" s="5" t="s">
        <v>282</v>
      </c>
      <c r="C96" s="5" t="s">
        <v>283</v>
      </c>
      <c r="D96" s="5" t="s">
        <v>284</v>
      </c>
      <c r="E96" s="5" t="s">
        <v>285</v>
      </c>
      <c r="F96" s="5" t="s">
        <v>286</v>
      </c>
      <c r="G96" s="5" t="s">
        <v>287</v>
      </c>
      <c r="H96" s="5">
        <v>2016</v>
      </c>
      <c r="I96" s="5">
        <v>14</v>
      </c>
      <c r="J96" s="5">
        <v>2</v>
      </c>
      <c r="K96" s="5">
        <v>88</v>
      </c>
      <c r="L96" s="5">
        <v>98</v>
      </c>
      <c r="M96" s="5" t="s">
        <v>507</v>
      </c>
      <c r="N96" s="5" t="s">
        <v>288</v>
      </c>
      <c r="O96" s="6" t="s">
        <v>637</v>
      </c>
      <c r="P96" s="6" t="s">
        <v>636</v>
      </c>
      <c r="Q96" s="6">
        <v>-52.562550000000002</v>
      </c>
      <c r="R96" s="5" t="s">
        <v>504</v>
      </c>
      <c r="S96" s="6" t="s">
        <v>507</v>
      </c>
      <c r="T96" s="6">
        <v>-30.56025</v>
      </c>
      <c r="U96" s="6">
        <v>-52.562550000000002</v>
      </c>
      <c r="V96" s="7" t="s">
        <v>1559</v>
      </c>
    </row>
    <row r="97" spans="1:27" ht="15.75" x14ac:dyDescent="0.25">
      <c r="A97" s="5" t="s">
        <v>289</v>
      </c>
      <c r="B97" s="5" t="s">
        <v>282</v>
      </c>
      <c r="C97" s="5" t="s">
        <v>283</v>
      </c>
      <c r="D97" s="5" t="s">
        <v>284</v>
      </c>
      <c r="E97" s="5" t="s">
        <v>285</v>
      </c>
      <c r="F97" s="5" t="s">
        <v>286</v>
      </c>
      <c r="G97" s="5" t="s">
        <v>287</v>
      </c>
      <c r="H97" s="5">
        <v>2016</v>
      </c>
      <c r="I97" s="5">
        <v>14</v>
      </c>
      <c r="J97" s="5">
        <v>2</v>
      </c>
      <c r="K97" s="5">
        <v>88</v>
      </c>
      <c r="L97" s="5">
        <v>98</v>
      </c>
      <c r="M97" s="5" t="s">
        <v>507</v>
      </c>
      <c r="N97" s="5" t="s">
        <v>288</v>
      </c>
      <c r="O97" s="6" t="s">
        <v>638</v>
      </c>
      <c r="P97" s="6" t="s">
        <v>639</v>
      </c>
      <c r="Q97" s="6">
        <v>-53.621549999999999</v>
      </c>
      <c r="R97" s="5" t="s">
        <v>504</v>
      </c>
      <c r="S97" s="6" t="s">
        <v>507</v>
      </c>
      <c r="T97" s="6">
        <v>-32.093049999999998</v>
      </c>
      <c r="U97" s="6">
        <v>-53.621549999999999</v>
      </c>
      <c r="V97" s="7" t="s">
        <v>1559</v>
      </c>
    </row>
    <row r="98" spans="1:27" ht="15.75" x14ac:dyDescent="0.25">
      <c r="A98" s="5" t="s">
        <v>289</v>
      </c>
      <c r="B98" s="5" t="s">
        <v>282</v>
      </c>
      <c r="C98" s="5" t="s">
        <v>283</v>
      </c>
      <c r="D98" s="5" t="s">
        <v>284</v>
      </c>
      <c r="E98" s="5" t="s">
        <v>285</v>
      </c>
      <c r="F98" s="5" t="s">
        <v>286</v>
      </c>
      <c r="G98" s="5" t="s">
        <v>287</v>
      </c>
      <c r="H98" s="5">
        <v>2016</v>
      </c>
      <c r="I98" s="5">
        <v>14</v>
      </c>
      <c r="J98" s="5">
        <v>2</v>
      </c>
      <c r="K98" s="5">
        <v>88</v>
      </c>
      <c r="L98" s="5">
        <v>98</v>
      </c>
      <c r="M98" s="5" t="s">
        <v>507</v>
      </c>
      <c r="N98" s="5" t="s">
        <v>288</v>
      </c>
      <c r="O98" s="6" t="s">
        <v>640</v>
      </c>
      <c r="P98" s="6">
        <v>-28.530480000000001</v>
      </c>
      <c r="Q98" s="6">
        <v>-55.423810000000003</v>
      </c>
      <c r="R98" s="5" t="s">
        <v>504</v>
      </c>
      <c r="S98" s="5" t="s">
        <v>507</v>
      </c>
      <c r="T98" s="6">
        <v>-28.530480000000001</v>
      </c>
      <c r="U98" s="6">
        <v>-55.423810000000003</v>
      </c>
      <c r="V98" s="7" t="s">
        <v>1559</v>
      </c>
      <c r="W98" s="7"/>
      <c r="X98" s="7"/>
      <c r="Y98" s="7"/>
      <c r="Z98" s="7"/>
      <c r="AA98" s="7"/>
    </row>
    <row r="99" spans="1:27" ht="15.75" x14ac:dyDescent="0.25">
      <c r="A99" s="5" t="s">
        <v>289</v>
      </c>
      <c r="B99" s="5" t="s">
        <v>282</v>
      </c>
      <c r="C99" s="5" t="s">
        <v>283</v>
      </c>
      <c r="D99" s="5" t="s">
        <v>284</v>
      </c>
      <c r="E99" s="5" t="s">
        <v>285</v>
      </c>
      <c r="F99" s="5" t="s">
        <v>286</v>
      </c>
      <c r="G99" s="5" t="s">
        <v>287</v>
      </c>
      <c r="H99" s="5">
        <v>2016</v>
      </c>
      <c r="I99" s="5">
        <v>14</v>
      </c>
      <c r="J99" s="5">
        <v>2</v>
      </c>
      <c r="K99" s="5">
        <v>88</v>
      </c>
      <c r="L99" s="5">
        <v>98</v>
      </c>
      <c r="M99" s="5" t="s">
        <v>507</v>
      </c>
      <c r="N99" s="5" t="s">
        <v>288</v>
      </c>
      <c r="O99" s="6" t="s">
        <v>555</v>
      </c>
      <c r="P99" s="6">
        <v>-30.719439999999999</v>
      </c>
      <c r="Q99" s="6">
        <v>-55.51173</v>
      </c>
      <c r="R99" s="5" t="s">
        <v>504</v>
      </c>
      <c r="S99" s="5" t="s">
        <v>507</v>
      </c>
      <c r="T99" s="6">
        <v>-30.719439999999999</v>
      </c>
      <c r="U99" s="6">
        <v>-55.51173</v>
      </c>
      <c r="V99" s="7" t="s">
        <v>1559</v>
      </c>
      <c r="W99" s="7"/>
      <c r="X99" s="7"/>
      <c r="Y99" s="7"/>
      <c r="Z99" s="7"/>
      <c r="AA99" s="7"/>
    </row>
    <row r="100" spans="1:27" ht="15.75" x14ac:dyDescent="0.25">
      <c r="A100" s="5" t="s">
        <v>289</v>
      </c>
      <c r="B100" s="5" t="s">
        <v>282</v>
      </c>
      <c r="C100" s="5" t="s">
        <v>283</v>
      </c>
      <c r="D100" s="5" t="s">
        <v>284</v>
      </c>
      <c r="E100" s="5" t="s">
        <v>285</v>
      </c>
      <c r="F100" s="5" t="s">
        <v>286</v>
      </c>
      <c r="G100" s="5" t="s">
        <v>287</v>
      </c>
      <c r="H100" s="5">
        <v>2016</v>
      </c>
      <c r="I100" s="5">
        <v>14</v>
      </c>
      <c r="J100" s="5">
        <v>2</v>
      </c>
      <c r="K100" s="5">
        <v>88</v>
      </c>
      <c r="L100" s="5">
        <v>98</v>
      </c>
      <c r="M100" s="5" t="s">
        <v>507</v>
      </c>
      <c r="N100" s="5" t="s">
        <v>288</v>
      </c>
      <c r="O100" s="6" t="s">
        <v>608</v>
      </c>
      <c r="P100" s="6">
        <v>-29.16478</v>
      </c>
      <c r="Q100" s="6">
        <v>-50.057459999999999</v>
      </c>
      <c r="R100" s="5" t="s">
        <v>504</v>
      </c>
      <c r="S100" s="5" t="s">
        <v>507</v>
      </c>
      <c r="T100" s="6">
        <v>-29.16478</v>
      </c>
      <c r="U100" s="6">
        <v>-50.057459999999999</v>
      </c>
      <c r="V100" s="7" t="s">
        <v>1559</v>
      </c>
      <c r="W100" s="7"/>
      <c r="X100" s="7"/>
      <c r="Y100" s="7"/>
      <c r="Z100" s="7"/>
      <c r="AA100" s="7"/>
    </row>
    <row r="101" spans="1:27" ht="15.75" x14ac:dyDescent="0.25">
      <c r="A101" s="5" t="s">
        <v>289</v>
      </c>
      <c r="B101" s="5" t="s">
        <v>282</v>
      </c>
      <c r="C101" s="5" t="s">
        <v>283</v>
      </c>
      <c r="D101" s="5" t="s">
        <v>284</v>
      </c>
      <c r="E101" s="5" t="s">
        <v>285</v>
      </c>
      <c r="F101" s="5" t="s">
        <v>286</v>
      </c>
      <c r="G101" s="5" t="s">
        <v>287</v>
      </c>
      <c r="H101" s="5">
        <v>2016</v>
      </c>
      <c r="I101" s="5">
        <v>14</v>
      </c>
      <c r="J101" s="5">
        <v>2</v>
      </c>
      <c r="K101" s="5">
        <v>88</v>
      </c>
      <c r="L101" s="5">
        <v>98</v>
      </c>
      <c r="M101" s="5" t="s">
        <v>507</v>
      </c>
      <c r="N101" s="5" t="s">
        <v>288</v>
      </c>
      <c r="O101" s="6" t="s">
        <v>568</v>
      </c>
      <c r="P101" s="6">
        <v>-29.628250000000001</v>
      </c>
      <c r="Q101" s="6">
        <v>-55.137650000000001</v>
      </c>
      <c r="R101" s="5" t="s">
        <v>504</v>
      </c>
      <c r="S101" s="5" t="s">
        <v>507</v>
      </c>
      <c r="T101" s="6">
        <v>-29.628250000000001</v>
      </c>
      <c r="U101" s="6">
        <v>-55.137650000000001</v>
      </c>
      <c r="V101" s="7" t="s">
        <v>1559</v>
      </c>
      <c r="W101" s="7"/>
      <c r="X101" s="7"/>
      <c r="Y101" s="7"/>
      <c r="Z101" s="7"/>
      <c r="AA101" s="7"/>
    </row>
    <row r="102" spans="1:27" ht="15.75" x14ac:dyDescent="0.25">
      <c r="A102" s="5" t="s">
        <v>289</v>
      </c>
      <c r="B102" s="5" t="s">
        <v>282</v>
      </c>
      <c r="C102" s="5" t="s">
        <v>283</v>
      </c>
      <c r="D102" s="5" t="s">
        <v>284</v>
      </c>
      <c r="E102" s="5" t="s">
        <v>285</v>
      </c>
      <c r="F102" s="5" t="s">
        <v>286</v>
      </c>
      <c r="G102" s="5" t="s">
        <v>287</v>
      </c>
      <c r="H102" s="5">
        <v>2016</v>
      </c>
      <c r="I102" s="5">
        <v>14</v>
      </c>
      <c r="J102" s="5">
        <v>2</v>
      </c>
      <c r="K102" s="5">
        <v>88</v>
      </c>
      <c r="L102" s="5">
        <v>98</v>
      </c>
      <c r="M102" s="5" t="s">
        <v>507</v>
      </c>
      <c r="N102" s="5" t="s">
        <v>288</v>
      </c>
      <c r="O102" s="6" t="s">
        <v>641</v>
      </c>
      <c r="P102" s="6">
        <v>-29.48293</v>
      </c>
      <c r="Q102" s="6">
        <v>-50.205500000000001</v>
      </c>
      <c r="R102" s="5" t="s">
        <v>504</v>
      </c>
      <c r="S102" s="5" t="s">
        <v>507</v>
      </c>
      <c r="T102" s="6">
        <v>-29.48293</v>
      </c>
      <c r="U102" s="6">
        <v>-50.205500000000001</v>
      </c>
      <c r="V102" s="7" t="s">
        <v>1559</v>
      </c>
      <c r="W102" s="7"/>
      <c r="X102" s="7"/>
      <c r="Y102" s="7"/>
      <c r="Z102" s="7"/>
      <c r="AA102" s="7"/>
    </row>
    <row r="103" spans="1:27" ht="14.25" customHeight="1" x14ac:dyDescent="0.25">
      <c r="A103" s="5" t="s">
        <v>296</v>
      </c>
      <c r="B103" s="5" t="s">
        <v>290</v>
      </c>
      <c r="C103" s="5" t="s">
        <v>291</v>
      </c>
      <c r="D103" s="5" t="s">
        <v>292</v>
      </c>
      <c r="E103" s="5" t="s">
        <v>293</v>
      </c>
      <c r="F103" s="5" t="s">
        <v>294</v>
      </c>
      <c r="G103" s="5" t="s">
        <v>82</v>
      </c>
      <c r="H103" s="5">
        <v>2010</v>
      </c>
      <c r="I103" s="5">
        <v>11</v>
      </c>
      <c r="J103" s="5">
        <v>1</v>
      </c>
      <c r="K103" s="5">
        <v>35</v>
      </c>
      <c r="L103" s="5">
        <v>40</v>
      </c>
      <c r="M103" s="5" t="s">
        <v>507</v>
      </c>
      <c r="N103" s="5" t="s">
        <v>295</v>
      </c>
      <c r="O103" s="6" t="s">
        <v>642</v>
      </c>
      <c r="P103" s="6" t="s">
        <v>1402</v>
      </c>
      <c r="Q103" s="6" t="s">
        <v>1403</v>
      </c>
      <c r="R103" s="5" t="s">
        <v>614</v>
      </c>
      <c r="S103" s="5" t="s">
        <v>507</v>
      </c>
      <c r="T103" s="5">
        <v>-29.466805000000001</v>
      </c>
      <c r="U103" s="6">
        <v>-50.216786999999997</v>
      </c>
      <c r="V103" s="7" t="s">
        <v>1563</v>
      </c>
      <c r="W103" s="7"/>
      <c r="X103" s="7"/>
      <c r="Y103" s="7"/>
      <c r="Z103" s="7"/>
      <c r="AA103" s="7"/>
    </row>
    <row r="104" spans="1:27" ht="15.75" x14ac:dyDescent="0.25">
      <c r="A104" s="5" t="s">
        <v>305</v>
      </c>
      <c r="B104" s="5" t="s">
        <v>297</v>
      </c>
      <c r="C104" s="5" t="s">
        <v>298</v>
      </c>
      <c r="D104" s="5" t="s">
        <v>299</v>
      </c>
      <c r="E104" s="5" t="s">
        <v>300</v>
      </c>
      <c r="F104" s="5" t="s">
        <v>301</v>
      </c>
      <c r="G104" s="5" t="s">
        <v>302</v>
      </c>
      <c r="H104" s="5">
        <v>2016</v>
      </c>
      <c r="I104" s="5">
        <v>11</v>
      </c>
      <c r="J104" s="5">
        <v>2</v>
      </c>
      <c r="K104" s="5" t="s">
        <v>507</v>
      </c>
      <c r="L104" s="5" t="s">
        <v>507</v>
      </c>
      <c r="M104" s="5" t="s">
        <v>303</v>
      </c>
      <c r="N104" s="5" t="s">
        <v>304</v>
      </c>
      <c r="O104" s="6" t="s">
        <v>643</v>
      </c>
      <c r="P104" s="6" t="s">
        <v>1404</v>
      </c>
      <c r="Q104" s="6" t="s">
        <v>1405</v>
      </c>
      <c r="R104" s="5" t="s">
        <v>614</v>
      </c>
      <c r="S104" s="5" t="s">
        <v>644</v>
      </c>
      <c r="T104" s="5">
        <v>-30.097494999999999</v>
      </c>
      <c r="U104" s="6">
        <v>-51.678320999999997</v>
      </c>
      <c r="V104" s="7" t="s">
        <v>1563</v>
      </c>
      <c r="W104" s="7"/>
      <c r="X104" s="7"/>
      <c r="Y104" s="7"/>
      <c r="Z104" s="7"/>
      <c r="AA104" s="7"/>
    </row>
    <row r="105" spans="1:27" ht="15.75" x14ac:dyDescent="0.25">
      <c r="A105" s="5" t="s">
        <v>312</v>
      </c>
      <c r="B105" s="5" t="s">
        <v>306</v>
      </c>
      <c r="C105" s="5" t="s">
        <v>307</v>
      </c>
      <c r="D105" s="5" t="s">
        <v>308</v>
      </c>
      <c r="E105" s="5" t="s">
        <v>102</v>
      </c>
      <c r="F105" s="5" t="s">
        <v>309</v>
      </c>
      <c r="G105" s="5" t="s">
        <v>310</v>
      </c>
      <c r="H105" s="5">
        <v>2017</v>
      </c>
      <c r="I105" s="5">
        <v>98</v>
      </c>
      <c r="J105" s="5">
        <v>4</v>
      </c>
      <c r="K105" s="5">
        <v>1118</v>
      </c>
      <c r="L105" s="5">
        <v>1128</v>
      </c>
      <c r="M105" s="5" t="s">
        <v>507</v>
      </c>
      <c r="N105" s="5" t="s">
        <v>311</v>
      </c>
      <c r="O105" s="5" t="s">
        <v>507</v>
      </c>
      <c r="P105" s="5" t="s">
        <v>507</v>
      </c>
      <c r="Q105" s="5" t="s">
        <v>507</v>
      </c>
      <c r="R105" s="5" t="s">
        <v>507</v>
      </c>
      <c r="S105" s="5" t="s">
        <v>647</v>
      </c>
      <c r="T105" s="5" t="s">
        <v>507</v>
      </c>
      <c r="U105" s="5" t="s">
        <v>507</v>
      </c>
      <c r="V105" s="7" t="s">
        <v>1558</v>
      </c>
      <c r="W105" s="7"/>
      <c r="X105" s="7"/>
      <c r="Y105" s="7"/>
      <c r="Z105" s="7"/>
      <c r="AA105" s="7"/>
    </row>
    <row r="106" spans="1:27" ht="15.75" x14ac:dyDescent="0.25">
      <c r="A106" s="5" t="s">
        <v>319</v>
      </c>
      <c r="B106" s="5" t="s">
        <v>313</v>
      </c>
      <c r="C106" s="5" t="s">
        <v>314</v>
      </c>
      <c r="D106" s="5" t="s">
        <v>315</v>
      </c>
      <c r="E106" s="5" t="s">
        <v>316</v>
      </c>
      <c r="F106" s="5" t="s">
        <v>317</v>
      </c>
      <c r="G106" s="5" t="s">
        <v>252</v>
      </c>
      <c r="H106" s="5">
        <v>2021</v>
      </c>
      <c r="I106" s="5">
        <v>120</v>
      </c>
      <c r="J106" s="5">
        <v>10</v>
      </c>
      <c r="K106" s="5">
        <v>3587</v>
      </c>
      <c r="L106" s="5">
        <v>3593</v>
      </c>
      <c r="M106" s="5" t="s">
        <v>507</v>
      </c>
      <c r="N106" s="5" t="s">
        <v>318</v>
      </c>
      <c r="O106" s="5" t="s">
        <v>507</v>
      </c>
      <c r="P106" s="5" t="s">
        <v>507</v>
      </c>
      <c r="Q106" s="5" t="s">
        <v>507</v>
      </c>
      <c r="R106" s="5" t="s">
        <v>507</v>
      </c>
      <c r="S106" s="5" t="s">
        <v>648</v>
      </c>
      <c r="T106" s="5" t="s">
        <v>507</v>
      </c>
      <c r="U106" s="5" t="s">
        <v>507</v>
      </c>
      <c r="V106" s="7" t="s">
        <v>1556</v>
      </c>
      <c r="W106" s="7"/>
      <c r="X106" s="7"/>
      <c r="Y106" s="7"/>
      <c r="Z106" s="7"/>
      <c r="AA106" s="7"/>
    </row>
    <row r="107" spans="1:27" ht="15.75" x14ac:dyDescent="0.25">
      <c r="A107" s="5" t="s">
        <v>325</v>
      </c>
      <c r="B107" s="5" t="s">
        <v>320</v>
      </c>
      <c r="C107" s="5" t="s">
        <v>321</v>
      </c>
      <c r="D107" s="5" t="s">
        <v>322</v>
      </c>
      <c r="E107" s="5" t="s">
        <v>25</v>
      </c>
      <c r="F107" s="5" t="s">
        <v>323</v>
      </c>
      <c r="G107" s="5" t="s">
        <v>507</v>
      </c>
      <c r="H107" s="5">
        <v>2011</v>
      </c>
      <c r="I107" s="5">
        <v>76</v>
      </c>
      <c r="J107" s="5">
        <v>3</v>
      </c>
      <c r="K107" s="5">
        <v>308</v>
      </c>
      <c r="L107" s="5">
        <v>312</v>
      </c>
      <c r="M107" s="5" t="s">
        <v>507</v>
      </c>
      <c r="N107" s="5" t="s">
        <v>324</v>
      </c>
      <c r="O107" s="6" t="s">
        <v>649</v>
      </c>
      <c r="P107" s="6" t="s">
        <v>651</v>
      </c>
      <c r="Q107" s="6" t="s">
        <v>653</v>
      </c>
      <c r="R107" s="5" t="s">
        <v>501</v>
      </c>
      <c r="S107" s="5" t="s">
        <v>513</v>
      </c>
      <c r="T107" s="5">
        <v>-25.333333</v>
      </c>
      <c r="U107" s="6">
        <v>-49.65</v>
      </c>
      <c r="V107" s="7" t="s">
        <v>1556</v>
      </c>
      <c r="W107" s="7"/>
      <c r="X107" s="7"/>
      <c r="Y107" s="7"/>
      <c r="Z107" s="7"/>
      <c r="AA107" s="7"/>
    </row>
    <row r="108" spans="1:27" ht="15.75" x14ac:dyDescent="0.25">
      <c r="A108" s="5" t="s">
        <v>325</v>
      </c>
      <c r="B108" s="5" t="s">
        <v>320</v>
      </c>
      <c r="C108" s="5" t="s">
        <v>321</v>
      </c>
      <c r="D108" s="5" t="s">
        <v>322</v>
      </c>
      <c r="E108" s="5" t="s">
        <v>25</v>
      </c>
      <c r="F108" s="5" t="s">
        <v>323</v>
      </c>
      <c r="G108" s="5" t="s">
        <v>507</v>
      </c>
      <c r="H108" s="5">
        <v>2011</v>
      </c>
      <c r="I108" s="5">
        <v>76</v>
      </c>
      <c r="J108" s="5">
        <v>3</v>
      </c>
      <c r="K108" s="5">
        <v>308</v>
      </c>
      <c r="L108" s="5">
        <v>312</v>
      </c>
      <c r="M108" s="5" t="s">
        <v>507</v>
      </c>
      <c r="N108" s="5" t="s">
        <v>324</v>
      </c>
      <c r="O108" s="6" t="s">
        <v>649</v>
      </c>
      <c r="P108" s="5" t="s">
        <v>650</v>
      </c>
      <c r="Q108" s="6" t="s">
        <v>652</v>
      </c>
      <c r="R108" s="5" t="s">
        <v>501</v>
      </c>
      <c r="S108" s="5" t="s">
        <v>513</v>
      </c>
      <c r="T108" s="5">
        <v>-25.483332999999998</v>
      </c>
      <c r="U108" s="6">
        <v>-49.7</v>
      </c>
      <c r="V108" s="7" t="s">
        <v>1556</v>
      </c>
      <c r="W108" s="7"/>
      <c r="X108" s="7"/>
      <c r="Y108" s="7"/>
      <c r="Z108" s="7"/>
      <c r="AA108" s="7"/>
    </row>
    <row r="109" spans="1:27" ht="15.75" x14ac:dyDescent="0.25">
      <c r="A109" s="5" t="s">
        <v>331</v>
      </c>
      <c r="B109" s="5" t="s">
        <v>326</v>
      </c>
      <c r="C109" s="5" t="s">
        <v>327</v>
      </c>
      <c r="D109" s="5" t="s">
        <v>328</v>
      </c>
      <c r="E109" s="5" t="s">
        <v>80</v>
      </c>
      <c r="F109" s="5" t="s">
        <v>329</v>
      </c>
      <c r="G109" s="5" t="s">
        <v>27</v>
      </c>
      <c r="H109" s="5">
        <v>2021</v>
      </c>
      <c r="I109" s="5">
        <v>111</v>
      </c>
      <c r="J109" s="5" t="s">
        <v>507</v>
      </c>
      <c r="K109" s="5" t="s">
        <v>507</v>
      </c>
      <c r="L109" s="5" t="s">
        <v>507</v>
      </c>
      <c r="M109" s="5">
        <v>103442</v>
      </c>
      <c r="N109" s="5" t="s">
        <v>330</v>
      </c>
      <c r="O109" s="5" t="s">
        <v>507</v>
      </c>
      <c r="P109" s="5" t="s">
        <v>507</v>
      </c>
      <c r="Q109" s="5" t="s">
        <v>507</v>
      </c>
      <c r="R109" s="5" t="s">
        <v>507</v>
      </c>
      <c r="S109" s="5" t="s">
        <v>654</v>
      </c>
      <c r="T109" s="5" t="s">
        <v>507</v>
      </c>
      <c r="U109" s="5" t="s">
        <v>507</v>
      </c>
      <c r="V109" s="7" t="s">
        <v>1564</v>
      </c>
      <c r="W109" s="7"/>
      <c r="X109" s="7"/>
      <c r="Y109" s="7"/>
      <c r="Z109" s="7"/>
      <c r="AA109" s="7"/>
    </row>
    <row r="110" spans="1:27" ht="15.75" x14ac:dyDescent="0.2">
      <c r="A110" s="5" t="s">
        <v>337</v>
      </c>
      <c r="B110" s="5" t="s">
        <v>332</v>
      </c>
      <c r="C110" s="5" t="s">
        <v>333</v>
      </c>
      <c r="D110" s="5" t="s">
        <v>334</v>
      </c>
      <c r="E110" s="5" t="s">
        <v>116</v>
      </c>
      <c r="F110" s="5" t="s">
        <v>335</v>
      </c>
      <c r="G110" s="5" t="s">
        <v>118</v>
      </c>
      <c r="H110" s="5">
        <v>2015</v>
      </c>
      <c r="I110" s="5">
        <v>79</v>
      </c>
      <c r="J110" s="5">
        <v>2</v>
      </c>
      <c r="K110" s="5">
        <v>131</v>
      </c>
      <c r="L110" s="5">
        <v>138</v>
      </c>
      <c r="M110" s="5" t="s">
        <v>507</v>
      </c>
      <c r="N110" s="5" t="s">
        <v>336</v>
      </c>
      <c r="O110" s="5" t="s">
        <v>507</v>
      </c>
      <c r="P110" s="5" t="s">
        <v>507</v>
      </c>
      <c r="Q110" s="5" t="s">
        <v>507</v>
      </c>
      <c r="R110" s="5" t="s">
        <v>507</v>
      </c>
      <c r="S110" s="5" t="s">
        <v>655</v>
      </c>
      <c r="T110" s="5" t="s">
        <v>507</v>
      </c>
      <c r="U110" s="5" t="s">
        <v>507</v>
      </c>
      <c r="V110" s="32" t="s">
        <v>1565</v>
      </c>
      <c r="W110" s="7"/>
      <c r="X110" s="7"/>
      <c r="Y110" s="7"/>
      <c r="Z110" s="7"/>
      <c r="AA110" s="7"/>
    </row>
    <row r="111" spans="1:27" ht="15.75" x14ac:dyDescent="0.25">
      <c r="A111" s="5" t="s">
        <v>344</v>
      </c>
      <c r="B111" s="5" t="s">
        <v>338</v>
      </c>
      <c r="C111" s="5" t="s">
        <v>339</v>
      </c>
      <c r="D111" s="5" t="s">
        <v>340</v>
      </c>
      <c r="E111" s="5" t="s">
        <v>341</v>
      </c>
      <c r="F111" s="5" t="s">
        <v>342</v>
      </c>
      <c r="G111" s="5" t="s">
        <v>82</v>
      </c>
      <c r="H111" s="5">
        <v>2018</v>
      </c>
      <c r="I111" s="5">
        <v>140</v>
      </c>
      <c r="J111" s="5" t="s">
        <v>507</v>
      </c>
      <c r="K111" s="5">
        <v>129</v>
      </c>
      <c r="L111" s="5">
        <v>140</v>
      </c>
      <c r="M111" s="5" t="s">
        <v>507</v>
      </c>
      <c r="N111" s="5" t="s">
        <v>343</v>
      </c>
      <c r="O111" s="5" t="s">
        <v>507</v>
      </c>
      <c r="P111" s="5" t="s">
        <v>507</v>
      </c>
      <c r="Q111" s="5" t="s">
        <v>507</v>
      </c>
      <c r="R111" s="5" t="s">
        <v>507</v>
      </c>
      <c r="S111" s="5" t="s">
        <v>656</v>
      </c>
      <c r="T111" s="5" t="s">
        <v>507</v>
      </c>
      <c r="U111" s="5" t="s">
        <v>507</v>
      </c>
      <c r="V111" s="7" t="s">
        <v>1558</v>
      </c>
      <c r="W111" s="7"/>
      <c r="X111" s="7"/>
      <c r="Y111" s="7"/>
      <c r="Z111" s="7"/>
      <c r="AA111" s="7"/>
    </row>
    <row r="112" spans="1:27" ht="15.75" x14ac:dyDescent="0.25">
      <c r="A112" s="5" t="s">
        <v>350</v>
      </c>
      <c r="B112" s="5" t="s">
        <v>345</v>
      </c>
      <c r="C112" s="5" t="s">
        <v>346</v>
      </c>
      <c r="D112" s="5" t="s">
        <v>347</v>
      </c>
      <c r="E112" s="5" t="s">
        <v>243</v>
      </c>
      <c r="F112" s="5" t="s">
        <v>348</v>
      </c>
      <c r="G112" s="5" t="s">
        <v>155</v>
      </c>
      <c r="H112" s="5">
        <v>2016</v>
      </c>
      <c r="I112" s="5">
        <v>76</v>
      </c>
      <c r="J112" s="5">
        <v>1</v>
      </c>
      <c r="K112" s="5">
        <v>73</v>
      </c>
      <c r="L112" s="5">
        <v>79</v>
      </c>
      <c r="M112" s="5" t="s">
        <v>507</v>
      </c>
      <c r="N112" s="5" t="s">
        <v>349</v>
      </c>
      <c r="O112" s="6" t="s">
        <v>657</v>
      </c>
      <c r="P112" s="6" t="s">
        <v>658</v>
      </c>
      <c r="Q112" s="6" t="s">
        <v>660</v>
      </c>
      <c r="R112" s="5" t="s">
        <v>614</v>
      </c>
      <c r="S112" s="5" t="s">
        <v>513</v>
      </c>
      <c r="T112" s="5">
        <v>-29.725263000000002</v>
      </c>
      <c r="U112" s="6">
        <v>-54.837803999999998</v>
      </c>
      <c r="V112" s="7" t="s">
        <v>1563</v>
      </c>
      <c r="W112" s="7"/>
      <c r="X112" s="7"/>
      <c r="Y112" s="7"/>
      <c r="Z112" s="7"/>
      <c r="AA112" s="7"/>
    </row>
    <row r="113" spans="1:27" ht="15.75" x14ac:dyDescent="0.25">
      <c r="A113" s="5" t="s">
        <v>350</v>
      </c>
      <c r="B113" s="5" t="s">
        <v>345</v>
      </c>
      <c r="C113" s="5" t="s">
        <v>346</v>
      </c>
      <c r="D113" s="5" t="s">
        <v>347</v>
      </c>
      <c r="E113" s="5" t="s">
        <v>243</v>
      </c>
      <c r="F113" s="5" t="s">
        <v>348</v>
      </c>
      <c r="G113" s="5" t="s">
        <v>155</v>
      </c>
      <c r="H113" s="5">
        <v>2016</v>
      </c>
      <c r="I113" s="5">
        <v>76</v>
      </c>
      <c r="J113" s="5">
        <v>1</v>
      </c>
      <c r="K113" s="5">
        <v>73</v>
      </c>
      <c r="L113" s="5">
        <v>79</v>
      </c>
      <c r="M113" s="5" t="s">
        <v>507</v>
      </c>
      <c r="N113" s="5" t="s">
        <v>349</v>
      </c>
      <c r="O113" s="6" t="s">
        <v>657</v>
      </c>
      <c r="P113" s="6" t="s">
        <v>659</v>
      </c>
      <c r="Q113" s="6" t="s">
        <v>661</v>
      </c>
      <c r="R113" s="5" t="s">
        <v>614</v>
      </c>
      <c r="S113" s="5" t="s">
        <v>513</v>
      </c>
      <c r="T113" s="6">
        <v>-29.791357000000001</v>
      </c>
      <c r="U113" s="6">
        <v>-54.766126999999997</v>
      </c>
      <c r="V113" s="7" t="s">
        <v>1563</v>
      </c>
    </row>
    <row r="114" spans="1:27" ht="15.75" x14ac:dyDescent="0.2">
      <c r="A114" s="5" t="s">
        <v>356</v>
      </c>
      <c r="B114" s="5" t="s">
        <v>351</v>
      </c>
      <c r="C114" s="5" t="s">
        <v>352</v>
      </c>
      <c r="D114" s="5" t="s">
        <v>353</v>
      </c>
      <c r="E114" s="5" t="s">
        <v>354</v>
      </c>
      <c r="F114" s="5" t="s">
        <v>355</v>
      </c>
      <c r="G114" s="5" t="s">
        <v>66</v>
      </c>
      <c r="H114" s="5">
        <v>2011</v>
      </c>
      <c r="I114" s="5">
        <v>28</v>
      </c>
      <c r="J114" s="5">
        <v>2</v>
      </c>
      <c r="K114" s="5">
        <v>203</v>
      </c>
      <c r="L114" s="5">
        <v>211</v>
      </c>
      <c r="M114" s="6" t="s">
        <v>507</v>
      </c>
      <c r="N114" s="6" t="s">
        <v>507</v>
      </c>
      <c r="O114" s="5" t="s">
        <v>507</v>
      </c>
      <c r="P114" s="5" t="s">
        <v>507</v>
      </c>
      <c r="Q114" s="5" t="s">
        <v>507</v>
      </c>
      <c r="R114" s="5" t="s">
        <v>507</v>
      </c>
      <c r="S114" s="9" t="s">
        <v>655</v>
      </c>
      <c r="T114" s="5" t="s">
        <v>507</v>
      </c>
      <c r="U114" s="5" t="s">
        <v>507</v>
      </c>
      <c r="V114" s="32" t="s">
        <v>1565</v>
      </c>
    </row>
    <row r="115" spans="1:27" ht="15.75" x14ac:dyDescent="0.25">
      <c r="A115" s="5" t="s">
        <v>362</v>
      </c>
      <c r="B115" s="5" t="s">
        <v>357</v>
      </c>
      <c r="C115" s="5" t="s">
        <v>358</v>
      </c>
      <c r="D115" s="5" t="s">
        <v>359</v>
      </c>
      <c r="E115" s="5" t="s">
        <v>102</v>
      </c>
      <c r="F115" s="5" t="s">
        <v>360</v>
      </c>
      <c r="G115" s="5" t="s">
        <v>82</v>
      </c>
      <c r="H115" s="5">
        <v>2008</v>
      </c>
      <c r="I115" s="5">
        <v>89</v>
      </c>
      <c r="J115" s="5">
        <v>3</v>
      </c>
      <c r="K115" s="5">
        <v>778</v>
      </c>
      <c r="L115" s="5">
        <v>790</v>
      </c>
      <c r="M115" s="5" t="s">
        <v>507</v>
      </c>
      <c r="N115" s="5" t="s">
        <v>361</v>
      </c>
      <c r="O115" s="6" t="s">
        <v>665</v>
      </c>
      <c r="P115" s="5" t="s">
        <v>663</v>
      </c>
      <c r="Q115" s="5" t="s">
        <v>664</v>
      </c>
      <c r="R115" s="5" t="s">
        <v>614</v>
      </c>
      <c r="S115" s="5" t="s">
        <v>662</v>
      </c>
      <c r="T115" s="5">
        <v>-28.738817000000001</v>
      </c>
      <c r="U115" s="6">
        <v>-50.277937000000001</v>
      </c>
      <c r="V115" s="7" t="s">
        <v>1554</v>
      </c>
      <c r="W115" s="7"/>
      <c r="X115" s="7"/>
      <c r="Y115" s="7"/>
      <c r="Z115" s="7"/>
      <c r="AA115" s="7"/>
    </row>
    <row r="116" spans="1:27" ht="15.75" x14ac:dyDescent="0.25">
      <c r="A116" s="5" t="s">
        <v>369</v>
      </c>
      <c r="B116" s="5" t="s">
        <v>363</v>
      </c>
      <c r="C116" s="5" t="s">
        <v>364</v>
      </c>
      <c r="D116" s="5" t="s">
        <v>365</v>
      </c>
      <c r="E116" s="5" t="s">
        <v>366</v>
      </c>
      <c r="F116" s="5" t="s">
        <v>367</v>
      </c>
      <c r="G116" s="5" t="s">
        <v>118</v>
      </c>
      <c r="H116" s="5">
        <v>2013</v>
      </c>
      <c r="I116" s="5">
        <v>274</v>
      </c>
      <c r="J116" s="5">
        <v>5</v>
      </c>
      <c r="K116" s="5">
        <v>557</v>
      </c>
      <c r="L116" s="5">
        <v>569</v>
      </c>
      <c r="M116" s="5" t="s">
        <v>507</v>
      </c>
      <c r="N116" s="5" t="s">
        <v>368</v>
      </c>
      <c r="O116" s="5" t="s">
        <v>507</v>
      </c>
      <c r="P116" s="5" t="s">
        <v>507</v>
      </c>
      <c r="Q116" s="5" t="s">
        <v>507</v>
      </c>
      <c r="R116" s="5" t="s">
        <v>507</v>
      </c>
      <c r="S116" s="5" t="s">
        <v>666</v>
      </c>
      <c r="T116" s="5" t="s">
        <v>507</v>
      </c>
      <c r="U116" s="5" t="s">
        <v>507</v>
      </c>
      <c r="V116" s="7" t="s">
        <v>507</v>
      </c>
      <c r="W116" s="7"/>
      <c r="X116" s="7"/>
      <c r="Y116" s="7"/>
      <c r="Z116" s="7"/>
      <c r="AA116" s="7"/>
    </row>
    <row r="117" spans="1:27" ht="15.75" x14ac:dyDescent="0.25">
      <c r="A117" s="5" t="s">
        <v>374</v>
      </c>
      <c r="B117" s="5" t="s">
        <v>370</v>
      </c>
      <c r="C117" s="5" t="s">
        <v>370</v>
      </c>
      <c r="D117" s="5" t="s">
        <v>371</v>
      </c>
      <c r="E117" s="5" t="s">
        <v>116</v>
      </c>
      <c r="F117" s="5" t="s">
        <v>372</v>
      </c>
      <c r="G117" s="5" t="s">
        <v>507</v>
      </c>
      <c r="H117" s="5">
        <v>2000</v>
      </c>
      <c r="I117" s="5">
        <v>64</v>
      </c>
      <c r="J117" s="5">
        <v>3</v>
      </c>
      <c r="K117" s="5">
        <v>271</v>
      </c>
      <c r="L117" s="5">
        <v>285</v>
      </c>
      <c r="M117" s="5" t="s">
        <v>507</v>
      </c>
      <c r="N117" s="5" t="s">
        <v>373</v>
      </c>
      <c r="O117" s="5" t="s">
        <v>507</v>
      </c>
      <c r="P117" s="5" t="s">
        <v>507</v>
      </c>
      <c r="Q117" s="5" t="s">
        <v>507</v>
      </c>
      <c r="R117" s="5" t="s">
        <v>507</v>
      </c>
      <c r="S117" s="5" t="s">
        <v>648</v>
      </c>
      <c r="T117" s="5" t="s">
        <v>507</v>
      </c>
      <c r="U117" s="5" t="s">
        <v>507</v>
      </c>
      <c r="V117" s="7" t="s">
        <v>1562</v>
      </c>
      <c r="W117" s="7"/>
      <c r="X117" s="7"/>
      <c r="Y117" s="7"/>
      <c r="Z117" s="7"/>
      <c r="AA117" s="7"/>
    </row>
    <row r="118" spans="1:27" ht="15.75" x14ac:dyDescent="0.25">
      <c r="A118" s="5" t="s">
        <v>382</v>
      </c>
      <c r="B118" s="5" t="s">
        <v>375</v>
      </c>
      <c r="C118" s="5" t="s">
        <v>376</v>
      </c>
      <c r="D118" s="5" t="s">
        <v>377</v>
      </c>
      <c r="E118" s="5" t="s">
        <v>378</v>
      </c>
      <c r="F118" s="5" t="s">
        <v>379</v>
      </c>
      <c r="G118" s="5" t="s">
        <v>380</v>
      </c>
      <c r="H118" s="5">
        <v>2019</v>
      </c>
      <c r="I118" s="5">
        <v>46</v>
      </c>
      <c r="J118" s="5">
        <v>1</v>
      </c>
      <c r="K118" s="5">
        <v>153</v>
      </c>
      <c r="L118" s="5">
        <v>167</v>
      </c>
      <c r="M118" s="5" t="s">
        <v>507</v>
      </c>
      <c r="N118" s="5" t="s">
        <v>381</v>
      </c>
      <c r="O118" s="5" t="s">
        <v>507</v>
      </c>
      <c r="P118" s="5" t="s">
        <v>507</v>
      </c>
      <c r="Q118" s="5" t="s">
        <v>507</v>
      </c>
      <c r="R118" s="5" t="s">
        <v>507</v>
      </c>
      <c r="S118" s="5" t="s">
        <v>648</v>
      </c>
      <c r="T118" s="5" t="s">
        <v>507</v>
      </c>
      <c r="U118" s="5" t="s">
        <v>507</v>
      </c>
      <c r="V118" s="7" t="s">
        <v>1566</v>
      </c>
      <c r="W118" s="7"/>
      <c r="X118" s="7"/>
      <c r="Y118" s="7"/>
      <c r="Z118" s="7"/>
      <c r="AA118" s="7"/>
    </row>
    <row r="119" spans="1:27" ht="15.75" x14ac:dyDescent="0.25">
      <c r="A119" s="5" t="s">
        <v>388</v>
      </c>
      <c r="B119" s="5" t="s">
        <v>383</v>
      </c>
      <c r="C119" s="5" t="s">
        <v>384</v>
      </c>
      <c r="D119" s="5" t="s">
        <v>385</v>
      </c>
      <c r="E119" s="5" t="s">
        <v>386</v>
      </c>
      <c r="F119" s="5" t="s">
        <v>387</v>
      </c>
      <c r="G119" s="5" t="s">
        <v>380</v>
      </c>
      <c r="H119" s="5">
        <v>2016</v>
      </c>
      <c r="I119" s="5">
        <v>193</v>
      </c>
      <c r="J119" s="5">
        <v>1</v>
      </c>
      <c r="K119" s="5">
        <v>1</v>
      </c>
      <c r="L119" s="5">
        <v>49</v>
      </c>
      <c r="M119" s="5" t="s">
        <v>507</v>
      </c>
      <c r="N119" s="5" t="s">
        <v>507</v>
      </c>
      <c r="O119" s="5" t="s">
        <v>507</v>
      </c>
      <c r="P119" s="5" t="s">
        <v>507</v>
      </c>
      <c r="Q119" s="5" t="s">
        <v>507</v>
      </c>
      <c r="R119" s="5" t="s">
        <v>507</v>
      </c>
      <c r="S119" s="5" t="s">
        <v>667</v>
      </c>
      <c r="T119" s="5" t="s">
        <v>507</v>
      </c>
      <c r="U119" s="5" t="s">
        <v>507</v>
      </c>
      <c r="V119" s="7" t="s">
        <v>507</v>
      </c>
      <c r="W119" s="7"/>
      <c r="X119" s="7"/>
      <c r="Y119" s="7"/>
      <c r="Z119" s="7"/>
      <c r="AA119" s="7"/>
    </row>
    <row r="120" spans="1:27" ht="15.75" x14ac:dyDescent="0.25">
      <c r="A120" s="5" t="s">
        <v>395</v>
      </c>
      <c r="B120" s="5" t="s">
        <v>389</v>
      </c>
      <c r="C120" s="5" t="s">
        <v>390</v>
      </c>
      <c r="D120" s="5" t="s">
        <v>391</v>
      </c>
      <c r="E120" s="5" t="s">
        <v>392</v>
      </c>
      <c r="F120" s="5" t="s">
        <v>393</v>
      </c>
      <c r="G120" s="5" t="s">
        <v>118</v>
      </c>
      <c r="H120" s="5">
        <v>2014</v>
      </c>
      <c r="I120" s="5">
        <v>133</v>
      </c>
      <c r="J120" s="5" t="s">
        <v>507</v>
      </c>
      <c r="K120" s="5">
        <v>78</v>
      </c>
      <c r="L120" s="5">
        <v>82</v>
      </c>
      <c r="M120" s="5" t="s">
        <v>507</v>
      </c>
      <c r="N120" s="5" t="s">
        <v>394</v>
      </c>
      <c r="O120" s="5" t="s">
        <v>507</v>
      </c>
      <c r="P120" s="5" t="s">
        <v>507</v>
      </c>
      <c r="Q120" s="5" t="s">
        <v>507</v>
      </c>
      <c r="R120" s="5" t="s">
        <v>507</v>
      </c>
      <c r="S120" s="5" t="s">
        <v>655</v>
      </c>
      <c r="T120" s="5" t="s">
        <v>507</v>
      </c>
      <c r="U120" s="5" t="s">
        <v>507</v>
      </c>
      <c r="V120" s="7" t="s">
        <v>1556</v>
      </c>
      <c r="W120" s="7"/>
      <c r="X120" s="7"/>
      <c r="Y120" s="7"/>
      <c r="Z120" s="7"/>
      <c r="AA120" s="7"/>
    </row>
    <row r="121" spans="1:27" ht="15.75" x14ac:dyDescent="0.25">
      <c r="A121" s="5" t="s">
        <v>401</v>
      </c>
      <c r="B121" s="5" t="s">
        <v>396</v>
      </c>
      <c r="C121" s="5" t="s">
        <v>397</v>
      </c>
      <c r="D121" s="5" t="s">
        <v>398</v>
      </c>
      <c r="E121" s="5" t="s">
        <v>399</v>
      </c>
      <c r="F121" s="5" t="s">
        <v>507</v>
      </c>
      <c r="G121" s="5" t="s">
        <v>82</v>
      </c>
      <c r="H121" s="5">
        <v>2019</v>
      </c>
      <c r="I121" s="5">
        <v>15</v>
      </c>
      <c r="J121" s="5">
        <v>1</v>
      </c>
      <c r="K121" s="5">
        <v>113</v>
      </c>
      <c r="L121" s="5">
        <v>116</v>
      </c>
      <c r="M121" s="5" t="s">
        <v>400</v>
      </c>
      <c r="N121" s="6" t="s">
        <v>507</v>
      </c>
      <c r="O121" s="5" t="s">
        <v>507</v>
      </c>
      <c r="P121" s="5" t="s">
        <v>507</v>
      </c>
      <c r="Q121" s="5" t="s">
        <v>507</v>
      </c>
      <c r="R121" s="5" t="s">
        <v>507</v>
      </c>
      <c r="S121" s="5" t="s">
        <v>668</v>
      </c>
      <c r="T121" s="5" t="s">
        <v>507</v>
      </c>
      <c r="U121" s="5" t="s">
        <v>507</v>
      </c>
      <c r="V121" s="7" t="s">
        <v>1558</v>
      </c>
      <c r="W121" s="7"/>
      <c r="X121" s="7"/>
      <c r="Y121" s="7"/>
      <c r="Z121" s="7"/>
      <c r="AA121" s="7"/>
    </row>
    <row r="122" spans="1:27" ht="15.75" x14ac:dyDescent="0.25">
      <c r="A122" s="5" t="s">
        <v>410</v>
      </c>
      <c r="B122" s="5" t="s">
        <v>402</v>
      </c>
      <c r="C122" s="5" t="s">
        <v>403</v>
      </c>
      <c r="D122" s="5" t="s">
        <v>404</v>
      </c>
      <c r="E122" s="5" t="s">
        <v>405</v>
      </c>
      <c r="F122" s="5" t="s">
        <v>406</v>
      </c>
      <c r="G122" s="5" t="s">
        <v>407</v>
      </c>
      <c r="H122" s="5">
        <v>2019</v>
      </c>
      <c r="I122" s="5">
        <v>39</v>
      </c>
      <c r="J122" s="5">
        <v>3</v>
      </c>
      <c r="K122" s="5" t="s">
        <v>507</v>
      </c>
      <c r="L122" s="5" t="s">
        <v>507</v>
      </c>
      <c r="M122" s="5" t="s">
        <v>408</v>
      </c>
      <c r="N122" s="5" t="s">
        <v>409</v>
      </c>
      <c r="O122" s="5" t="s">
        <v>507</v>
      </c>
      <c r="P122" s="5" t="s">
        <v>507</v>
      </c>
      <c r="Q122" s="5" t="s">
        <v>507</v>
      </c>
      <c r="R122" s="5" t="s">
        <v>507</v>
      </c>
      <c r="S122" s="5" t="s">
        <v>669</v>
      </c>
      <c r="T122" s="5" t="s">
        <v>507</v>
      </c>
      <c r="U122" s="5" t="s">
        <v>507</v>
      </c>
      <c r="V122" s="7" t="s">
        <v>507</v>
      </c>
      <c r="W122" s="7"/>
      <c r="X122" s="7"/>
      <c r="Y122" s="7"/>
      <c r="Z122" s="7"/>
      <c r="AA122" s="7"/>
    </row>
    <row r="123" spans="1:27" ht="15.75" x14ac:dyDescent="0.25">
      <c r="A123" s="5" t="s">
        <v>416</v>
      </c>
      <c r="B123" s="5" t="s">
        <v>411</v>
      </c>
      <c r="C123" s="5" t="s">
        <v>412</v>
      </c>
      <c r="D123" s="5" t="s">
        <v>413</v>
      </c>
      <c r="E123" s="5" t="s">
        <v>25</v>
      </c>
      <c r="F123" s="5" t="s">
        <v>414</v>
      </c>
      <c r="G123" s="5" t="s">
        <v>89</v>
      </c>
      <c r="H123" s="5">
        <v>2021</v>
      </c>
      <c r="I123" s="5">
        <v>101</v>
      </c>
      <c r="J123" s="5">
        <v>6</v>
      </c>
      <c r="K123" s="5">
        <v>817</v>
      </c>
      <c r="L123" s="5">
        <v>830</v>
      </c>
      <c r="M123" s="5" t="s">
        <v>507</v>
      </c>
      <c r="N123" s="5" t="s">
        <v>415</v>
      </c>
      <c r="O123" s="5" t="s">
        <v>507</v>
      </c>
      <c r="P123" s="5" t="s">
        <v>507</v>
      </c>
      <c r="Q123" s="5" t="s">
        <v>507</v>
      </c>
      <c r="R123" s="5" t="s">
        <v>507</v>
      </c>
      <c r="S123" s="5" t="s">
        <v>656</v>
      </c>
      <c r="T123" s="5" t="s">
        <v>507</v>
      </c>
      <c r="U123" s="5" t="s">
        <v>507</v>
      </c>
      <c r="V123" s="7" t="s">
        <v>1556</v>
      </c>
      <c r="W123" s="7"/>
      <c r="X123" s="7"/>
      <c r="Y123" s="7"/>
      <c r="Z123" s="7"/>
      <c r="AA123" s="7"/>
    </row>
    <row r="124" spans="1:27" ht="15.75" x14ac:dyDescent="0.25">
      <c r="A124" s="5" t="s">
        <v>422</v>
      </c>
      <c r="B124" s="5" t="s">
        <v>417</v>
      </c>
      <c r="C124" s="5" t="s">
        <v>418</v>
      </c>
      <c r="D124" s="5" t="s">
        <v>419</v>
      </c>
      <c r="E124" s="5" t="s">
        <v>102</v>
      </c>
      <c r="F124" s="5" t="s">
        <v>420</v>
      </c>
      <c r="G124" s="5" t="s">
        <v>35</v>
      </c>
      <c r="H124" s="5">
        <v>2009</v>
      </c>
      <c r="I124" s="5">
        <v>90</v>
      </c>
      <c r="J124" s="5">
        <v>2</v>
      </c>
      <c r="K124" s="5">
        <v>479</v>
      </c>
      <c r="L124" s="5">
        <v>490</v>
      </c>
      <c r="M124" s="5" t="s">
        <v>507</v>
      </c>
      <c r="N124" s="5" t="s">
        <v>421</v>
      </c>
      <c r="O124" s="5" t="s">
        <v>507</v>
      </c>
      <c r="P124" s="5" t="s">
        <v>507</v>
      </c>
      <c r="Q124" s="5" t="s">
        <v>507</v>
      </c>
      <c r="R124" s="5" t="s">
        <v>507</v>
      </c>
      <c r="S124" s="5" t="s">
        <v>655</v>
      </c>
      <c r="T124" s="5" t="s">
        <v>507</v>
      </c>
      <c r="U124" s="5" t="s">
        <v>507</v>
      </c>
      <c r="V124" s="7" t="s">
        <v>1556</v>
      </c>
      <c r="W124" s="7"/>
      <c r="X124" s="7"/>
      <c r="Y124" s="7"/>
      <c r="Z124" s="7"/>
      <c r="AA124" s="7"/>
    </row>
    <row r="125" spans="1:27" ht="15.75" x14ac:dyDescent="0.25">
      <c r="A125" s="5" t="s">
        <v>429</v>
      </c>
      <c r="B125" s="5" t="s">
        <v>423</v>
      </c>
      <c r="C125" s="5" t="s">
        <v>424</v>
      </c>
      <c r="D125" s="5" t="s">
        <v>425</v>
      </c>
      <c r="E125" s="5" t="s">
        <v>426</v>
      </c>
      <c r="F125" s="5" t="s">
        <v>427</v>
      </c>
      <c r="G125" s="5" t="s">
        <v>380</v>
      </c>
      <c r="H125" s="5">
        <v>2015</v>
      </c>
      <c r="I125" s="5">
        <v>32</v>
      </c>
      <c r="J125" s="5">
        <v>1</v>
      </c>
      <c r="K125" s="5">
        <v>77</v>
      </c>
      <c r="L125" s="5">
        <v>87</v>
      </c>
      <c r="M125" s="5" t="s">
        <v>507</v>
      </c>
      <c r="N125" s="5" t="s">
        <v>428</v>
      </c>
      <c r="O125" s="5" t="s">
        <v>507</v>
      </c>
      <c r="P125" s="5" t="s">
        <v>507</v>
      </c>
      <c r="Q125" s="5" t="s">
        <v>507</v>
      </c>
      <c r="R125" s="5" t="s">
        <v>507</v>
      </c>
      <c r="S125" s="5" t="s">
        <v>670</v>
      </c>
      <c r="T125" s="5" t="s">
        <v>507</v>
      </c>
      <c r="U125" s="5" t="s">
        <v>507</v>
      </c>
      <c r="V125" s="7" t="s">
        <v>1558</v>
      </c>
      <c r="W125" s="7"/>
      <c r="X125" s="7"/>
      <c r="Y125" s="7"/>
      <c r="Z125" s="7"/>
      <c r="AA125" s="7"/>
    </row>
    <row r="126" spans="1:27" ht="15.75" x14ac:dyDescent="0.25">
      <c r="A126" s="5" t="s">
        <v>436</v>
      </c>
      <c r="B126" s="5" t="s">
        <v>430</v>
      </c>
      <c r="C126" s="5" t="s">
        <v>431</v>
      </c>
      <c r="D126" s="5" t="s">
        <v>432</v>
      </c>
      <c r="E126" s="5" t="s">
        <v>433</v>
      </c>
      <c r="F126" s="5" t="s">
        <v>434</v>
      </c>
      <c r="G126" s="5" t="s">
        <v>89</v>
      </c>
      <c r="H126" s="5">
        <v>2021</v>
      </c>
      <c r="I126" s="5">
        <v>140</v>
      </c>
      <c r="J126" s="5">
        <v>1</v>
      </c>
      <c r="K126" s="5" t="s">
        <v>507</v>
      </c>
      <c r="L126" s="5" t="s">
        <v>507</v>
      </c>
      <c r="M126" s="5">
        <v>9</v>
      </c>
      <c r="N126" s="5" t="s">
        <v>435</v>
      </c>
      <c r="O126" s="5" t="s">
        <v>507</v>
      </c>
      <c r="P126" s="5" t="s">
        <v>507</v>
      </c>
      <c r="Q126" s="5" t="s">
        <v>507</v>
      </c>
      <c r="R126" s="5" t="s">
        <v>507</v>
      </c>
      <c r="S126" s="5" t="s">
        <v>671</v>
      </c>
      <c r="T126" s="5" t="s">
        <v>507</v>
      </c>
      <c r="U126" s="5" t="s">
        <v>507</v>
      </c>
      <c r="V126" s="7" t="s">
        <v>507</v>
      </c>
      <c r="W126" s="7"/>
      <c r="X126" s="7"/>
      <c r="Y126" s="7"/>
      <c r="Z126" s="7"/>
      <c r="AA126" s="7"/>
    </row>
    <row r="127" spans="1:27" ht="15.75" x14ac:dyDescent="0.25">
      <c r="A127" s="5" t="s">
        <v>442</v>
      </c>
      <c r="B127" s="5" t="s">
        <v>437</v>
      </c>
      <c r="C127" s="5" t="s">
        <v>438</v>
      </c>
      <c r="D127" s="5" t="s">
        <v>439</v>
      </c>
      <c r="E127" s="5" t="s">
        <v>102</v>
      </c>
      <c r="F127" s="5" t="s">
        <v>440</v>
      </c>
      <c r="G127" s="5" t="s">
        <v>89</v>
      </c>
      <c r="H127" s="5">
        <v>2020</v>
      </c>
      <c r="I127" s="5">
        <v>101</v>
      </c>
      <c r="J127" s="5">
        <v>6</v>
      </c>
      <c r="K127" s="5">
        <v>1578</v>
      </c>
      <c r="L127" s="5">
        <v>1586</v>
      </c>
      <c r="M127" s="5" t="s">
        <v>507</v>
      </c>
      <c r="N127" s="5" t="s">
        <v>441</v>
      </c>
      <c r="O127" s="5" t="s">
        <v>672</v>
      </c>
      <c r="P127" s="6" t="s">
        <v>1406</v>
      </c>
      <c r="Q127" s="6" t="s">
        <v>1407</v>
      </c>
      <c r="R127" s="5" t="s">
        <v>614</v>
      </c>
      <c r="S127" s="5" t="s">
        <v>507</v>
      </c>
      <c r="T127" s="5">
        <v>-29.393056000000001</v>
      </c>
      <c r="U127" s="6">
        <v>-55.428888999999998</v>
      </c>
      <c r="V127" s="7" t="s">
        <v>1554</v>
      </c>
      <c r="W127" s="7"/>
      <c r="X127" s="7"/>
      <c r="Y127" s="7"/>
      <c r="Z127" s="7"/>
      <c r="AA127" s="7"/>
    </row>
    <row r="128" spans="1:27" ht="15.75" x14ac:dyDescent="0.25">
      <c r="A128" s="5" t="s">
        <v>442</v>
      </c>
      <c r="B128" s="5" t="s">
        <v>437</v>
      </c>
      <c r="C128" s="5" t="s">
        <v>438</v>
      </c>
      <c r="D128" s="5" t="s">
        <v>439</v>
      </c>
      <c r="E128" s="5" t="s">
        <v>102</v>
      </c>
      <c r="F128" s="5" t="s">
        <v>440</v>
      </c>
      <c r="G128" s="5" t="s">
        <v>89</v>
      </c>
      <c r="H128" s="5">
        <v>2020</v>
      </c>
      <c r="I128" s="5">
        <v>101</v>
      </c>
      <c r="J128" s="5">
        <v>6</v>
      </c>
      <c r="K128" s="5">
        <v>1578</v>
      </c>
      <c r="L128" s="5">
        <v>1586</v>
      </c>
      <c r="M128" s="5" t="s">
        <v>507</v>
      </c>
      <c r="N128" s="5" t="s">
        <v>441</v>
      </c>
      <c r="O128" s="5" t="s">
        <v>673</v>
      </c>
      <c r="P128" s="6" t="s">
        <v>1408</v>
      </c>
      <c r="Q128" s="6" t="s">
        <v>1409</v>
      </c>
      <c r="R128" s="5" t="s">
        <v>614</v>
      </c>
      <c r="S128" s="5" t="s">
        <v>507</v>
      </c>
      <c r="T128" s="5">
        <v>-29.403054999999998</v>
      </c>
      <c r="U128" s="6">
        <v>-55.579998000000003</v>
      </c>
      <c r="V128" s="7" t="s">
        <v>1554</v>
      </c>
      <c r="W128" s="7"/>
      <c r="X128" s="7"/>
      <c r="Y128" s="7"/>
      <c r="Z128" s="7"/>
      <c r="AA128" s="7"/>
    </row>
    <row r="129" spans="1:27" ht="15.75" x14ac:dyDescent="0.25">
      <c r="A129" s="5" t="s">
        <v>442</v>
      </c>
      <c r="B129" s="5" t="s">
        <v>437</v>
      </c>
      <c r="C129" s="5" t="s">
        <v>438</v>
      </c>
      <c r="D129" s="5" t="s">
        <v>439</v>
      </c>
      <c r="E129" s="5" t="s">
        <v>102</v>
      </c>
      <c r="F129" s="5" t="s">
        <v>440</v>
      </c>
      <c r="G129" s="5" t="s">
        <v>89</v>
      </c>
      <c r="H129" s="5">
        <v>2020</v>
      </c>
      <c r="I129" s="5">
        <v>101</v>
      </c>
      <c r="J129" s="5">
        <v>6</v>
      </c>
      <c r="K129" s="5">
        <v>1578</v>
      </c>
      <c r="L129" s="5">
        <v>1586</v>
      </c>
      <c r="M129" s="5" t="s">
        <v>507</v>
      </c>
      <c r="N129" s="5" t="s">
        <v>441</v>
      </c>
      <c r="O129" s="5" t="s">
        <v>674</v>
      </c>
      <c r="P129" s="6" t="s">
        <v>1410</v>
      </c>
      <c r="Q129" s="6" t="s">
        <v>1411</v>
      </c>
      <c r="R129" s="5" t="s">
        <v>614</v>
      </c>
      <c r="S129" s="5" t="s">
        <v>507</v>
      </c>
      <c r="T129" s="5">
        <v>-29.321981000000001</v>
      </c>
      <c r="U129" s="6">
        <v>-55.536130999999997</v>
      </c>
      <c r="V129" s="7" t="s">
        <v>1554</v>
      </c>
      <c r="W129" s="7"/>
      <c r="X129" s="7"/>
      <c r="Y129" s="7"/>
      <c r="Z129" s="7"/>
      <c r="AA129" s="7"/>
    </row>
    <row r="130" spans="1:27" ht="15.75" x14ac:dyDescent="0.25">
      <c r="A130" s="5" t="s">
        <v>442</v>
      </c>
      <c r="B130" s="5" t="s">
        <v>437</v>
      </c>
      <c r="C130" s="5" t="s">
        <v>438</v>
      </c>
      <c r="D130" s="5" t="s">
        <v>439</v>
      </c>
      <c r="E130" s="5" t="s">
        <v>102</v>
      </c>
      <c r="F130" s="5" t="s">
        <v>440</v>
      </c>
      <c r="G130" s="5" t="s">
        <v>89</v>
      </c>
      <c r="H130" s="5">
        <v>2020</v>
      </c>
      <c r="I130" s="5">
        <v>101</v>
      </c>
      <c r="J130" s="5">
        <v>6</v>
      </c>
      <c r="K130" s="5">
        <v>1578</v>
      </c>
      <c r="L130" s="5">
        <v>1586</v>
      </c>
      <c r="M130" s="5" t="s">
        <v>507</v>
      </c>
      <c r="N130" s="5" t="s">
        <v>441</v>
      </c>
      <c r="O130" s="5" t="s">
        <v>675</v>
      </c>
      <c r="P130" s="6" t="s">
        <v>1412</v>
      </c>
      <c r="Q130" s="6" t="s">
        <v>1413</v>
      </c>
      <c r="R130" s="5" t="s">
        <v>614</v>
      </c>
      <c r="S130" s="5" t="s">
        <v>507</v>
      </c>
      <c r="T130" s="5">
        <v>-29.231152999999999</v>
      </c>
      <c r="U130" s="6">
        <v>-55.466966999999997</v>
      </c>
      <c r="V130" s="7" t="s">
        <v>1554</v>
      </c>
      <c r="W130" s="7"/>
      <c r="X130" s="7"/>
      <c r="Y130" s="7"/>
      <c r="Z130" s="7"/>
      <c r="AA130" s="7"/>
    </row>
    <row r="131" spans="1:27" ht="15.75" x14ac:dyDescent="0.25">
      <c r="A131" s="5" t="s">
        <v>442</v>
      </c>
      <c r="B131" s="5" t="s">
        <v>437</v>
      </c>
      <c r="C131" s="5" t="s">
        <v>438</v>
      </c>
      <c r="D131" s="5" t="s">
        <v>439</v>
      </c>
      <c r="E131" s="5" t="s">
        <v>102</v>
      </c>
      <c r="F131" s="5" t="s">
        <v>440</v>
      </c>
      <c r="G131" s="5" t="s">
        <v>89</v>
      </c>
      <c r="H131" s="5">
        <v>2020</v>
      </c>
      <c r="I131" s="5">
        <v>101</v>
      </c>
      <c r="J131" s="5">
        <v>6</v>
      </c>
      <c r="K131" s="5">
        <v>1578</v>
      </c>
      <c r="L131" s="5">
        <v>1586</v>
      </c>
      <c r="M131" s="5" t="s">
        <v>507</v>
      </c>
      <c r="N131" s="5" t="s">
        <v>441</v>
      </c>
      <c r="O131" s="5" t="s">
        <v>676</v>
      </c>
      <c r="P131" s="6" t="s">
        <v>1414</v>
      </c>
      <c r="Q131" s="6" t="s">
        <v>1415</v>
      </c>
      <c r="R131" s="5" t="s">
        <v>614</v>
      </c>
      <c r="S131" s="5" t="s">
        <v>507</v>
      </c>
      <c r="T131" s="5">
        <v>-29.158079000000001</v>
      </c>
      <c r="U131" s="6">
        <v>-55.421126000000001</v>
      </c>
      <c r="V131" s="7" t="s">
        <v>1554</v>
      </c>
      <c r="W131" s="7"/>
      <c r="X131" s="7"/>
      <c r="Y131" s="7"/>
      <c r="Z131" s="7"/>
      <c r="AA131" s="7"/>
    </row>
    <row r="132" spans="1:27" ht="15.75" x14ac:dyDescent="0.25">
      <c r="A132" s="5" t="s">
        <v>442</v>
      </c>
      <c r="B132" s="5" t="s">
        <v>437</v>
      </c>
      <c r="C132" s="5" t="s">
        <v>438</v>
      </c>
      <c r="D132" s="5" t="s">
        <v>439</v>
      </c>
      <c r="E132" s="5" t="s">
        <v>102</v>
      </c>
      <c r="F132" s="5" t="s">
        <v>440</v>
      </c>
      <c r="G132" s="5" t="s">
        <v>89</v>
      </c>
      <c r="H132" s="5">
        <v>2020</v>
      </c>
      <c r="I132" s="5">
        <v>101</v>
      </c>
      <c r="J132" s="5">
        <v>6</v>
      </c>
      <c r="K132" s="5">
        <v>1578</v>
      </c>
      <c r="L132" s="5">
        <v>1586</v>
      </c>
      <c r="M132" s="5" t="s">
        <v>507</v>
      </c>
      <c r="N132" s="5" t="s">
        <v>441</v>
      </c>
      <c r="O132" s="5" t="s">
        <v>677</v>
      </c>
      <c r="P132" s="6" t="s">
        <v>1416</v>
      </c>
      <c r="Q132" s="6" t="s">
        <v>1417</v>
      </c>
      <c r="R132" s="5" t="s">
        <v>614</v>
      </c>
      <c r="S132" s="5" t="s">
        <v>507</v>
      </c>
      <c r="T132" s="5">
        <v>-29.126156999999999</v>
      </c>
      <c r="U132" s="6">
        <v>-55.398921000000001</v>
      </c>
      <c r="V132" s="7" t="s">
        <v>1554</v>
      </c>
      <c r="W132" s="7"/>
      <c r="X132" s="7"/>
      <c r="Y132" s="7"/>
      <c r="Z132" s="7"/>
      <c r="AA132" s="7"/>
    </row>
    <row r="133" spans="1:27" ht="15.75" x14ac:dyDescent="0.25">
      <c r="A133" s="5" t="s">
        <v>442</v>
      </c>
      <c r="B133" s="5" t="s">
        <v>437</v>
      </c>
      <c r="C133" s="5" t="s">
        <v>438</v>
      </c>
      <c r="D133" s="5" t="s">
        <v>439</v>
      </c>
      <c r="E133" s="5" t="s">
        <v>102</v>
      </c>
      <c r="F133" s="5" t="s">
        <v>440</v>
      </c>
      <c r="G133" s="5" t="s">
        <v>89</v>
      </c>
      <c r="H133" s="5">
        <v>2020</v>
      </c>
      <c r="I133" s="5">
        <v>101</v>
      </c>
      <c r="J133" s="5">
        <v>6</v>
      </c>
      <c r="K133" s="5">
        <v>1578</v>
      </c>
      <c r="L133" s="5">
        <v>1586</v>
      </c>
      <c r="M133" s="5" t="s">
        <v>507</v>
      </c>
      <c r="N133" s="5" t="s">
        <v>441</v>
      </c>
      <c r="O133" s="5" t="s">
        <v>678</v>
      </c>
      <c r="P133" s="6" t="s">
        <v>1418</v>
      </c>
      <c r="Q133" s="6" t="s">
        <v>1419</v>
      </c>
      <c r="R133" s="5" t="s">
        <v>614</v>
      </c>
      <c r="S133" s="5" t="s">
        <v>507</v>
      </c>
      <c r="T133" s="5">
        <v>-29.313036</v>
      </c>
      <c r="U133" s="6">
        <v>-55.519987</v>
      </c>
      <c r="V133" s="7" t="s">
        <v>1554</v>
      </c>
      <c r="W133" s="7"/>
      <c r="X133" s="7"/>
      <c r="Y133" s="7"/>
      <c r="Z133" s="7"/>
      <c r="AA133" s="7"/>
    </row>
    <row r="134" spans="1:27" ht="15.75" x14ac:dyDescent="0.25">
      <c r="A134" s="5" t="s">
        <v>442</v>
      </c>
      <c r="B134" s="5" t="s">
        <v>437</v>
      </c>
      <c r="C134" s="5" t="s">
        <v>438</v>
      </c>
      <c r="D134" s="5" t="s">
        <v>439</v>
      </c>
      <c r="E134" s="5" t="s">
        <v>102</v>
      </c>
      <c r="F134" s="5" t="s">
        <v>440</v>
      </c>
      <c r="G134" s="5" t="s">
        <v>89</v>
      </c>
      <c r="H134" s="5">
        <v>2020</v>
      </c>
      <c r="I134" s="5">
        <v>101</v>
      </c>
      <c r="J134" s="5">
        <v>6</v>
      </c>
      <c r="K134" s="5">
        <v>1578</v>
      </c>
      <c r="L134" s="5">
        <v>1586</v>
      </c>
      <c r="M134" s="5" t="s">
        <v>507</v>
      </c>
      <c r="N134" s="5" t="s">
        <v>441</v>
      </c>
      <c r="O134" s="5" t="s">
        <v>679</v>
      </c>
      <c r="P134" s="6" t="s">
        <v>1420</v>
      </c>
      <c r="Q134" s="6" t="s">
        <v>1421</v>
      </c>
      <c r="R134" s="5" t="s">
        <v>614</v>
      </c>
      <c r="S134" s="5" t="s">
        <v>507</v>
      </c>
      <c r="T134" s="5">
        <v>-29.101113000000002</v>
      </c>
      <c r="U134" s="6">
        <v>-55.316946999999999</v>
      </c>
      <c r="V134" s="7" t="s">
        <v>1554</v>
      </c>
      <c r="W134" s="7"/>
      <c r="X134" s="7"/>
      <c r="Y134" s="7"/>
      <c r="Z134" s="7"/>
      <c r="AA134" s="7"/>
    </row>
    <row r="135" spans="1:27" ht="15.75" x14ac:dyDescent="0.25">
      <c r="A135" s="5" t="s">
        <v>449</v>
      </c>
      <c r="B135" s="5" t="s">
        <v>443</v>
      </c>
      <c r="C135" s="5" t="s">
        <v>444</v>
      </c>
      <c r="D135" s="5" t="s">
        <v>445</v>
      </c>
      <c r="E135" s="5" t="s">
        <v>102</v>
      </c>
      <c r="F135" s="5" t="s">
        <v>446</v>
      </c>
      <c r="G135" s="5" t="s">
        <v>447</v>
      </c>
      <c r="H135" s="5">
        <v>2018</v>
      </c>
      <c r="I135" s="5">
        <v>99</v>
      </c>
      <c r="J135" s="5">
        <v>4</v>
      </c>
      <c r="K135" s="5">
        <v>859</v>
      </c>
      <c r="L135" s="5">
        <v>873</v>
      </c>
      <c r="M135" s="5" t="s">
        <v>507</v>
      </c>
      <c r="N135" s="5" t="s">
        <v>448</v>
      </c>
      <c r="O135" s="6" t="s">
        <v>680</v>
      </c>
      <c r="P135" s="6" t="s">
        <v>1422</v>
      </c>
      <c r="Q135" s="6" t="s">
        <v>1423</v>
      </c>
      <c r="R135" s="5" t="s">
        <v>501</v>
      </c>
      <c r="S135" s="5" t="s">
        <v>507</v>
      </c>
      <c r="T135" s="5">
        <v>-30.066666999999999</v>
      </c>
      <c r="U135" s="6">
        <v>-55.516666999999998</v>
      </c>
      <c r="V135" s="7" t="s">
        <v>1556</v>
      </c>
      <c r="W135" s="7"/>
      <c r="X135" s="7"/>
      <c r="Y135" s="7"/>
      <c r="Z135" s="7"/>
      <c r="AA135" s="7"/>
    </row>
    <row r="136" spans="1:27" ht="15.75" x14ac:dyDescent="0.25">
      <c r="A136" s="5" t="s">
        <v>456</v>
      </c>
      <c r="B136" s="5" t="s">
        <v>450</v>
      </c>
      <c r="C136" s="5" t="s">
        <v>451</v>
      </c>
      <c r="D136" s="5" t="s">
        <v>452</v>
      </c>
      <c r="E136" s="5" t="s">
        <v>453</v>
      </c>
      <c r="F136" s="5" t="s">
        <v>454</v>
      </c>
      <c r="G136" s="5" t="s">
        <v>66</v>
      </c>
      <c r="H136" s="5">
        <v>2021</v>
      </c>
      <c r="I136" s="5">
        <v>7</v>
      </c>
      <c r="J136" s="5">
        <v>3</v>
      </c>
      <c r="K136" s="5">
        <v>1613</v>
      </c>
      <c r="L136" s="5">
        <v>1656</v>
      </c>
      <c r="M136" s="5" t="s">
        <v>507</v>
      </c>
      <c r="N136" s="5" t="s">
        <v>455</v>
      </c>
      <c r="O136" s="5" t="s">
        <v>507</v>
      </c>
      <c r="P136" s="5" t="s">
        <v>507</v>
      </c>
      <c r="Q136" s="5" t="s">
        <v>507</v>
      </c>
      <c r="R136" s="5" t="s">
        <v>507</v>
      </c>
      <c r="S136" s="5" t="s">
        <v>655</v>
      </c>
      <c r="T136" s="5" t="s">
        <v>507</v>
      </c>
      <c r="U136" s="5" t="s">
        <v>507</v>
      </c>
      <c r="V136" s="7" t="s">
        <v>1558</v>
      </c>
      <c r="W136" s="7"/>
      <c r="X136" s="7"/>
      <c r="Y136" s="7"/>
      <c r="Z136" s="7"/>
      <c r="AA136" s="7"/>
    </row>
    <row r="137" spans="1:27" ht="15.75" x14ac:dyDescent="0.25">
      <c r="A137" s="5" t="s">
        <v>463</v>
      </c>
      <c r="B137" s="5" t="s">
        <v>457</v>
      </c>
      <c r="C137" s="5" t="s">
        <v>458</v>
      </c>
      <c r="D137" s="5" t="s">
        <v>459</v>
      </c>
      <c r="E137" s="5" t="s">
        <v>460</v>
      </c>
      <c r="F137" s="5" t="s">
        <v>461</v>
      </c>
      <c r="G137" s="5" t="s">
        <v>507</v>
      </c>
      <c r="H137" s="5">
        <v>2018</v>
      </c>
      <c r="I137" s="5">
        <v>48</v>
      </c>
      <c r="J137" s="5">
        <v>3</v>
      </c>
      <c r="K137" s="5">
        <v>283</v>
      </c>
      <c r="L137" s="5">
        <v>295</v>
      </c>
      <c r="M137" s="5" t="s">
        <v>507</v>
      </c>
      <c r="N137" s="5" t="s">
        <v>462</v>
      </c>
      <c r="O137" s="5" t="s">
        <v>507</v>
      </c>
      <c r="P137" s="5" t="s">
        <v>507</v>
      </c>
      <c r="Q137" s="5" t="s">
        <v>507</v>
      </c>
      <c r="R137" s="5" t="s">
        <v>507</v>
      </c>
      <c r="S137" s="5" t="s">
        <v>655</v>
      </c>
      <c r="T137" s="5" t="s">
        <v>507</v>
      </c>
      <c r="U137" s="5" t="s">
        <v>507</v>
      </c>
      <c r="V137" s="7" t="s">
        <v>1565</v>
      </c>
      <c r="W137" s="7"/>
      <c r="X137" s="7"/>
      <c r="Y137" s="7"/>
      <c r="Z137" s="7"/>
      <c r="AA137" s="7"/>
    </row>
    <row r="138" spans="1:27" ht="15.75" x14ac:dyDescent="0.25">
      <c r="A138" s="5" t="s">
        <v>469</v>
      </c>
      <c r="B138" s="5" t="s">
        <v>464</v>
      </c>
      <c r="C138" s="5" t="s">
        <v>465</v>
      </c>
      <c r="D138" s="5" t="s">
        <v>466</v>
      </c>
      <c r="E138" s="5" t="s">
        <v>116</v>
      </c>
      <c r="F138" s="5" t="s">
        <v>467</v>
      </c>
      <c r="G138" s="5" t="s">
        <v>27</v>
      </c>
      <c r="H138" s="5">
        <v>2019</v>
      </c>
      <c r="I138" s="5">
        <v>83</v>
      </c>
      <c r="J138" s="5">
        <v>6</v>
      </c>
      <c r="K138" s="5">
        <v>601</v>
      </c>
      <c r="L138" s="5">
        <v>609</v>
      </c>
      <c r="M138" s="5" t="s">
        <v>507</v>
      </c>
      <c r="N138" s="5" t="s">
        <v>468</v>
      </c>
      <c r="O138" s="5" t="s">
        <v>507</v>
      </c>
      <c r="P138" s="5" t="s">
        <v>507</v>
      </c>
      <c r="Q138" s="5" t="s">
        <v>507</v>
      </c>
      <c r="R138" s="5" t="s">
        <v>507</v>
      </c>
      <c r="S138" s="5" t="s">
        <v>670</v>
      </c>
      <c r="T138" s="5" t="s">
        <v>507</v>
      </c>
      <c r="U138" s="5" t="s">
        <v>507</v>
      </c>
      <c r="V138" s="7" t="s">
        <v>1554</v>
      </c>
      <c r="W138" s="7"/>
      <c r="X138" s="7"/>
      <c r="Y138" s="7"/>
      <c r="Z138" s="7"/>
      <c r="AA138" s="7"/>
    </row>
    <row r="139" spans="1:27" ht="15.75" x14ac:dyDescent="0.25">
      <c r="A139" s="5" t="s">
        <v>474</v>
      </c>
      <c r="B139" s="5" t="s">
        <v>470</v>
      </c>
      <c r="C139" s="5" t="s">
        <v>470</v>
      </c>
      <c r="D139" s="5" t="s">
        <v>471</v>
      </c>
      <c r="E139" s="5" t="s">
        <v>472</v>
      </c>
      <c r="F139" s="5" t="s">
        <v>473</v>
      </c>
      <c r="G139" s="5" t="s">
        <v>507</v>
      </c>
      <c r="H139" s="5">
        <v>2001</v>
      </c>
      <c r="I139" s="5" t="s">
        <v>507</v>
      </c>
      <c r="J139" s="5" t="s">
        <v>507</v>
      </c>
      <c r="K139" s="5">
        <v>277</v>
      </c>
      <c r="L139" s="5">
        <v>284</v>
      </c>
      <c r="M139" s="5" t="s">
        <v>507</v>
      </c>
      <c r="N139" s="5" t="s">
        <v>507</v>
      </c>
      <c r="O139" s="5" t="s">
        <v>507</v>
      </c>
      <c r="P139" s="5" t="s">
        <v>507</v>
      </c>
      <c r="Q139" s="5" t="s">
        <v>507</v>
      </c>
      <c r="R139" s="5" t="s">
        <v>507</v>
      </c>
      <c r="S139" s="5" t="s">
        <v>666</v>
      </c>
      <c r="T139" s="5" t="s">
        <v>507</v>
      </c>
      <c r="U139" s="5" t="s">
        <v>507</v>
      </c>
      <c r="V139" s="7" t="s">
        <v>507</v>
      </c>
      <c r="W139" s="7"/>
      <c r="X139" s="7"/>
      <c r="Y139" s="7"/>
      <c r="Z139" s="7"/>
      <c r="AA139" s="7"/>
    </row>
    <row r="140" spans="1:27" ht="15.75" x14ac:dyDescent="0.25">
      <c r="A140" s="5" t="s">
        <v>479</v>
      </c>
      <c r="B140" s="5" t="s">
        <v>475</v>
      </c>
      <c r="C140" s="5" t="s">
        <v>475</v>
      </c>
      <c r="D140" s="5" t="s">
        <v>476</v>
      </c>
      <c r="E140" s="5" t="s">
        <v>102</v>
      </c>
      <c r="F140" s="5" t="s">
        <v>477</v>
      </c>
      <c r="G140" s="5" t="s">
        <v>27</v>
      </c>
      <c r="H140" s="5">
        <v>1997</v>
      </c>
      <c r="I140" s="5">
        <v>78</v>
      </c>
      <c r="J140" s="5">
        <v>4</v>
      </c>
      <c r="K140" s="5">
        <v>1273</v>
      </c>
      <c r="L140" s="5">
        <v>1281</v>
      </c>
      <c r="M140" s="5" t="s">
        <v>507</v>
      </c>
      <c r="N140" s="5" t="s">
        <v>478</v>
      </c>
      <c r="O140" s="5" t="s">
        <v>507</v>
      </c>
      <c r="P140" s="5" t="s">
        <v>507</v>
      </c>
      <c r="Q140" s="5" t="s">
        <v>507</v>
      </c>
      <c r="R140" s="5" t="s">
        <v>507</v>
      </c>
      <c r="S140" s="5" t="s">
        <v>681</v>
      </c>
      <c r="T140" s="5" t="s">
        <v>507</v>
      </c>
      <c r="U140" s="5" t="s">
        <v>507</v>
      </c>
      <c r="V140" s="7" t="s">
        <v>1565</v>
      </c>
      <c r="W140" s="7"/>
      <c r="X140" s="7"/>
      <c r="Y140" s="7"/>
      <c r="Z140" s="7"/>
      <c r="AA140" s="7"/>
    </row>
    <row r="141" spans="1:27" ht="15.75" x14ac:dyDescent="0.25">
      <c r="A141" s="5" t="s">
        <v>682</v>
      </c>
      <c r="B141" s="6" t="s">
        <v>683</v>
      </c>
      <c r="C141" s="6" t="s">
        <v>683</v>
      </c>
      <c r="D141" s="6" t="s">
        <v>684</v>
      </c>
      <c r="E141" s="6" t="s">
        <v>685</v>
      </c>
      <c r="F141" s="6" t="s">
        <v>686</v>
      </c>
      <c r="G141" s="6" t="s">
        <v>687</v>
      </c>
      <c r="H141" s="6">
        <v>2012</v>
      </c>
      <c r="I141" s="6">
        <f>46</f>
        <v>46</v>
      </c>
      <c r="J141" s="6" t="s">
        <v>688</v>
      </c>
      <c r="K141" s="6">
        <v>1321</v>
      </c>
      <c r="L141" s="6">
        <v>1335</v>
      </c>
      <c r="M141" s="6" t="s">
        <v>507</v>
      </c>
      <c r="N141" s="6" t="s">
        <v>689</v>
      </c>
      <c r="O141" s="6" t="s">
        <v>690</v>
      </c>
      <c r="P141" s="6" t="s">
        <v>691</v>
      </c>
      <c r="Q141" s="6" t="s">
        <v>692</v>
      </c>
      <c r="R141" s="5" t="s">
        <v>614</v>
      </c>
      <c r="S141" s="5" t="s">
        <v>507</v>
      </c>
      <c r="T141" s="5">
        <v>-32.538412000000001</v>
      </c>
      <c r="U141" s="6">
        <v>-52.539394000000001</v>
      </c>
      <c r="V141" s="7" t="s">
        <v>1559</v>
      </c>
      <c r="W141" s="7"/>
      <c r="X141" s="7"/>
      <c r="Y141" s="7"/>
      <c r="Z141" s="7"/>
      <c r="AA141" s="7"/>
    </row>
    <row r="142" spans="1:27" ht="15.75" x14ac:dyDescent="0.25">
      <c r="A142" s="9" t="s">
        <v>693</v>
      </c>
      <c r="B142" s="6" t="s">
        <v>694</v>
      </c>
      <c r="C142" s="6" t="s">
        <v>694</v>
      </c>
      <c r="D142" s="12" t="s">
        <v>742</v>
      </c>
      <c r="E142" s="6" t="s">
        <v>695</v>
      </c>
      <c r="F142" s="6" t="s">
        <v>696</v>
      </c>
      <c r="G142" s="6" t="s">
        <v>697</v>
      </c>
      <c r="H142" s="5">
        <v>2011</v>
      </c>
      <c r="I142" s="6">
        <v>9</v>
      </c>
      <c r="J142" s="5">
        <v>1</v>
      </c>
      <c r="K142" s="6">
        <v>44</v>
      </c>
      <c r="L142" s="6">
        <v>49</v>
      </c>
      <c r="M142" s="6" t="s">
        <v>507</v>
      </c>
      <c r="N142" s="6" t="s">
        <v>507</v>
      </c>
      <c r="O142" s="6" t="s">
        <v>698</v>
      </c>
      <c r="P142" s="6">
        <v>-30.203026999999999</v>
      </c>
      <c r="Q142" s="6">
        <v>-57.504413</v>
      </c>
      <c r="R142" s="9" t="s">
        <v>504</v>
      </c>
      <c r="S142" s="9" t="s">
        <v>699</v>
      </c>
      <c r="T142" s="6">
        <v>-30.203026999999999</v>
      </c>
      <c r="U142" s="6">
        <v>-57.504413</v>
      </c>
      <c r="V142" s="7" t="s">
        <v>1559</v>
      </c>
    </row>
    <row r="143" spans="1:27" ht="15.75" x14ac:dyDescent="0.25">
      <c r="A143" s="9" t="s">
        <v>704</v>
      </c>
      <c r="B143" s="6" t="s">
        <v>707</v>
      </c>
      <c r="C143" s="6" t="s">
        <v>707</v>
      </c>
      <c r="D143" s="6" t="s">
        <v>706</v>
      </c>
      <c r="E143" s="6" t="s">
        <v>705</v>
      </c>
      <c r="F143" s="6" t="s">
        <v>708</v>
      </c>
      <c r="G143" s="6" t="s">
        <v>709</v>
      </c>
      <c r="H143" s="5">
        <v>2010</v>
      </c>
      <c r="I143" s="5">
        <f>27</f>
        <v>27</v>
      </c>
      <c r="J143" s="6">
        <f>1</f>
        <v>1</v>
      </c>
      <c r="K143" s="6" t="s">
        <v>507</v>
      </c>
      <c r="L143" s="6" t="s">
        <v>507</v>
      </c>
      <c r="M143" s="6" t="s">
        <v>507</v>
      </c>
      <c r="N143" s="13" t="s">
        <v>703</v>
      </c>
      <c r="O143" s="6" t="s">
        <v>700</v>
      </c>
      <c r="P143" s="6" t="s">
        <v>701</v>
      </c>
      <c r="Q143" s="6" t="s">
        <v>702</v>
      </c>
      <c r="R143" s="5" t="s">
        <v>501</v>
      </c>
      <c r="S143" s="5" t="s">
        <v>507</v>
      </c>
      <c r="T143" s="5">
        <v>-29.666679999999999</v>
      </c>
      <c r="U143" s="6">
        <v>-53.716661999999999</v>
      </c>
      <c r="V143" s="7" t="s">
        <v>1559</v>
      </c>
      <c r="W143" s="7"/>
      <c r="X143" s="7"/>
      <c r="Y143" s="7"/>
      <c r="Z143" s="7"/>
      <c r="AA143" s="7"/>
    </row>
    <row r="144" spans="1:27" ht="15.75" x14ac:dyDescent="0.25">
      <c r="A144" s="6" t="s">
        <v>710</v>
      </c>
      <c r="B144" s="6" t="s">
        <v>711</v>
      </c>
      <c r="C144" s="6" t="s">
        <v>711</v>
      </c>
      <c r="D144" s="6" t="s">
        <v>740</v>
      </c>
      <c r="E144" s="6" t="s">
        <v>712</v>
      </c>
      <c r="F144" s="6" t="s">
        <v>741</v>
      </c>
      <c r="G144" s="6" t="s">
        <v>713</v>
      </c>
      <c r="H144" s="5">
        <v>2008</v>
      </c>
      <c r="I144" s="6">
        <f>21</f>
        <v>21</v>
      </c>
      <c r="J144" s="6">
        <f>2</f>
        <v>2</v>
      </c>
      <c r="K144" s="6">
        <f>97</f>
        <v>97</v>
      </c>
      <c r="L144" s="6">
        <f>103</f>
        <v>103</v>
      </c>
      <c r="M144" s="6" t="s">
        <v>507</v>
      </c>
      <c r="N144" s="6" t="s">
        <v>507</v>
      </c>
      <c r="O144" s="6" t="s">
        <v>714</v>
      </c>
      <c r="P144" s="6" t="s">
        <v>715</v>
      </c>
      <c r="Q144" s="6" t="s">
        <v>716</v>
      </c>
      <c r="R144" s="5" t="s">
        <v>614</v>
      </c>
      <c r="S144" s="5" t="s">
        <v>507</v>
      </c>
      <c r="T144" s="5">
        <v>-26.583057</v>
      </c>
      <c r="U144" s="6">
        <v>-51.604446000000003</v>
      </c>
      <c r="V144" s="7" t="s">
        <v>1563</v>
      </c>
      <c r="W144" s="7"/>
      <c r="X144" s="7"/>
      <c r="Y144" s="7"/>
      <c r="Z144" s="7"/>
      <c r="AA144" s="7"/>
    </row>
    <row r="145" spans="1:27" ht="15.75" x14ac:dyDescent="0.25">
      <c r="A145" s="6" t="s">
        <v>718</v>
      </c>
      <c r="B145" s="6" t="s">
        <v>719</v>
      </c>
      <c r="C145" s="6" t="s">
        <v>719</v>
      </c>
      <c r="D145" s="6" t="s">
        <v>720</v>
      </c>
      <c r="E145" s="6" t="s">
        <v>722</v>
      </c>
      <c r="F145" s="6" t="s">
        <v>721</v>
      </c>
      <c r="G145" s="6" t="s">
        <v>723</v>
      </c>
      <c r="H145" s="6">
        <f>2012</f>
        <v>2012</v>
      </c>
      <c r="I145" s="6">
        <f>12</f>
        <v>12</v>
      </c>
      <c r="J145" s="6">
        <f>3</f>
        <v>3</v>
      </c>
      <c r="K145" s="6" t="s">
        <v>507</v>
      </c>
      <c r="L145" s="6" t="s">
        <v>507</v>
      </c>
      <c r="M145" s="6" t="s">
        <v>507</v>
      </c>
      <c r="N145" s="13" t="s">
        <v>717</v>
      </c>
      <c r="O145" s="6" t="s">
        <v>724</v>
      </c>
      <c r="P145" s="6" t="s">
        <v>725</v>
      </c>
      <c r="Q145" s="6" t="s">
        <v>726</v>
      </c>
      <c r="R145" s="5" t="s">
        <v>614</v>
      </c>
      <c r="S145" s="5" t="s">
        <v>507</v>
      </c>
      <c r="T145" s="5">
        <v>-30.265530999999999</v>
      </c>
      <c r="U145" s="6">
        <v>-51.053435</v>
      </c>
      <c r="V145" s="7" t="s">
        <v>1563</v>
      </c>
      <c r="W145" s="7"/>
      <c r="X145" s="7"/>
      <c r="Y145" s="7"/>
      <c r="Z145" s="7"/>
      <c r="AA145" s="7"/>
    </row>
    <row r="146" spans="1:27" ht="15.75" x14ac:dyDescent="0.25">
      <c r="A146" s="6" t="s">
        <v>732</v>
      </c>
      <c r="B146" s="6" t="s">
        <v>738</v>
      </c>
      <c r="C146" s="6" t="s">
        <v>737</v>
      </c>
      <c r="D146" s="6" t="s">
        <v>734</v>
      </c>
      <c r="E146" s="6" t="s">
        <v>735</v>
      </c>
      <c r="F146" s="6" t="s">
        <v>736</v>
      </c>
      <c r="G146" s="14" t="s">
        <v>733</v>
      </c>
      <c r="H146" s="6">
        <f>2015</f>
        <v>2015</v>
      </c>
      <c r="I146" s="6">
        <f>5</f>
        <v>5</v>
      </c>
      <c r="J146" s="6">
        <f>4</f>
        <v>4</v>
      </c>
      <c r="K146" s="6">
        <f>889</f>
        <v>889</v>
      </c>
      <c r="L146" s="6">
        <f>902</f>
        <v>902</v>
      </c>
      <c r="M146" s="6" t="s">
        <v>507</v>
      </c>
      <c r="N146" s="15" t="s">
        <v>739</v>
      </c>
      <c r="O146" s="6" t="s">
        <v>634</v>
      </c>
      <c r="P146" s="6">
        <v>-29.016470000000002</v>
      </c>
      <c r="Q146" s="6">
        <v>-50.395319999999998</v>
      </c>
      <c r="R146" s="5" t="s">
        <v>504</v>
      </c>
      <c r="S146" s="5" t="s">
        <v>507</v>
      </c>
      <c r="T146" s="6">
        <v>-29.016470000000002</v>
      </c>
      <c r="U146" s="6">
        <v>-50.395319999999998</v>
      </c>
      <c r="V146" s="7" t="s">
        <v>1559</v>
      </c>
      <c r="W146" s="7"/>
      <c r="X146" s="7"/>
      <c r="Y146" s="7"/>
      <c r="Z146" s="7"/>
      <c r="AA146" s="7"/>
    </row>
    <row r="147" spans="1:27" ht="15.75" x14ac:dyDescent="0.25">
      <c r="A147" s="6" t="s">
        <v>732</v>
      </c>
      <c r="B147" s="6" t="s">
        <v>738</v>
      </c>
      <c r="C147" s="6" t="s">
        <v>737</v>
      </c>
      <c r="D147" s="6" t="s">
        <v>734</v>
      </c>
      <c r="E147" s="6" t="s">
        <v>735</v>
      </c>
      <c r="F147" s="6" t="s">
        <v>736</v>
      </c>
      <c r="G147" s="14" t="s">
        <v>733</v>
      </c>
      <c r="H147" s="6">
        <f>2015</f>
        <v>2015</v>
      </c>
      <c r="I147" s="6">
        <f>5</f>
        <v>5</v>
      </c>
      <c r="J147" s="6">
        <f>4</f>
        <v>4</v>
      </c>
      <c r="K147" s="6">
        <f>889</f>
        <v>889</v>
      </c>
      <c r="L147" s="6">
        <f>902</f>
        <v>902</v>
      </c>
      <c r="M147" s="6" t="s">
        <v>507</v>
      </c>
      <c r="N147" s="15" t="s">
        <v>739</v>
      </c>
      <c r="O147" s="6" t="s">
        <v>635</v>
      </c>
      <c r="P147" s="6">
        <v>-30.93074</v>
      </c>
      <c r="Q147" s="6">
        <v>-53.024230000000003</v>
      </c>
      <c r="R147" s="5" t="s">
        <v>504</v>
      </c>
      <c r="S147" s="5" t="s">
        <v>507</v>
      </c>
      <c r="T147" s="6">
        <v>-30.93074</v>
      </c>
      <c r="U147" s="6">
        <v>-53.024230000000003</v>
      </c>
      <c r="V147" s="7" t="s">
        <v>1559</v>
      </c>
    </row>
    <row r="148" spans="1:27" ht="15.75" x14ac:dyDescent="0.25">
      <c r="A148" s="6" t="s">
        <v>732</v>
      </c>
      <c r="B148" s="6" t="s">
        <v>738</v>
      </c>
      <c r="C148" s="6" t="s">
        <v>737</v>
      </c>
      <c r="D148" s="6" t="s">
        <v>734</v>
      </c>
      <c r="E148" s="6" t="s">
        <v>735</v>
      </c>
      <c r="F148" s="6" t="s">
        <v>736</v>
      </c>
      <c r="G148" s="14" t="s">
        <v>733</v>
      </c>
      <c r="H148" s="6">
        <f>2015</f>
        <v>2015</v>
      </c>
      <c r="I148" s="6">
        <f>5</f>
        <v>5</v>
      </c>
      <c r="J148" s="6">
        <f>4</f>
        <v>4</v>
      </c>
      <c r="K148" s="6">
        <f>889</f>
        <v>889</v>
      </c>
      <c r="L148" s="6">
        <f>902</f>
        <v>902</v>
      </c>
      <c r="M148" s="6" t="s">
        <v>507</v>
      </c>
      <c r="N148" s="15" t="s">
        <v>739</v>
      </c>
      <c r="O148" s="6" t="s">
        <v>637</v>
      </c>
      <c r="P148" s="6" t="s">
        <v>636</v>
      </c>
      <c r="Q148" s="6">
        <v>-52.562550000000002</v>
      </c>
      <c r="R148" s="5" t="s">
        <v>504</v>
      </c>
      <c r="S148" s="6" t="s">
        <v>507</v>
      </c>
      <c r="T148" s="6">
        <v>-30.56025</v>
      </c>
      <c r="U148" s="6">
        <v>-52.562550000000002</v>
      </c>
      <c r="V148" s="7" t="s">
        <v>1559</v>
      </c>
    </row>
    <row r="149" spans="1:27" ht="15.75" x14ac:dyDescent="0.25">
      <c r="A149" s="6" t="s">
        <v>732</v>
      </c>
      <c r="B149" s="6" t="s">
        <v>738</v>
      </c>
      <c r="C149" s="6" t="s">
        <v>737</v>
      </c>
      <c r="D149" s="6" t="s">
        <v>734</v>
      </c>
      <c r="E149" s="6" t="s">
        <v>735</v>
      </c>
      <c r="F149" s="6" t="s">
        <v>736</v>
      </c>
      <c r="G149" s="14" t="s">
        <v>733</v>
      </c>
      <c r="H149" s="6">
        <f>2015</f>
        <v>2015</v>
      </c>
      <c r="I149" s="6">
        <f>5</f>
        <v>5</v>
      </c>
      <c r="J149" s="6">
        <f>4</f>
        <v>4</v>
      </c>
      <c r="K149" s="6">
        <f>889</f>
        <v>889</v>
      </c>
      <c r="L149" s="6">
        <f>902</f>
        <v>902</v>
      </c>
      <c r="M149" s="6" t="s">
        <v>507</v>
      </c>
      <c r="N149" s="15" t="s">
        <v>739</v>
      </c>
      <c r="O149" s="6" t="s">
        <v>638</v>
      </c>
      <c r="P149" s="6" t="s">
        <v>639</v>
      </c>
      <c r="Q149" s="6">
        <v>-53.621549999999999</v>
      </c>
      <c r="R149" s="5" t="s">
        <v>504</v>
      </c>
      <c r="S149" s="6" t="s">
        <v>507</v>
      </c>
      <c r="T149" s="6">
        <v>-32.093049999999998</v>
      </c>
      <c r="U149" s="6">
        <v>-53.621549999999999</v>
      </c>
      <c r="V149" s="7" t="s">
        <v>1559</v>
      </c>
    </row>
    <row r="150" spans="1:27" ht="15.75" x14ac:dyDescent="0.25">
      <c r="A150" s="6" t="s">
        <v>732</v>
      </c>
      <c r="B150" s="6" t="s">
        <v>738</v>
      </c>
      <c r="C150" s="6" t="s">
        <v>737</v>
      </c>
      <c r="D150" s="6" t="s">
        <v>734</v>
      </c>
      <c r="E150" s="6" t="s">
        <v>735</v>
      </c>
      <c r="F150" s="6" t="s">
        <v>736</v>
      </c>
      <c r="G150" s="14" t="s">
        <v>733</v>
      </c>
      <c r="H150" s="6">
        <f>2015</f>
        <v>2015</v>
      </c>
      <c r="I150" s="6">
        <f>5</f>
        <v>5</v>
      </c>
      <c r="J150" s="6">
        <f>4</f>
        <v>4</v>
      </c>
      <c r="K150" s="6">
        <f>889</f>
        <v>889</v>
      </c>
      <c r="L150" s="6">
        <f>902</f>
        <v>902</v>
      </c>
      <c r="M150" s="6" t="s">
        <v>507</v>
      </c>
      <c r="N150" s="15" t="s">
        <v>739</v>
      </c>
      <c r="O150" s="6" t="s">
        <v>640</v>
      </c>
      <c r="P150" s="6">
        <v>-28.530480000000001</v>
      </c>
      <c r="Q150" s="6">
        <v>-55.423810000000003</v>
      </c>
      <c r="R150" s="5" t="s">
        <v>504</v>
      </c>
      <c r="S150" s="5" t="s">
        <v>507</v>
      </c>
      <c r="T150" s="6">
        <v>-28.530480000000001</v>
      </c>
      <c r="U150" s="6">
        <v>-55.423810000000003</v>
      </c>
      <c r="V150" s="7" t="s">
        <v>1559</v>
      </c>
    </row>
    <row r="151" spans="1:27" ht="15.75" x14ac:dyDescent="0.25">
      <c r="A151" s="6" t="s">
        <v>732</v>
      </c>
      <c r="B151" s="6" t="s">
        <v>738</v>
      </c>
      <c r="C151" s="6" t="s">
        <v>737</v>
      </c>
      <c r="D151" s="6" t="s">
        <v>734</v>
      </c>
      <c r="E151" s="6" t="s">
        <v>735</v>
      </c>
      <c r="F151" s="6" t="s">
        <v>736</v>
      </c>
      <c r="G151" s="14" t="s">
        <v>733</v>
      </c>
      <c r="H151" s="6">
        <f>2015</f>
        <v>2015</v>
      </c>
      <c r="I151" s="6">
        <f>5</f>
        <v>5</v>
      </c>
      <c r="J151" s="6">
        <f>4</f>
        <v>4</v>
      </c>
      <c r="K151" s="6">
        <f>889</f>
        <v>889</v>
      </c>
      <c r="L151" s="6">
        <f>902</f>
        <v>902</v>
      </c>
      <c r="M151" s="6" t="s">
        <v>507</v>
      </c>
      <c r="N151" s="15" t="s">
        <v>739</v>
      </c>
      <c r="O151" s="6" t="s">
        <v>555</v>
      </c>
      <c r="P151" s="6">
        <v>-30.719439999999999</v>
      </c>
      <c r="Q151" s="6">
        <v>-55.51173</v>
      </c>
      <c r="R151" s="5" t="s">
        <v>504</v>
      </c>
      <c r="S151" s="5" t="s">
        <v>507</v>
      </c>
      <c r="T151" s="6">
        <v>-30.719439999999999</v>
      </c>
      <c r="U151" s="6">
        <v>-55.51173</v>
      </c>
      <c r="V151" s="7" t="s">
        <v>1559</v>
      </c>
    </row>
    <row r="152" spans="1:27" ht="15.75" x14ac:dyDescent="0.25">
      <c r="A152" s="6" t="s">
        <v>732</v>
      </c>
      <c r="B152" s="6" t="s">
        <v>738</v>
      </c>
      <c r="C152" s="6" t="s">
        <v>737</v>
      </c>
      <c r="D152" s="6" t="s">
        <v>734</v>
      </c>
      <c r="E152" s="6" t="s">
        <v>735</v>
      </c>
      <c r="F152" s="6" t="s">
        <v>736</v>
      </c>
      <c r="G152" s="14" t="s">
        <v>733</v>
      </c>
      <c r="H152" s="6">
        <f>2015</f>
        <v>2015</v>
      </c>
      <c r="I152" s="6">
        <f>5</f>
        <v>5</v>
      </c>
      <c r="J152" s="6">
        <f>4</f>
        <v>4</v>
      </c>
      <c r="K152" s="6">
        <f>889</f>
        <v>889</v>
      </c>
      <c r="L152" s="6">
        <f>902</f>
        <v>902</v>
      </c>
      <c r="M152" s="6" t="s">
        <v>507</v>
      </c>
      <c r="N152" s="15" t="s">
        <v>739</v>
      </c>
      <c r="O152" s="6" t="s">
        <v>608</v>
      </c>
      <c r="P152" s="6">
        <v>-29.16478</v>
      </c>
      <c r="Q152" s="6">
        <v>-50.057459999999999</v>
      </c>
      <c r="R152" s="5" t="s">
        <v>504</v>
      </c>
      <c r="S152" s="5" t="s">
        <v>507</v>
      </c>
      <c r="T152" s="6">
        <v>-29.16478</v>
      </c>
      <c r="U152" s="6">
        <v>-50.057459999999999</v>
      </c>
      <c r="V152" s="7" t="s">
        <v>1559</v>
      </c>
    </row>
    <row r="153" spans="1:27" ht="15.75" x14ac:dyDescent="0.25">
      <c r="A153" s="6" t="s">
        <v>732</v>
      </c>
      <c r="B153" s="6" t="s">
        <v>738</v>
      </c>
      <c r="C153" s="6" t="s">
        <v>737</v>
      </c>
      <c r="D153" s="6" t="s">
        <v>734</v>
      </c>
      <c r="E153" s="6" t="s">
        <v>735</v>
      </c>
      <c r="F153" s="6" t="s">
        <v>736</v>
      </c>
      <c r="G153" s="14" t="s">
        <v>733</v>
      </c>
      <c r="H153" s="6">
        <f>2015</f>
        <v>2015</v>
      </c>
      <c r="I153" s="6">
        <f>5</f>
        <v>5</v>
      </c>
      <c r="J153" s="6">
        <f>4</f>
        <v>4</v>
      </c>
      <c r="K153" s="6">
        <f>889</f>
        <v>889</v>
      </c>
      <c r="L153" s="6">
        <f>902</f>
        <v>902</v>
      </c>
      <c r="M153" s="6" t="s">
        <v>507</v>
      </c>
      <c r="N153" s="15" t="s">
        <v>739</v>
      </c>
      <c r="O153" s="6" t="s">
        <v>568</v>
      </c>
      <c r="P153" s="6">
        <v>-29.628250000000001</v>
      </c>
      <c r="Q153" s="6">
        <v>-55.137650000000001</v>
      </c>
      <c r="R153" s="5" t="s">
        <v>504</v>
      </c>
      <c r="S153" s="5" t="s">
        <v>507</v>
      </c>
      <c r="T153" s="6">
        <v>-29.628250000000001</v>
      </c>
      <c r="U153" s="6">
        <v>-55.137650000000001</v>
      </c>
      <c r="V153" s="7" t="s">
        <v>1559</v>
      </c>
    </row>
    <row r="154" spans="1:27" ht="15.75" x14ac:dyDescent="0.25">
      <c r="A154" s="6" t="s">
        <v>732</v>
      </c>
      <c r="B154" s="6" t="s">
        <v>738</v>
      </c>
      <c r="C154" s="6" t="s">
        <v>737</v>
      </c>
      <c r="D154" s="6" t="s">
        <v>734</v>
      </c>
      <c r="E154" s="6" t="s">
        <v>735</v>
      </c>
      <c r="F154" s="6" t="s">
        <v>736</v>
      </c>
      <c r="G154" s="14" t="s">
        <v>733</v>
      </c>
      <c r="H154" s="6">
        <f>2015</f>
        <v>2015</v>
      </c>
      <c r="I154" s="6">
        <f>5</f>
        <v>5</v>
      </c>
      <c r="J154" s="6">
        <f>4</f>
        <v>4</v>
      </c>
      <c r="K154" s="6">
        <f>889</f>
        <v>889</v>
      </c>
      <c r="L154" s="6">
        <f>902</f>
        <v>902</v>
      </c>
      <c r="M154" s="6" t="s">
        <v>507</v>
      </c>
      <c r="N154" s="15" t="s">
        <v>739</v>
      </c>
      <c r="O154" s="6" t="s">
        <v>641</v>
      </c>
      <c r="P154" s="6">
        <v>-29.48293</v>
      </c>
      <c r="Q154" s="6">
        <v>-50.205500000000001</v>
      </c>
      <c r="R154" s="5" t="s">
        <v>504</v>
      </c>
      <c r="S154" s="5" t="s">
        <v>507</v>
      </c>
      <c r="T154" s="6">
        <v>-29.48293</v>
      </c>
      <c r="U154" s="6">
        <v>-50.205500000000001</v>
      </c>
      <c r="V154" s="7" t="s">
        <v>1559</v>
      </c>
    </row>
    <row r="155" spans="1:27" ht="15.75" x14ac:dyDescent="0.25">
      <c r="A155" s="6" t="s">
        <v>828</v>
      </c>
      <c r="B155" s="6" t="s">
        <v>833</v>
      </c>
      <c r="C155" s="6" t="s">
        <v>833</v>
      </c>
      <c r="D155" s="6" t="s">
        <v>751</v>
      </c>
      <c r="E155" s="6" t="s">
        <v>745</v>
      </c>
      <c r="F155" s="6" t="s">
        <v>752</v>
      </c>
      <c r="G155" s="14" t="s">
        <v>697</v>
      </c>
      <c r="H155" s="6">
        <f>2008</f>
        <v>2008</v>
      </c>
      <c r="I155" s="6">
        <f>10</f>
        <v>10</v>
      </c>
      <c r="J155" s="6">
        <f>3</f>
        <v>3</v>
      </c>
      <c r="K155" s="6">
        <f>187</f>
        <v>187</v>
      </c>
      <c r="L155" s="6">
        <f>194</f>
        <v>194</v>
      </c>
      <c r="M155" s="6" t="s">
        <v>507</v>
      </c>
      <c r="N155" s="15" t="s">
        <v>507</v>
      </c>
      <c r="O155" s="6" t="s">
        <v>747</v>
      </c>
      <c r="P155" s="14" t="s">
        <v>826</v>
      </c>
      <c r="Q155" s="14" t="s">
        <v>827</v>
      </c>
      <c r="R155" s="5" t="s">
        <v>501</v>
      </c>
      <c r="S155" s="5" t="s">
        <v>507</v>
      </c>
      <c r="T155" s="6">
        <v>-29.383333</v>
      </c>
      <c r="U155" s="6">
        <v>-50.383333</v>
      </c>
      <c r="V155" s="8" t="s">
        <v>1559</v>
      </c>
    </row>
    <row r="156" spans="1:27" ht="15.75" x14ac:dyDescent="0.25">
      <c r="A156" s="6" t="s">
        <v>874</v>
      </c>
      <c r="B156" s="6" t="s">
        <v>872</v>
      </c>
      <c r="C156" s="6" t="s">
        <v>872</v>
      </c>
      <c r="D156" s="6" t="s">
        <v>873</v>
      </c>
      <c r="E156" s="6" t="s">
        <v>875</v>
      </c>
      <c r="F156" s="6" t="s">
        <v>876</v>
      </c>
      <c r="G156" s="14" t="s">
        <v>507</v>
      </c>
      <c r="H156" s="6">
        <f>2020</f>
        <v>2020</v>
      </c>
      <c r="I156" s="6">
        <f>60</f>
        <v>60</v>
      </c>
      <c r="J156" s="6" t="s">
        <v>507</v>
      </c>
      <c r="K156" s="6">
        <f>1</f>
        <v>1</v>
      </c>
      <c r="L156" s="6">
        <f>12</f>
        <v>12</v>
      </c>
      <c r="M156" s="12" t="s">
        <v>877</v>
      </c>
      <c r="N156" s="15" t="s">
        <v>878</v>
      </c>
      <c r="O156" s="12" t="s">
        <v>879</v>
      </c>
      <c r="P156" s="12" t="s">
        <v>1424</v>
      </c>
      <c r="Q156" s="14" t="s">
        <v>1425</v>
      </c>
      <c r="R156" s="5" t="s">
        <v>614</v>
      </c>
      <c r="S156" s="5" t="s">
        <v>507</v>
      </c>
      <c r="T156" s="6">
        <v>-31.254722000000001</v>
      </c>
      <c r="U156" s="6">
        <v>-52.208610999999998</v>
      </c>
      <c r="V156" s="8" t="s">
        <v>1559</v>
      </c>
    </row>
    <row r="157" spans="1:27" ht="15.75" x14ac:dyDescent="0.25">
      <c r="A157" s="6" t="s">
        <v>874</v>
      </c>
      <c r="B157" s="6" t="s">
        <v>872</v>
      </c>
      <c r="C157" s="6" t="s">
        <v>872</v>
      </c>
      <c r="D157" s="6" t="s">
        <v>873</v>
      </c>
      <c r="E157" s="6" t="s">
        <v>875</v>
      </c>
      <c r="F157" s="6" t="s">
        <v>876</v>
      </c>
      <c r="G157" s="14" t="s">
        <v>507</v>
      </c>
      <c r="H157" s="6">
        <f>2020</f>
        <v>2020</v>
      </c>
      <c r="I157" s="6">
        <f>60</f>
        <v>60</v>
      </c>
      <c r="J157" s="6" t="s">
        <v>507</v>
      </c>
      <c r="K157" s="6">
        <f>1</f>
        <v>1</v>
      </c>
      <c r="L157" s="6">
        <f>12</f>
        <v>12</v>
      </c>
      <c r="M157" s="12" t="s">
        <v>877</v>
      </c>
      <c r="N157" s="15" t="s">
        <v>878</v>
      </c>
      <c r="O157" s="12" t="s">
        <v>880</v>
      </c>
      <c r="P157" s="12" t="s">
        <v>1426</v>
      </c>
      <c r="Q157" s="14" t="s">
        <v>1427</v>
      </c>
      <c r="R157" s="5" t="s">
        <v>614</v>
      </c>
      <c r="S157" s="5" t="s">
        <v>507</v>
      </c>
      <c r="T157" s="6">
        <v>-31.254992999999999</v>
      </c>
      <c r="U157" s="6">
        <v>-52.209425000000003</v>
      </c>
      <c r="V157" s="8" t="s">
        <v>1559</v>
      </c>
    </row>
    <row r="158" spans="1:27" ht="15.75" x14ac:dyDescent="0.25">
      <c r="A158" s="6" t="s">
        <v>874</v>
      </c>
      <c r="B158" s="6" t="s">
        <v>872</v>
      </c>
      <c r="C158" s="6" t="s">
        <v>872</v>
      </c>
      <c r="D158" s="6" t="s">
        <v>873</v>
      </c>
      <c r="E158" s="6" t="s">
        <v>875</v>
      </c>
      <c r="F158" s="6" t="s">
        <v>876</v>
      </c>
      <c r="G158" s="14" t="s">
        <v>507</v>
      </c>
      <c r="H158" s="6">
        <f>2020</f>
        <v>2020</v>
      </c>
      <c r="I158" s="6">
        <f>60</f>
        <v>60</v>
      </c>
      <c r="J158" s="6" t="s">
        <v>507</v>
      </c>
      <c r="K158" s="6">
        <f>1</f>
        <v>1</v>
      </c>
      <c r="L158" s="6">
        <f>12</f>
        <v>12</v>
      </c>
      <c r="M158" s="12" t="s">
        <v>877</v>
      </c>
      <c r="N158" s="15" t="s">
        <v>878</v>
      </c>
      <c r="O158" s="12" t="s">
        <v>881</v>
      </c>
      <c r="P158" s="12" t="s">
        <v>1428</v>
      </c>
      <c r="Q158" s="14" t="s">
        <v>1429</v>
      </c>
      <c r="R158" s="5" t="s">
        <v>614</v>
      </c>
      <c r="S158" s="5" t="s">
        <v>507</v>
      </c>
      <c r="T158" s="6">
        <v>-31.281943999999999</v>
      </c>
      <c r="U158" s="6">
        <v>-52.077503</v>
      </c>
      <c r="V158" s="8" t="s">
        <v>1559</v>
      </c>
    </row>
    <row r="159" spans="1:27" ht="15.75" x14ac:dyDescent="0.25">
      <c r="A159" s="6" t="s">
        <v>874</v>
      </c>
      <c r="B159" s="6" t="s">
        <v>872</v>
      </c>
      <c r="C159" s="6" t="s">
        <v>872</v>
      </c>
      <c r="D159" s="6" t="s">
        <v>873</v>
      </c>
      <c r="E159" s="6" t="s">
        <v>875</v>
      </c>
      <c r="F159" s="6" t="s">
        <v>876</v>
      </c>
      <c r="G159" s="14" t="s">
        <v>507</v>
      </c>
      <c r="H159" s="6">
        <f>2020</f>
        <v>2020</v>
      </c>
      <c r="I159" s="6">
        <f>60</f>
        <v>60</v>
      </c>
      <c r="J159" s="6" t="s">
        <v>507</v>
      </c>
      <c r="K159" s="6">
        <f>1</f>
        <v>1</v>
      </c>
      <c r="L159" s="6">
        <f>12</f>
        <v>12</v>
      </c>
      <c r="M159" s="12" t="s">
        <v>877</v>
      </c>
      <c r="N159" s="15" t="s">
        <v>878</v>
      </c>
      <c r="O159" s="12" t="s">
        <v>882</v>
      </c>
      <c r="P159" s="12" t="s">
        <v>1430</v>
      </c>
      <c r="Q159" s="14" t="s">
        <v>1431</v>
      </c>
      <c r="R159" s="5" t="s">
        <v>614</v>
      </c>
      <c r="S159" s="5" t="s">
        <v>507</v>
      </c>
      <c r="T159" s="6">
        <v>-31.182779</v>
      </c>
      <c r="U159" s="6">
        <v>-52.355274000000001</v>
      </c>
      <c r="V159" s="8" t="s">
        <v>1559</v>
      </c>
    </row>
    <row r="160" spans="1:27" ht="15.75" x14ac:dyDescent="0.25">
      <c r="A160" s="6" t="s">
        <v>874</v>
      </c>
      <c r="B160" s="6" t="s">
        <v>872</v>
      </c>
      <c r="C160" s="6" t="s">
        <v>872</v>
      </c>
      <c r="D160" s="6" t="s">
        <v>873</v>
      </c>
      <c r="E160" s="6" t="s">
        <v>875</v>
      </c>
      <c r="F160" s="6" t="s">
        <v>876</v>
      </c>
      <c r="G160" s="14" t="s">
        <v>507</v>
      </c>
      <c r="H160" s="6">
        <f>2020</f>
        <v>2020</v>
      </c>
      <c r="I160" s="6">
        <f>60</f>
        <v>60</v>
      </c>
      <c r="J160" s="6" t="s">
        <v>507</v>
      </c>
      <c r="K160" s="6">
        <f>1</f>
        <v>1</v>
      </c>
      <c r="L160" s="6">
        <f>12</f>
        <v>12</v>
      </c>
      <c r="M160" s="12" t="s">
        <v>877</v>
      </c>
      <c r="N160" s="15" t="s">
        <v>878</v>
      </c>
      <c r="O160" s="12" t="s">
        <v>883</v>
      </c>
      <c r="P160" s="12" t="s">
        <v>1432</v>
      </c>
      <c r="Q160" s="14" t="s">
        <v>1433</v>
      </c>
      <c r="R160" s="5" t="s">
        <v>614</v>
      </c>
      <c r="S160" s="5" t="s">
        <v>507</v>
      </c>
      <c r="T160" s="6">
        <v>-31.186944</v>
      </c>
      <c r="U160" s="6">
        <v>-52.232785999999997</v>
      </c>
      <c r="V160" s="8" t="s">
        <v>1559</v>
      </c>
    </row>
    <row r="161" spans="1:22" ht="15.75" x14ac:dyDescent="0.25">
      <c r="A161" s="6" t="s">
        <v>874</v>
      </c>
      <c r="B161" s="6" t="s">
        <v>872</v>
      </c>
      <c r="C161" s="6" t="s">
        <v>872</v>
      </c>
      <c r="D161" s="6" t="s">
        <v>873</v>
      </c>
      <c r="E161" s="6" t="s">
        <v>875</v>
      </c>
      <c r="F161" s="6" t="s">
        <v>876</v>
      </c>
      <c r="G161" s="14" t="s">
        <v>507</v>
      </c>
      <c r="H161" s="6">
        <f>2020</f>
        <v>2020</v>
      </c>
      <c r="I161" s="6">
        <f>60</f>
        <v>60</v>
      </c>
      <c r="J161" s="6" t="s">
        <v>507</v>
      </c>
      <c r="K161" s="6">
        <f>1</f>
        <v>1</v>
      </c>
      <c r="L161" s="6">
        <f>12</f>
        <v>12</v>
      </c>
      <c r="M161" s="12" t="s">
        <v>877</v>
      </c>
      <c r="N161" s="15" t="s">
        <v>878</v>
      </c>
      <c r="O161" s="12" t="s">
        <v>884</v>
      </c>
      <c r="P161" s="12" t="s">
        <v>1434</v>
      </c>
      <c r="Q161" s="14" t="s">
        <v>1435</v>
      </c>
      <c r="R161" s="5" t="s">
        <v>614</v>
      </c>
      <c r="S161" s="5" t="s">
        <v>507</v>
      </c>
      <c r="T161" s="6">
        <v>-31.178612000000001</v>
      </c>
      <c r="U161" s="6">
        <v>-52.306935000000003</v>
      </c>
      <c r="V161" s="8" t="s">
        <v>1559</v>
      </c>
    </row>
    <row r="162" spans="1:22" ht="15.75" x14ac:dyDescent="0.25">
      <c r="A162" s="6" t="s">
        <v>874</v>
      </c>
      <c r="B162" s="6" t="s">
        <v>872</v>
      </c>
      <c r="C162" s="6" t="s">
        <v>872</v>
      </c>
      <c r="D162" s="6" t="s">
        <v>873</v>
      </c>
      <c r="E162" s="6" t="s">
        <v>875</v>
      </c>
      <c r="F162" s="6" t="s">
        <v>876</v>
      </c>
      <c r="G162" s="14" t="s">
        <v>507</v>
      </c>
      <c r="H162" s="6">
        <f>2020</f>
        <v>2020</v>
      </c>
      <c r="I162" s="6">
        <f>60</f>
        <v>60</v>
      </c>
      <c r="J162" s="6" t="s">
        <v>507</v>
      </c>
      <c r="K162" s="6">
        <f>1</f>
        <v>1</v>
      </c>
      <c r="L162" s="6">
        <f>12</f>
        <v>12</v>
      </c>
      <c r="M162" s="12" t="s">
        <v>877</v>
      </c>
      <c r="N162" s="15" t="s">
        <v>878</v>
      </c>
      <c r="O162" s="12" t="s">
        <v>885</v>
      </c>
      <c r="P162" s="12" t="s">
        <v>1436</v>
      </c>
      <c r="Q162" s="14" t="s">
        <v>1433</v>
      </c>
      <c r="R162" s="5" t="s">
        <v>614</v>
      </c>
      <c r="S162" s="5" t="s">
        <v>507</v>
      </c>
      <c r="T162" s="6">
        <v>-31.313331999999999</v>
      </c>
      <c r="U162" s="6">
        <v>-52.232779000000001</v>
      </c>
      <c r="V162" s="8" t="s">
        <v>1559</v>
      </c>
    </row>
    <row r="163" spans="1:22" ht="15.75" x14ac:dyDescent="0.25">
      <c r="A163" s="6" t="s">
        <v>874</v>
      </c>
      <c r="B163" s="6" t="s">
        <v>872</v>
      </c>
      <c r="C163" s="6" t="s">
        <v>872</v>
      </c>
      <c r="D163" s="6" t="s">
        <v>873</v>
      </c>
      <c r="E163" s="6" t="s">
        <v>875</v>
      </c>
      <c r="F163" s="6" t="s">
        <v>876</v>
      </c>
      <c r="G163" s="14" t="s">
        <v>507</v>
      </c>
      <c r="H163" s="6">
        <f>2020</f>
        <v>2020</v>
      </c>
      <c r="I163" s="6">
        <f>60</f>
        <v>60</v>
      </c>
      <c r="J163" s="6" t="s">
        <v>507</v>
      </c>
      <c r="K163" s="6">
        <f>1</f>
        <v>1</v>
      </c>
      <c r="L163" s="6">
        <f>12</f>
        <v>12</v>
      </c>
      <c r="M163" s="12" t="s">
        <v>877</v>
      </c>
      <c r="N163" s="15" t="s">
        <v>878</v>
      </c>
      <c r="O163" s="12" t="s">
        <v>886</v>
      </c>
      <c r="P163" s="12" t="s">
        <v>1437</v>
      </c>
      <c r="Q163" s="14" t="s">
        <v>1438</v>
      </c>
      <c r="R163" s="5" t="s">
        <v>614</v>
      </c>
      <c r="S163" s="5" t="s">
        <v>507</v>
      </c>
      <c r="T163" s="6">
        <v>-31.210861000000001</v>
      </c>
      <c r="U163" s="6">
        <v>-52.258111999999997</v>
      </c>
      <c r="V163" s="8" t="s">
        <v>1559</v>
      </c>
    </row>
    <row r="164" spans="1:22" ht="15.75" x14ac:dyDescent="0.25">
      <c r="A164" s="6" t="s">
        <v>874</v>
      </c>
      <c r="B164" s="6" t="s">
        <v>872</v>
      </c>
      <c r="C164" s="6" t="s">
        <v>872</v>
      </c>
      <c r="D164" s="6" t="s">
        <v>873</v>
      </c>
      <c r="E164" s="6" t="s">
        <v>875</v>
      </c>
      <c r="F164" s="6" t="s">
        <v>876</v>
      </c>
      <c r="G164" s="14" t="s">
        <v>507</v>
      </c>
      <c r="H164" s="6">
        <f>2020</f>
        <v>2020</v>
      </c>
      <c r="I164" s="6">
        <f>60</f>
        <v>60</v>
      </c>
      <c r="J164" s="6" t="s">
        <v>507</v>
      </c>
      <c r="K164" s="6">
        <f>1</f>
        <v>1</v>
      </c>
      <c r="L164" s="6">
        <f>12</f>
        <v>12</v>
      </c>
      <c r="M164" s="12" t="s">
        <v>877</v>
      </c>
      <c r="N164" s="15" t="s">
        <v>878</v>
      </c>
      <c r="O164" s="12" t="s">
        <v>887</v>
      </c>
      <c r="P164" s="12" t="s">
        <v>1439</v>
      </c>
      <c r="Q164" s="14" t="s">
        <v>1438</v>
      </c>
      <c r="R164" s="5" t="s">
        <v>614</v>
      </c>
      <c r="S164" s="5" t="s">
        <v>507</v>
      </c>
      <c r="T164" s="6">
        <v>-31.212778</v>
      </c>
      <c r="U164" s="6">
        <v>-52.258056000000003</v>
      </c>
      <c r="V164" s="8" t="s">
        <v>1559</v>
      </c>
    </row>
    <row r="165" spans="1:22" ht="15.75" x14ac:dyDescent="0.25">
      <c r="A165" s="6" t="s">
        <v>874</v>
      </c>
      <c r="B165" s="6" t="s">
        <v>872</v>
      </c>
      <c r="C165" s="6" t="s">
        <v>872</v>
      </c>
      <c r="D165" s="6" t="s">
        <v>873</v>
      </c>
      <c r="E165" s="6" t="s">
        <v>875</v>
      </c>
      <c r="F165" s="6" t="s">
        <v>876</v>
      </c>
      <c r="G165" s="14" t="s">
        <v>507</v>
      </c>
      <c r="H165" s="6">
        <f>2020</f>
        <v>2020</v>
      </c>
      <c r="I165" s="6">
        <f>60</f>
        <v>60</v>
      </c>
      <c r="J165" s="6" t="s">
        <v>507</v>
      </c>
      <c r="K165" s="6">
        <f>1</f>
        <v>1</v>
      </c>
      <c r="L165" s="6">
        <f>12</f>
        <v>12</v>
      </c>
      <c r="M165" s="12" t="s">
        <v>877</v>
      </c>
      <c r="N165" s="15" t="s">
        <v>878</v>
      </c>
      <c r="O165" s="12" t="s">
        <v>888</v>
      </c>
      <c r="P165" s="12" t="s">
        <v>1440</v>
      </c>
      <c r="Q165" s="14" t="s">
        <v>1441</v>
      </c>
      <c r="R165" s="5" t="s">
        <v>614</v>
      </c>
      <c r="S165" s="5" t="s">
        <v>507</v>
      </c>
      <c r="T165" s="6">
        <v>-31.244713000000001</v>
      </c>
      <c r="U165" s="6">
        <v>-52.259721999999996</v>
      </c>
      <c r="V165" s="8" t="s">
        <v>1559</v>
      </c>
    </row>
    <row r="166" spans="1:22" ht="15.75" x14ac:dyDescent="0.25">
      <c r="A166" s="6" t="s">
        <v>874</v>
      </c>
      <c r="B166" s="6" t="s">
        <v>872</v>
      </c>
      <c r="C166" s="6" t="s">
        <v>872</v>
      </c>
      <c r="D166" s="6" t="s">
        <v>873</v>
      </c>
      <c r="E166" s="6" t="s">
        <v>875</v>
      </c>
      <c r="F166" s="6" t="s">
        <v>876</v>
      </c>
      <c r="G166" s="14" t="s">
        <v>507</v>
      </c>
      <c r="H166" s="6">
        <f>2020</f>
        <v>2020</v>
      </c>
      <c r="I166" s="6">
        <f>60</f>
        <v>60</v>
      </c>
      <c r="J166" s="6" t="s">
        <v>507</v>
      </c>
      <c r="K166" s="6">
        <f>1</f>
        <v>1</v>
      </c>
      <c r="L166" s="6">
        <f>12</f>
        <v>12</v>
      </c>
      <c r="M166" s="12" t="s">
        <v>877</v>
      </c>
      <c r="N166" s="15" t="s">
        <v>878</v>
      </c>
      <c r="O166" s="12" t="s">
        <v>889</v>
      </c>
      <c r="P166" s="12" t="s">
        <v>1442</v>
      </c>
      <c r="Q166" s="14" t="s">
        <v>1443</v>
      </c>
      <c r="R166" s="5" t="s">
        <v>614</v>
      </c>
      <c r="S166" s="5" t="s">
        <v>507</v>
      </c>
      <c r="T166" s="6">
        <v>-31.230837000000001</v>
      </c>
      <c r="U166" s="6">
        <v>-52.243614999999998</v>
      </c>
      <c r="V166" s="8" t="s">
        <v>1559</v>
      </c>
    </row>
    <row r="167" spans="1:22" ht="15.75" x14ac:dyDescent="0.25">
      <c r="A167" s="6" t="s">
        <v>874</v>
      </c>
      <c r="B167" s="6" t="s">
        <v>872</v>
      </c>
      <c r="C167" s="6" t="s">
        <v>872</v>
      </c>
      <c r="D167" s="6" t="s">
        <v>873</v>
      </c>
      <c r="E167" s="6" t="s">
        <v>875</v>
      </c>
      <c r="F167" s="6" t="s">
        <v>876</v>
      </c>
      <c r="G167" s="14" t="s">
        <v>507</v>
      </c>
      <c r="H167" s="6">
        <f>2020</f>
        <v>2020</v>
      </c>
      <c r="I167" s="6">
        <f>60</f>
        <v>60</v>
      </c>
      <c r="J167" s="6" t="s">
        <v>507</v>
      </c>
      <c r="K167" s="6">
        <f>1</f>
        <v>1</v>
      </c>
      <c r="L167" s="6">
        <f>12</f>
        <v>12</v>
      </c>
      <c r="M167" s="12" t="s">
        <v>877</v>
      </c>
      <c r="N167" s="15" t="s">
        <v>878</v>
      </c>
      <c r="O167" s="12" t="s">
        <v>890</v>
      </c>
      <c r="P167" s="12" t="s">
        <v>1444</v>
      </c>
      <c r="Q167" s="14" t="s">
        <v>1445</v>
      </c>
      <c r="R167" s="5" t="s">
        <v>614</v>
      </c>
      <c r="S167" s="5" t="s">
        <v>507</v>
      </c>
      <c r="T167" s="6">
        <v>-31.296386999999999</v>
      </c>
      <c r="U167" s="6">
        <v>-52.160558000000002</v>
      </c>
      <c r="V167" s="8" t="s">
        <v>1559</v>
      </c>
    </row>
    <row r="168" spans="1:22" ht="15.75" x14ac:dyDescent="0.25">
      <c r="A168" s="6" t="s">
        <v>891</v>
      </c>
      <c r="B168" s="6" t="s">
        <v>892</v>
      </c>
      <c r="C168" s="6" t="s">
        <v>892</v>
      </c>
      <c r="D168" s="12" t="s">
        <v>893</v>
      </c>
      <c r="E168" s="6" t="s">
        <v>806</v>
      </c>
      <c r="F168" s="12" t="s">
        <v>894</v>
      </c>
      <c r="G168" s="14" t="s">
        <v>896</v>
      </c>
      <c r="H168" s="6">
        <f>2008</f>
        <v>2008</v>
      </c>
      <c r="I168" s="6">
        <f>8</f>
        <v>8</v>
      </c>
      <c r="J168" s="6">
        <f>1</f>
        <v>1</v>
      </c>
      <c r="K168" s="6">
        <f>125</f>
        <v>125</v>
      </c>
      <c r="L168" s="6">
        <f>131</f>
        <v>131</v>
      </c>
      <c r="M168" s="6" t="s">
        <v>507</v>
      </c>
      <c r="N168" s="15" t="s">
        <v>897</v>
      </c>
      <c r="O168" s="12" t="s">
        <v>895</v>
      </c>
      <c r="P168" s="12" t="s">
        <v>1446</v>
      </c>
      <c r="Q168" s="12" t="s">
        <v>1447</v>
      </c>
      <c r="R168" s="5" t="s">
        <v>501</v>
      </c>
      <c r="S168" s="5" t="s">
        <v>507</v>
      </c>
      <c r="T168" s="6">
        <v>-29.720516</v>
      </c>
      <c r="U168" s="6">
        <v>-53.715730000000001</v>
      </c>
      <c r="V168" s="8" t="s">
        <v>1563</v>
      </c>
    </row>
    <row r="169" spans="1:22" ht="15.75" x14ac:dyDescent="0.25">
      <c r="A169" s="6" t="s">
        <v>743</v>
      </c>
      <c r="B169" s="6" t="s">
        <v>744</v>
      </c>
      <c r="C169" s="6" t="s">
        <v>744</v>
      </c>
      <c r="D169" s="6" t="s">
        <v>753</v>
      </c>
      <c r="E169" s="6" t="s">
        <v>745</v>
      </c>
      <c r="F169" s="6" t="s">
        <v>1448</v>
      </c>
      <c r="G169" s="6" t="s">
        <v>746</v>
      </c>
      <c r="H169" s="6">
        <v>2004</v>
      </c>
      <c r="I169" s="6">
        <f>6</f>
        <v>6</v>
      </c>
      <c r="J169" s="6">
        <f>2</f>
        <v>2</v>
      </c>
      <c r="K169" s="6">
        <f>147</f>
        <v>147</v>
      </c>
      <c r="L169" s="6">
        <f>167</f>
        <v>167</v>
      </c>
      <c r="M169" s="6" t="s">
        <v>507</v>
      </c>
      <c r="N169" s="6" t="s">
        <v>507</v>
      </c>
      <c r="O169" s="6" t="s">
        <v>747</v>
      </c>
      <c r="P169" s="14" t="s">
        <v>826</v>
      </c>
      <c r="Q169" s="14" t="s">
        <v>827</v>
      </c>
      <c r="R169" s="5" t="s">
        <v>501</v>
      </c>
      <c r="S169" s="6" t="s">
        <v>507</v>
      </c>
      <c r="T169" s="6">
        <v>-29.383333</v>
      </c>
      <c r="U169" s="6">
        <v>-50.383333</v>
      </c>
      <c r="V169" s="8" t="s">
        <v>1554</v>
      </c>
    </row>
    <row r="170" spans="1:22" ht="15.75" x14ac:dyDescent="0.25">
      <c r="A170" s="6" t="s">
        <v>748</v>
      </c>
      <c r="B170" s="6" t="s">
        <v>749</v>
      </c>
      <c r="C170" s="6" t="s">
        <v>749</v>
      </c>
      <c r="D170" s="6" t="s">
        <v>754</v>
      </c>
      <c r="E170" s="6" t="s">
        <v>750</v>
      </c>
      <c r="F170" s="12" t="s">
        <v>1449</v>
      </c>
      <c r="G170" s="6" t="s">
        <v>755</v>
      </c>
      <c r="H170" s="6">
        <f>2002</f>
        <v>2002</v>
      </c>
      <c r="I170" s="6">
        <f>15</f>
        <v>15</v>
      </c>
      <c r="J170" s="6">
        <f>1</f>
        <v>1</v>
      </c>
      <c r="K170" s="6">
        <f>61</f>
        <v>61</v>
      </c>
      <c r="L170" s="6">
        <f>86</f>
        <v>86</v>
      </c>
      <c r="M170" s="6" t="s">
        <v>507</v>
      </c>
      <c r="N170" s="6" t="s">
        <v>507</v>
      </c>
      <c r="O170" s="6" t="s">
        <v>747</v>
      </c>
      <c r="P170" s="14" t="s">
        <v>826</v>
      </c>
      <c r="Q170" s="14" t="s">
        <v>827</v>
      </c>
      <c r="R170" s="5" t="s">
        <v>501</v>
      </c>
      <c r="S170" s="6" t="s">
        <v>507</v>
      </c>
      <c r="T170" s="6">
        <v>-29.383333</v>
      </c>
      <c r="U170" s="6">
        <v>-50.383333</v>
      </c>
      <c r="V170" s="8" t="s">
        <v>1554</v>
      </c>
    </row>
    <row r="171" spans="1:22" ht="15.75" x14ac:dyDescent="0.25">
      <c r="A171" s="6" t="s">
        <v>748</v>
      </c>
      <c r="B171" s="6" t="s">
        <v>749</v>
      </c>
      <c r="C171" s="6" t="s">
        <v>749</v>
      </c>
      <c r="D171" s="6" t="s">
        <v>754</v>
      </c>
      <c r="E171" s="6" t="s">
        <v>750</v>
      </c>
      <c r="F171" s="12" t="s">
        <v>1449</v>
      </c>
      <c r="G171" s="6" t="s">
        <v>755</v>
      </c>
      <c r="H171" s="6">
        <f>2002</f>
        <v>2002</v>
      </c>
      <c r="I171" s="6">
        <f>15</f>
        <v>15</v>
      </c>
      <c r="J171" s="6">
        <f>1</f>
        <v>1</v>
      </c>
      <c r="K171" s="6">
        <f>61</f>
        <v>61</v>
      </c>
      <c r="L171" s="6">
        <f>86</f>
        <v>86</v>
      </c>
      <c r="M171" s="6" t="s">
        <v>507</v>
      </c>
      <c r="N171" s="6" t="s">
        <v>507</v>
      </c>
      <c r="O171" s="6" t="s">
        <v>641</v>
      </c>
      <c r="P171" s="14" t="s">
        <v>829</v>
      </c>
      <c r="Q171" s="14" t="s">
        <v>1450</v>
      </c>
      <c r="R171" s="5" t="s">
        <v>501</v>
      </c>
      <c r="S171" s="6" t="s">
        <v>830</v>
      </c>
      <c r="T171" s="6">
        <v>-29.583687999999999</v>
      </c>
      <c r="U171" s="6">
        <v>-50.249971000000002</v>
      </c>
      <c r="V171" s="8" t="s">
        <v>1554</v>
      </c>
    </row>
    <row r="172" spans="1:22" ht="15.75" x14ac:dyDescent="0.25">
      <c r="A172" s="6" t="s">
        <v>748</v>
      </c>
      <c r="B172" s="6" t="s">
        <v>749</v>
      </c>
      <c r="C172" s="6" t="s">
        <v>749</v>
      </c>
      <c r="D172" s="6" t="s">
        <v>754</v>
      </c>
      <c r="E172" s="6" t="s">
        <v>750</v>
      </c>
      <c r="F172" s="12" t="s">
        <v>1449</v>
      </c>
      <c r="G172" s="6" t="s">
        <v>755</v>
      </c>
      <c r="H172" s="6">
        <f>2002</f>
        <v>2002</v>
      </c>
      <c r="I172" s="6">
        <f>15</f>
        <v>15</v>
      </c>
      <c r="J172" s="6">
        <f>1</f>
        <v>1</v>
      </c>
      <c r="K172" s="6">
        <f>61</f>
        <v>61</v>
      </c>
      <c r="L172" s="6">
        <f>86</f>
        <v>86</v>
      </c>
      <c r="M172" s="6" t="s">
        <v>507</v>
      </c>
      <c r="N172" s="6" t="s">
        <v>507</v>
      </c>
      <c r="O172" s="6" t="s">
        <v>641</v>
      </c>
      <c r="P172" s="14" t="s">
        <v>831</v>
      </c>
      <c r="Q172" s="14" t="s">
        <v>832</v>
      </c>
      <c r="R172" s="5" t="s">
        <v>501</v>
      </c>
      <c r="S172" s="6" t="s">
        <v>830</v>
      </c>
      <c r="T172" s="6">
        <v>-29.45</v>
      </c>
      <c r="U172" s="6">
        <v>-50.133333</v>
      </c>
      <c r="V172" s="8" t="s">
        <v>1554</v>
      </c>
    </row>
    <row r="173" spans="1:22" ht="15.75" x14ac:dyDescent="0.25">
      <c r="A173" s="6" t="s">
        <v>756</v>
      </c>
      <c r="B173" s="6" t="s">
        <v>760</v>
      </c>
      <c r="C173" s="6" t="s">
        <v>760</v>
      </c>
      <c r="D173" s="6" t="s">
        <v>757</v>
      </c>
      <c r="E173" s="6" t="s">
        <v>759</v>
      </c>
      <c r="F173" s="6" t="s">
        <v>758</v>
      </c>
      <c r="G173" s="6" t="s">
        <v>507</v>
      </c>
      <c r="H173" s="6">
        <f>2015</f>
        <v>2015</v>
      </c>
      <c r="I173" s="6">
        <v>73</v>
      </c>
      <c r="J173" s="6" t="s">
        <v>507</v>
      </c>
      <c r="K173" s="6">
        <f>42</f>
        <v>42</v>
      </c>
      <c r="L173" s="6">
        <f>50</f>
        <v>50</v>
      </c>
      <c r="M173" s="6" t="s">
        <v>507</v>
      </c>
      <c r="N173" s="6" t="s">
        <v>507</v>
      </c>
      <c r="O173" s="6" t="s">
        <v>834</v>
      </c>
      <c r="P173" s="16" t="s">
        <v>1451</v>
      </c>
      <c r="Q173" s="16" t="s">
        <v>1452</v>
      </c>
      <c r="R173" s="5" t="s">
        <v>614</v>
      </c>
      <c r="S173" s="6" t="s">
        <v>507</v>
      </c>
      <c r="T173" s="6">
        <v>-26.568856</v>
      </c>
      <c r="U173" s="6">
        <v>-51.671531000000002</v>
      </c>
      <c r="V173" s="8" t="s">
        <v>1563</v>
      </c>
    </row>
    <row r="174" spans="1:22" ht="15.75" x14ac:dyDescent="0.25">
      <c r="A174" s="6" t="s">
        <v>756</v>
      </c>
      <c r="B174" s="6" t="s">
        <v>760</v>
      </c>
      <c r="C174" s="6" t="s">
        <v>760</v>
      </c>
      <c r="D174" s="6" t="s">
        <v>757</v>
      </c>
      <c r="E174" s="6" t="s">
        <v>759</v>
      </c>
      <c r="F174" s="6" t="s">
        <v>758</v>
      </c>
      <c r="G174" s="6" t="s">
        <v>507</v>
      </c>
      <c r="H174" s="6">
        <f>2015</f>
        <v>2015</v>
      </c>
      <c r="I174" s="6">
        <v>73</v>
      </c>
      <c r="J174" s="6" t="s">
        <v>507</v>
      </c>
      <c r="K174" s="6">
        <f>42</f>
        <v>42</v>
      </c>
      <c r="L174" s="6">
        <f>50</f>
        <v>50</v>
      </c>
      <c r="M174" s="6" t="s">
        <v>507</v>
      </c>
      <c r="N174" s="6" t="s">
        <v>507</v>
      </c>
      <c r="O174" s="6" t="s">
        <v>835</v>
      </c>
      <c r="P174" s="16" t="s">
        <v>1453</v>
      </c>
      <c r="Q174" s="16" t="s">
        <v>1454</v>
      </c>
      <c r="R174" s="5" t="s">
        <v>614</v>
      </c>
      <c r="S174" s="6" t="s">
        <v>507</v>
      </c>
      <c r="T174" s="6">
        <v>-26.581365999999999</v>
      </c>
      <c r="U174" s="6">
        <v>-51.712150999999999</v>
      </c>
      <c r="V174" s="8" t="s">
        <v>1563</v>
      </c>
    </row>
    <row r="175" spans="1:22" ht="15.75" x14ac:dyDescent="0.25">
      <c r="A175" s="6" t="s">
        <v>761</v>
      </c>
      <c r="B175" s="6" t="s">
        <v>762</v>
      </c>
      <c r="C175" s="6" t="s">
        <v>762</v>
      </c>
      <c r="D175" s="6" t="s">
        <v>763</v>
      </c>
      <c r="E175" s="6" t="s">
        <v>764</v>
      </c>
      <c r="F175" s="6" t="s">
        <v>765</v>
      </c>
      <c r="G175" s="6" t="s">
        <v>767</v>
      </c>
      <c r="H175" s="6">
        <f>2016</f>
        <v>2016</v>
      </c>
      <c r="I175" s="17">
        <v>97</v>
      </c>
      <c r="J175" s="17">
        <v>5</v>
      </c>
      <c r="K175" s="6">
        <v>1469</v>
      </c>
      <c r="L175" s="6">
        <v>1482</v>
      </c>
      <c r="M175" s="6" t="s">
        <v>507</v>
      </c>
      <c r="N175" s="6" t="s">
        <v>766</v>
      </c>
      <c r="O175" s="6" t="s">
        <v>608</v>
      </c>
      <c r="P175" s="16" t="s">
        <v>1455</v>
      </c>
      <c r="Q175" s="16" t="s">
        <v>1456</v>
      </c>
      <c r="R175" s="5" t="s">
        <v>614</v>
      </c>
      <c r="S175" s="6" t="s">
        <v>507</v>
      </c>
      <c r="T175" s="6">
        <v>-29.159993</v>
      </c>
      <c r="U175" s="6">
        <v>-50.100005000000003</v>
      </c>
      <c r="V175" s="8" t="s">
        <v>1554</v>
      </c>
    </row>
    <row r="176" spans="1:22" ht="15.75" x14ac:dyDescent="0.25">
      <c r="A176" s="6" t="s">
        <v>768</v>
      </c>
      <c r="B176" s="6" t="s">
        <v>769</v>
      </c>
      <c r="C176" s="6" t="s">
        <v>769</v>
      </c>
      <c r="D176" s="6" t="s">
        <v>770</v>
      </c>
      <c r="E176" s="6" t="s">
        <v>764</v>
      </c>
      <c r="F176" s="6" t="s">
        <v>779</v>
      </c>
      <c r="G176" s="6" t="s">
        <v>771</v>
      </c>
      <c r="H176" s="6">
        <v>2012</v>
      </c>
      <c r="I176" s="17">
        <v>93</v>
      </c>
      <c r="J176" s="17">
        <v>5</v>
      </c>
      <c r="K176" s="17">
        <v>1355</v>
      </c>
      <c r="L176" s="6">
        <v>1367</v>
      </c>
      <c r="M176" s="6" t="s">
        <v>507</v>
      </c>
      <c r="N176" s="6" t="s">
        <v>772</v>
      </c>
      <c r="O176" s="16" t="s">
        <v>836</v>
      </c>
      <c r="P176" s="6" t="s">
        <v>838</v>
      </c>
      <c r="Q176" s="16" t="s">
        <v>861</v>
      </c>
      <c r="R176" s="5" t="s">
        <v>614</v>
      </c>
      <c r="S176" s="6" t="s">
        <v>507</v>
      </c>
      <c r="T176" s="6">
        <v>-29.393318000000001</v>
      </c>
      <c r="U176" s="6">
        <v>-55.429262000000001</v>
      </c>
      <c r="V176" s="8" t="s">
        <v>1554</v>
      </c>
    </row>
    <row r="177" spans="1:22" ht="15.75" x14ac:dyDescent="0.25">
      <c r="A177" s="6" t="s">
        <v>768</v>
      </c>
      <c r="B177" s="6" t="s">
        <v>769</v>
      </c>
      <c r="C177" s="6" t="s">
        <v>769</v>
      </c>
      <c r="D177" s="6" t="s">
        <v>770</v>
      </c>
      <c r="E177" s="6" t="s">
        <v>764</v>
      </c>
      <c r="F177" s="6" t="s">
        <v>779</v>
      </c>
      <c r="G177" s="6" t="s">
        <v>771</v>
      </c>
      <c r="H177" s="6">
        <v>2012</v>
      </c>
      <c r="I177" s="17">
        <v>93</v>
      </c>
      <c r="J177" s="17">
        <v>5</v>
      </c>
      <c r="K177" s="17">
        <v>1355</v>
      </c>
      <c r="L177" s="6">
        <v>1367</v>
      </c>
      <c r="M177" s="6" t="s">
        <v>507</v>
      </c>
      <c r="N177" s="6" t="s">
        <v>772</v>
      </c>
      <c r="O177" s="16" t="s">
        <v>836</v>
      </c>
      <c r="P177" s="16" t="s">
        <v>862</v>
      </c>
      <c r="Q177" s="16" t="s">
        <v>863</v>
      </c>
      <c r="R177" s="5" t="s">
        <v>614</v>
      </c>
      <c r="S177" s="6" t="s">
        <v>507</v>
      </c>
      <c r="T177" s="6">
        <v>-29.403306000000001</v>
      </c>
      <c r="U177" s="6">
        <v>-55.580278</v>
      </c>
      <c r="V177" s="8" t="s">
        <v>1554</v>
      </c>
    </row>
    <row r="178" spans="1:22" ht="15.75" x14ac:dyDescent="0.25">
      <c r="A178" s="6" t="s">
        <v>768</v>
      </c>
      <c r="B178" s="6" t="s">
        <v>769</v>
      </c>
      <c r="C178" s="6" t="s">
        <v>769</v>
      </c>
      <c r="D178" s="6" t="s">
        <v>770</v>
      </c>
      <c r="E178" s="6" t="s">
        <v>764</v>
      </c>
      <c r="F178" s="6" t="s">
        <v>779</v>
      </c>
      <c r="G178" s="6" t="s">
        <v>771</v>
      </c>
      <c r="H178" s="6">
        <v>2012</v>
      </c>
      <c r="I178" s="17">
        <v>93</v>
      </c>
      <c r="J178" s="17">
        <v>5</v>
      </c>
      <c r="K178" s="17">
        <v>1355</v>
      </c>
      <c r="L178" s="6">
        <v>1367</v>
      </c>
      <c r="M178" s="6" t="s">
        <v>507</v>
      </c>
      <c r="N178" s="6" t="s">
        <v>772</v>
      </c>
      <c r="O178" s="16" t="s">
        <v>836</v>
      </c>
      <c r="P178" s="16" t="s">
        <v>864</v>
      </c>
      <c r="Q178" s="16" t="s">
        <v>865</v>
      </c>
      <c r="R178" s="5" t="s">
        <v>614</v>
      </c>
      <c r="S178" s="6" t="s">
        <v>507</v>
      </c>
      <c r="T178" s="6">
        <v>-29.321805999999999</v>
      </c>
      <c r="U178" s="6">
        <v>-55.536332999999999</v>
      </c>
      <c r="V178" s="8" t="s">
        <v>1554</v>
      </c>
    </row>
    <row r="179" spans="1:22" ht="15.75" x14ac:dyDescent="0.25">
      <c r="A179" s="6" t="s">
        <v>768</v>
      </c>
      <c r="B179" s="6" t="s">
        <v>769</v>
      </c>
      <c r="C179" s="6" t="s">
        <v>769</v>
      </c>
      <c r="D179" s="6" t="s">
        <v>770</v>
      </c>
      <c r="E179" s="6" t="s">
        <v>764</v>
      </c>
      <c r="F179" s="6" t="s">
        <v>779</v>
      </c>
      <c r="G179" s="6" t="s">
        <v>771</v>
      </c>
      <c r="H179" s="6">
        <v>2012</v>
      </c>
      <c r="I179" s="17">
        <v>93</v>
      </c>
      <c r="J179" s="17">
        <v>5</v>
      </c>
      <c r="K179" s="17">
        <v>1355</v>
      </c>
      <c r="L179" s="6">
        <v>1367</v>
      </c>
      <c r="M179" s="6" t="s">
        <v>507</v>
      </c>
      <c r="N179" s="6" t="s">
        <v>772</v>
      </c>
      <c r="O179" s="16" t="s">
        <v>836</v>
      </c>
      <c r="P179" s="16" t="s">
        <v>866</v>
      </c>
      <c r="Q179" s="16" t="s">
        <v>867</v>
      </c>
      <c r="R179" s="5" t="s">
        <v>614</v>
      </c>
      <c r="S179" s="6" t="s">
        <v>507</v>
      </c>
      <c r="T179" s="6">
        <v>-29.230733000000001</v>
      </c>
      <c r="U179" s="6">
        <v>-55.467174999999997</v>
      </c>
      <c r="V179" s="8" t="s">
        <v>1554</v>
      </c>
    </row>
    <row r="180" spans="1:22" ht="15.75" x14ac:dyDescent="0.25">
      <c r="A180" s="6" t="s">
        <v>768</v>
      </c>
      <c r="B180" s="6" t="s">
        <v>769</v>
      </c>
      <c r="C180" s="6" t="s">
        <v>769</v>
      </c>
      <c r="D180" s="6" t="s">
        <v>770</v>
      </c>
      <c r="E180" s="6" t="s">
        <v>764</v>
      </c>
      <c r="F180" s="6" t="s">
        <v>779</v>
      </c>
      <c r="G180" s="6" t="s">
        <v>771</v>
      </c>
      <c r="H180" s="6">
        <v>2012</v>
      </c>
      <c r="I180" s="17">
        <v>93</v>
      </c>
      <c r="J180" s="17">
        <v>5</v>
      </c>
      <c r="K180" s="17">
        <v>1355</v>
      </c>
      <c r="L180" s="6">
        <v>1367</v>
      </c>
      <c r="M180" s="6" t="s">
        <v>507</v>
      </c>
      <c r="N180" s="6" t="s">
        <v>772</v>
      </c>
      <c r="O180" s="16" t="s">
        <v>837</v>
      </c>
      <c r="P180" s="16" t="s">
        <v>868</v>
      </c>
      <c r="Q180" s="16" t="s">
        <v>869</v>
      </c>
      <c r="R180" s="5" t="s">
        <v>614</v>
      </c>
      <c r="S180" s="6" t="s">
        <v>507</v>
      </c>
      <c r="T180" s="6">
        <v>-29.159614000000001</v>
      </c>
      <c r="U180" s="6">
        <v>-55.421002000000001</v>
      </c>
      <c r="V180" s="8" t="s">
        <v>1554</v>
      </c>
    </row>
    <row r="181" spans="1:22" ht="15.75" x14ac:dyDescent="0.25">
      <c r="A181" s="6" t="s">
        <v>768</v>
      </c>
      <c r="B181" s="6" t="s">
        <v>769</v>
      </c>
      <c r="C181" s="6" t="s">
        <v>769</v>
      </c>
      <c r="D181" s="6" t="s">
        <v>770</v>
      </c>
      <c r="E181" s="6" t="s">
        <v>764</v>
      </c>
      <c r="F181" s="6" t="s">
        <v>779</v>
      </c>
      <c r="G181" s="6" t="s">
        <v>771</v>
      </c>
      <c r="H181" s="6">
        <v>2012</v>
      </c>
      <c r="I181" s="17">
        <v>93</v>
      </c>
      <c r="J181" s="17">
        <v>5</v>
      </c>
      <c r="K181" s="17">
        <v>1355</v>
      </c>
      <c r="L181" s="6">
        <v>1367</v>
      </c>
      <c r="M181" s="6" t="s">
        <v>507</v>
      </c>
      <c r="N181" s="6" t="s">
        <v>772</v>
      </c>
      <c r="O181" s="16" t="s">
        <v>837</v>
      </c>
      <c r="P181" s="16" t="s">
        <v>870</v>
      </c>
      <c r="Q181" s="16" t="s">
        <v>871</v>
      </c>
      <c r="R181" s="5" t="s">
        <v>614</v>
      </c>
      <c r="S181" s="6" t="s">
        <v>507</v>
      </c>
      <c r="T181" s="6">
        <v>-29.126294999999999</v>
      </c>
      <c r="U181" s="6">
        <v>-55.399900000000002</v>
      </c>
      <c r="V181" s="8" t="s">
        <v>1554</v>
      </c>
    </row>
    <row r="182" spans="1:22" ht="15.75" x14ac:dyDescent="0.25">
      <c r="A182" s="6" t="s">
        <v>775</v>
      </c>
      <c r="B182" s="6" t="s">
        <v>774</v>
      </c>
      <c r="C182" s="6" t="s">
        <v>774</v>
      </c>
      <c r="D182" s="6" t="s">
        <v>773</v>
      </c>
      <c r="E182" s="6" t="s">
        <v>764</v>
      </c>
      <c r="F182" s="6" t="s">
        <v>778</v>
      </c>
      <c r="G182" s="6" t="s">
        <v>777</v>
      </c>
      <c r="H182" s="17">
        <v>2007</v>
      </c>
      <c r="I182" s="6">
        <v>88</v>
      </c>
      <c r="J182" s="6">
        <v>3</v>
      </c>
      <c r="K182" s="6">
        <v>769</v>
      </c>
      <c r="L182" s="6">
        <v>776</v>
      </c>
      <c r="M182" s="6" t="s">
        <v>507</v>
      </c>
      <c r="N182" s="6" t="s">
        <v>776</v>
      </c>
      <c r="O182" s="6" t="s">
        <v>839</v>
      </c>
      <c r="P182" s="18" t="s">
        <v>858</v>
      </c>
      <c r="Q182" s="18" t="s">
        <v>859</v>
      </c>
      <c r="R182" s="5" t="s">
        <v>501</v>
      </c>
      <c r="S182" s="6" t="s">
        <v>841</v>
      </c>
      <c r="T182" s="6">
        <v>-32.504286</v>
      </c>
      <c r="U182" s="6">
        <v>-52.576135000000001</v>
      </c>
      <c r="V182" s="8" t="s">
        <v>1554</v>
      </c>
    </row>
    <row r="183" spans="1:22" ht="15.75" x14ac:dyDescent="0.25">
      <c r="A183" s="6" t="s">
        <v>775</v>
      </c>
      <c r="B183" s="6" t="s">
        <v>774</v>
      </c>
      <c r="C183" s="6" t="s">
        <v>774</v>
      </c>
      <c r="D183" s="6" t="s">
        <v>773</v>
      </c>
      <c r="E183" s="6" t="s">
        <v>764</v>
      </c>
      <c r="F183" s="6" t="s">
        <v>778</v>
      </c>
      <c r="G183" s="6" t="s">
        <v>777</v>
      </c>
      <c r="H183" s="17">
        <v>2007</v>
      </c>
      <c r="I183" s="6">
        <v>88</v>
      </c>
      <c r="J183" s="6">
        <v>3</v>
      </c>
      <c r="K183" s="6">
        <v>769</v>
      </c>
      <c r="L183" s="6">
        <v>776</v>
      </c>
      <c r="M183" s="6" t="s">
        <v>507</v>
      </c>
      <c r="N183" s="6" t="s">
        <v>776</v>
      </c>
      <c r="O183" s="6" t="s">
        <v>840</v>
      </c>
      <c r="P183" s="18" t="s">
        <v>701</v>
      </c>
      <c r="Q183" s="18" t="s">
        <v>860</v>
      </c>
      <c r="R183" s="5" t="s">
        <v>501</v>
      </c>
      <c r="S183" s="6" t="s">
        <v>841</v>
      </c>
      <c r="T183" s="6">
        <v>-30.340088000000002</v>
      </c>
      <c r="U183" s="6">
        <v>-50.270386000000002</v>
      </c>
      <c r="V183" s="8" t="s">
        <v>1554</v>
      </c>
    </row>
    <row r="184" spans="1:22" ht="15.75" x14ac:dyDescent="0.25">
      <c r="A184" s="6" t="s">
        <v>780</v>
      </c>
      <c r="B184" s="6" t="s">
        <v>781</v>
      </c>
      <c r="C184" s="6" t="s">
        <v>781</v>
      </c>
      <c r="D184" s="6" t="s">
        <v>783</v>
      </c>
      <c r="E184" s="6" t="s">
        <v>782</v>
      </c>
      <c r="F184" s="6" t="s">
        <v>784</v>
      </c>
      <c r="G184" s="6" t="s">
        <v>771</v>
      </c>
      <c r="H184" s="6">
        <v>2011</v>
      </c>
      <c r="I184" s="6">
        <v>9</v>
      </c>
      <c r="J184" s="6">
        <v>3</v>
      </c>
      <c r="K184" s="6">
        <v>278</v>
      </c>
      <c r="L184" s="6">
        <v>288</v>
      </c>
      <c r="M184" s="6" t="s">
        <v>507</v>
      </c>
      <c r="N184" s="6" t="s">
        <v>507</v>
      </c>
      <c r="O184" s="6" t="s">
        <v>747</v>
      </c>
      <c r="P184" s="14" t="s">
        <v>826</v>
      </c>
      <c r="Q184" s="14" t="s">
        <v>827</v>
      </c>
      <c r="R184" s="5" t="s">
        <v>501</v>
      </c>
      <c r="S184" s="6" t="s">
        <v>830</v>
      </c>
      <c r="T184" s="6">
        <v>-29.383333</v>
      </c>
      <c r="U184" s="6">
        <v>-50.383333</v>
      </c>
      <c r="V184" s="8" t="s">
        <v>1563</v>
      </c>
    </row>
    <row r="185" spans="1:22" ht="15.75" x14ac:dyDescent="0.25">
      <c r="A185" s="6" t="s">
        <v>780</v>
      </c>
      <c r="B185" s="6" t="s">
        <v>781</v>
      </c>
      <c r="C185" s="6" t="s">
        <v>781</v>
      </c>
      <c r="D185" s="6" t="s">
        <v>783</v>
      </c>
      <c r="E185" s="6" t="s">
        <v>782</v>
      </c>
      <c r="F185" s="6" t="s">
        <v>784</v>
      </c>
      <c r="G185" s="6" t="s">
        <v>771</v>
      </c>
      <c r="H185" s="6">
        <v>2011</v>
      </c>
      <c r="I185" s="6">
        <v>9</v>
      </c>
      <c r="J185" s="6">
        <v>3</v>
      </c>
      <c r="K185" s="6">
        <v>278</v>
      </c>
      <c r="L185" s="6">
        <v>288</v>
      </c>
      <c r="M185" s="6" t="s">
        <v>507</v>
      </c>
      <c r="N185" s="6" t="s">
        <v>507</v>
      </c>
      <c r="O185" s="6" t="s">
        <v>747</v>
      </c>
      <c r="P185" s="14" t="s">
        <v>842</v>
      </c>
      <c r="Q185" s="14" t="s">
        <v>843</v>
      </c>
      <c r="R185" s="5" t="s">
        <v>501</v>
      </c>
      <c r="S185" s="6" t="s">
        <v>830</v>
      </c>
      <c r="T185" s="6">
        <v>-29.45</v>
      </c>
      <c r="U185" s="6">
        <v>-50.416646</v>
      </c>
      <c r="V185" s="8" t="s">
        <v>1563</v>
      </c>
    </row>
    <row r="186" spans="1:22" ht="15.75" x14ac:dyDescent="0.25">
      <c r="A186" s="6" t="s">
        <v>780</v>
      </c>
      <c r="B186" s="6" t="s">
        <v>781</v>
      </c>
      <c r="C186" s="6" t="s">
        <v>781</v>
      </c>
      <c r="D186" s="6" t="s">
        <v>783</v>
      </c>
      <c r="E186" s="6" t="s">
        <v>782</v>
      </c>
      <c r="F186" s="6" t="s">
        <v>784</v>
      </c>
      <c r="G186" s="6" t="s">
        <v>771</v>
      </c>
      <c r="H186" s="6">
        <v>2011</v>
      </c>
      <c r="I186" s="6">
        <v>9</v>
      </c>
      <c r="J186" s="6">
        <v>3</v>
      </c>
      <c r="K186" s="6">
        <v>278</v>
      </c>
      <c r="L186" s="6">
        <v>288</v>
      </c>
      <c r="M186" s="6" t="s">
        <v>507</v>
      </c>
      <c r="N186" s="6" t="s">
        <v>507</v>
      </c>
      <c r="O186" s="6" t="s">
        <v>641</v>
      </c>
      <c r="P186" s="14" t="s">
        <v>844</v>
      </c>
      <c r="Q186" s="14" t="s">
        <v>1450</v>
      </c>
      <c r="R186" s="5" t="s">
        <v>501</v>
      </c>
      <c r="S186" s="6" t="s">
        <v>830</v>
      </c>
      <c r="T186" s="6">
        <v>-29.566666000000001</v>
      </c>
      <c r="U186" s="6">
        <v>-50.250000999999997</v>
      </c>
      <c r="V186" s="8" t="s">
        <v>1563</v>
      </c>
    </row>
    <row r="187" spans="1:22" ht="15.75" x14ac:dyDescent="0.25">
      <c r="A187" s="6" t="s">
        <v>780</v>
      </c>
      <c r="B187" s="6" t="s">
        <v>781</v>
      </c>
      <c r="C187" s="6" t="s">
        <v>781</v>
      </c>
      <c r="D187" s="6" t="s">
        <v>783</v>
      </c>
      <c r="E187" s="6" t="s">
        <v>782</v>
      </c>
      <c r="F187" s="6" t="s">
        <v>784</v>
      </c>
      <c r="G187" s="6" t="s">
        <v>771</v>
      </c>
      <c r="H187" s="6">
        <v>2011</v>
      </c>
      <c r="I187" s="6">
        <v>9</v>
      </c>
      <c r="J187" s="6">
        <v>3</v>
      </c>
      <c r="K187" s="6">
        <v>278</v>
      </c>
      <c r="L187" s="6">
        <v>288</v>
      </c>
      <c r="M187" s="6" t="s">
        <v>507</v>
      </c>
      <c r="N187" s="6" t="s">
        <v>507</v>
      </c>
      <c r="O187" s="6" t="s">
        <v>641</v>
      </c>
      <c r="P187" s="14" t="s">
        <v>831</v>
      </c>
      <c r="Q187" s="14" t="s">
        <v>832</v>
      </c>
      <c r="R187" s="5" t="s">
        <v>501</v>
      </c>
      <c r="S187" s="6" t="s">
        <v>830</v>
      </c>
      <c r="T187" s="6">
        <v>-29.450008</v>
      </c>
      <c r="U187" s="6">
        <v>-50.133341999999999</v>
      </c>
      <c r="V187" s="8" t="s">
        <v>1563</v>
      </c>
    </row>
    <row r="188" spans="1:22" ht="12" customHeight="1" x14ac:dyDescent="0.25">
      <c r="A188" s="6" t="s">
        <v>785</v>
      </c>
      <c r="B188" s="6" t="s">
        <v>788</v>
      </c>
      <c r="C188" s="6" t="s">
        <v>788</v>
      </c>
      <c r="D188" s="6" t="s">
        <v>786</v>
      </c>
      <c r="E188" s="6" t="s">
        <v>764</v>
      </c>
      <c r="F188" s="6" t="s">
        <v>796</v>
      </c>
      <c r="G188" s="6" t="s">
        <v>771</v>
      </c>
      <c r="H188" s="6">
        <f>2020</f>
        <v>2020</v>
      </c>
      <c r="I188" s="6">
        <f>101</f>
        <v>101</v>
      </c>
      <c r="J188" s="6">
        <f>6</f>
        <v>6</v>
      </c>
      <c r="K188" s="6">
        <v>1561</v>
      </c>
      <c r="L188" s="6">
        <v>1577</v>
      </c>
      <c r="M188" s="6" t="s">
        <v>507</v>
      </c>
      <c r="N188" s="6" t="s">
        <v>787</v>
      </c>
      <c r="O188" s="6" t="s">
        <v>507</v>
      </c>
      <c r="P188" s="6" t="s">
        <v>507</v>
      </c>
      <c r="Q188" s="6" t="s">
        <v>507</v>
      </c>
      <c r="R188" s="6" t="s">
        <v>507</v>
      </c>
      <c r="S188" s="6" t="s">
        <v>845</v>
      </c>
      <c r="T188" s="6" t="s">
        <v>507</v>
      </c>
      <c r="U188" s="6" t="s">
        <v>507</v>
      </c>
      <c r="V188" s="8" t="s">
        <v>1554</v>
      </c>
    </row>
    <row r="189" spans="1:22" ht="15.75" x14ac:dyDescent="0.25">
      <c r="A189" s="6" t="s">
        <v>790</v>
      </c>
      <c r="B189" s="6" t="s">
        <v>789</v>
      </c>
      <c r="C189" s="6" t="s">
        <v>789</v>
      </c>
      <c r="D189" s="6" t="s">
        <v>791</v>
      </c>
      <c r="E189" s="6" t="s">
        <v>792</v>
      </c>
      <c r="F189" s="6" t="s">
        <v>793</v>
      </c>
      <c r="G189" s="6" t="s">
        <v>794</v>
      </c>
      <c r="H189" s="17">
        <f>2021</f>
        <v>2021</v>
      </c>
      <c r="I189" s="6">
        <f>155</f>
        <v>155</v>
      </c>
      <c r="J189" s="6" t="s">
        <v>507</v>
      </c>
      <c r="K189" s="17">
        <v>106992</v>
      </c>
      <c r="L189" s="6" t="s">
        <v>507</v>
      </c>
      <c r="M189" s="6" t="s">
        <v>507</v>
      </c>
      <c r="N189" s="6" t="s">
        <v>816</v>
      </c>
      <c r="O189" s="6" t="s">
        <v>507</v>
      </c>
      <c r="P189" s="6" t="s">
        <v>507</v>
      </c>
      <c r="Q189" s="6" t="s">
        <v>507</v>
      </c>
      <c r="R189" s="6" t="s">
        <v>507</v>
      </c>
      <c r="S189" s="6" t="s">
        <v>845</v>
      </c>
      <c r="T189" s="6" t="s">
        <v>507</v>
      </c>
      <c r="U189" s="6" t="s">
        <v>507</v>
      </c>
      <c r="V189" s="8" t="s">
        <v>1554</v>
      </c>
    </row>
    <row r="190" spans="1:22" ht="15.75" x14ac:dyDescent="0.25">
      <c r="A190" s="6" t="s">
        <v>795</v>
      </c>
      <c r="B190" s="17" t="s">
        <v>815</v>
      </c>
      <c r="C190" s="17" t="s">
        <v>798</v>
      </c>
      <c r="D190" s="12" t="s">
        <v>799</v>
      </c>
      <c r="E190" s="17" t="s">
        <v>1143</v>
      </c>
      <c r="F190" s="12" t="s">
        <v>800</v>
      </c>
      <c r="G190" s="6" t="s">
        <v>507</v>
      </c>
      <c r="H190" s="6">
        <f>2016</f>
        <v>2016</v>
      </c>
      <c r="I190" s="6">
        <f>25</f>
        <v>25</v>
      </c>
      <c r="J190" s="6">
        <f>2</f>
        <v>2</v>
      </c>
      <c r="K190" s="6">
        <f>92</f>
        <v>92</v>
      </c>
      <c r="L190" s="6">
        <f>246</f>
        <v>246</v>
      </c>
      <c r="M190" s="6" t="s">
        <v>507</v>
      </c>
      <c r="N190" s="6" t="s">
        <v>507</v>
      </c>
      <c r="O190" s="6" t="s">
        <v>507</v>
      </c>
      <c r="P190" s="6" t="s">
        <v>507</v>
      </c>
      <c r="Q190" s="6" t="s">
        <v>507</v>
      </c>
      <c r="R190" s="6" t="s">
        <v>507</v>
      </c>
      <c r="S190" s="6" t="s">
        <v>845</v>
      </c>
      <c r="T190" s="6" t="s">
        <v>507</v>
      </c>
      <c r="U190" s="6" t="s">
        <v>507</v>
      </c>
      <c r="V190" s="8" t="s">
        <v>1563</v>
      </c>
    </row>
    <row r="191" spans="1:22" ht="15.75" x14ac:dyDescent="0.25">
      <c r="A191" s="6" t="s">
        <v>797</v>
      </c>
      <c r="B191" s="17" t="s">
        <v>801</v>
      </c>
      <c r="C191" s="17" t="s">
        <v>801</v>
      </c>
      <c r="D191" s="6" t="s">
        <v>803</v>
      </c>
      <c r="E191" s="6" t="s">
        <v>804</v>
      </c>
      <c r="F191" s="12" t="s">
        <v>1144</v>
      </c>
      <c r="G191" s="6" t="s">
        <v>755</v>
      </c>
      <c r="H191" s="6">
        <f>2017</f>
        <v>2017</v>
      </c>
      <c r="I191" s="6">
        <f>4294</f>
        <v>4294</v>
      </c>
      <c r="J191" s="6">
        <f>1</f>
        <v>1</v>
      </c>
      <c r="K191" s="17">
        <v>71</v>
      </c>
      <c r="L191" s="6">
        <f>92</f>
        <v>92</v>
      </c>
      <c r="M191" s="6" t="s">
        <v>507</v>
      </c>
      <c r="N191" s="15" t="s">
        <v>809</v>
      </c>
      <c r="O191" s="6" t="s">
        <v>846</v>
      </c>
      <c r="P191" s="14" t="s">
        <v>847</v>
      </c>
      <c r="Q191" s="14" t="s">
        <v>848</v>
      </c>
      <c r="R191" s="5" t="s">
        <v>614</v>
      </c>
      <c r="S191" s="6" t="s">
        <v>849</v>
      </c>
      <c r="T191" s="6">
        <v>-29.48293</v>
      </c>
      <c r="U191" s="6">
        <v>-50.205500000000001</v>
      </c>
      <c r="V191" s="8" t="s">
        <v>1554</v>
      </c>
    </row>
    <row r="192" spans="1:22" ht="15.75" x14ac:dyDescent="0.25">
      <c r="A192" s="6" t="s">
        <v>802</v>
      </c>
      <c r="B192" s="17" t="s">
        <v>808</v>
      </c>
      <c r="C192" s="17" t="s">
        <v>808</v>
      </c>
      <c r="D192" s="17" t="s">
        <v>1145</v>
      </c>
      <c r="E192" s="6" t="s">
        <v>804</v>
      </c>
      <c r="F192" s="12" t="s">
        <v>1146</v>
      </c>
      <c r="G192" s="6" t="s">
        <v>777</v>
      </c>
      <c r="H192" s="17">
        <f>2014</f>
        <v>2014</v>
      </c>
      <c r="I192" s="17">
        <v>3811</v>
      </c>
      <c r="J192" s="6" t="s">
        <v>507</v>
      </c>
      <c r="K192" s="17">
        <v>207</v>
      </c>
      <c r="L192" s="17">
        <v>225</v>
      </c>
      <c r="M192" s="6" t="s">
        <v>507</v>
      </c>
      <c r="N192" s="6" t="s">
        <v>809</v>
      </c>
      <c r="O192" s="6" t="s">
        <v>846</v>
      </c>
      <c r="P192" s="14" t="s">
        <v>847</v>
      </c>
      <c r="Q192" s="14" t="s">
        <v>848</v>
      </c>
      <c r="R192" s="5" t="s">
        <v>614</v>
      </c>
      <c r="S192" s="6" t="s">
        <v>850</v>
      </c>
      <c r="T192" s="6">
        <v>-29.48293</v>
      </c>
      <c r="U192" s="6">
        <v>-50.205500000000001</v>
      </c>
      <c r="V192" s="8" t="s">
        <v>1554</v>
      </c>
    </row>
    <row r="193" spans="1:22" ht="15.75" x14ac:dyDescent="0.25">
      <c r="A193" s="6" t="s">
        <v>805</v>
      </c>
      <c r="B193" s="17" t="s">
        <v>811</v>
      </c>
      <c r="C193" s="17" t="s">
        <v>811</v>
      </c>
      <c r="D193" s="6" t="s">
        <v>810</v>
      </c>
      <c r="E193" s="6" t="s">
        <v>806</v>
      </c>
      <c r="F193" s="12" t="s">
        <v>812</v>
      </c>
      <c r="G193" s="6" t="s">
        <v>813</v>
      </c>
      <c r="H193" s="6">
        <f>2012</f>
        <v>2012</v>
      </c>
      <c r="I193" s="6">
        <f>12</f>
        <v>12</v>
      </c>
      <c r="J193" s="6">
        <f>1</f>
        <v>1</v>
      </c>
      <c r="K193" s="6">
        <f>261</f>
        <v>261</v>
      </c>
      <c r="L193" s="6">
        <f>266</f>
        <v>266</v>
      </c>
      <c r="M193" s="6" t="s">
        <v>507</v>
      </c>
      <c r="N193" s="15" t="s">
        <v>814</v>
      </c>
      <c r="O193" s="16" t="s">
        <v>851</v>
      </c>
      <c r="P193" s="16" t="s">
        <v>1457</v>
      </c>
      <c r="Q193" s="16" t="s">
        <v>1458</v>
      </c>
      <c r="R193" s="5" t="s">
        <v>501</v>
      </c>
      <c r="S193" s="6" t="s">
        <v>507</v>
      </c>
      <c r="T193" s="6">
        <v>-32.116667</v>
      </c>
      <c r="U193" s="6">
        <v>-52.15</v>
      </c>
      <c r="V193" s="8" t="s">
        <v>1563</v>
      </c>
    </row>
    <row r="194" spans="1:22" ht="15.75" x14ac:dyDescent="0.25">
      <c r="A194" s="6" t="s">
        <v>805</v>
      </c>
      <c r="B194" s="17" t="s">
        <v>811</v>
      </c>
      <c r="C194" s="17" t="s">
        <v>811</v>
      </c>
      <c r="D194" s="6" t="s">
        <v>810</v>
      </c>
      <c r="E194" s="6" t="s">
        <v>806</v>
      </c>
      <c r="F194" s="12" t="s">
        <v>812</v>
      </c>
      <c r="G194" s="6" t="s">
        <v>813</v>
      </c>
      <c r="H194" s="6">
        <f>2012</f>
        <v>2012</v>
      </c>
      <c r="I194" s="6">
        <f>12</f>
        <v>12</v>
      </c>
      <c r="J194" s="6">
        <f>1</f>
        <v>1</v>
      </c>
      <c r="K194" s="6">
        <f>261</f>
        <v>261</v>
      </c>
      <c r="L194" s="6">
        <f>266</f>
        <v>266</v>
      </c>
      <c r="M194" s="6" t="s">
        <v>507</v>
      </c>
      <c r="N194" s="15" t="s">
        <v>814</v>
      </c>
      <c r="O194" s="16" t="s">
        <v>852</v>
      </c>
      <c r="P194" s="16" t="s">
        <v>1459</v>
      </c>
      <c r="Q194" s="16" t="s">
        <v>1460</v>
      </c>
      <c r="R194" s="5" t="s">
        <v>501</v>
      </c>
      <c r="S194" s="6" t="s">
        <v>507</v>
      </c>
      <c r="T194" s="6">
        <v>-32.15</v>
      </c>
      <c r="U194" s="6">
        <v>-52.183332999999998</v>
      </c>
      <c r="V194" s="8" t="s">
        <v>1563</v>
      </c>
    </row>
    <row r="195" spans="1:22" ht="12" customHeight="1" x14ac:dyDescent="0.25">
      <c r="A195" s="6" t="s">
        <v>807</v>
      </c>
      <c r="B195" s="17" t="s">
        <v>817</v>
      </c>
      <c r="C195" s="17" t="s">
        <v>817</v>
      </c>
      <c r="D195" s="19" t="s">
        <v>1147</v>
      </c>
      <c r="E195" s="17" t="s">
        <v>1148</v>
      </c>
      <c r="F195" s="12" t="s">
        <v>818</v>
      </c>
      <c r="G195" s="6" t="s">
        <v>507</v>
      </c>
      <c r="H195" s="17">
        <f>2014</f>
        <v>2014</v>
      </c>
      <c r="I195" s="6">
        <f>10</f>
        <v>10</v>
      </c>
      <c r="J195" s="6">
        <f>3</f>
        <v>3</v>
      </c>
      <c r="K195" s="6">
        <f>650</f>
        <v>650</v>
      </c>
      <c r="L195" s="6">
        <f>654</f>
        <v>654</v>
      </c>
      <c r="M195" s="6" t="s">
        <v>507</v>
      </c>
      <c r="N195" s="6" t="s">
        <v>819</v>
      </c>
      <c r="O195" s="14" t="s">
        <v>853</v>
      </c>
      <c r="P195" s="14" t="s">
        <v>1461</v>
      </c>
      <c r="Q195" s="14" t="s">
        <v>1462</v>
      </c>
      <c r="R195" s="5" t="s">
        <v>614</v>
      </c>
      <c r="S195" s="6" t="s">
        <v>507</v>
      </c>
      <c r="T195" s="6">
        <v>-30.011693000000001</v>
      </c>
      <c r="U195" s="6">
        <v>-50.965049</v>
      </c>
      <c r="V195" s="8" t="s">
        <v>1554</v>
      </c>
    </row>
    <row r="196" spans="1:22" ht="15.75" x14ac:dyDescent="0.25">
      <c r="A196" s="6" t="s">
        <v>820</v>
      </c>
      <c r="B196" s="17" t="s">
        <v>822</v>
      </c>
      <c r="C196" s="17" t="s">
        <v>822</v>
      </c>
      <c r="D196" s="6" t="s">
        <v>821</v>
      </c>
      <c r="E196" s="17" t="s">
        <v>824</v>
      </c>
      <c r="F196" s="19" t="s">
        <v>1149</v>
      </c>
      <c r="G196" s="6" t="s">
        <v>825</v>
      </c>
      <c r="H196" s="6">
        <f>2011</f>
        <v>2011</v>
      </c>
      <c r="I196" s="6">
        <f>135</f>
        <v>135</v>
      </c>
      <c r="J196" s="6" t="s">
        <v>507</v>
      </c>
      <c r="K196" s="6">
        <f>126</f>
        <v>126</v>
      </c>
      <c r="L196" s="6">
        <f>134</f>
        <v>134</v>
      </c>
      <c r="M196" s="6" t="s">
        <v>507</v>
      </c>
      <c r="N196" s="15" t="s">
        <v>823</v>
      </c>
      <c r="O196" s="6" t="s">
        <v>854</v>
      </c>
      <c r="P196" s="18" t="s">
        <v>1463</v>
      </c>
      <c r="Q196" s="6" t="s">
        <v>1464</v>
      </c>
      <c r="R196" s="5" t="s">
        <v>501</v>
      </c>
      <c r="S196" s="6" t="s">
        <v>845</v>
      </c>
      <c r="T196" s="6">
        <v>-28.05</v>
      </c>
      <c r="U196" s="6">
        <v>-51.183332999999998</v>
      </c>
      <c r="V196" s="8" t="s">
        <v>1554</v>
      </c>
    </row>
    <row r="197" spans="1:22" ht="15.75" x14ac:dyDescent="0.25">
      <c r="A197" s="6" t="s">
        <v>820</v>
      </c>
      <c r="B197" s="17" t="s">
        <v>822</v>
      </c>
      <c r="C197" s="17" t="s">
        <v>822</v>
      </c>
      <c r="D197" s="6" t="s">
        <v>821</v>
      </c>
      <c r="E197" s="17" t="s">
        <v>824</v>
      </c>
      <c r="F197" s="19" t="s">
        <v>1149</v>
      </c>
      <c r="G197" s="6" t="s">
        <v>825</v>
      </c>
      <c r="H197" s="6">
        <f>2011</f>
        <v>2011</v>
      </c>
      <c r="I197" s="6">
        <f>135</f>
        <v>135</v>
      </c>
      <c r="J197" s="6" t="s">
        <v>507</v>
      </c>
      <c r="K197" s="6">
        <f>126</f>
        <v>126</v>
      </c>
      <c r="L197" s="6">
        <f>134</f>
        <v>134</v>
      </c>
      <c r="M197" s="6" t="s">
        <v>507</v>
      </c>
      <c r="N197" s="15" t="s">
        <v>823</v>
      </c>
      <c r="O197" s="6" t="s">
        <v>615</v>
      </c>
      <c r="P197" s="18" t="s">
        <v>1465</v>
      </c>
      <c r="Q197" s="18" t="s">
        <v>1466</v>
      </c>
      <c r="R197" s="5" t="s">
        <v>501</v>
      </c>
      <c r="S197" s="6" t="s">
        <v>845</v>
      </c>
      <c r="T197" s="6">
        <v>-29.316666999999999</v>
      </c>
      <c r="U197" s="6">
        <v>-49.766666999999998</v>
      </c>
      <c r="V197" s="8" t="s">
        <v>1554</v>
      </c>
    </row>
    <row r="198" spans="1:22" ht="15.75" x14ac:dyDescent="0.25">
      <c r="A198" s="6" t="s">
        <v>820</v>
      </c>
      <c r="B198" s="17" t="s">
        <v>822</v>
      </c>
      <c r="C198" s="17" t="s">
        <v>822</v>
      </c>
      <c r="D198" s="6" t="s">
        <v>821</v>
      </c>
      <c r="E198" s="17" t="s">
        <v>824</v>
      </c>
      <c r="F198" s="19" t="s">
        <v>1149</v>
      </c>
      <c r="G198" s="6" t="s">
        <v>825</v>
      </c>
      <c r="H198" s="6">
        <f>2011</f>
        <v>2011</v>
      </c>
      <c r="I198" s="6">
        <f>135</f>
        <v>135</v>
      </c>
      <c r="J198" s="6" t="s">
        <v>507</v>
      </c>
      <c r="K198" s="6">
        <f>126</f>
        <v>126</v>
      </c>
      <c r="L198" s="6">
        <f>134</f>
        <v>134</v>
      </c>
      <c r="M198" s="6" t="s">
        <v>507</v>
      </c>
      <c r="N198" s="15" t="s">
        <v>823</v>
      </c>
      <c r="O198" s="6" t="s">
        <v>617</v>
      </c>
      <c r="P198" s="18" t="s">
        <v>1467</v>
      </c>
      <c r="Q198" s="18" t="s">
        <v>1468</v>
      </c>
      <c r="R198" s="5" t="s">
        <v>501</v>
      </c>
      <c r="S198" s="6" t="s">
        <v>845</v>
      </c>
      <c r="T198" s="6">
        <v>-29.883333</v>
      </c>
      <c r="U198" s="6">
        <v>-50.266666000000001</v>
      </c>
      <c r="V198" s="8" t="s">
        <v>1554</v>
      </c>
    </row>
    <row r="199" spans="1:22" ht="15.75" x14ac:dyDescent="0.25">
      <c r="A199" s="6" t="s">
        <v>820</v>
      </c>
      <c r="B199" s="17" t="s">
        <v>822</v>
      </c>
      <c r="C199" s="17" t="s">
        <v>822</v>
      </c>
      <c r="D199" s="6" t="s">
        <v>821</v>
      </c>
      <c r="E199" s="17" t="s">
        <v>824</v>
      </c>
      <c r="F199" s="19" t="s">
        <v>1149</v>
      </c>
      <c r="G199" s="6" t="s">
        <v>825</v>
      </c>
      <c r="H199" s="6">
        <f>2011</f>
        <v>2011</v>
      </c>
      <c r="I199" s="6">
        <f>135</f>
        <v>135</v>
      </c>
      <c r="J199" s="6" t="s">
        <v>507</v>
      </c>
      <c r="K199" s="6">
        <f>126</f>
        <v>126</v>
      </c>
      <c r="L199" s="6">
        <f>134</f>
        <v>134</v>
      </c>
      <c r="M199" s="6" t="s">
        <v>507</v>
      </c>
      <c r="N199" s="15" t="s">
        <v>823</v>
      </c>
      <c r="O199" s="6" t="s">
        <v>855</v>
      </c>
      <c r="P199" s="18" t="s">
        <v>1469</v>
      </c>
      <c r="Q199" s="18" t="s">
        <v>1468</v>
      </c>
      <c r="R199" s="5" t="s">
        <v>501</v>
      </c>
      <c r="S199" s="6" t="s">
        <v>845</v>
      </c>
      <c r="T199" s="6">
        <v>-29.988502</v>
      </c>
      <c r="U199" s="6">
        <v>-50.136975</v>
      </c>
      <c r="V199" s="8" t="s">
        <v>1554</v>
      </c>
    </row>
    <row r="200" spans="1:22" ht="15.75" x14ac:dyDescent="0.25">
      <c r="A200" s="6" t="s">
        <v>820</v>
      </c>
      <c r="B200" s="17" t="s">
        <v>822</v>
      </c>
      <c r="C200" s="17" t="s">
        <v>822</v>
      </c>
      <c r="D200" s="6" t="s">
        <v>821</v>
      </c>
      <c r="E200" s="17" t="s">
        <v>824</v>
      </c>
      <c r="F200" s="19" t="s">
        <v>1149</v>
      </c>
      <c r="G200" s="6" t="s">
        <v>825</v>
      </c>
      <c r="H200" s="6">
        <f>2011</f>
        <v>2011</v>
      </c>
      <c r="I200" s="6">
        <f>135</f>
        <v>135</v>
      </c>
      <c r="J200" s="6" t="s">
        <v>507</v>
      </c>
      <c r="K200" s="6">
        <f>126</f>
        <v>126</v>
      </c>
      <c r="L200" s="6">
        <f>134</f>
        <v>134</v>
      </c>
      <c r="M200" s="6" t="s">
        <v>507</v>
      </c>
      <c r="N200" s="15" t="s">
        <v>823</v>
      </c>
      <c r="O200" s="6" t="s">
        <v>856</v>
      </c>
      <c r="P200" s="18" t="s">
        <v>1470</v>
      </c>
      <c r="Q200" s="18" t="s">
        <v>1471</v>
      </c>
      <c r="R200" s="5" t="s">
        <v>501</v>
      </c>
      <c r="S200" s="6" t="s">
        <v>845</v>
      </c>
      <c r="T200" s="6">
        <v>-29.95</v>
      </c>
      <c r="U200" s="6">
        <v>-51.616667</v>
      </c>
      <c r="V200" s="8" t="s">
        <v>1554</v>
      </c>
    </row>
    <row r="201" spans="1:22" ht="15.75" x14ac:dyDescent="0.25">
      <c r="A201" s="6" t="s">
        <v>820</v>
      </c>
      <c r="B201" s="17" t="s">
        <v>822</v>
      </c>
      <c r="C201" s="17" t="s">
        <v>822</v>
      </c>
      <c r="D201" s="6" t="s">
        <v>821</v>
      </c>
      <c r="E201" s="17" t="s">
        <v>824</v>
      </c>
      <c r="F201" s="19" t="s">
        <v>1149</v>
      </c>
      <c r="G201" s="6" t="s">
        <v>825</v>
      </c>
      <c r="H201" s="6">
        <f>2011</f>
        <v>2011</v>
      </c>
      <c r="I201" s="6">
        <f>135</f>
        <v>135</v>
      </c>
      <c r="J201" s="6" t="s">
        <v>507</v>
      </c>
      <c r="K201" s="6">
        <f>126</f>
        <v>126</v>
      </c>
      <c r="L201" s="6">
        <f>134</f>
        <v>134</v>
      </c>
      <c r="M201" s="6" t="s">
        <v>507</v>
      </c>
      <c r="N201" s="15" t="s">
        <v>823</v>
      </c>
      <c r="O201" s="6" t="s">
        <v>857</v>
      </c>
      <c r="P201" s="18" t="s">
        <v>1472</v>
      </c>
      <c r="Q201" s="18" t="s">
        <v>1473</v>
      </c>
      <c r="R201" s="5" t="s">
        <v>501</v>
      </c>
      <c r="S201" s="6" t="s">
        <v>845</v>
      </c>
      <c r="T201" s="6">
        <v>-30.659524999999999</v>
      </c>
      <c r="U201" s="6">
        <v>-51.394077000000003</v>
      </c>
      <c r="V201" s="8" t="s">
        <v>1554</v>
      </c>
    </row>
    <row r="202" spans="1:22" ht="15.75" x14ac:dyDescent="0.25">
      <c r="A202" s="6" t="s">
        <v>820</v>
      </c>
      <c r="B202" s="17" t="s">
        <v>822</v>
      </c>
      <c r="C202" s="17" t="s">
        <v>822</v>
      </c>
      <c r="D202" s="6" t="s">
        <v>821</v>
      </c>
      <c r="E202" s="17" t="s">
        <v>824</v>
      </c>
      <c r="F202" s="19" t="s">
        <v>1149</v>
      </c>
      <c r="G202" s="6" t="s">
        <v>825</v>
      </c>
      <c r="H202" s="6">
        <f>2011</f>
        <v>2011</v>
      </c>
      <c r="I202" s="6">
        <f>135</f>
        <v>135</v>
      </c>
      <c r="J202" s="6" t="s">
        <v>507</v>
      </c>
      <c r="K202" s="6">
        <f>126</f>
        <v>126</v>
      </c>
      <c r="L202" s="6">
        <f>134</f>
        <v>134</v>
      </c>
      <c r="M202" s="6" t="s">
        <v>507</v>
      </c>
      <c r="N202" s="15" t="s">
        <v>823</v>
      </c>
      <c r="O202" s="6" t="s">
        <v>839</v>
      </c>
      <c r="P202" s="18" t="s">
        <v>1474</v>
      </c>
      <c r="Q202" s="18" t="s">
        <v>1475</v>
      </c>
      <c r="R202" s="5" t="s">
        <v>501</v>
      </c>
      <c r="S202" s="6" t="s">
        <v>845</v>
      </c>
      <c r="T202" s="6">
        <v>-32.483333000000002</v>
      </c>
      <c r="U202" s="6">
        <v>-52.566667000000002</v>
      </c>
      <c r="V202" s="8" t="s">
        <v>1554</v>
      </c>
    </row>
    <row r="203" spans="1:22" ht="15.75" x14ac:dyDescent="0.25">
      <c r="A203" s="6" t="s">
        <v>820</v>
      </c>
      <c r="B203" s="17" t="s">
        <v>822</v>
      </c>
      <c r="C203" s="17" t="s">
        <v>822</v>
      </c>
      <c r="D203" s="6" t="s">
        <v>821</v>
      </c>
      <c r="E203" s="17" t="s">
        <v>824</v>
      </c>
      <c r="F203" s="19" t="s">
        <v>1149</v>
      </c>
      <c r="G203" s="6" t="s">
        <v>825</v>
      </c>
      <c r="H203" s="6">
        <f>2011</f>
        <v>2011</v>
      </c>
      <c r="I203" s="6">
        <f>135</f>
        <v>135</v>
      </c>
      <c r="J203" s="6" t="s">
        <v>507</v>
      </c>
      <c r="K203" s="6">
        <f>126</f>
        <v>126</v>
      </c>
      <c r="L203" s="6">
        <f>134</f>
        <v>134</v>
      </c>
      <c r="M203" s="6" t="s">
        <v>507</v>
      </c>
      <c r="N203" s="15" t="s">
        <v>823</v>
      </c>
      <c r="O203" s="6" t="s">
        <v>489</v>
      </c>
      <c r="P203" s="18" t="s">
        <v>1476</v>
      </c>
      <c r="Q203" s="18" t="s">
        <v>1477</v>
      </c>
      <c r="R203" s="5" t="s">
        <v>501</v>
      </c>
      <c r="S203" s="6" t="s">
        <v>845</v>
      </c>
      <c r="T203" s="6">
        <v>-32.233342</v>
      </c>
      <c r="U203" s="6">
        <v>-53.083314999999999</v>
      </c>
      <c r="V203" s="8" t="s">
        <v>1554</v>
      </c>
    </row>
    <row r="204" spans="1:22" ht="15.75" x14ac:dyDescent="0.25">
      <c r="A204" s="6" t="s">
        <v>898</v>
      </c>
      <c r="B204" s="6" t="s">
        <v>899</v>
      </c>
      <c r="C204" s="6" t="s">
        <v>899</v>
      </c>
      <c r="D204" s="6" t="s">
        <v>900</v>
      </c>
      <c r="E204" s="6" t="s">
        <v>764</v>
      </c>
      <c r="F204" s="6" t="s">
        <v>507</v>
      </c>
      <c r="G204" s="12" t="s">
        <v>901</v>
      </c>
      <c r="H204" s="6">
        <f>1983</f>
        <v>1983</v>
      </c>
      <c r="I204" s="6">
        <f>64</f>
        <v>64</v>
      </c>
      <c r="J204" s="6">
        <f>2</f>
        <v>2</v>
      </c>
      <c r="K204" s="6">
        <f>318</f>
        <v>318</v>
      </c>
      <c r="L204" s="6">
        <f>321</f>
        <v>321</v>
      </c>
      <c r="M204" s="6" t="s">
        <v>507</v>
      </c>
      <c r="N204" s="6" t="s">
        <v>902</v>
      </c>
      <c r="O204" s="6" t="s">
        <v>903</v>
      </c>
      <c r="P204" s="18" t="s">
        <v>1478</v>
      </c>
      <c r="Q204" s="18" t="s">
        <v>1479</v>
      </c>
      <c r="R204" s="5" t="s">
        <v>501</v>
      </c>
      <c r="S204" s="6" t="s">
        <v>904</v>
      </c>
      <c r="T204" s="6">
        <v>-31.866741999999999</v>
      </c>
      <c r="U204" s="6">
        <v>-54.158681999999999</v>
      </c>
      <c r="V204" s="8" t="s">
        <v>1554</v>
      </c>
    </row>
    <row r="205" spans="1:22" ht="15.75" x14ac:dyDescent="0.25">
      <c r="A205" s="6" t="s">
        <v>922</v>
      </c>
      <c r="B205" s="12" t="s">
        <v>923</v>
      </c>
      <c r="C205" s="12" t="s">
        <v>923</v>
      </c>
      <c r="D205" s="6" t="s">
        <v>920</v>
      </c>
      <c r="E205" s="6" t="s">
        <v>921</v>
      </c>
      <c r="F205" s="6" t="s">
        <v>924</v>
      </c>
      <c r="G205" s="6" t="s">
        <v>767</v>
      </c>
      <c r="H205" s="6">
        <f>2019</f>
        <v>2019</v>
      </c>
      <c r="I205" s="6">
        <f>84</f>
        <v>84</v>
      </c>
      <c r="J205" s="6" t="s">
        <v>507</v>
      </c>
      <c r="K205" s="6">
        <f>102</f>
        <v>102</v>
      </c>
      <c r="L205" s="6">
        <f>106</f>
        <v>106</v>
      </c>
      <c r="M205" s="6" t="s">
        <v>507</v>
      </c>
      <c r="N205" s="6" t="s">
        <v>925</v>
      </c>
      <c r="O205" s="12" t="s">
        <v>905</v>
      </c>
      <c r="P205" s="12" t="s">
        <v>1480</v>
      </c>
      <c r="Q205" s="12" t="s">
        <v>1481</v>
      </c>
      <c r="R205" s="5" t="s">
        <v>614</v>
      </c>
      <c r="S205" s="6" t="s">
        <v>507</v>
      </c>
      <c r="T205" s="6">
        <v>-29.091861000000002</v>
      </c>
      <c r="U205" s="6">
        <v>-55.233361000000002</v>
      </c>
      <c r="V205" s="8" t="s">
        <v>1012</v>
      </c>
    </row>
    <row r="206" spans="1:22" ht="15.75" x14ac:dyDescent="0.25">
      <c r="A206" s="6" t="s">
        <v>922</v>
      </c>
      <c r="B206" s="12" t="s">
        <v>923</v>
      </c>
      <c r="C206" s="12" t="s">
        <v>923</v>
      </c>
      <c r="D206" s="6" t="s">
        <v>920</v>
      </c>
      <c r="E206" s="6" t="s">
        <v>921</v>
      </c>
      <c r="F206" s="6" t="s">
        <v>924</v>
      </c>
      <c r="G206" s="6" t="s">
        <v>767</v>
      </c>
      <c r="H206" s="6">
        <f>2019</f>
        <v>2019</v>
      </c>
      <c r="I206" s="6">
        <f>84</f>
        <v>84</v>
      </c>
      <c r="J206" s="6" t="s">
        <v>507</v>
      </c>
      <c r="K206" s="6">
        <f>102</f>
        <v>102</v>
      </c>
      <c r="L206" s="6">
        <f>106</f>
        <v>106</v>
      </c>
      <c r="M206" s="6" t="s">
        <v>507</v>
      </c>
      <c r="N206" s="6" t="s">
        <v>925</v>
      </c>
      <c r="O206" s="12" t="s">
        <v>906</v>
      </c>
      <c r="P206" s="12" t="s">
        <v>1482</v>
      </c>
      <c r="Q206" s="12" t="s">
        <v>1483</v>
      </c>
      <c r="R206" s="5" t="s">
        <v>614</v>
      </c>
      <c r="S206" s="6" t="s">
        <v>507</v>
      </c>
      <c r="T206" s="6">
        <v>-29.353971999999999</v>
      </c>
      <c r="U206" s="6">
        <v>-55.236083000000001</v>
      </c>
      <c r="V206" s="8" t="s">
        <v>1012</v>
      </c>
    </row>
    <row r="207" spans="1:22" ht="15.75" x14ac:dyDescent="0.25">
      <c r="A207" s="6" t="s">
        <v>922</v>
      </c>
      <c r="B207" s="12" t="s">
        <v>923</v>
      </c>
      <c r="C207" s="12" t="s">
        <v>923</v>
      </c>
      <c r="D207" s="6" t="s">
        <v>920</v>
      </c>
      <c r="E207" s="6" t="s">
        <v>921</v>
      </c>
      <c r="F207" s="6" t="s">
        <v>924</v>
      </c>
      <c r="G207" s="6" t="s">
        <v>767</v>
      </c>
      <c r="H207" s="6">
        <f>2019</f>
        <v>2019</v>
      </c>
      <c r="I207" s="6">
        <f>84</f>
        <v>84</v>
      </c>
      <c r="J207" s="6" t="s">
        <v>507</v>
      </c>
      <c r="K207" s="6">
        <f>102</f>
        <v>102</v>
      </c>
      <c r="L207" s="6">
        <f>106</f>
        <v>106</v>
      </c>
      <c r="M207" s="6" t="s">
        <v>507</v>
      </c>
      <c r="N207" s="6" t="s">
        <v>925</v>
      </c>
      <c r="O207" s="12" t="s">
        <v>907</v>
      </c>
      <c r="P207" s="12" t="s">
        <v>1484</v>
      </c>
      <c r="Q207" s="12" t="s">
        <v>1485</v>
      </c>
      <c r="R207" s="5" t="s">
        <v>614</v>
      </c>
      <c r="S207" s="6" t="s">
        <v>507</v>
      </c>
      <c r="T207" s="6">
        <v>-29.444555999999999</v>
      </c>
      <c r="U207" s="6">
        <v>-55.039721999999998</v>
      </c>
      <c r="V207" s="8" t="s">
        <v>1012</v>
      </c>
    </row>
    <row r="208" spans="1:22" ht="15.75" x14ac:dyDescent="0.25">
      <c r="A208" s="6" t="s">
        <v>922</v>
      </c>
      <c r="B208" s="12" t="s">
        <v>923</v>
      </c>
      <c r="C208" s="12" t="s">
        <v>923</v>
      </c>
      <c r="D208" s="6" t="s">
        <v>920</v>
      </c>
      <c r="E208" s="6" t="s">
        <v>921</v>
      </c>
      <c r="F208" s="6" t="s">
        <v>924</v>
      </c>
      <c r="G208" s="6" t="s">
        <v>767</v>
      </c>
      <c r="H208" s="6">
        <f>2019</f>
        <v>2019</v>
      </c>
      <c r="I208" s="6">
        <f>84</f>
        <v>84</v>
      </c>
      <c r="J208" s="6" t="s">
        <v>507</v>
      </c>
      <c r="K208" s="6">
        <f>102</f>
        <v>102</v>
      </c>
      <c r="L208" s="6">
        <f>106</f>
        <v>106</v>
      </c>
      <c r="M208" s="6" t="s">
        <v>507</v>
      </c>
      <c r="N208" s="6" t="s">
        <v>925</v>
      </c>
      <c r="O208" s="12" t="s">
        <v>908</v>
      </c>
      <c r="P208" s="12" t="s">
        <v>1486</v>
      </c>
      <c r="Q208" s="12" t="s">
        <v>1487</v>
      </c>
      <c r="R208" s="5" t="s">
        <v>614</v>
      </c>
      <c r="S208" s="6" t="s">
        <v>507</v>
      </c>
      <c r="T208" s="6">
        <v>-29.665693999999998</v>
      </c>
      <c r="U208" s="6">
        <v>-55.163249999999998</v>
      </c>
      <c r="V208" s="8" t="s">
        <v>1012</v>
      </c>
    </row>
    <row r="209" spans="1:22" ht="15.75" x14ac:dyDescent="0.25">
      <c r="A209" s="6" t="s">
        <v>922</v>
      </c>
      <c r="B209" s="12" t="s">
        <v>923</v>
      </c>
      <c r="C209" s="12" t="s">
        <v>923</v>
      </c>
      <c r="D209" s="6" t="s">
        <v>920</v>
      </c>
      <c r="E209" s="6" t="s">
        <v>921</v>
      </c>
      <c r="F209" s="6" t="s">
        <v>924</v>
      </c>
      <c r="G209" s="6" t="s">
        <v>767</v>
      </c>
      <c r="H209" s="6">
        <f>2019</f>
        <v>2019</v>
      </c>
      <c r="I209" s="6">
        <f>84</f>
        <v>84</v>
      </c>
      <c r="J209" s="6" t="s">
        <v>507</v>
      </c>
      <c r="K209" s="6">
        <f>102</f>
        <v>102</v>
      </c>
      <c r="L209" s="6">
        <f>106</f>
        <v>106</v>
      </c>
      <c r="M209" s="6" t="s">
        <v>507</v>
      </c>
      <c r="N209" s="6" t="s">
        <v>925</v>
      </c>
      <c r="O209" s="12" t="s">
        <v>909</v>
      </c>
      <c r="P209" s="12" t="s">
        <v>1488</v>
      </c>
      <c r="Q209" s="12" t="s">
        <v>1489</v>
      </c>
      <c r="R209" s="5" t="s">
        <v>614</v>
      </c>
      <c r="S209" s="6" t="s">
        <v>507</v>
      </c>
      <c r="T209" s="6">
        <v>-29.440055999999998</v>
      </c>
      <c r="U209" s="6">
        <v>-55.416722</v>
      </c>
      <c r="V209" s="8" t="s">
        <v>1012</v>
      </c>
    </row>
    <row r="210" spans="1:22" ht="15.75" x14ac:dyDescent="0.25">
      <c r="A210" s="6" t="s">
        <v>922</v>
      </c>
      <c r="B210" s="12" t="s">
        <v>923</v>
      </c>
      <c r="C210" s="12" t="s">
        <v>923</v>
      </c>
      <c r="D210" s="6" t="s">
        <v>920</v>
      </c>
      <c r="E210" s="6" t="s">
        <v>921</v>
      </c>
      <c r="F210" s="6" t="s">
        <v>924</v>
      </c>
      <c r="G210" s="6" t="s">
        <v>767</v>
      </c>
      <c r="H210" s="6">
        <f>2019</f>
        <v>2019</v>
      </c>
      <c r="I210" s="6">
        <f>84</f>
        <v>84</v>
      </c>
      <c r="J210" s="6" t="s">
        <v>507</v>
      </c>
      <c r="K210" s="6">
        <f>102</f>
        <v>102</v>
      </c>
      <c r="L210" s="6">
        <f>106</f>
        <v>106</v>
      </c>
      <c r="M210" s="6" t="s">
        <v>507</v>
      </c>
      <c r="N210" s="6" t="s">
        <v>925</v>
      </c>
      <c r="O210" s="12" t="s">
        <v>910</v>
      </c>
      <c r="P210" s="12" t="s">
        <v>1490</v>
      </c>
      <c r="Q210" s="12" t="s">
        <v>1491</v>
      </c>
      <c r="R210" s="5" t="s">
        <v>614</v>
      </c>
      <c r="S210" s="6" t="s">
        <v>507</v>
      </c>
      <c r="T210" s="6">
        <v>-29.585778000000001</v>
      </c>
      <c r="U210" s="6">
        <v>-55.606889000000002</v>
      </c>
      <c r="V210" s="8" t="s">
        <v>1012</v>
      </c>
    </row>
    <row r="211" spans="1:22" ht="15.75" x14ac:dyDescent="0.25">
      <c r="A211" s="6" t="s">
        <v>922</v>
      </c>
      <c r="B211" s="12" t="s">
        <v>923</v>
      </c>
      <c r="C211" s="12" t="s">
        <v>923</v>
      </c>
      <c r="D211" s="6" t="s">
        <v>920</v>
      </c>
      <c r="E211" s="6" t="s">
        <v>921</v>
      </c>
      <c r="F211" s="6" t="s">
        <v>924</v>
      </c>
      <c r="G211" s="6" t="s">
        <v>767</v>
      </c>
      <c r="H211" s="6">
        <f>2019</f>
        <v>2019</v>
      </c>
      <c r="I211" s="6">
        <f>84</f>
        <v>84</v>
      </c>
      <c r="J211" s="6" t="s">
        <v>507</v>
      </c>
      <c r="K211" s="6">
        <f>102</f>
        <v>102</v>
      </c>
      <c r="L211" s="6">
        <f>106</f>
        <v>106</v>
      </c>
      <c r="M211" s="6" t="s">
        <v>507</v>
      </c>
      <c r="N211" s="6" t="s">
        <v>925</v>
      </c>
      <c r="O211" s="12" t="s">
        <v>911</v>
      </c>
      <c r="P211" s="12" t="s">
        <v>1492</v>
      </c>
      <c r="Q211" s="12" t="s">
        <v>1493</v>
      </c>
      <c r="R211" s="5" t="s">
        <v>614</v>
      </c>
      <c r="S211" s="6" t="s">
        <v>507</v>
      </c>
      <c r="T211" s="6">
        <v>-29.617667000000001</v>
      </c>
      <c r="U211" s="6">
        <v>-55.686833</v>
      </c>
      <c r="V211" s="8" t="s">
        <v>1012</v>
      </c>
    </row>
    <row r="212" spans="1:22" ht="15.75" x14ac:dyDescent="0.25">
      <c r="A212" s="6" t="s">
        <v>922</v>
      </c>
      <c r="B212" s="12" t="s">
        <v>923</v>
      </c>
      <c r="C212" s="12" t="s">
        <v>923</v>
      </c>
      <c r="D212" s="6" t="s">
        <v>920</v>
      </c>
      <c r="E212" s="6" t="s">
        <v>921</v>
      </c>
      <c r="F212" s="6" t="s">
        <v>924</v>
      </c>
      <c r="G212" s="6" t="s">
        <v>767</v>
      </c>
      <c r="H212" s="6">
        <f>2019</f>
        <v>2019</v>
      </c>
      <c r="I212" s="6">
        <f>84</f>
        <v>84</v>
      </c>
      <c r="J212" s="6" t="s">
        <v>507</v>
      </c>
      <c r="K212" s="6">
        <f>102</f>
        <v>102</v>
      </c>
      <c r="L212" s="6">
        <f>106</f>
        <v>106</v>
      </c>
      <c r="M212" s="6" t="s">
        <v>507</v>
      </c>
      <c r="N212" s="6" t="s">
        <v>925</v>
      </c>
      <c r="O212" s="12" t="s">
        <v>912</v>
      </c>
      <c r="P212" s="12" t="s">
        <v>1494</v>
      </c>
      <c r="Q212" s="12" t="s">
        <v>1495</v>
      </c>
      <c r="R212" s="5" t="s">
        <v>614</v>
      </c>
      <c r="S212" s="6" t="s">
        <v>507</v>
      </c>
      <c r="T212" s="6">
        <v>-29.495667000000001</v>
      </c>
      <c r="U212" s="6">
        <v>-55.861832999999997</v>
      </c>
      <c r="V212" s="8" t="s">
        <v>1012</v>
      </c>
    </row>
    <row r="213" spans="1:22" ht="15.75" x14ac:dyDescent="0.25">
      <c r="A213" s="6" t="s">
        <v>922</v>
      </c>
      <c r="B213" s="12" t="s">
        <v>923</v>
      </c>
      <c r="C213" s="12" t="s">
        <v>923</v>
      </c>
      <c r="D213" s="6" t="s">
        <v>920</v>
      </c>
      <c r="E213" s="6" t="s">
        <v>921</v>
      </c>
      <c r="F213" s="6" t="s">
        <v>924</v>
      </c>
      <c r="G213" s="6" t="s">
        <v>767</v>
      </c>
      <c r="H213" s="6">
        <f>2019</f>
        <v>2019</v>
      </c>
      <c r="I213" s="6">
        <f>84</f>
        <v>84</v>
      </c>
      <c r="J213" s="6" t="s">
        <v>507</v>
      </c>
      <c r="K213" s="6">
        <f>102</f>
        <v>102</v>
      </c>
      <c r="L213" s="6">
        <f>106</f>
        <v>106</v>
      </c>
      <c r="M213" s="6" t="s">
        <v>507</v>
      </c>
      <c r="N213" s="6" t="s">
        <v>925</v>
      </c>
      <c r="O213" s="12" t="s">
        <v>913</v>
      </c>
      <c r="P213" s="12" t="s">
        <v>1496</v>
      </c>
      <c r="Q213" s="12" t="s">
        <v>1497</v>
      </c>
      <c r="R213" s="5" t="s">
        <v>614</v>
      </c>
      <c r="S213" s="6" t="s">
        <v>507</v>
      </c>
      <c r="T213" s="6">
        <v>-29.855556</v>
      </c>
      <c r="U213" s="6">
        <v>-55.359611000000001</v>
      </c>
      <c r="V213" s="8" t="s">
        <v>1012</v>
      </c>
    </row>
    <row r="214" spans="1:22" ht="15.75" x14ac:dyDescent="0.25">
      <c r="A214" s="6" t="s">
        <v>922</v>
      </c>
      <c r="B214" s="12" t="s">
        <v>923</v>
      </c>
      <c r="C214" s="12" t="s">
        <v>923</v>
      </c>
      <c r="D214" s="6" t="s">
        <v>920</v>
      </c>
      <c r="E214" s="6" t="s">
        <v>921</v>
      </c>
      <c r="F214" s="6" t="s">
        <v>924</v>
      </c>
      <c r="G214" s="6" t="s">
        <v>767</v>
      </c>
      <c r="H214" s="6">
        <f>2019</f>
        <v>2019</v>
      </c>
      <c r="I214" s="6">
        <f>84</f>
        <v>84</v>
      </c>
      <c r="J214" s="6" t="s">
        <v>507</v>
      </c>
      <c r="K214" s="6">
        <f>102</f>
        <v>102</v>
      </c>
      <c r="L214" s="6">
        <f>106</f>
        <v>106</v>
      </c>
      <c r="M214" s="6" t="s">
        <v>507</v>
      </c>
      <c r="N214" s="6" t="s">
        <v>925</v>
      </c>
      <c r="O214" s="12" t="s">
        <v>914</v>
      </c>
      <c r="P214" s="12" t="s">
        <v>1498</v>
      </c>
      <c r="Q214" s="12" t="s">
        <v>1499</v>
      </c>
      <c r="R214" s="5" t="s">
        <v>614</v>
      </c>
      <c r="S214" s="6" t="s">
        <v>507</v>
      </c>
      <c r="T214" s="6">
        <v>-30.055194</v>
      </c>
      <c r="U214" s="6">
        <v>-55.487805999999999</v>
      </c>
      <c r="V214" s="8" t="s">
        <v>1012</v>
      </c>
    </row>
    <row r="215" spans="1:22" ht="15.75" x14ac:dyDescent="0.25">
      <c r="A215" s="6" t="s">
        <v>922</v>
      </c>
      <c r="B215" s="12" t="s">
        <v>923</v>
      </c>
      <c r="C215" s="12" t="s">
        <v>923</v>
      </c>
      <c r="D215" s="6" t="s">
        <v>920</v>
      </c>
      <c r="E215" s="6" t="s">
        <v>921</v>
      </c>
      <c r="F215" s="6" t="s">
        <v>924</v>
      </c>
      <c r="G215" s="6" t="s">
        <v>767</v>
      </c>
      <c r="H215" s="6">
        <f>2019</f>
        <v>2019</v>
      </c>
      <c r="I215" s="6">
        <f>84</f>
        <v>84</v>
      </c>
      <c r="J215" s="6" t="s">
        <v>507</v>
      </c>
      <c r="K215" s="6">
        <f>102</f>
        <v>102</v>
      </c>
      <c r="L215" s="6">
        <f>106</f>
        <v>106</v>
      </c>
      <c r="M215" s="6" t="s">
        <v>507</v>
      </c>
      <c r="N215" s="6" t="s">
        <v>925</v>
      </c>
      <c r="O215" s="12" t="s">
        <v>915</v>
      </c>
      <c r="P215" s="12" t="s">
        <v>1500</v>
      </c>
      <c r="Q215" s="12" t="s">
        <v>1501</v>
      </c>
      <c r="R215" s="5" t="s">
        <v>614</v>
      </c>
      <c r="S215" s="6" t="s">
        <v>507</v>
      </c>
      <c r="T215" s="6">
        <v>-30.082583</v>
      </c>
      <c r="U215" s="6">
        <v>-55.467666999999999</v>
      </c>
      <c r="V215" s="8" t="s">
        <v>1012</v>
      </c>
    </row>
    <row r="216" spans="1:22" ht="15.75" x14ac:dyDescent="0.25">
      <c r="A216" s="6" t="s">
        <v>922</v>
      </c>
      <c r="B216" s="12" t="s">
        <v>923</v>
      </c>
      <c r="C216" s="12" t="s">
        <v>923</v>
      </c>
      <c r="D216" s="6" t="s">
        <v>920</v>
      </c>
      <c r="E216" s="6" t="s">
        <v>921</v>
      </c>
      <c r="F216" s="6" t="s">
        <v>924</v>
      </c>
      <c r="G216" s="6" t="s">
        <v>767</v>
      </c>
      <c r="H216" s="6">
        <f>2019</f>
        <v>2019</v>
      </c>
      <c r="I216" s="6">
        <f>84</f>
        <v>84</v>
      </c>
      <c r="J216" s="6" t="s">
        <v>507</v>
      </c>
      <c r="K216" s="6">
        <f>102</f>
        <v>102</v>
      </c>
      <c r="L216" s="6">
        <f>106</f>
        <v>106</v>
      </c>
      <c r="M216" s="6" t="s">
        <v>507</v>
      </c>
      <c r="N216" s="6" t="s">
        <v>925</v>
      </c>
      <c r="O216" s="12" t="s">
        <v>917</v>
      </c>
      <c r="P216" s="12" t="s">
        <v>1502</v>
      </c>
      <c r="Q216" s="12" t="s">
        <v>1503</v>
      </c>
      <c r="R216" s="5" t="s">
        <v>614</v>
      </c>
      <c r="S216" s="6" t="s">
        <v>507</v>
      </c>
      <c r="T216" s="6">
        <v>-30.277694</v>
      </c>
      <c r="U216" s="6">
        <v>-55.673305999999997</v>
      </c>
      <c r="V216" s="8" t="s">
        <v>1012</v>
      </c>
    </row>
    <row r="217" spans="1:22" ht="15.75" x14ac:dyDescent="0.25">
      <c r="A217" s="6" t="s">
        <v>922</v>
      </c>
      <c r="B217" s="12" t="s">
        <v>923</v>
      </c>
      <c r="C217" s="12" t="s">
        <v>923</v>
      </c>
      <c r="D217" s="6" t="s">
        <v>920</v>
      </c>
      <c r="E217" s="6" t="s">
        <v>921</v>
      </c>
      <c r="F217" s="6" t="s">
        <v>924</v>
      </c>
      <c r="G217" s="6" t="s">
        <v>767</v>
      </c>
      <c r="H217" s="6">
        <f>2019</f>
        <v>2019</v>
      </c>
      <c r="I217" s="6">
        <f>84</f>
        <v>84</v>
      </c>
      <c r="J217" s="6" t="s">
        <v>507</v>
      </c>
      <c r="K217" s="6">
        <f>102</f>
        <v>102</v>
      </c>
      <c r="L217" s="6">
        <f>106</f>
        <v>106</v>
      </c>
      <c r="M217" s="6" t="s">
        <v>507</v>
      </c>
      <c r="N217" s="6" t="s">
        <v>925</v>
      </c>
      <c r="O217" s="12" t="s">
        <v>918</v>
      </c>
      <c r="P217" s="12" t="s">
        <v>1504</v>
      </c>
      <c r="Q217" s="12" t="s">
        <v>1505</v>
      </c>
      <c r="R217" s="5" t="s">
        <v>614</v>
      </c>
      <c r="S217" s="6" t="s">
        <v>507</v>
      </c>
      <c r="T217" s="6">
        <v>-30.561416999999999</v>
      </c>
      <c r="U217" s="6">
        <v>-55.524222000000002</v>
      </c>
      <c r="V217" s="8" t="s">
        <v>1012</v>
      </c>
    </row>
    <row r="218" spans="1:22" ht="15.75" x14ac:dyDescent="0.25">
      <c r="A218" s="6" t="s">
        <v>922</v>
      </c>
      <c r="B218" s="12" t="s">
        <v>923</v>
      </c>
      <c r="C218" s="12" t="s">
        <v>923</v>
      </c>
      <c r="D218" s="6" t="s">
        <v>920</v>
      </c>
      <c r="E218" s="6" t="s">
        <v>921</v>
      </c>
      <c r="F218" s="6" t="s">
        <v>924</v>
      </c>
      <c r="G218" s="6" t="s">
        <v>767</v>
      </c>
      <c r="H218" s="6">
        <f>2019</f>
        <v>2019</v>
      </c>
      <c r="I218" s="6">
        <f>84</f>
        <v>84</v>
      </c>
      <c r="J218" s="6" t="s">
        <v>507</v>
      </c>
      <c r="K218" s="6">
        <f>102</f>
        <v>102</v>
      </c>
      <c r="L218" s="6">
        <f>106</f>
        <v>106</v>
      </c>
      <c r="M218" s="6" t="s">
        <v>507</v>
      </c>
      <c r="N218" s="6" t="s">
        <v>925</v>
      </c>
      <c r="O218" s="12" t="s">
        <v>919</v>
      </c>
      <c r="P218" s="12" t="s">
        <v>1506</v>
      </c>
      <c r="Q218" s="12" t="s">
        <v>1507</v>
      </c>
      <c r="R218" s="5" t="s">
        <v>614</v>
      </c>
      <c r="S218" s="6" t="s">
        <v>507</v>
      </c>
      <c r="T218" s="6">
        <v>-30.721444000000002</v>
      </c>
      <c r="U218" s="6">
        <v>-55.505000000000003</v>
      </c>
      <c r="V218" s="8" t="s">
        <v>1012</v>
      </c>
    </row>
    <row r="219" spans="1:22" ht="15.75" x14ac:dyDescent="0.25">
      <c r="A219" s="6" t="s">
        <v>922</v>
      </c>
      <c r="B219" s="12" t="s">
        <v>923</v>
      </c>
      <c r="C219" s="12" t="s">
        <v>923</v>
      </c>
      <c r="D219" s="6" t="s">
        <v>920</v>
      </c>
      <c r="E219" s="6" t="s">
        <v>921</v>
      </c>
      <c r="F219" s="6" t="s">
        <v>924</v>
      </c>
      <c r="G219" s="6" t="s">
        <v>767</v>
      </c>
      <c r="H219" s="6">
        <f>2019</f>
        <v>2019</v>
      </c>
      <c r="I219" s="6">
        <f>84</f>
        <v>84</v>
      </c>
      <c r="J219" s="6" t="s">
        <v>507</v>
      </c>
      <c r="K219" s="6">
        <f>102</f>
        <v>102</v>
      </c>
      <c r="L219" s="6">
        <f>106</f>
        <v>106</v>
      </c>
      <c r="M219" s="6" t="s">
        <v>507</v>
      </c>
      <c r="N219" s="6" t="s">
        <v>925</v>
      </c>
      <c r="O219" s="12" t="s">
        <v>916</v>
      </c>
      <c r="P219" s="12" t="s">
        <v>1508</v>
      </c>
      <c r="Q219" s="12" t="s">
        <v>1509</v>
      </c>
      <c r="R219" s="5" t="s">
        <v>614</v>
      </c>
      <c r="S219" s="6" t="s">
        <v>507</v>
      </c>
      <c r="T219" s="6">
        <v>-30.459</v>
      </c>
      <c r="U219" s="6">
        <v>-55.713250000000002</v>
      </c>
      <c r="V219" s="8" t="s">
        <v>1012</v>
      </c>
    </row>
    <row r="220" spans="1:22" ht="15.75" x14ac:dyDescent="0.25">
      <c r="A220" s="6" t="s">
        <v>934</v>
      </c>
      <c r="B220" s="6" t="s">
        <v>930</v>
      </c>
      <c r="C220" s="6" t="s">
        <v>930</v>
      </c>
      <c r="D220" s="6" t="s">
        <v>927</v>
      </c>
      <c r="E220" s="6" t="s">
        <v>929</v>
      </c>
      <c r="F220" s="6" t="s">
        <v>928</v>
      </c>
      <c r="G220" s="6" t="s">
        <v>507</v>
      </c>
      <c r="H220" s="6">
        <f>2018</f>
        <v>2018</v>
      </c>
      <c r="I220" s="6" t="s">
        <v>507</v>
      </c>
      <c r="J220" s="6" t="s">
        <v>507</v>
      </c>
      <c r="K220" s="6">
        <f>259</f>
        <v>259</v>
      </c>
      <c r="L220" s="6">
        <f>266</f>
        <v>266</v>
      </c>
      <c r="M220" s="6" t="s">
        <v>507</v>
      </c>
      <c r="N220" s="6" t="s">
        <v>507</v>
      </c>
      <c r="O220" s="12" t="s">
        <v>926</v>
      </c>
      <c r="P220" s="12" t="s">
        <v>1510</v>
      </c>
      <c r="Q220" s="6" t="s">
        <v>1511</v>
      </c>
      <c r="R220" s="5" t="s">
        <v>614</v>
      </c>
      <c r="S220" s="6" t="s">
        <v>507</v>
      </c>
      <c r="T220" s="6">
        <v>-29.611944000000001</v>
      </c>
      <c r="U220" s="6">
        <v>-56.273055999999997</v>
      </c>
      <c r="V220" s="8" t="s">
        <v>1012</v>
      </c>
    </row>
    <row r="221" spans="1:22" ht="15.75" x14ac:dyDescent="0.25">
      <c r="A221" s="6" t="s">
        <v>933</v>
      </c>
      <c r="B221" s="12" t="s">
        <v>935</v>
      </c>
      <c r="C221" s="12" t="s">
        <v>935</v>
      </c>
      <c r="D221" s="12" t="s">
        <v>937</v>
      </c>
      <c r="E221" s="12" t="s">
        <v>936</v>
      </c>
      <c r="F221" s="6" t="s">
        <v>507</v>
      </c>
      <c r="G221" s="6" t="s">
        <v>938</v>
      </c>
      <c r="H221" s="6">
        <f>2016</f>
        <v>2016</v>
      </c>
      <c r="I221" s="6">
        <f>23</f>
        <v>23</v>
      </c>
      <c r="J221" s="6" t="s">
        <v>507</v>
      </c>
      <c r="K221" s="6">
        <f>19</f>
        <v>19</v>
      </c>
      <c r="L221" s="6">
        <f>21</f>
        <v>21</v>
      </c>
      <c r="M221" s="6" t="s">
        <v>507</v>
      </c>
      <c r="N221" s="6" t="s">
        <v>507</v>
      </c>
      <c r="O221" s="12" t="s">
        <v>640</v>
      </c>
      <c r="P221" s="12" t="s">
        <v>931</v>
      </c>
      <c r="Q221" s="6" t="s">
        <v>932</v>
      </c>
      <c r="R221" s="5" t="s">
        <v>614</v>
      </c>
      <c r="S221" s="6" t="s">
        <v>507</v>
      </c>
      <c r="T221" s="6">
        <v>-28.391093999999999</v>
      </c>
      <c r="U221" s="6">
        <v>-55.440555000000003</v>
      </c>
      <c r="V221" s="8" t="s">
        <v>1012</v>
      </c>
    </row>
    <row r="222" spans="1:22" ht="15.75" x14ac:dyDescent="0.25">
      <c r="A222" s="6" t="s">
        <v>941</v>
      </c>
      <c r="B222" s="14" t="s">
        <v>942</v>
      </c>
      <c r="C222" s="14" t="s">
        <v>942</v>
      </c>
      <c r="D222" s="6" t="s">
        <v>947</v>
      </c>
      <c r="E222" s="6" t="s">
        <v>944</v>
      </c>
      <c r="F222" s="6" t="s">
        <v>943</v>
      </c>
      <c r="G222" s="6" t="s">
        <v>507</v>
      </c>
      <c r="H222" s="6">
        <f>2012</f>
        <v>2012</v>
      </c>
      <c r="I222" s="6">
        <f>14</f>
        <v>14</v>
      </c>
      <c r="J222" s="6" t="s">
        <v>507</v>
      </c>
      <c r="K222" s="6" t="s">
        <v>945</v>
      </c>
      <c r="L222" s="6" t="s">
        <v>946</v>
      </c>
      <c r="M222" s="6" t="s">
        <v>507</v>
      </c>
      <c r="N222" s="6" t="s">
        <v>507</v>
      </c>
      <c r="O222" s="6" t="s">
        <v>939</v>
      </c>
      <c r="P222" s="6" t="s">
        <v>507</v>
      </c>
      <c r="Q222" s="6" t="s">
        <v>507</v>
      </c>
      <c r="R222" s="6" t="s">
        <v>507</v>
      </c>
      <c r="S222" s="6" t="s">
        <v>940</v>
      </c>
      <c r="T222" s="6">
        <v>-29.615264</v>
      </c>
      <c r="U222" s="6">
        <v>-56.286819000000001</v>
      </c>
      <c r="V222" s="8" t="s">
        <v>1012</v>
      </c>
    </row>
    <row r="223" spans="1:22" ht="15.75" x14ac:dyDescent="0.25">
      <c r="A223" s="6" t="s">
        <v>996</v>
      </c>
      <c r="B223" s="14" t="s">
        <v>997</v>
      </c>
      <c r="C223" s="14" t="s">
        <v>997</v>
      </c>
      <c r="D223" s="12" t="s">
        <v>1355</v>
      </c>
      <c r="E223" s="14" t="s">
        <v>1138</v>
      </c>
      <c r="F223" s="6" t="s">
        <v>998</v>
      </c>
      <c r="G223" s="6" t="s">
        <v>999</v>
      </c>
      <c r="H223" s="6">
        <v>2011</v>
      </c>
      <c r="I223" s="6">
        <v>11</v>
      </c>
      <c r="J223" s="6" t="s">
        <v>507</v>
      </c>
      <c r="K223" s="6">
        <f>273</f>
        <v>273</v>
      </c>
      <c r="L223" s="6">
        <f>279</f>
        <v>279</v>
      </c>
      <c r="M223" s="6" t="s">
        <v>507</v>
      </c>
      <c r="N223" s="6" t="s">
        <v>507</v>
      </c>
      <c r="O223" s="12" t="s">
        <v>926</v>
      </c>
      <c r="P223" s="12" t="s">
        <v>1510</v>
      </c>
      <c r="Q223" s="6" t="s">
        <v>1511</v>
      </c>
      <c r="R223" s="5" t="s">
        <v>614</v>
      </c>
      <c r="S223" s="6" t="s">
        <v>507</v>
      </c>
      <c r="T223" s="6">
        <v>-29.611944000000001</v>
      </c>
      <c r="U223" s="6">
        <v>-56.273055999999997</v>
      </c>
      <c r="V223" s="8" t="s">
        <v>1012</v>
      </c>
    </row>
    <row r="224" spans="1:22" ht="15.75" x14ac:dyDescent="0.25">
      <c r="A224" s="6" t="s">
        <v>1000</v>
      </c>
      <c r="B224" s="14" t="s">
        <v>1001</v>
      </c>
      <c r="C224" s="14" t="s">
        <v>1001</v>
      </c>
      <c r="D224" s="14" t="s">
        <v>1150</v>
      </c>
      <c r="E224" s="14" t="s">
        <v>1138</v>
      </c>
      <c r="F224" s="6" t="s">
        <v>1002</v>
      </c>
      <c r="G224" s="6" t="s">
        <v>999</v>
      </c>
      <c r="H224" s="6">
        <v>2011</v>
      </c>
      <c r="I224" s="6">
        <v>11</v>
      </c>
      <c r="J224" s="6" t="s">
        <v>507</v>
      </c>
      <c r="K224" s="6">
        <v>79</v>
      </c>
      <c r="L224" s="6">
        <v>91</v>
      </c>
      <c r="M224" s="6" t="s">
        <v>507</v>
      </c>
      <c r="N224" s="6" t="s">
        <v>507</v>
      </c>
      <c r="O224" s="12" t="s">
        <v>926</v>
      </c>
      <c r="P224" s="12" t="s">
        <v>1510</v>
      </c>
      <c r="Q224" s="6" t="s">
        <v>1511</v>
      </c>
      <c r="R224" s="5" t="s">
        <v>614</v>
      </c>
      <c r="S224" s="6" t="s">
        <v>507</v>
      </c>
      <c r="T224" s="6">
        <v>-29.611944000000001</v>
      </c>
      <c r="U224" s="6">
        <v>-56.273055999999997</v>
      </c>
      <c r="V224" s="8" t="s">
        <v>1012</v>
      </c>
    </row>
    <row r="225" spans="1:22" ht="15.75" x14ac:dyDescent="0.25">
      <c r="A225" s="6" t="s">
        <v>1003</v>
      </c>
      <c r="B225" s="6" t="s">
        <v>1004</v>
      </c>
      <c r="C225" s="6" t="s">
        <v>1004</v>
      </c>
      <c r="D225" s="6" t="s">
        <v>1005</v>
      </c>
      <c r="E225" s="6" t="s">
        <v>1006</v>
      </c>
      <c r="F225" s="19" t="s">
        <v>1151</v>
      </c>
      <c r="G225" s="6" t="s">
        <v>1007</v>
      </c>
      <c r="H225" s="6">
        <v>2009</v>
      </c>
      <c r="I225" s="6">
        <v>30</v>
      </c>
      <c r="J225" s="6" t="s">
        <v>507</v>
      </c>
      <c r="K225" s="6">
        <v>743</v>
      </c>
      <c r="L225" s="6">
        <v>748</v>
      </c>
      <c r="M225" s="6" t="s">
        <v>507</v>
      </c>
      <c r="N225" s="6" t="s">
        <v>1008</v>
      </c>
      <c r="O225" s="6" t="s">
        <v>939</v>
      </c>
      <c r="P225" s="12" t="s">
        <v>1512</v>
      </c>
      <c r="Q225" s="12" t="s">
        <v>1513</v>
      </c>
      <c r="R225" s="5" t="s">
        <v>614</v>
      </c>
      <c r="S225" s="6" t="s">
        <v>507</v>
      </c>
      <c r="T225" s="6">
        <v>-29.615264</v>
      </c>
      <c r="U225" s="6">
        <v>-56.286819000000001</v>
      </c>
      <c r="V225" s="8" t="s">
        <v>1012</v>
      </c>
    </row>
    <row r="226" spans="1:22" ht="15.75" x14ac:dyDescent="0.25">
      <c r="A226" s="6" t="s">
        <v>1003</v>
      </c>
      <c r="B226" s="6" t="s">
        <v>1004</v>
      </c>
      <c r="C226" s="6" t="s">
        <v>1004</v>
      </c>
      <c r="D226" s="6" t="s">
        <v>1005</v>
      </c>
      <c r="E226" s="6" t="s">
        <v>1006</v>
      </c>
      <c r="F226" s="19" t="s">
        <v>1151</v>
      </c>
      <c r="G226" s="6" t="s">
        <v>1007</v>
      </c>
      <c r="H226" s="6">
        <v>2009</v>
      </c>
      <c r="I226" s="6">
        <v>30</v>
      </c>
      <c r="J226" s="6" t="s">
        <v>507</v>
      </c>
      <c r="K226" s="6">
        <v>743</v>
      </c>
      <c r="L226" s="6">
        <v>748</v>
      </c>
      <c r="M226" s="6" t="s">
        <v>507</v>
      </c>
      <c r="N226" s="6" t="s">
        <v>1008</v>
      </c>
      <c r="O226" s="12" t="s">
        <v>926</v>
      </c>
      <c r="P226" s="12" t="s">
        <v>1510</v>
      </c>
      <c r="Q226" s="6" t="s">
        <v>1511</v>
      </c>
      <c r="R226" s="5" t="s">
        <v>614</v>
      </c>
      <c r="S226" s="6" t="s">
        <v>507</v>
      </c>
      <c r="T226" s="6">
        <v>-29.615264</v>
      </c>
      <c r="U226" s="6">
        <v>-56.286819000000001</v>
      </c>
      <c r="V226" s="8" t="s">
        <v>1012</v>
      </c>
    </row>
    <row r="227" spans="1:22" ht="15.75" x14ac:dyDescent="0.25">
      <c r="A227" s="6" t="s">
        <v>1003</v>
      </c>
      <c r="B227" s="6" t="s">
        <v>1004</v>
      </c>
      <c r="C227" s="6" t="s">
        <v>1004</v>
      </c>
      <c r="D227" s="6" t="s">
        <v>1005</v>
      </c>
      <c r="E227" s="6" t="s">
        <v>1006</v>
      </c>
      <c r="F227" s="19" t="s">
        <v>1151</v>
      </c>
      <c r="G227" s="6" t="s">
        <v>1007</v>
      </c>
      <c r="H227" s="6">
        <v>2009</v>
      </c>
      <c r="I227" s="6">
        <v>30</v>
      </c>
      <c r="J227" s="6" t="s">
        <v>507</v>
      </c>
      <c r="K227" s="6">
        <v>743</v>
      </c>
      <c r="L227" s="6">
        <v>748</v>
      </c>
      <c r="M227" s="6" t="s">
        <v>507</v>
      </c>
      <c r="N227" s="6" t="s">
        <v>1008</v>
      </c>
      <c r="O227" s="6" t="s">
        <v>1009</v>
      </c>
      <c r="P227" s="12" t="s">
        <v>1514</v>
      </c>
      <c r="Q227" s="6" t="s">
        <v>1515</v>
      </c>
      <c r="R227" s="5" t="s">
        <v>614</v>
      </c>
      <c r="S227" s="6" t="s">
        <v>507</v>
      </c>
      <c r="T227" s="6">
        <v>-29.044167000000002</v>
      </c>
      <c r="U227" s="6">
        <v>-53.673611000000001</v>
      </c>
      <c r="V227" s="8" t="s">
        <v>1012</v>
      </c>
    </row>
    <row r="228" spans="1:22" ht="15.75" x14ac:dyDescent="0.25">
      <c r="A228" s="6" t="s">
        <v>1010</v>
      </c>
      <c r="B228" s="12" t="s">
        <v>1011</v>
      </c>
      <c r="C228" s="12" t="s">
        <v>1011</v>
      </c>
      <c r="D228" s="12" t="s">
        <v>1152</v>
      </c>
      <c r="E228" s="12" t="s">
        <v>1012</v>
      </c>
      <c r="F228" s="6" t="s">
        <v>1516</v>
      </c>
      <c r="G228" s="6" t="s">
        <v>1013</v>
      </c>
      <c r="H228" s="6">
        <v>2008</v>
      </c>
      <c r="I228" s="6">
        <v>49</v>
      </c>
      <c r="J228" s="6" t="s">
        <v>507</v>
      </c>
      <c r="K228" s="6">
        <v>246</v>
      </c>
      <c r="L228" s="6">
        <v>252</v>
      </c>
      <c r="M228" s="6" t="s">
        <v>507</v>
      </c>
      <c r="N228" s="12" t="s">
        <v>1014</v>
      </c>
      <c r="O228" s="12" t="s">
        <v>1015</v>
      </c>
      <c r="P228" s="12" t="s">
        <v>1517</v>
      </c>
      <c r="Q228" s="6" t="s">
        <v>1518</v>
      </c>
      <c r="R228" s="5" t="s">
        <v>614</v>
      </c>
      <c r="S228" s="6" t="s">
        <v>1016</v>
      </c>
      <c r="T228" s="12">
        <v>-29.564001000000001</v>
      </c>
      <c r="U228" s="6">
        <v>-54.977772000000002</v>
      </c>
      <c r="V228" s="8" t="s">
        <v>1012</v>
      </c>
    </row>
    <row r="229" spans="1:22" ht="15.75" x14ac:dyDescent="0.25">
      <c r="A229" s="6" t="s">
        <v>1010</v>
      </c>
      <c r="B229" s="12" t="s">
        <v>1011</v>
      </c>
      <c r="C229" s="12" t="s">
        <v>1011</v>
      </c>
      <c r="D229" s="12" t="s">
        <v>1152</v>
      </c>
      <c r="E229" s="12" t="s">
        <v>1012</v>
      </c>
      <c r="F229" s="6" t="s">
        <v>1516</v>
      </c>
      <c r="G229" s="6" t="s">
        <v>1013</v>
      </c>
      <c r="H229" s="6">
        <v>2008</v>
      </c>
      <c r="I229" s="6">
        <v>49</v>
      </c>
      <c r="J229" s="6" t="s">
        <v>507</v>
      </c>
      <c r="K229" s="6">
        <v>246</v>
      </c>
      <c r="L229" s="6">
        <v>252</v>
      </c>
      <c r="M229" s="6" t="s">
        <v>507</v>
      </c>
      <c r="N229" s="12" t="s">
        <v>1014</v>
      </c>
      <c r="O229" s="12" t="s">
        <v>1015</v>
      </c>
      <c r="P229" s="6" t="s">
        <v>1519</v>
      </c>
      <c r="Q229" s="12" t="s">
        <v>1520</v>
      </c>
      <c r="R229" s="5" t="s">
        <v>614</v>
      </c>
      <c r="S229" s="6" t="s">
        <v>1016</v>
      </c>
      <c r="T229" s="6">
        <v>-29.586137999999998</v>
      </c>
      <c r="U229" s="6">
        <v>-54.997200999999997</v>
      </c>
      <c r="V229" s="8" t="s">
        <v>1012</v>
      </c>
    </row>
    <row r="230" spans="1:22" ht="15.75" x14ac:dyDescent="0.25">
      <c r="A230" s="6" t="s">
        <v>1017</v>
      </c>
      <c r="B230" s="12" t="s">
        <v>1001</v>
      </c>
      <c r="C230" s="12" t="s">
        <v>1001</v>
      </c>
      <c r="D230" s="12" t="s">
        <v>1356</v>
      </c>
      <c r="E230" s="6" t="s">
        <v>1006</v>
      </c>
      <c r="F230" s="12" t="s">
        <v>1018</v>
      </c>
      <c r="G230" s="6" t="s">
        <v>777</v>
      </c>
      <c r="H230" s="6">
        <v>2008</v>
      </c>
      <c r="I230" s="6">
        <v>29</v>
      </c>
      <c r="J230" s="6" t="s">
        <v>507</v>
      </c>
      <c r="K230" s="6">
        <v>703</v>
      </c>
      <c r="L230" s="6">
        <v>715</v>
      </c>
      <c r="M230" s="6" t="s">
        <v>507</v>
      </c>
      <c r="N230" s="15" t="s">
        <v>1019</v>
      </c>
      <c r="O230" s="12" t="s">
        <v>926</v>
      </c>
      <c r="P230" s="12" t="s">
        <v>1510</v>
      </c>
      <c r="Q230" s="6" t="s">
        <v>1511</v>
      </c>
      <c r="R230" s="5" t="s">
        <v>614</v>
      </c>
      <c r="S230" s="6" t="s">
        <v>507</v>
      </c>
      <c r="T230" s="6">
        <v>-29.615264</v>
      </c>
      <c r="U230" s="6">
        <v>-56.286819000000001</v>
      </c>
      <c r="V230" s="8" t="s">
        <v>1012</v>
      </c>
    </row>
    <row r="231" spans="1:22" ht="15.75" x14ac:dyDescent="0.25">
      <c r="A231" s="6" t="s">
        <v>1020</v>
      </c>
      <c r="B231" s="12" t="s">
        <v>1021</v>
      </c>
      <c r="C231" s="12" t="s">
        <v>1021</v>
      </c>
      <c r="D231" s="12" t="s">
        <v>1153</v>
      </c>
      <c r="E231" s="12" t="s">
        <v>1022</v>
      </c>
      <c r="F231" s="20" t="s">
        <v>1023</v>
      </c>
      <c r="G231" s="6" t="s">
        <v>1007</v>
      </c>
      <c r="H231" s="6">
        <v>1998</v>
      </c>
      <c r="I231" s="6">
        <v>106</v>
      </c>
      <c r="J231" s="6">
        <v>4</v>
      </c>
      <c r="K231" s="6">
        <v>533</v>
      </c>
      <c r="L231" s="6">
        <v>546</v>
      </c>
      <c r="M231" s="6" t="s">
        <v>507</v>
      </c>
      <c r="N231" s="15" t="s">
        <v>1024</v>
      </c>
      <c r="O231" s="6" t="s">
        <v>939</v>
      </c>
      <c r="P231" s="12" t="s">
        <v>1512</v>
      </c>
      <c r="Q231" s="12" t="s">
        <v>1513</v>
      </c>
      <c r="R231" s="5" t="s">
        <v>614</v>
      </c>
      <c r="S231" s="6" t="s">
        <v>507</v>
      </c>
      <c r="T231" s="6">
        <v>-29.615264</v>
      </c>
      <c r="U231" s="6">
        <v>-56.286819000000001</v>
      </c>
      <c r="V231" s="8" t="s">
        <v>1012</v>
      </c>
    </row>
    <row r="232" spans="1:22" ht="15.75" x14ac:dyDescent="0.25">
      <c r="A232" s="6" t="s">
        <v>1025</v>
      </c>
      <c r="B232" s="12" t="s">
        <v>1026</v>
      </c>
      <c r="C232" s="12" t="s">
        <v>1026</v>
      </c>
      <c r="D232" s="12" t="s">
        <v>1154</v>
      </c>
      <c r="E232" s="12" t="s">
        <v>1139</v>
      </c>
      <c r="F232" s="6" t="s">
        <v>507</v>
      </c>
      <c r="G232" s="6" t="s">
        <v>507</v>
      </c>
      <c r="H232" s="6">
        <v>1997</v>
      </c>
      <c r="I232" s="6" t="s">
        <v>507</v>
      </c>
      <c r="J232" s="6" t="s">
        <v>507</v>
      </c>
      <c r="K232" s="6">
        <v>29</v>
      </c>
      <c r="L232" s="6">
        <v>38</v>
      </c>
      <c r="M232" s="6" t="s">
        <v>507</v>
      </c>
      <c r="N232" s="6" t="s">
        <v>507</v>
      </c>
      <c r="O232" s="6" t="s">
        <v>939</v>
      </c>
      <c r="P232" s="12" t="s">
        <v>1512</v>
      </c>
      <c r="Q232" s="12" t="s">
        <v>1513</v>
      </c>
      <c r="R232" s="5" t="s">
        <v>614</v>
      </c>
      <c r="S232" s="6" t="s">
        <v>507</v>
      </c>
      <c r="T232" s="6">
        <v>-29.615264</v>
      </c>
      <c r="U232" s="6">
        <v>-56.286819000000001</v>
      </c>
      <c r="V232" s="8" t="s">
        <v>1012</v>
      </c>
    </row>
    <row r="233" spans="1:22" ht="15.75" x14ac:dyDescent="0.25">
      <c r="A233" s="6" t="s">
        <v>1027</v>
      </c>
      <c r="B233" s="12" t="s">
        <v>1028</v>
      </c>
      <c r="C233" s="12" t="s">
        <v>1028</v>
      </c>
      <c r="D233" s="12" t="s">
        <v>1029</v>
      </c>
      <c r="E233" s="6" t="s">
        <v>1006</v>
      </c>
      <c r="F233" s="20" t="s">
        <v>1030</v>
      </c>
      <c r="G233" s="6" t="s">
        <v>771</v>
      </c>
      <c r="H233" s="6">
        <v>1996</v>
      </c>
      <c r="I233" s="6">
        <v>17</v>
      </c>
      <c r="J233" s="6">
        <v>2</v>
      </c>
      <c r="K233" s="6">
        <v>229</v>
      </c>
      <c r="L233" s="6">
        <v>237</v>
      </c>
      <c r="M233" s="6" t="s">
        <v>507</v>
      </c>
      <c r="N233" s="6" t="s">
        <v>1031</v>
      </c>
      <c r="O233" s="6" t="s">
        <v>939</v>
      </c>
      <c r="P233" s="12" t="s">
        <v>1512</v>
      </c>
      <c r="Q233" s="12" t="s">
        <v>1513</v>
      </c>
      <c r="R233" s="5" t="s">
        <v>614</v>
      </c>
      <c r="S233" s="6" t="s">
        <v>507</v>
      </c>
      <c r="T233" s="6">
        <v>-29.615264</v>
      </c>
      <c r="U233" s="6">
        <v>-56.286819000000001</v>
      </c>
      <c r="V233" s="8" t="s">
        <v>1012</v>
      </c>
    </row>
    <row r="234" spans="1:22" ht="15.75" x14ac:dyDescent="0.25">
      <c r="A234" s="6" t="s">
        <v>1032</v>
      </c>
      <c r="B234" s="12" t="s">
        <v>1021</v>
      </c>
      <c r="C234" s="12" t="s">
        <v>1021</v>
      </c>
      <c r="D234" s="12" t="s">
        <v>1033</v>
      </c>
      <c r="E234" s="12" t="s">
        <v>1034</v>
      </c>
      <c r="F234" s="21" t="s">
        <v>1035</v>
      </c>
      <c r="G234" s="6" t="s">
        <v>507</v>
      </c>
      <c r="H234" s="6">
        <v>1996</v>
      </c>
      <c r="I234" s="6">
        <v>64</v>
      </c>
      <c r="J234" s="6">
        <v>1</v>
      </c>
      <c r="K234" s="6">
        <v>55</v>
      </c>
      <c r="L234" s="6">
        <v>61</v>
      </c>
      <c r="M234" s="6" t="s">
        <v>507</v>
      </c>
      <c r="N234" s="6" t="s">
        <v>1036</v>
      </c>
      <c r="O234" s="6" t="s">
        <v>939</v>
      </c>
      <c r="P234" s="12" t="s">
        <v>1512</v>
      </c>
      <c r="Q234" s="12" t="s">
        <v>1513</v>
      </c>
      <c r="R234" s="5" t="s">
        <v>614</v>
      </c>
      <c r="S234" s="6" t="s">
        <v>507</v>
      </c>
      <c r="T234" s="6">
        <v>-29.615264</v>
      </c>
      <c r="U234" s="6">
        <v>-56.286819000000001</v>
      </c>
      <c r="V234" s="8" t="s">
        <v>1012</v>
      </c>
    </row>
    <row r="235" spans="1:22" ht="15.75" x14ac:dyDescent="0.25">
      <c r="A235" s="6" t="s">
        <v>1037</v>
      </c>
      <c r="B235" s="12" t="s">
        <v>1021</v>
      </c>
      <c r="C235" s="12" t="s">
        <v>1021</v>
      </c>
      <c r="D235" s="12" t="s">
        <v>1155</v>
      </c>
      <c r="E235" s="12" t="s">
        <v>1034</v>
      </c>
      <c r="F235" s="6" t="s">
        <v>1038</v>
      </c>
      <c r="G235" s="6" t="s">
        <v>794</v>
      </c>
      <c r="H235" s="6">
        <v>1994</v>
      </c>
      <c r="I235" s="6">
        <v>63</v>
      </c>
      <c r="J235" s="6">
        <v>4</v>
      </c>
      <c r="K235" s="6">
        <v>216</v>
      </c>
      <c r="L235" s="6">
        <v>220</v>
      </c>
      <c r="M235" s="6" t="s">
        <v>507</v>
      </c>
      <c r="N235" s="6" t="s">
        <v>1039</v>
      </c>
      <c r="O235" s="6" t="s">
        <v>939</v>
      </c>
      <c r="P235" s="12" t="s">
        <v>1512</v>
      </c>
      <c r="Q235" s="12" t="s">
        <v>1513</v>
      </c>
      <c r="R235" s="5" t="s">
        <v>614</v>
      </c>
      <c r="S235" s="6" t="s">
        <v>507</v>
      </c>
      <c r="T235" s="6">
        <v>-29.615264</v>
      </c>
      <c r="U235" s="6">
        <v>-56.286819000000001</v>
      </c>
      <c r="V235" s="8" t="s">
        <v>1012</v>
      </c>
    </row>
    <row r="236" spans="1:22" ht="15.75" x14ac:dyDescent="0.25">
      <c r="A236" s="6" t="s">
        <v>1040</v>
      </c>
      <c r="B236" s="12" t="s">
        <v>1021</v>
      </c>
      <c r="C236" s="12" t="s">
        <v>1021</v>
      </c>
      <c r="D236" s="12" t="s">
        <v>1041</v>
      </c>
      <c r="E236" s="12" t="s">
        <v>1034</v>
      </c>
      <c r="F236" s="6" t="s">
        <v>1042</v>
      </c>
      <c r="G236" s="6" t="s">
        <v>794</v>
      </c>
      <c r="H236" s="6">
        <v>1994</v>
      </c>
      <c r="I236" s="6">
        <v>63</v>
      </c>
      <c r="J236" s="6">
        <v>4</v>
      </c>
      <c r="K236" s="6">
        <v>209</v>
      </c>
      <c r="L236" s="6">
        <v>211</v>
      </c>
      <c r="M236" s="6" t="s">
        <v>507</v>
      </c>
      <c r="N236" s="6" t="s">
        <v>1043</v>
      </c>
      <c r="O236" s="6" t="s">
        <v>939</v>
      </c>
      <c r="P236" s="12" t="s">
        <v>1512</v>
      </c>
      <c r="Q236" s="12" t="s">
        <v>1513</v>
      </c>
      <c r="R236" s="5" t="s">
        <v>614</v>
      </c>
      <c r="S236" s="6" t="s">
        <v>507</v>
      </c>
      <c r="T236" s="6">
        <v>-29.615264</v>
      </c>
      <c r="U236" s="6">
        <v>-56.286819000000001</v>
      </c>
      <c r="V236" s="8" t="s">
        <v>1012</v>
      </c>
    </row>
    <row r="237" spans="1:22" ht="15.75" x14ac:dyDescent="0.25">
      <c r="A237" s="6" t="s">
        <v>1044</v>
      </c>
      <c r="B237" s="6" t="s">
        <v>1021</v>
      </c>
      <c r="C237" s="6" t="s">
        <v>1021</v>
      </c>
      <c r="D237" s="6" t="s">
        <v>1045</v>
      </c>
      <c r="E237" s="6" t="s">
        <v>936</v>
      </c>
      <c r="F237" s="6" t="s">
        <v>507</v>
      </c>
      <c r="G237" s="6" t="s">
        <v>999</v>
      </c>
      <c r="H237" s="6">
        <v>1994</v>
      </c>
      <c r="I237" s="6">
        <v>2</v>
      </c>
      <c r="J237" s="6">
        <v>1</v>
      </c>
      <c r="K237" s="6">
        <v>7</v>
      </c>
      <c r="L237" s="6">
        <v>9</v>
      </c>
      <c r="M237" s="6" t="s">
        <v>507</v>
      </c>
      <c r="N237" s="6" t="s">
        <v>507</v>
      </c>
      <c r="O237" s="6" t="s">
        <v>507</v>
      </c>
      <c r="P237" s="12" t="s">
        <v>1521</v>
      </c>
      <c r="Q237" s="12" t="s">
        <v>1522</v>
      </c>
      <c r="R237" s="6" t="s">
        <v>501</v>
      </c>
      <c r="S237" s="6" t="s">
        <v>1046</v>
      </c>
      <c r="T237" s="6">
        <v>-29.616667</v>
      </c>
      <c r="U237" s="6">
        <v>-56.283332999999999</v>
      </c>
      <c r="V237" s="8" t="s">
        <v>1012</v>
      </c>
    </row>
    <row r="238" spans="1:22" ht="15.75" x14ac:dyDescent="0.25">
      <c r="A238" s="6" t="s">
        <v>1047</v>
      </c>
      <c r="B238" s="12" t="s">
        <v>1028</v>
      </c>
      <c r="C238" s="12" t="s">
        <v>1028</v>
      </c>
      <c r="D238" s="12" t="s">
        <v>1156</v>
      </c>
      <c r="E238" s="6" t="s">
        <v>1034</v>
      </c>
      <c r="F238" s="12" t="s">
        <v>1048</v>
      </c>
      <c r="G238" s="6" t="s">
        <v>794</v>
      </c>
      <c r="H238" s="6">
        <v>1993</v>
      </c>
      <c r="I238" s="6">
        <v>61</v>
      </c>
      <c r="J238" s="6">
        <v>2</v>
      </c>
      <c r="K238" s="6">
        <v>104</v>
      </c>
      <c r="L238" s="6">
        <v>109</v>
      </c>
      <c r="M238" s="6" t="s">
        <v>507</v>
      </c>
      <c r="N238" s="6" t="s">
        <v>1049</v>
      </c>
      <c r="O238" s="6" t="s">
        <v>507</v>
      </c>
      <c r="P238" s="12" t="s">
        <v>1521</v>
      </c>
      <c r="Q238" s="12" t="s">
        <v>1522</v>
      </c>
      <c r="R238" s="6" t="s">
        <v>501</v>
      </c>
      <c r="S238" s="6" t="s">
        <v>1046</v>
      </c>
      <c r="T238" s="6">
        <v>-29.616667</v>
      </c>
      <c r="U238" s="6">
        <v>-56.283332999999999</v>
      </c>
      <c r="V238" s="8" t="s">
        <v>1012</v>
      </c>
    </row>
    <row r="239" spans="1:22" ht="15.75" x14ac:dyDescent="0.25">
      <c r="A239" s="6" t="s">
        <v>1050</v>
      </c>
      <c r="B239" s="6" t="s">
        <v>1021</v>
      </c>
      <c r="C239" s="6" t="s">
        <v>1021</v>
      </c>
      <c r="D239" s="6" t="s">
        <v>1051</v>
      </c>
      <c r="E239" s="6" t="s">
        <v>1034</v>
      </c>
      <c r="F239" s="6" t="s">
        <v>1052</v>
      </c>
      <c r="G239" s="6" t="s">
        <v>794</v>
      </c>
      <c r="H239" s="6">
        <v>1993</v>
      </c>
      <c r="I239" s="6">
        <v>60</v>
      </c>
      <c r="J239" s="6">
        <v>3</v>
      </c>
      <c r="K239" s="6">
        <v>169</v>
      </c>
      <c r="L239" s="6">
        <v>172</v>
      </c>
      <c r="M239" s="6" t="s">
        <v>507</v>
      </c>
      <c r="N239" s="6" t="s">
        <v>1053</v>
      </c>
      <c r="O239" s="6" t="s">
        <v>507</v>
      </c>
      <c r="P239" s="12" t="s">
        <v>1521</v>
      </c>
      <c r="Q239" s="12" t="s">
        <v>1522</v>
      </c>
      <c r="R239" s="6" t="s">
        <v>501</v>
      </c>
      <c r="S239" s="6" t="s">
        <v>1046</v>
      </c>
      <c r="T239" s="6">
        <v>-29.616667</v>
      </c>
      <c r="U239" s="6">
        <v>-56.283332999999999</v>
      </c>
      <c r="V239" s="8" t="s">
        <v>1012</v>
      </c>
    </row>
    <row r="240" spans="1:22" ht="15.75" x14ac:dyDescent="0.25">
      <c r="A240" s="6" t="s">
        <v>1054</v>
      </c>
      <c r="B240" s="12" t="s">
        <v>1055</v>
      </c>
      <c r="C240" s="12" t="s">
        <v>1055</v>
      </c>
      <c r="D240" s="12" t="s">
        <v>1157</v>
      </c>
      <c r="E240" s="12" t="s">
        <v>1140</v>
      </c>
      <c r="F240" s="6" t="s">
        <v>507</v>
      </c>
      <c r="G240" s="6" t="s">
        <v>507</v>
      </c>
      <c r="H240" s="6">
        <v>1993</v>
      </c>
      <c r="I240" s="6" t="s">
        <v>507</v>
      </c>
      <c r="J240" s="6" t="s">
        <v>507</v>
      </c>
      <c r="K240" s="6">
        <v>35</v>
      </c>
      <c r="L240" s="6">
        <v>49</v>
      </c>
      <c r="M240" s="6" t="s">
        <v>507</v>
      </c>
      <c r="N240" s="6" t="s">
        <v>507</v>
      </c>
      <c r="O240" s="6" t="s">
        <v>939</v>
      </c>
      <c r="P240" s="12" t="s">
        <v>1521</v>
      </c>
      <c r="Q240" s="12" t="s">
        <v>1522</v>
      </c>
      <c r="R240" s="6" t="s">
        <v>501</v>
      </c>
      <c r="S240" s="6" t="s">
        <v>507</v>
      </c>
      <c r="T240" s="6">
        <v>-29.616667</v>
      </c>
      <c r="U240" s="6">
        <v>-56.283332999999999</v>
      </c>
      <c r="V240" s="8" t="s">
        <v>1012</v>
      </c>
    </row>
    <row r="241" spans="1:22" ht="15.75" x14ac:dyDescent="0.25">
      <c r="A241" s="6" t="s">
        <v>1056</v>
      </c>
      <c r="B241" s="12" t="s">
        <v>1057</v>
      </c>
      <c r="C241" s="12" t="s">
        <v>1057</v>
      </c>
      <c r="D241" s="12" t="s">
        <v>1158</v>
      </c>
      <c r="E241" s="12" t="s">
        <v>1141</v>
      </c>
      <c r="F241" s="6" t="s">
        <v>507</v>
      </c>
      <c r="G241" s="6" t="s">
        <v>507</v>
      </c>
      <c r="H241" s="6">
        <v>1993</v>
      </c>
      <c r="I241" s="6" t="s">
        <v>507</v>
      </c>
      <c r="J241" s="6" t="s">
        <v>507</v>
      </c>
      <c r="K241" s="6">
        <v>51</v>
      </c>
      <c r="L241" s="6">
        <v>56</v>
      </c>
      <c r="M241" s="6" t="s">
        <v>507</v>
      </c>
      <c r="N241" s="6" t="s">
        <v>507</v>
      </c>
      <c r="O241" s="6" t="s">
        <v>939</v>
      </c>
      <c r="P241" s="12" t="s">
        <v>1521</v>
      </c>
      <c r="Q241" s="12" t="s">
        <v>1522</v>
      </c>
      <c r="R241" s="6" t="s">
        <v>501</v>
      </c>
      <c r="S241" s="6" t="s">
        <v>507</v>
      </c>
      <c r="T241" s="6">
        <v>-29.616667</v>
      </c>
      <c r="U241" s="6">
        <v>-56.283332999999999</v>
      </c>
      <c r="V241" s="8" t="s">
        <v>1012</v>
      </c>
    </row>
    <row r="242" spans="1:22" ht="15.75" x14ac:dyDescent="0.25">
      <c r="A242" s="6" t="s">
        <v>1058</v>
      </c>
      <c r="B242" s="12" t="s">
        <v>1055</v>
      </c>
      <c r="C242" s="12" t="s">
        <v>1055</v>
      </c>
      <c r="D242" s="12" t="s">
        <v>1159</v>
      </c>
      <c r="E242" s="6" t="s">
        <v>1034</v>
      </c>
      <c r="F242" s="12" t="s">
        <v>1059</v>
      </c>
      <c r="G242" s="6" t="s">
        <v>794</v>
      </c>
      <c r="H242" s="6">
        <v>1992</v>
      </c>
      <c r="I242" s="6">
        <v>58</v>
      </c>
      <c r="J242" s="6">
        <v>2</v>
      </c>
      <c r="K242" s="6">
        <v>107</v>
      </c>
      <c r="L242" s="6">
        <v>111</v>
      </c>
      <c r="M242" s="6" t="s">
        <v>507</v>
      </c>
      <c r="N242" s="6" t="s">
        <v>1060</v>
      </c>
      <c r="O242" s="6" t="s">
        <v>939</v>
      </c>
      <c r="P242" s="12" t="s">
        <v>1521</v>
      </c>
      <c r="Q242" s="12" t="s">
        <v>1522</v>
      </c>
      <c r="R242" s="6" t="s">
        <v>501</v>
      </c>
      <c r="S242" s="6" t="s">
        <v>507</v>
      </c>
      <c r="T242" s="6">
        <v>-29.616667</v>
      </c>
      <c r="U242" s="6">
        <v>-56.283332999999999</v>
      </c>
      <c r="V242" s="8" t="s">
        <v>1012</v>
      </c>
    </row>
    <row r="243" spans="1:22" ht="15.75" x14ac:dyDescent="0.25">
      <c r="A243" s="6" t="s">
        <v>1061</v>
      </c>
      <c r="B243" s="12" t="s">
        <v>1055</v>
      </c>
      <c r="C243" s="12" t="s">
        <v>1055</v>
      </c>
      <c r="D243" s="19" t="s">
        <v>1160</v>
      </c>
      <c r="E243" s="19" t="s">
        <v>1012</v>
      </c>
      <c r="F243" s="19" t="s">
        <v>1523</v>
      </c>
      <c r="G243" s="6" t="s">
        <v>1013</v>
      </c>
      <c r="H243" s="6">
        <v>1990</v>
      </c>
      <c r="I243" s="6">
        <v>31</v>
      </c>
      <c r="J243" s="6" t="s">
        <v>507</v>
      </c>
      <c r="K243" s="6">
        <v>449</v>
      </c>
      <c r="L243" s="6">
        <v>451</v>
      </c>
      <c r="M243" s="6" t="s">
        <v>507</v>
      </c>
      <c r="N243" s="19" t="s">
        <v>1062</v>
      </c>
      <c r="O243" s="6" t="s">
        <v>939</v>
      </c>
      <c r="P243" s="12" t="s">
        <v>1521</v>
      </c>
      <c r="Q243" s="12" t="s">
        <v>1522</v>
      </c>
      <c r="R243" s="6" t="s">
        <v>501</v>
      </c>
      <c r="S243" s="6" t="s">
        <v>507</v>
      </c>
      <c r="T243" s="6">
        <v>-29.616667</v>
      </c>
      <c r="U243" s="6">
        <v>-56.283332999999999</v>
      </c>
      <c r="V243" s="8" t="s">
        <v>1012</v>
      </c>
    </row>
    <row r="244" spans="1:22" ht="15.75" x14ac:dyDescent="0.25">
      <c r="A244" s="6" t="s">
        <v>1063</v>
      </c>
      <c r="B244" s="6" t="s">
        <v>1064</v>
      </c>
      <c r="C244" s="6" t="s">
        <v>1065</v>
      </c>
      <c r="D244" s="6" t="s">
        <v>1066</v>
      </c>
      <c r="E244" s="6" t="s">
        <v>979</v>
      </c>
      <c r="F244" s="6" t="s">
        <v>1067</v>
      </c>
      <c r="G244" s="6" t="s">
        <v>697</v>
      </c>
      <c r="H244" s="6">
        <v>2005</v>
      </c>
      <c r="I244" s="6">
        <v>22</v>
      </c>
      <c r="J244" s="6">
        <v>4</v>
      </c>
      <c r="K244" s="6">
        <v>991</v>
      </c>
      <c r="L244" s="6">
        <v>1002</v>
      </c>
      <c r="M244" s="6" t="s">
        <v>507</v>
      </c>
      <c r="N244" s="6" t="s">
        <v>1068</v>
      </c>
      <c r="O244" s="6" t="s">
        <v>1069</v>
      </c>
      <c r="P244" s="6" t="s">
        <v>1070</v>
      </c>
      <c r="Q244" s="6" t="s">
        <v>1071</v>
      </c>
      <c r="R244" s="6" t="s">
        <v>501</v>
      </c>
      <c r="S244" s="6" t="s">
        <v>507</v>
      </c>
      <c r="T244" s="6">
        <v>-23.900001</v>
      </c>
      <c r="U244" s="6">
        <v>-51.966667999999999</v>
      </c>
      <c r="V244" s="8" t="s">
        <v>1563</v>
      </c>
    </row>
    <row r="245" spans="1:22" ht="15.75" x14ac:dyDescent="0.25">
      <c r="A245" s="6" t="s">
        <v>1072</v>
      </c>
      <c r="B245" s="6" t="s">
        <v>1073</v>
      </c>
      <c r="C245" s="6" t="s">
        <v>1074</v>
      </c>
      <c r="D245" s="6" t="s">
        <v>1075</v>
      </c>
      <c r="E245" s="6" t="s">
        <v>17</v>
      </c>
      <c r="F245" s="6" t="s">
        <v>1076</v>
      </c>
      <c r="G245" s="6" t="s">
        <v>1077</v>
      </c>
      <c r="H245" s="6">
        <v>2004</v>
      </c>
      <c r="I245" s="6">
        <v>94</v>
      </c>
      <c r="J245" s="6">
        <v>3</v>
      </c>
      <c r="K245" s="6">
        <v>235</v>
      </c>
      <c r="L245" s="6">
        <v>245</v>
      </c>
      <c r="M245" s="6" t="s">
        <v>507</v>
      </c>
      <c r="N245" s="6" t="s">
        <v>1078</v>
      </c>
      <c r="O245" s="6" t="s">
        <v>1079</v>
      </c>
      <c r="P245" s="6" t="s">
        <v>1080</v>
      </c>
      <c r="Q245" s="6" t="s">
        <v>1081</v>
      </c>
      <c r="R245" s="6" t="s">
        <v>614</v>
      </c>
      <c r="S245" s="6" t="s">
        <v>507</v>
      </c>
      <c r="T245" s="6">
        <v>-29.166665999999999</v>
      </c>
      <c r="U245" s="6">
        <v>-50.083333000000003</v>
      </c>
      <c r="V245" s="8" t="s">
        <v>1556</v>
      </c>
    </row>
    <row r="246" spans="1:22" ht="15.75" x14ac:dyDescent="0.25">
      <c r="A246" s="6" t="s">
        <v>1082</v>
      </c>
      <c r="B246" s="6" t="s">
        <v>1083</v>
      </c>
      <c r="C246" s="12" t="s">
        <v>1142</v>
      </c>
      <c r="D246" s="6" t="s">
        <v>1084</v>
      </c>
      <c r="E246" s="6" t="s">
        <v>1085</v>
      </c>
      <c r="F246" s="6" t="s">
        <v>1086</v>
      </c>
      <c r="G246" s="6" t="s">
        <v>697</v>
      </c>
      <c r="H246" s="6">
        <v>2007</v>
      </c>
      <c r="I246" s="6">
        <v>7</v>
      </c>
      <c r="J246" s="6">
        <v>4</v>
      </c>
      <c r="K246" s="6">
        <v>323</v>
      </c>
      <c r="L246" s="6">
        <v>333</v>
      </c>
      <c r="M246" s="6" t="s">
        <v>507</v>
      </c>
      <c r="N246" s="15" t="s">
        <v>1087</v>
      </c>
      <c r="O246" s="6" t="s">
        <v>1088</v>
      </c>
      <c r="P246" s="12" t="s">
        <v>1089</v>
      </c>
      <c r="Q246" s="12" t="s">
        <v>1090</v>
      </c>
      <c r="R246" s="6" t="s">
        <v>501</v>
      </c>
      <c r="S246" s="6" t="s">
        <v>507</v>
      </c>
      <c r="T246" s="6">
        <v>-24.550037</v>
      </c>
      <c r="U246" s="6">
        <v>-50.249904999999998</v>
      </c>
      <c r="V246" s="8" t="s">
        <v>1563</v>
      </c>
    </row>
    <row r="247" spans="1:22" ht="15.75" x14ac:dyDescent="0.25">
      <c r="A247" s="6" t="s">
        <v>1091</v>
      </c>
      <c r="B247" s="6" t="s">
        <v>1092</v>
      </c>
      <c r="C247" s="6" t="s">
        <v>1093</v>
      </c>
      <c r="D247" s="6" t="s">
        <v>1094</v>
      </c>
      <c r="E247" s="6" t="s">
        <v>1095</v>
      </c>
      <c r="F247" s="6" t="s">
        <v>1096</v>
      </c>
      <c r="G247" s="6" t="s">
        <v>1097</v>
      </c>
      <c r="H247" s="6">
        <v>2011</v>
      </c>
      <c r="I247" s="6">
        <v>52</v>
      </c>
      <c r="J247" s="6" t="s">
        <v>507</v>
      </c>
      <c r="K247" s="6">
        <v>61</v>
      </c>
      <c r="L247" s="6" t="s">
        <v>507</v>
      </c>
      <c r="M247" s="6" t="s">
        <v>507</v>
      </c>
      <c r="N247" s="6" t="s">
        <v>507</v>
      </c>
      <c r="O247" s="6" t="s">
        <v>1098</v>
      </c>
      <c r="P247" s="6" t="s">
        <v>1524</v>
      </c>
      <c r="Q247" s="6" t="s">
        <v>1525</v>
      </c>
      <c r="R247" s="6" t="s">
        <v>614</v>
      </c>
      <c r="S247" s="6" t="s">
        <v>507</v>
      </c>
      <c r="T247" s="6">
        <v>-25.319866999999999</v>
      </c>
      <c r="U247" s="6">
        <v>-49.157138000000003</v>
      </c>
      <c r="V247" s="8" t="s">
        <v>1563</v>
      </c>
    </row>
    <row r="248" spans="1:22" ht="15.75" x14ac:dyDescent="0.25">
      <c r="A248" s="6" t="s">
        <v>1099</v>
      </c>
      <c r="B248" s="12" t="s">
        <v>1100</v>
      </c>
      <c r="C248" s="6" t="s">
        <v>1101</v>
      </c>
      <c r="D248" s="6" t="s">
        <v>1102</v>
      </c>
      <c r="E248" s="6" t="s">
        <v>875</v>
      </c>
      <c r="F248" s="6" t="s">
        <v>1103</v>
      </c>
      <c r="G248" s="6" t="s">
        <v>507</v>
      </c>
      <c r="H248" s="6">
        <v>2015</v>
      </c>
      <c r="I248" s="6">
        <v>55</v>
      </c>
      <c r="J248" s="6">
        <v>15</v>
      </c>
      <c r="K248" s="6">
        <v>217</v>
      </c>
      <c r="L248" s="6">
        <v>230</v>
      </c>
      <c r="M248" s="6" t="s">
        <v>507</v>
      </c>
      <c r="N248" s="6" t="s">
        <v>1104</v>
      </c>
      <c r="O248" s="6" t="s">
        <v>1105</v>
      </c>
      <c r="P248" s="6" t="s">
        <v>1526</v>
      </c>
      <c r="Q248" s="6" t="s">
        <v>1527</v>
      </c>
      <c r="R248" s="6" t="s">
        <v>614</v>
      </c>
      <c r="S248" s="6" t="s">
        <v>507</v>
      </c>
      <c r="T248" s="6">
        <v>-24.572778</v>
      </c>
      <c r="U248" s="6">
        <v>-49.926388000000003</v>
      </c>
      <c r="V248" s="8" t="s">
        <v>1559</v>
      </c>
    </row>
    <row r="249" spans="1:22" ht="15.75" x14ac:dyDescent="0.25">
      <c r="A249" s="6" t="s">
        <v>1106</v>
      </c>
      <c r="B249" s="6" t="s">
        <v>1107</v>
      </c>
      <c r="C249" s="6" t="s">
        <v>1108</v>
      </c>
      <c r="D249" s="6" t="s">
        <v>1109</v>
      </c>
      <c r="E249" s="6" t="s">
        <v>712</v>
      </c>
      <c r="F249" s="6" t="s">
        <v>1110</v>
      </c>
      <c r="G249" s="6" t="s">
        <v>825</v>
      </c>
      <c r="H249" s="6">
        <v>2014</v>
      </c>
      <c r="I249" s="6">
        <v>27</v>
      </c>
      <c r="J249" s="6">
        <v>3</v>
      </c>
      <c r="K249" s="6">
        <v>123</v>
      </c>
      <c r="L249" s="6">
        <v>129</v>
      </c>
      <c r="M249" s="6" t="s">
        <v>507</v>
      </c>
      <c r="N249" s="6" t="s">
        <v>1111</v>
      </c>
      <c r="O249" s="6" t="s">
        <v>1112</v>
      </c>
      <c r="P249" s="6" t="s">
        <v>1113</v>
      </c>
      <c r="Q249" s="6" t="s">
        <v>1114</v>
      </c>
      <c r="R249" s="6" t="s">
        <v>501</v>
      </c>
      <c r="S249" s="6" t="s">
        <v>507</v>
      </c>
      <c r="T249" s="6">
        <v>-26.7</v>
      </c>
      <c r="U249" s="6">
        <v>-49.666666999999997</v>
      </c>
      <c r="V249" s="8" t="s">
        <v>1563</v>
      </c>
    </row>
    <row r="250" spans="1:22" ht="15.75" x14ac:dyDescent="0.25">
      <c r="A250" s="6" t="s">
        <v>1115</v>
      </c>
      <c r="B250" s="6" t="s">
        <v>1116</v>
      </c>
      <c r="C250" s="6" t="s">
        <v>1117</v>
      </c>
      <c r="D250" s="12" t="s">
        <v>1118</v>
      </c>
      <c r="E250" s="6" t="s">
        <v>712</v>
      </c>
      <c r="F250" s="6" t="s">
        <v>1119</v>
      </c>
      <c r="G250" s="6" t="s">
        <v>825</v>
      </c>
      <c r="H250" s="6">
        <v>2011</v>
      </c>
      <c r="I250" s="6">
        <v>24</v>
      </c>
      <c r="J250" s="6">
        <v>3</v>
      </c>
      <c r="K250" s="6">
        <v>73</v>
      </c>
      <c r="L250" s="6">
        <v>84</v>
      </c>
      <c r="M250" s="6" t="s">
        <v>507</v>
      </c>
      <c r="N250" s="6" t="s">
        <v>1120</v>
      </c>
      <c r="O250" s="6" t="s">
        <v>1121</v>
      </c>
      <c r="P250" s="6" t="s">
        <v>1122</v>
      </c>
      <c r="Q250" s="6" t="s">
        <v>1123</v>
      </c>
      <c r="R250" s="6" t="s">
        <v>501</v>
      </c>
      <c r="S250" s="6" t="s">
        <v>507</v>
      </c>
      <c r="T250" s="6">
        <v>-27.716667000000001</v>
      </c>
      <c r="U250" s="6">
        <v>-48.816667000000002</v>
      </c>
      <c r="V250" s="8" t="s">
        <v>1563</v>
      </c>
    </row>
    <row r="251" spans="1:22" ht="15.75" x14ac:dyDescent="0.25">
      <c r="A251" s="6" t="s">
        <v>1115</v>
      </c>
      <c r="B251" s="6" t="s">
        <v>1116</v>
      </c>
      <c r="C251" s="6" t="s">
        <v>1117</v>
      </c>
      <c r="D251" s="12" t="s">
        <v>1118</v>
      </c>
      <c r="E251" s="6" t="s">
        <v>712</v>
      </c>
      <c r="F251" s="6" t="s">
        <v>1119</v>
      </c>
      <c r="G251" s="6" t="s">
        <v>825</v>
      </c>
      <c r="H251" s="6">
        <v>2011</v>
      </c>
      <c r="I251" s="6">
        <v>24</v>
      </c>
      <c r="J251" s="6">
        <v>3</v>
      </c>
      <c r="K251" s="6">
        <v>73</v>
      </c>
      <c r="L251" s="6">
        <v>84</v>
      </c>
      <c r="M251" s="6" t="s">
        <v>507</v>
      </c>
      <c r="N251" s="6" t="s">
        <v>1120</v>
      </c>
      <c r="O251" s="6" t="s">
        <v>1124</v>
      </c>
      <c r="P251" s="6" t="s">
        <v>1125</v>
      </c>
      <c r="Q251" s="6" t="s">
        <v>1123</v>
      </c>
      <c r="R251" s="6" t="s">
        <v>501</v>
      </c>
      <c r="S251" s="6" t="s">
        <v>507</v>
      </c>
      <c r="T251" s="6">
        <v>-27.666671000000001</v>
      </c>
      <c r="U251" s="6">
        <v>-48.816667000000002</v>
      </c>
      <c r="V251" s="8" t="s">
        <v>1563</v>
      </c>
    </row>
    <row r="252" spans="1:22" ht="15.75" x14ac:dyDescent="0.25">
      <c r="A252" s="6" t="s">
        <v>1115</v>
      </c>
      <c r="B252" s="6" t="s">
        <v>1116</v>
      </c>
      <c r="C252" s="6" t="s">
        <v>1117</v>
      </c>
      <c r="D252" s="12" t="s">
        <v>1118</v>
      </c>
      <c r="E252" s="6" t="s">
        <v>712</v>
      </c>
      <c r="F252" s="6" t="s">
        <v>1119</v>
      </c>
      <c r="G252" s="6" t="s">
        <v>825</v>
      </c>
      <c r="H252" s="6">
        <v>2011</v>
      </c>
      <c r="I252" s="6">
        <v>24</v>
      </c>
      <c r="J252" s="6">
        <v>3</v>
      </c>
      <c r="K252" s="6">
        <v>73</v>
      </c>
      <c r="L252" s="6">
        <v>84</v>
      </c>
      <c r="M252" s="6" t="s">
        <v>507</v>
      </c>
      <c r="N252" s="6" t="s">
        <v>1120</v>
      </c>
      <c r="O252" s="6" t="s">
        <v>1126</v>
      </c>
      <c r="P252" s="6" t="s">
        <v>1127</v>
      </c>
      <c r="Q252" s="6" t="s">
        <v>1128</v>
      </c>
      <c r="R252" s="6" t="s">
        <v>501</v>
      </c>
      <c r="S252" s="6" t="s">
        <v>507</v>
      </c>
      <c r="T252" s="6">
        <v>-27.883333</v>
      </c>
      <c r="U252" s="6">
        <v>-48.85</v>
      </c>
      <c r="V252" s="8" t="s">
        <v>1563</v>
      </c>
    </row>
    <row r="253" spans="1:22" ht="15.75" x14ac:dyDescent="0.25">
      <c r="A253" s="6" t="s">
        <v>1115</v>
      </c>
      <c r="B253" s="6" t="s">
        <v>1116</v>
      </c>
      <c r="C253" s="6" t="s">
        <v>1117</v>
      </c>
      <c r="D253" s="12" t="s">
        <v>1118</v>
      </c>
      <c r="E253" s="6" t="s">
        <v>712</v>
      </c>
      <c r="F253" s="6" t="s">
        <v>1119</v>
      </c>
      <c r="G253" s="6" t="s">
        <v>825</v>
      </c>
      <c r="H253" s="6">
        <v>2011</v>
      </c>
      <c r="I253" s="6">
        <v>24</v>
      </c>
      <c r="J253" s="6">
        <v>3</v>
      </c>
      <c r="K253" s="6">
        <v>73</v>
      </c>
      <c r="L253" s="6">
        <v>84</v>
      </c>
      <c r="M253" s="6" t="s">
        <v>507</v>
      </c>
      <c r="N253" s="6" t="s">
        <v>1120</v>
      </c>
      <c r="O253" s="6" t="s">
        <v>1129</v>
      </c>
      <c r="P253" s="6" t="s">
        <v>1130</v>
      </c>
      <c r="Q253" s="6" t="s">
        <v>1131</v>
      </c>
      <c r="R253" s="6" t="s">
        <v>614</v>
      </c>
      <c r="S253" s="6" t="s">
        <v>507</v>
      </c>
      <c r="T253" s="6">
        <v>-27.845832999999999</v>
      </c>
      <c r="U253" s="6">
        <v>-48.430833</v>
      </c>
      <c r="V253" s="8" t="s">
        <v>1563</v>
      </c>
    </row>
    <row r="254" spans="1:22" ht="15.75" x14ac:dyDescent="0.25">
      <c r="A254" s="6" t="s">
        <v>948</v>
      </c>
      <c r="B254" s="6" t="s">
        <v>1132</v>
      </c>
      <c r="C254" s="6" t="s">
        <v>1133</v>
      </c>
      <c r="D254" s="6" t="s">
        <v>1134</v>
      </c>
      <c r="E254" s="6" t="s">
        <v>782</v>
      </c>
      <c r="F254" s="6" t="s">
        <v>1135</v>
      </c>
      <c r="G254" s="6" t="s">
        <v>896</v>
      </c>
      <c r="H254" s="6">
        <v>2008</v>
      </c>
      <c r="I254" s="6">
        <v>6</v>
      </c>
      <c r="J254" s="6">
        <v>1</v>
      </c>
      <c r="K254" s="6">
        <v>117</v>
      </c>
      <c r="L254" s="6">
        <v>125</v>
      </c>
      <c r="M254" s="6" t="s">
        <v>507</v>
      </c>
      <c r="N254" s="6" t="s">
        <v>507</v>
      </c>
      <c r="O254" s="6" t="s">
        <v>1136</v>
      </c>
      <c r="P254" s="6" t="s">
        <v>507</v>
      </c>
      <c r="Q254" s="6" t="s">
        <v>507</v>
      </c>
      <c r="R254" s="6" t="s">
        <v>507</v>
      </c>
      <c r="S254" s="6" t="s">
        <v>1137</v>
      </c>
      <c r="T254" s="6">
        <v>-30.050370000000001</v>
      </c>
      <c r="U254" s="6">
        <v>-51.1218</v>
      </c>
      <c r="V254" s="8" t="s">
        <v>1563</v>
      </c>
    </row>
    <row r="255" spans="1:22" ht="15.75" x14ac:dyDescent="0.25">
      <c r="A255" s="6" t="s">
        <v>957</v>
      </c>
      <c r="B255" s="6" t="s">
        <v>949</v>
      </c>
      <c r="C255" s="6" t="s">
        <v>949</v>
      </c>
      <c r="D255" s="6" t="s">
        <v>950</v>
      </c>
      <c r="E255" s="6" t="s">
        <v>951</v>
      </c>
      <c r="F255" s="6" t="s">
        <v>952</v>
      </c>
      <c r="G255" s="6" t="s">
        <v>507</v>
      </c>
      <c r="H255" s="6">
        <f>2018</f>
        <v>2018</v>
      </c>
      <c r="I255" s="6">
        <f>47</f>
        <v>47</v>
      </c>
      <c r="J255" s="22" t="s">
        <v>953</v>
      </c>
      <c r="K255" s="6">
        <f>15</f>
        <v>15</v>
      </c>
      <c r="L255" s="6">
        <f>31</f>
        <v>31</v>
      </c>
      <c r="M255" s="6" t="s">
        <v>507</v>
      </c>
      <c r="N255" s="6" t="s">
        <v>954</v>
      </c>
      <c r="O255" s="6" t="s">
        <v>955</v>
      </c>
      <c r="P255" s="6" t="s">
        <v>1528</v>
      </c>
      <c r="Q255" s="6" t="s">
        <v>1529</v>
      </c>
      <c r="R255" s="5" t="s">
        <v>614</v>
      </c>
      <c r="S255" s="6" t="s">
        <v>956</v>
      </c>
      <c r="T255" s="6">
        <v>-25.149919000000001</v>
      </c>
      <c r="U255" s="6">
        <v>-52.418157999999998</v>
      </c>
      <c r="V255" s="8" t="s">
        <v>1563</v>
      </c>
    </row>
    <row r="256" spans="1:22" ht="15.75" x14ac:dyDescent="0.25">
      <c r="A256" s="6" t="s">
        <v>969</v>
      </c>
      <c r="B256" s="6" t="s">
        <v>959</v>
      </c>
      <c r="C256" s="6" t="s">
        <v>959</v>
      </c>
      <c r="D256" s="6" t="s">
        <v>958</v>
      </c>
      <c r="E256" s="6" t="s">
        <v>960</v>
      </c>
      <c r="F256" s="6" t="s">
        <v>961</v>
      </c>
      <c r="G256" s="6" t="s">
        <v>777</v>
      </c>
      <c r="H256" s="6">
        <f>2010</f>
        <v>2010</v>
      </c>
      <c r="I256" s="6">
        <v>1</v>
      </c>
      <c r="J256" s="6">
        <f>2</f>
        <v>2</v>
      </c>
      <c r="K256" s="23">
        <f>105</f>
        <v>105</v>
      </c>
      <c r="L256" s="6">
        <f>110</f>
        <v>110</v>
      </c>
      <c r="M256" s="6" t="s">
        <v>507</v>
      </c>
      <c r="N256" s="6" t="s">
        <v>968</v>
      </c>
      <c r="O256" s="6" t="s">
        <v>962</v>
      </c>
      <c r="P256" s="6" t="s">
        <v>966</v>
      </c>
      <c r="Q256" s="6" t="s">
        <v>967</v>
      </c>
      <c r="R256" s="5" t="s">
        <v>614</v>
      </c>
      <c r="S256" s="6" t="s">
        <v>963</v>
      </c>
      <c r="T256" s="6">
        <v>-24.324999999999999</v>
      </c>
      <c r="U256" s="6">
        <v>-50.000556000000003</v>
      </c>
      <c r="V256" s="8" t="s">
        <v>1565</v>
      </c>
    </row>
    <row r="257" spans="1:22" ht="15.75" x14ac:dyDescent="0.25">
      <c r="A257" s="6" t="s">
        <v>969</v>
      </c>
      <c r="B257" s="6" t="s">
        <v>959</v>
      </c>
      <c r="C257" s="6" t="s">
        <v>959</v>
      </c>
      <c r="D257" s="6" t="s">
        <v>958</v>
      </c>
      <c r="E257" s="6" t="s">
        <v>960</v>
      </c>
      <c r="F257" s="6" t="s">
        <v>961</v>
      </c>
      <c r="G257" s="6" t="s">
        <v>777</v>
      </c>
      <c r="H257" s="6">
        <f>2010</f>
        <v>2010</v>
      </c>
      <c r="I257" s="6">
        <v>1</v>
      </c>
      <c r="J257" s="6">
        <f>2</f>
        <v>2</v>
      </c>
      <c r="K257" s="23">
        <f>105</f>
        <v>105</v>
      </c>
      <c r="L257" s="6">
        <f>110</f>
        <v>110</v>
      </c>
      <c r="M257" s="6" t="s">
        <v>507</v>
      </c>
      <c r="N257" s="6" t="s">
        <v>968</v>
      </c>
      <c r="O257" s="6" t="s">
        <v>962</v>
      </c>
      <c r="P257" s="6" t="s">
        <v>965</v>
      </c>
      <c r="Q257" s="6" t="s">
        <v>964</v>
      </c>
      <c r="R257" s="5" t="s">
        <v>614</v>
      </c>
      <c r="S257" s="6" t="s">
        <v>963</v>
      </c>
      <c r="T257" s="6">
        <v>-24.360551000000001</v>
      </c>
      <c r="U257" s="6">
        <v>-50.00611</v>
      </c>
      <c r="V257" s="8" t="s">
        <v>1565</v>
      </c>
    </row>
    <row r="258" spans="1:22" ht="15.75" x14ac:dyDescent="0.25">
      <c r="A258" s="6" t="s">
        <v>984</v>
      </c>
      <c r="B258" s="6" t="s">
        <v>980</v>
      </c>
      <c r="C258" s="6" t="s">
        <v>977</v>
      </c>
      <c r="D258" s="6" t="s">
        <v>974</v>
      </c>
      <c r="E258" s="6" t="s">
        <v>979</v>
      </c>
      <c r="F258" s="6" t="s">
        <v>1530</v>
      </c>
      <c r="G258" s="6" t="s">
        <v>813</v>
      </c>
      <c r="H258" s="6">
        <f>2000</f>
        <v>2000</v>
      </c>
      <c r="I258" s="6">
        <f>17</f>
        <v>17</v>
      </c>
      <c r="J258" s="6">
        <f>1</f>
        <v>1</v>
      </c>
      <c r="K258" s="6">
        <f>175</f>
        <v>175</v>
      </c>
      <c r="L258" s="6">
        <f>181</f>
        <v>181</v>
      </c>
      <c r="M258" s="6" t="s">
        <v>507</v>
      </c>
      <c r="N258" s="6" t="s">
        <v>976</v>
      </c>
      <c r="O258" s="6" t="s">
        <v>975</v>
      </c>
      <c r="P258" s="6" t="s">
        <v>972</v>
      </c>
      <c r="Q258" s="6" t="s">
        <v>973</v>
      </c>
      <c r="R258" s="6" t="s">
        <v>501</v>
      </c>
      <c r="S258" s="6" t="s">
        <v>963</v>
      </c>
      <c r="T258" s="6">
        <v>-25.566666000000001</v>
      </c>
      <c r="U258" s="6">
        <v>-49.766666999999998</v>
      </c>
      <c r="V258" s="8" t="s">
        <v>1565</v>
      </c>
    </row>
    <row r="259" spans="1:22" ht="15.75" x14ac:dyDescent="0.25">
      <c r="A259" s="6" t="s">
        <v>984</v>
      </c>
      <c r="B259" s="6" t="s">
        <v>980</v>
      </c>
      <c r="C259" s="6" t="s">
        <v>977</v>
      </c>
      <c r="D259" s="6" t="s">
        <v>974</v>
      </c>
      <c r="E259" s="6" t="s">
        <v>979</v>
      </c>
      <c r="F259" s="6" t="s">
        <v>1530</v>
      </c>
      <c r="G259" s="6" t="s">
        <v>813</v>
      </c>
      <c r="H259" s="6">
        <f>2000</f>
        <v>2000</v>
      </c>
      <c r="I259" s="6">
        <f>17</f>
        <v>17</v>
      </c>
      <c r="J259" s="6">
        <f>1</f>
        <v>1</v>
      </c>
      <c r="K259" s="6">
        <f>175</f>
        <v>175</v>
      </c>
      <c r="L259" s="6">
        <f>181</f>
        <v>181</v>
      </c>
      <c r="M259" s="6" t="s">
        <v>507</v>
      </c>
      <c r="N259" s="6" t="s">
        <v>976</v>
      </c>
      <c r="O259" s="6" t="s">
        <v>975</v>
      </c>
      <c r="P259" s="6" t="s">
        <v>970</v>
      </c>
      <c r="Q259" s="6" t="s">
        <v>971</v>
      </c>
      <c r="R259" s="6" t="s">
        <v>501</v>
      </c>
      <c r="S259" s="6" t="s">
        <v>963</v>
      </c>
      <c r="T259" s="6">
        <v>-25.6</v>
      </c>
      <c r="U259" s="6">
        <v>-49.816667000000002</v>
      </c>
      <c r="V259" s="8" t="s">
        <v>1565</v>
      </c>
    </row>
    <row r="260" spans="1:22" ht="15.75" x14ac:dyDescent="0.25">
      <c r="A260" s="6" t="s">
        <v>989</v>
      </c>
      <c r="B260" s="6" t="s">
        <v>1188</v>
      </c>
      <c r="C260" s="6" t="s">
        <v>985</v>
      </c>
      <c r="D260" s="6" t="s">
        <v>978</v>
      </c>
      <c r="E260" s="6" t="s">
        <v>979</v>
      </c>
      <c r="F260" s="6" t="s">
        <v>981</v>
      </c>
      <c r="G260" s="6" t="s">
        <v>697</v>
      </c>
      <c r="H260" s="6">
        <f>2004</f>
        <v>2004</v>
      </c>
      <c r="I260" s="6">
        <f>21</f>
        <v>21</v>
      </c>
      <c r="J260" s="6">
        <f>4</f>
        <v>4</v>
      </c>
      <c r="K260" s="6">
        <f>821</f>
        <v>821</v>
      </c>
      <c r="L260" s="6">
        <f>826</f>
        <v>826</v>
      </c>
      <c r="M260" s="6" t="s">
        <v>507</v>
      </c>
      <c r="N260" s="6" t="s">
        <v>986</v>
      </c>
      <c r="O260" s="6" t="s">
        <v>982</v>
      </c>
      <c r="P260" s="6" t="s">
        <v>1531</v>
      </c>
      <c r="Q260" s="6" t="s">
        <v>1532</v>
      </c>
      <c r="R260" s="5" t="s">
        <v>614</v>
      </c>
      <c r="S260" s="6" t="s">
        <v>983</v>
      </c>
      <c r="T260" s="6">
        <v>-25.497779000000001</v>
      </c>
      <c r="U260" s="6">
        <v>-49.656753000000002</v>
      </c>
      <c r="V260" s="8" t="s">
        <v>1012</v>
      </c>
    </row>
    <row r="261" spans="1:22" ht="15.75" x14ac:dyDescent="0.25">
      <c r="A261" s="6" t="s">
        <v>995</v>
      </c>
      <c r="B261" s="6" t="s">
        <v>991</v>
      </c>
      <c r="C261" s="6" t="s">
        <v>990</v>
      </c>
      <c r="D261" s="6" t="s">
        <v>987</v>
      </c>
      <c r="E261" s="6" t="s">
        <v>979</v>
      </c>
      <c r="F261" s="6" t="s">
        <v>994</v>
      </c>
      <c r="G261" s="6" t="s">
        <v>777</v>
      </c>
      <c r="H261" s="6">
        <f>2006</f>
        <v>2006</v>
      </c>
      <c r="I261" s="6">
        <f>23</f>
        <v>23</v>
      </c>
      <c r="J261" s="6">
        <f>2</f>
        <v>2</v>
      </c>
      <c r="K261" s="6">
        <f>584</f>
        <v>584</v>
      </c>
      <c r="L261" s="6">
        <f>587</f>
        <v>587</v>
      </c>
      <c r="M261" s="6" t="s">
        <v>507</v>
      </c>
      <c r="N261" s="6" t="s">
        <v>988</v>
      </c>
      <c r="O261" s="6" t="s">
        <v>992</v>
      </c>
      <c r="P261" s="12" t="s">
        <v>993</v>
      </c>
      <c r="Q261" s="6" t="s">
        <v>716</v>
      </c>
      <c r="R261" s="5" t="s">
        <v>614</v>
      </c>
      <c r="S261" s="6" t="s">
        <v>507</v>
      </c>
      <c r="T261" s="6">
        <v>-26.583055000000002</v>
      </c>
      <c r="U261" s="6">
        <v>-51.604443000000003</v>
      </c>
      <c r="V261" s="8" t="s">
        <v>1012</v>
      </c>
    </row>
    <row r="262" spans="1:22" ht="15.75" x14ac:dyDescent="0.25">
      <c r="A262" s="6" t="s">
        <v>1547</v>
      </c>
      <c r="B262" s="6" t="s">
        <v>1548</v>
      </c>
      <c r="C262" s="6" t="s">
        <v>1548</v>
      </c>
      <c r="D262" s="6" t="s">
        <v>1549</v>
      </c>
      <c r="E262" s="6" t="s">
        <v>1550</v>
      </c>
      <c r="F262" s="6" t="s">
        <v>1551</v>
      </c>
      <c r="G262" s="6" t="s">
        <v>507</v>
      </c>
      <c r="H262" s="6">
        <f>2006</f>
        <v>2006</v>
      </c>
      <c r="I262" s="6">
        <f>45</f>
        <v>45</v>
      </c>
      <c r="J262" s="6" t="s">
        <v>507</v>
      </c>
      <c r="K262" s="6" t="s">
        <v>507</v>
      </c>
      <c r="L262" s="6" t="s">
        <v>507</v>
      </c>
      <c r="M262" s="6" t="s">
        <v>507</v>
      </c>
      <c r="N262" s="6" t="s">
        <v>507</v>
      </c>
      <c r="O262" s="6" t="s">
        <v>507</v>
      </c>
      <c r="P262" s="6" t="s">
        <v>507</v>
      </c>
      <c r="Q262" s="6" t="s">
        <v>507</v>
      </c>
      <c r="R262" s="6" t="s">
        <v>507</v>
      </c>
      <c r="S262" s="6" t="s">
        <v>1552</v>
      </c>
      <c r="T262" s="6" t="s">
        <v>507</v>
      </c>
      <c r="U262" s="6" t="s">
        <v>507</v>
      </c>
      <c r="V262" s="8" t="s">
        <v>1556</v>
      </c>
    </row>
    <row r="263" spans="1:22" ht="15.75" x14ac:dyDescent="0.25">
      <c r="A263" s="6" t="s">
        <v>1173</v>
      </c>
      <c r="B263" s="17" t="s">
        <v>1176</v>
      </c>
      <c r="C263" s="17" t="s">
        <v>1175</v>
      </c>
      <c r="D263" s="17" t="s">
        <v>1179</v>
      </c>
      <c r="E263" s="6" t="s">
        <v>1180</v>
      </c>
      <c r="F263" s="6" t="s">
        <v>1177</v>
      </c>
      <c r="G263" s="6" t="s">
        <v>1181</v>
      </c>
      <c r="H263" s="6">
        <f>2018</f>
        <v>2018</v>
      </c>
      <c r="I263" s="6">
        <f>65</f>
        <v>65</v>
      </c>
      <c r="J263" s="6">
        <f>2</f>
        <v>2</v>
      </c>
      <c r="K263" s="6" t="s">
        <v>1182</v>
      </c>
      <c r="L263" s="6" t="s">
        <v>1183</v>
      </c>
      <c r="M263" s="6" t="s">
        <v>507</v>
      </c>
      <c r="N263" s="6" t="s">
        <v>1178</v>
      </c>
      <c r="O263" s="6" t="s">
        <v>555</v>
      </c>
      <c r="P263" s="6" t="s">
        <v>1533</v>
      </c>
      <c r="Q263" s="6" t="s">
        <v>1534</v>
      </c>
      <c r="R263" s="5" t="s">
        <v>614</v>
      </c>
      <c r="S263" s="6" t="s">
        <v>507</v>
      </c>
      <c r="T263" s="6">
        <v>-30.431414</v>
      </c>
      <c r="U263" s="6">
        <v>-55.469417</v>
      </c>
      <c r="V263" s="8" t="s">
        <v>1556</v>
      </c>
    </row>
    <row r="264" spans="1:22" ht="15.75" x14ac:dyDescent="0.25">
      <c r="A264" s="6" t="s">
        <v>1173</v>
      </c>
      <c r="B264" s="17" t="s">
        <v>1176</v>
      </c>
      <c r="C264" s="17" t="s">
        <v>1175</v>
      </c>
      <c r="D264" s="17" t="s">
        <v>1179</v>
      </c>
      <c r="E264" s="6" t="s">
        <v>1180</v>
      </c>
      <c r="F264" s="6" t="s">
        <v>1177</v>
      </c>
      <c r="G264" s="6" t="s">
        <v>1181</v>
      </c>
      <c r="H264" s="6">
        <f>2018</f>
        <v>2018</v>
      </c>
      <c r="I264" s="6">
        <f>65</f>
        <v>65</v>
      </c>
      <c r="J264" s="6">
        <f>2</f>
        <v>2</v>
      </c>
      <c r="K264" s="6" t="s">
        <v>1182</v>
      </c>
      <c r="L264" s="6" t="s">
        <v>1183</v>
      </c>
      <c r="M264" s="6" t="s">
        <v>507</v>
      </c>
      <c r="N264" s="6" t="s">
        <v>1178</v>
      </c>
      <c r="O264" s="6" t="s">
        <v>1184</v>
      </c>
      <c r="P264" s="6" t="s">
        <v>1535</v>
      </c>
      <c r="Q264" s="6" t="s">
        <v>1536</v>
      </c>
      <c r="R264" s="5" t="s">
        <v>614</v>
      </c>
      <c r="S264" s="6" t="s">
        <v>507</v>
      </c>
      <c r="T264" s="6">
        <v>-29.866139</v>
      </c>
      <c r="U264" s="6">
        <v>-51.365138999999999</v>
      </c>
      <c r="V264" s="8" t="s">
        <v>1556</v>
      </c>
    </row>
    <row r="265" spans="1:22" ht="15.75" x14ac:dyDescent="0.25">
      <c r="A265" s="6" t="s">
        <v>1173</v>
      </c>
      <c r="B265" s="17" t="s">
        <v>1176</v>
      </c>
      <c r="C265" s="17" t="s">
        <v>1175</v>
      </c>
      <c r="D265" s="17" t="s">
        <v>1179</v>
      </c>
      <c r="E265" s="6" t="s">
        <v>1180</v>
      </c>
      <c r="F265" s="6" t="s">
        <v>1177</v>
      </c>
      <c r="G265" s="6" t="s">
        <v>1181</v>
      </c>
      <c r="H265" s="6">
        <f>2018</f>
        <v>2018</v>
      </c>
      <c r="I265" s="6">
        <f>65</f>
        <v>65</v>
      </c>
      <c r="J265" s="6">
        <f>2</f>
        <v>2</v>
      </c>
      <c r="K265" s="6" t="s">
        <v>1182</v>
      </c>
      <c r="L265" s="6" t="s">
        <v>1183</v>
      </c>
      <c r="M265" s="6" t="s">
        <v>507</v>
      </c>
      <c r="N265" s="6" t="s">
        <v>1178</v>
      </c>
      <c r="O265" s="6" t="s">
        <v>1185</v>
      </c>
      <c r="P265" s="6" t="s">
        <v>1537</v>
      </c>
      <c r="Q265" s="6" t="s">
        <v>1538</v>
      </c>
      <c r="R265" s="5" t="s">
        <v>614</v>
      </c>
      <c r="S265" s="6" t="s">
        <v>507</v>
      </c>
      <c r="T265" s="6">
        <v>-30.092222</v>
      </c>
      <c r="U265" s="6">
        <v>-50.850000999999999</v>
      </c>
      <c r="V265" s="8" t="s">
        <v>1556</v>
      </c>
    </row>
    <row r="266" spans="1:22" ht="15.75" x14ac:dyDescent="0.25">
      <c r="A266" s="6" t="s">
        <v>1173</v>
      </c>
      <c r="B266" s="17" t="s">
        <v>1176</v>
      </c>
      <c r="C266" s="17" t="s">
        <v>1175</v>
      </c>
      <c r="D266" s="17" t="s">
        <v>1179</v>
      </c>
      <c r="E266" s="6" t="s">
        <v>1180</v>
      </c>
      <c r="F266" s="6" t="s">
        <v>1177</v>
      </c>
      <c r="G266" s="6" t="s">
        <v>1181</v>
      </c>
      <c r="H266" s="6">
        <f>2018</f>
        <v>2018</v>
      </c>
      <c r="I266" s="6">
        <f>65</f>
        <v>65</v>
      </c>
      <c r="J266" s="6">
        <f>2</f>
        <v>2</v>
      </c>
      <c r="K266" s="6" t="s">
        <v>1182</v>
      </c>
      <c r="L266" s="6" t="s">
        <v>1183</v>
      </c>
      <c r="M266" s="6" t="s">
        <v>507</v>
      </c>
      <c r="N266" s="6" t="s">
        <v>1178</v>
      </c>
      <c r="O266" s="6" t="s">
        <v>597</v>
      </c>
      <c r="P266" s="6" t="s">
        <v>1539</v>
      </c>
      <c r="Q266" s="6" t="s">
        <v>1540</v>
      </c>
      <c r="R266" s="5" t="s">
        <v>614</v>
      </c>
      <c r="S266" s="6" t="s">
        <v>507</v>
      </c>
      <c r="T266" s="6">
        <v>-31.483248</v>
      </c>
      <c r="U266" s="6">
        <v>-53.812240000000003</v>
      </c>
      <c r="V266" s="8" t="s">
        <v>1556</v>
      </c>
    </row>
    <row r="267" spans="1:22" s="28" customFormat="1" ht="15.75" x14ac:dyDescent="0.25">
      <c r="A267" s="26" t="s">
        <v>1186</v>
      </c>
      <c r="B267" s="27" t="s">
        <v>1189</v>
      </c>
      <c r="C267" s="27" t="s">
        <v>1189</v>
      </c>
      <c r="D267" s="27" t="s">
        <v>1190</v>
      </c>
      <c r="E267" s="27" t="s">
        <v>1191</v>
      </c>
      <c r="F267" s="26" t="s">
        <v>1357</v>
      </c>
      <c r="G267" s="26" t="s">
        <v>507</v>
      </c>
      <c r="H267" s="26">
        <f>1999</f>
        <v>1999</v>
      </c>
      <c r="I267" s="26">
        <f>63</f>
        <v>63</v>
      </c>
      <c r="J267" s="26">
        <f>4</f>
        <v>4</v>
      </c>
      <c r="K267" s="26">
        <f>525</f>
        <v>525</v>
      </c>
      <c r="L267" s="26">
        <f>530</f>
        <v>530</v>
      </c>
      <c r="M267" s="26" t="s">
        <v>507</v>
      </c>
      <c r="N267" s="26" t="s">
        <v>507</v>
      </c>
      <c r="O267" s="26" t="s">
        <v>1187</v>
      </c>
      <c r="P267" s="26" t="s">
        <v>507</v>
      </c>
      <c r="Q267" s="26" t="s">
        <v>507</v>
      </c>
      <c r="R267" s="26" t="s">
        <v>507</v>
      </c>
      <c r="S267" s="26" t="s">
        <v>1192</v>
      </c>
      <c r="T267" s="26">
        <v>-30.235469999999999</v>
      </c>
      <c r="U267" s="26">
        <v>-51.096055999999997</v>
      </c>
      <c r="V267" s="28" t="s">
        <v>1556</v>
      </c>
    </row>
    <row r="268" spans="1:22" s="28" customFormat="1" ht="15.75" x14ac:dyDescent="0.25">
      <c r="A268" s="26" t="s">
        <v>1193</v>
      </c>
      <c r="B268" s="26" t="s">
        <v>1196</v>
      </c>
      <c r="C268" s="26" t="s">
        <v>1196</v>
      </c>
      <c r="D268" s="26" t="s">
        <v>1195</v>
      </c>
      <c r="E268" s="26" t="s">
        <v>1197</v>
      </c>
      <c r="F268" s="26" t="s">
        <v>1541</v>
      </c>
      <c r="G268" s="26" t="s">
        <v>507</v>
      </c>
      <c r="H268" s="26">
        <f>2021</f>
        <v>2021</v>
      </c>
      <c r="I268" s="26">
        <f>111</f>
        <v>111</v>
      </c>
      <c r="J268" s="26" t="s">
        <v>507</v>
      </c>
      <c r="K268" s="26">
        <f>1</f>
        <v>1</v>
      </c>
      <c r="L268" s="26">
        <f>9</f>
        <v>9</v>
      </c>
      <c r="M268" s="26" t="s">
        <v>1198</v>
      </c>
      <c r="N268" s="26" t="s">
        <v>1194</v>
      </c>
      <c r="O268" s="26" t="s">
        <v>1199</v>
      </c>
      <c r="P268" s="26" t="s">
        <v>1542</v>
      </c>
      <c r="Q268" s="26" t="s">
        <v>1543</v>
      </c>
      <c r="R268" s="9" t="s">
        <v>614</v>
      </c>
      <c r="S268" s="26" t="s">
        <v>507</v>
      </c>
      <c r="T268" s="26">
        <v>-30.235469999999999</v>
      </c>
      <c r="U268" s="26">
        <v>-51.096055999999997</v>
      </c>
      <c r="V268" s="28" t="s">
        <v>1556</v>
      </c>
    </row>
    <row r="269" spans="1:22" s="28" customFormat="1" ht="15.75" x14ac:dyDescent="0.25">
      <c r="A269" s="26" t="s">
        <v>1202</v>
      </c>
      <c r="B269" s="26" t="s">
        <v>1201</v>
      </c>
      <c r="C269" s="26" t="s">
        <v>1201</v>
      </c>
      <c r="D269" s="26" t="s">
        <v>1203</v>
      </c>
      <c r="E269" s="26" t="s">
        <v>1204</v>
      </c>
      <c r="F269" s="26" t="s">
        <v>1200</v>
      </c>
      <c r="G269" s="26" t="s">
        <v>771</v>
      </c>
      <c r="H269" s="26">
        <f>2021</f>
        <v>2021</v>
      </c>
      <c r="I269" s="26">
        <f>79</f>
        <v>79</v>
      </c>
      <c r="J269" s="26">
        <f>7084</f>
        <v>7084</v>
      </c>
      <c r="K269" s="26" t="s">
        <v>507</v>
      </c>
      <c r="L269" s="26" t="s">
        <v>507</v>
      </c>
      <c r="M269" s="26">
        <v>101716</v>
      </c>
      <c r="N269" s="26" t="s">
        <v>1205</v>
      </c>
      <c r="O269" s="26" t="s">
        <v>1185</v>
      </c>
      <c r="P269" s="26" t="s">
        <v>1359</v>
      </c>
      <c r="Q269" s="26" t="s">
        <v>1360</v>
      </c>
      <c r="R269" s="26" t="s">
        <v>507</v>
      </c>
      <c r="S269" s="26" t="s">
        <v>507</v>
      </c>
      <c r="T269" s="26">
        <v>-30.081111</v>
      </c>
      <c r="U269" s="26">
        <v>-51.023333000000001</v>
      </c>
      <c r="V269" s="28" t="s">
        <v>1556</v>
      </c>
    </row>
    <row r="270" spans="1:22" s="28" customFormat="1" ht="15.75" x14ac:dyDescent="0.25">
      <c r="A270" s="26" t="s">
        <v>1202</v>
      </c>
      <c r="B270" s="26" t="s">
        <v>1201</v>
      </c>
      <c r="C270" s="26" t="s">
        <v>1201</v>
      </c>
      <c r="D270" s="26" t="s">
        <v>1203</v>
      </c>
      <c r="E270" s="26" t="s">
        <v>1204</v>
      </c>
      <c r="F270" s="26" t="s">
        <v>1200</v>
      </c>
      <c r="G270" s="26" t="s">
        <v>771</v>
      </c>
      <c r="H270" s="26">
        <f>2021</f>
        <v>2021</v>
      </c>
      <c r="I270" s="26">
        <f>79</f>
        <v>79</v>
      </c>
      <c r="J270" s="26">
        <f>7084</f>
        <v>7084</v>
      </c>
      <c r="K270" s="26" t="s">
        <v>507</v>
      </c>
      <c r="L270" s="26" t="s">
        <v>507</v>
      </c>
      <c r="M270" s="26">
        <v>101716</v>
      </c>
      <c r="N270" s="26" t="s">
        <v>1205</v>
      </c>
      <c r="O270" s="26" t="s">
        <v>555</v>
      </c>
      <c r="P270" s="26" t="s">
        <v>1361</v>
      </c>
      <c r="Q270" s="26" t="s">
        <v>1362</v>
      </c>
      <c r="R270" s="26" t="s">
        <v>507</v>
      </c>
      <c r="S270" s="26" t="s">
        <v>507</v>
      </c>
      <c r="T270" s="26">
        <v>-30.890833000000001</v>
      </c>
      <c r="U270" s="26">
        <v>-55.532777000000003</v>
      </c>
      <c r="V270" s="28" t="s">
        <v>1556</v>
      </c>
    </row>
    <row r="271" spans="1:22" s="28" customFormat="1" ht="15.75" x14ac:dyDescent="0.25">
      <c r="A271" s="26" t="s">
        <v>1202</v>
      </c>
      <c r="B271" s="26" t="s">
        <v>1201</v>
      </c>
      <c r="C271" s="26" t="s">
        <v>1201</v>
      </c>
      <c r="D271" s="26" t="s">
        <v>1203</v>
      </c>
      <c r="E271" s="26" t="s">
        <v>1204</v>
      </c>
      <c r="F271" s="26" t="s">
        <v>1200</v>
      </c>
      <c r="G271" s="26" t="s">
        <v>771</v>
      </c>
      <c r="H271" s="26">
        <f>2021</f>
        <v>2021</v>
      </c>
      <c r="I271" s="26">
        <f>79</f>
        <v>79</v>
      </c>
      <c r="J271" s="26">
        <f>7084</f>
        <v>7084</v>
      </c>
      <c r="K271" s="26" t="s">
        <v>507</v>
      </c>
      <c r="L271" s="26" t="s">
        <v>507</v>
      </c>
      <c r="M271" s="26">
        <v>101716</v>
      </c>
      <c r="N271" s="26" t="s">
        <v>1205</v>
      </c>
      <c r="O271" s="26" t="s">
        <v>1358</v>
      </c>
      <c r="P271" s="26" t="s">
        <v>1363</v>
      </c>
      <c r="Q271" s="26" t="s">
        <v>1364</v>
      </c>
      <c r="R271" s="26" t="s">
        <v>507</v>
      </c>
      <c r="S271" s="26" t="s">
        <v>507</v>
      </c>
      <c r="T271" s="26">
        <v>-30.388055999999999</v>
      </c>
      <c r="U271" s="26">
        <v>-51.136668</v>
      </c>
      <c r="V271" s="28" t="s">
        <v>1556</v>
      </c>
    </row>
    <row r="272" spans="1:22" s="28" customFormat="1" ht="15.75" x14ac:dyDescent="0.25">
      <c r="A272" s="26" t="s">
        <v>1202</v>
      </c>
      <c r="B272" s="26" t="s">
        <v>1201</v>
      </c>
      <c r="C272" s="26" t="s">
        <v>1201</v>
      </c>
      <c r="D272" s="26" t="s">
        <v>1203</v>
      </c>
      <c r="E272" s="26" t="s">
        <v>1204</v>
      </c>
      <c r="F272" s="26" t="s">
        <v>1200</v>
      </c>
      <c r="G272" s="26" t="s">
        <v>771</v>
      </c>
      <c r="H272" s="26">
        <f>2021</f>
        <v>2021</v>
      </c>
      <c r="I272" s="26">
        <f>79</f>
        <v>79</v>
      </c>
      <c r="J272" s="26">
        <f>7084</f>
        <v>7084</v>
      </c>
      <c r="K272" s="26" t="s">
        <v>507</v>
      </c>
      <c r="L272" s="26" t="s">
        <v>507</v>
      </c>
      <c r="M272" s="26">
        <v>101716</v>
      </c>
      <c r="N272" s="26" t="s">
        <v>1205</v>
      </c>
      <c r="O272" s="26" t="s">
        <v>597</v>
      </c>
      <c r="P272" s="26" t="s">
        <v>1365</v>
      </c>
      <c r="Q272" s="26" t="s">
        <v>1366</v>
      </c>
      <c r="R272" s="26" t="s">
        <v>507</v>
      </c>
      <c r="S272" s="26" t="s">
        <v>507</v>
      </c>
      <c r="T272" s="26">
        <v>-31.558055</v>
      </c>
      <c r="U272" s="26">
        <v>-53.672499000000002</v>
      </c>
      <c r="V272" s="28" t="s">
        <v>1556</v>
      </c>
    </row>
    <row r="273" spans="1:22" s="28" customFormat="1" ht="15.75" x14ac:dyDescent="0.25">
      <c r="A273" s="26" t="s">
        <v>1202</v>
      </c>
      <c r="B273" s="26" t="s">
        <v>1201</v>
      </c>
      <c r="C273" s="26" t="s">
        <v>1201</v>
      </c>
      <c r="D273" s="26" t="s">
        <v>1203</v>
      </c>
      <c r="E273" s="26" t="s">
        <v>1204</v>
      </c>
      <c r="F273" s="26" t="s">
        <v>1200</v>
      </c>
      <c r="G273" s="26" t="s">
        <v>771</v>
      </c>
      <c r="H273" s="26">
        <f>2021</f>
        <v>2021</v>
      </c>
      <c r="I273" s="26">
        <f>79</f>
        <v>79</v>
      </c>
      <c r="J273" s="26">
        <f>7084</f>
        <v>7084</v>
      </c>
      <c r="K273" s="26" t="s">
        <v>507</v>
      </c>
      <c r="L273" s="26" t="s">
        <v>507</v>
      </c>
      <c r="M273" s="26">
        <v>101716</v>
      </c>
      <c r="N273" s="26" t="s">
        <v>1205</v>
      </c>
      <c r="O273" s="26" t="s">
        <v>489</v>
      </c>
      <c r="P273" s="28" t="s">
        <v>1367</v>
      </c>
      <c r="Q273" s="28" t="s">
        <v>1368</v>
      </c>
      <c r="R273" s="26" t="s">
        <v>507</v>
      </c>
      <c r="S273" s="26" t="s">
        <v>507</v>
      </c>
      <c r="T273" s="26">
        <v>-32.237499999999997</v>
      </c>
      <c r="U273" s="26">
        <v>-53.086945</v>
      </c>
      <c r="V273" s="28" t="s">
        <v>1556</v>
      </c>
    </row>
    <row r="274" spans="1:22" s="28" customFormat="1" ht="15.75" x14ac:dyDescent="0.25">
      <c r="A274" s="26" t="s">
        <v>1206</v>
      </c>
      <c r="B274" s="26" t="s">
        <v>1208</v>
      </c>
      <c r="C274" s="26" t="s">
        <v>1208</v>
      </c>
      <c r="D274" s="26" t="s">
        <v>1207</v>
      </c>
      <c r="E274" s="26" t="s">
        <v>1197</v>
      </c>
      <c r="F274" s="26" t="s">
        <v>1209</v>
      </c>
      <c r="G274" s="26" t="s">
        <v>777</v>
      </c>
      <c r="H274" s="26">
        <f>2015</f>
        <v>2015</v>
      </c>
      <c r="I274" s="26">
        <f>105</f>
        <v>105</v>
      </c>
      <c r="J274" s="26">
        <f>2</f>
        <v>2</v>
      </c>
      <c r="K274" s="26">
        <f>235</f>
        <v>235</v>
      </c>
      <c r="L274" s="26">
        <f>241</f>
        <v>241</v>
      </c>
      <c r="M274" s="26" t="s">
        <v>507</v>
      </c>
      <c r="N274" s="26" t="s">
        <v>1210</v>
      </c>
      <c r="O274" s="29" t="s">
        <v>1211</v>
      </c>
      <c r="P274" s="26" t="s">
        <v>1238</v>
      </c>
      <c r="Q274" s="26" t="s">
        <v>1239</v>
      </c>
      <c r="R274" s="26" t="s">
        <v>504</v>
      </c>
      <c r="S274" s="26" t="s">
        <v>507</v>
      </c>
      <c r="T274" s="30">
        <v>-31.0427</v>
      </c>
      <c r="U274" s="30">
        <v>-54.537500000000001</v>
      </c>
      <c r="V274" s="28" t="s">
        <v>1558</v>
      </c>
    </row>
    <row r="275" spans="1:22" s="28" customFormat="1" ht="15.75" x14ac:dyDescent="0.25">
      <c r="A275" s="26" t="s">
        <v>1206</v>
      </c>
      <c r="B275" s="26" t="s">
        <v>1208</v>
      </c>
      <c r="C275" s="26" t="s">
        <v>1208</v>
      </c>
      <c r="D275" s="26" t="s">
        <v>1207</v>
      </c>
      <c r="E275" s="26" t="s">
        <v>1197</v>
      </c>
      <c r="F275" s="26" t="s">
        <v>1209</v>
      </c>
      <c r="G275" s="26" t="s">
        <v>777</v>
      </c>
      <c r="H275" s="26">
        <f>2015</f>
        <v>2015</v>
      </c>
      <c r="I275" s="26">
        <f>105</f>
        <v>105</v>
      </c>
      <c r="J275" s="26">
        <f>2</f>
        <v>2</v>
      </c>
      <c r="K275" s="26">
        <f>235</f>
        <v>235</v>
      </c>
      <c r="L275" s="26">
        <f>241</f>
        <v>241</v>
      </c>
      <c r="M275" s="26" t="s">
        <v>507</v>
      </c>
      <c r="N275" s="26" t="s">
        <v>1210</v>
      </c>
      <c r="O275" s="29" t="s">
        <v>1212</v>
      </c>
      <c r="P275" s="26" t="s">
        <v>1240</v>
      </c>
      <c r="Q275" s="26" t="s">
        <v>1241</v>
      </c>
      <c r="R275" s="26" t="s">
        <v>504</v>
      </c>
      <c r="S275" s="26" t="s">
        <v>507</v>
      </c>
      <c r="T275" s="30">
        <v>-29.959720000000001</v>
      </c>
      <c r="U275" s="30">
        <v>-50.671100000000003</v>
      </c>
      <c r="V275" s="28" t="s">
        <v>1558</v>
      </c>
    </row>
    <row r="276" spans="1:22" ht="15.75" x14ac:dyDescent="0.25">
      <c r="A276" s="6" t="s">
        <v>1206</v>
      </c>
      <c r="B276" s="6" t="s">
        <v>1208</v>
      </c>
      <c r="C276" s="6" t="s">
        <v>1208</v>
      </c>
      <c r="D276" s="6" t="s">
        <v>1207</v>
      </c>
      <c r="E276" s="6" t="s">
        <v>1197</v>
      </c>
      <c r="F276" s="6" t="s">
        <v>1209</v>
      </c>
      <c r="G276" s="6" t="s">
        <v>777</v>
      </c>
      <c r="H276" s="6">
        <f>2015</f>
        <v>2015</v>
      </c>
      <c r="I276" s="6">
        <f>105</f>
        <v>105</v>
      </c>
      <c r="J276" s="6">
        <f>2</f>
        <v>2</v>
      </c>
      <c r="K276" s="6">
        <f>235</f>
        <v>235</v>
      </c>
      <c r="L276" s="6">
        <f>241</f>
        <v>241</v>
      </c>
      <c r="M276" s="6" t="s">
        <v>507</v>
      </c>
      <c r="N276" s="6" t="s">
        <v>1210</v>
      </c>
      <c r="O276" s="12" t="s">
        <v>1213</v>
      </c>
      <c r="P276" s="6" t="s">
        <v>1242</v>
      </c>
      <c r="Q276" s="6" t="s">
        <v>1243</v>
      </c>
      <c r="R276" s="6" t="s">
        <v>504</v>
      </c>
      <c r="S276" s="6" t="s">
        <v>507</v>
      </c>
      <c r="T276" s="24">
        <v>-28.8063</v>
      </c>
      <c r="U276" s="24">
        <v>-50.613100000000003</v>
      </c>
      <c r="V276" s="28" t="s">
        <v>1558</v>
      </c>
    </row>
    <row r="277" spans="1:22" ht="15.75" x14ac:dyDescent="0.25">
      <c r="A277" s="6" t="s">
        <v>1206</v>
      </c>
      <c r="B277" s="6" t="s">
        <v>1208</v>
      </c>
      <c r="C277" s="6" t="s">
        <v>1208</v>
      </c>
      <c r="D277" s="6" t="s">
        <v>1207</v>
      </c>
      <c r="E277" s="6" t="s">
        <v>1197</v>
      </c>
      <c r="F277" s="6" t="s">
        <v>1209</v>
      </c>
      <c r="G277" s="6" t="s">
        <v>777</v>
      </c>
      <c r="H277" s="6">
        <f>2015</f>
        <v>2015</v>
      </c>
      <c r="I277" s="6">
        <f>105</f>
        <v>105</v>
      </c>
      <c r="J277" s="6">
        <f>2</f>
        <v>2</v>
      </c>
      <c r="K277" s="6">
        <f>235</f>
        <v>235</v>
      </c>
      <c r="L277" s="6">
        <f>241</f>
        <v>241</v>
      </c>
      <c r="M277" s="6" t="s">
        <v>507</v>
      </c>
      <c r="N277" s="6" t="s">
        <v>1210</v>
      </c>
      <c r="O277" s="12" t="s">
        <v>1214</v>
      </c>
      <c r="P277" s="6" t="s">
        <v>1244</v>
      </c>
      <c r="Q277" s="6" t="s">
        <v>1245</v>
      </c>
      <c r="R277" s="6" t="s">
        <v>504</v>
      </c>
      <c r="S277" s="6" t="s">
        <v>507</v>
      </c>
      <c r="T277" s="24">
        <v>-30.61411</v>
      </c>
      <c r="U277" s="24">
        <v>-53.532580000000003</v>
      </c>
      <c r="V277" s="28" t="s">
        <v>1558</v>
      </c>
    </row>
    <row r="278" spans="1:22" ht="15.75" x14ac:dyDescent="0.25">
      <c r="A278" s="6" t="s">
        <v>1206</v>
      </c>
      <c r="B278" s="6" t="s">
        <v>1208</v>
      </c>
      <c r="C278" s="6" t="s">
        <v>1208</v>
      </c>
      <c r="D278" s="6" t="s">
        <v>1207</v>
      </c>
      <c r="E278" s="6" t="s">
        <v>1197</v>
      </c>
      <c r="F278" s="6" t="s">
        <v>1209</v>
      </c>
      <c r="G278" s="6" t="s">
        <v>777</v>
      </c>
      <c r="H278" s="6">
        <f>2015</f>
        <v>2015</v>
      </c>
      <c r="I278" s="6">
        <f>105</f>
        <v>105</v>
      </c>
      <c r="J278" s="6">
        <f>2</f>
        <v>2</v>
      </c>
      <c r="K278" s="6">
        <f>235</f>
        <v>235</v>
      </c>
      <c r="L278" s="6">
        <f>241</f>
        <v>241</v>
      </c>
      <c r="M278" s="6" t="s">
        <v>507</v>
      </c>
      <c r="N278" s="6" t="s">
        <v>1210</v>
      </c>
      <c r="O278" s="12" t="s">
        <v>1215</v>
      </c>
      <c r="P278" s="6" t="s">
        <v>1246</v>
      </c>
      <c r="Q278" s="6" t="s">
        <v>1247</v>
      </c>
      <c r="R278" s="6" t="s">
        <v>504</v>
      </c>
      <c r="S278" s="6" t="s">
        <v>507</v>
      </c>
      <c r="T278" s="24">
        <v>-30.296099999999999</v>
      </c>
      <c r="U278" s="24">
        <v>-53.537770000000002</v>
      </c>
      <c r="V278" s="28" t="s">
        <v>1558</v>
      </c>
    </row>
    <row r="279" spans="1:22" ht="15.75" x14ac:dyDescent="0.25">
      <c r="A279" s="6" t="s">
        <v>1206</v>
      </c>
      <c r="B279" s="6" t="s">
        <v>1208</v>
      </c>
      <c r="C279" s="6" t="s">
        <v>1208</v>
      </c>
      <c r="D279" s="6" t="s">
        <v>1207</v>
      </c>
      <c r="E279" s="6" t="s">
        <v>1197</v>
      </c>
      <c r="F279" s="6" t="s">
        <v>1209</v>
      </c>
      <c r="G279" s="6" t="s">
        <v>777</v>
      </c>
      <c r="H279" s="6">
        <f>2015</f>
        <v>2015</v>
      </c>
      <c r="I279" s="6">
        <f>105</f>
        <v>105</v>
      </c>
      <c r="J279" s="6">
        <f>2</f>
        <v>2</v>
      </c>
      <c r="K279" s="6">
        <f>235</f>
        <v>235</v>
      </c>
      <c r="L279" s="6">
        <f>241</f>
        <v>241</v>
      </c>
      <c r="M279" s="6" t="s">
        <v>507</v>
      </c>
      <c r="N279" s="6" t="s">
        <v>1210</v>
      </c>
      <c r="O279" s="12" t="s">
        <v>1211</v>
      </c>
      <c r="P279" s="6" t="s">
        <v>1248</v>
      </c>
      <c r="Q279" s="6" t="s">
        <v>1249</v>
      </c>
      <c r="R279" s="6" t="s">
        <v>504</v>
      </c>
      <c r="S279" s="6" t="s">
        <v>507</v>
      </c>
      <c r="T279" s="24">
        <v>-30.2913</v>
      </c>
      <c r="U279" s="24">
        <v>-53.7605</v>
      </c>
      <c r="V279" s="28" t="s">
        <v>1558</v>
      </c>
    </row>
    <row r="280" spans="1:22" ht="15.75" x14ac:dyDescent="0.25">
      <c r="A280" s="6" t="s">
        <v>1206</v>
      </c>
      <c r="B280" s="6" t="s">
        <v>1208</v>
      </c>
      <c r="C280" s="6" t="s">
        <v>1208</v>
      </c>
      <c r="D280" s="6" t="s">
        <v>1207</v>
      </c>
      <c r="E280" s="6" t="s">
        <v>1197</v>
      </c>
      <c r="F280" s="6" t="s">
        <v>1209</v>
      </c>
      <c r="G280" s="6" t="s">
        <v>777</v>
      </c>
      <c r="H280" s="6">
        <f>2015</f>
        <v>2015</v>
      </c>
      <c r="I280" s="6">
        <f>105</f>
        <v>105</v>
      </c>
      <c r="J280" s="6">
        <f>2</f>
        <v>2</v>
      </c>
      <c r="K280" s="6">
        <f>235</f>
        <v>235</v>
      </c>
      <c r="L280" s="6">
        <f>241</f>
        <v>241</v>
      </c>
      <c r="M280" s="6" t="s">
        <v>507</v>
      </c>
      <c r="N280" s="6" t="s">
        <v>1210</v>
      </c>
      <c r="O280" s="12" t="s">
        <v>1216</v>
      </c>
      <c r="P280" s="6" t="s">
        <v>1250</v>
      </c>
      <c r="Q280" s="6" t="s">
        <v>1251</v>
      </c>
      <c r="R280" s="6" t="s">
        <v>504</v>
      </c>
      <c r="S280" s="6" t="s">
        <v>507</v>
      </c>
      <c r="T280" s="24">
        <v>-30.370550000000001</v>
      </c>
      <c r="U280" s="24">
        <v>-53.6008</v>
      </c>
      <c r="V280" s="28" t="s">
        <v>1558</v>
      </c>
    </row>
    <row r="281" spans="1:22" ht="15.75" x14ac:dyDescent="0.25">
      <c r="A281" s="6" t="s">
        <v>1206</v>
      </c>
      <c r="B281" s="6" t="s">
        <v>1208</v>
      </c>
      <c r="C281" s="6" t="s">
        <v>1208</v>
      </c>
      <c r="D281" s="6" t="s">
        <v>1207</v>
      </c>
      <c r="E281" s="6" t="s">
        <v>1197</v>
      </c>
      <c r="F281" s="6" t="s">
        <v>1209</v>
      </c>
      <c r="G281" s="6" t="s">
        <v>777</v>
      </c>
      <c r="H281" s="6">
        <f>2015</f>
        <v>2015</v>
      </c>
      <c r="I281" s="6">
        <f>105</f>
        <v>105</v>
      </c>
      <c r="J281" s="6">
        <f>2</f>
        <v>2</v>
      </c>
      <c r="K281" s="6">
        <f>235</f>
        <v>235</v>
      </c>
      <c r="L281" s="6">
        <f>241</f>
        <v>241</v>
      </c>
      <c r="M281" s="6" t="s">
        <v>507</v>
      </c>
      <c r="N281" s="6" t="s">
        <v>1210</v>
      </c>
      <c r="O281" s="12" t="s">
        <v>1217</v>
      </c>
      <c r="P281" s="6" t="s">
        <v>1252</v>
      </c>
      <c r="Q281" s="6" t="s">
        <v>1253</v>
      </c>
      <c r="R281" s="6" t="s">
        <v>504</v>
      </c>
      <c r="S281" s="6" t="s">
        <v>507</v>
      </c>
      <c r="T281" s="24">
        <v>-30.35107</v>
      </c>
      <c r="U281" s="24">
        <v>-51.040500000000002</v>
      </c>
      <c r="V281" s="28" t="s">
        <v>1558</v>
      </c>
    </row>
    <row r="282" spans="1:22" ht="15.75" x14ac:dyDescent="0.25">
      <c r="A282" s="6" t="s">
        <v>1206</v>
      </c>
      <c r="B282" s="6" t="s">
        <v>1208</v>
      </c>
      <c r="C282" s="6" t="s">
        <v>1208</v>
      </c>
      <c r="D282" s="6" t="s">
        <v>1207</v>
      </c>
      <c r="E282" s="6" t="s">
        <v>1197</v>
      </c>
      <c r="F282" s="6" t="s">
        <v>1209</v>
      </c>
      <c r="G282" s="6" t="s">
        <v>777</v>
      </c>
      <c r="H282" s="6">
        <f>2015</f>
        <v>2015</v>
      </c>
      <c r="I282" s="6">
        <f>105</f>
        <v>105</v>
      </c>
      <c r="J282" s="6">
        <f>2</f>
        <v>2</v>
      </c>
      <c r="K282" s="6">
        <f>235</f>
        <v>235</v>
      </c>
      <c r="L282" s="6">
        <f>241</f>
        <v>241</v>
      </c>
      <c r="M282" s="6" t="s">
        <v>507</v>
      </c>
      <c r="N282" s="6" t="s">
        <v>1210</v>
      </c>
      <c r="O282" s="12" t="s">
        <v>1218</v>
      </c>
      <c r="P282" s="6" t="s">
        <v>1254</v>
      </c>
      <c r="Q282" s="6" t="s">
        <v>1255</v>
      </c>
      <c r="R282" s="6" t="s">
        <v>504</v>
      </c>
      <c r="S282" s="6" t="s">
        <v>507</v>
      </c>
      <c r="T282" s="24">
        <v>-30.6966</v>
      </c>
      <c r="U282" s="24">
        <v>-49.522399999999998</v>
      </c>
      <c r="V282" s="28" t="s">
        <v>1558</v>
      </c>
    </row>
    <row r="283" spans="1:22" ht="15.75" x14ac:dyDescent="0.25">
      <c r="A283" s="6" t="s">
        <v>1206</v>
      </c>
      <c r="B283" s="6" t="s">
        <v>1208</v>
      </c>
      <c r="C283" s="6" t="s">
        <v>1208</v>
      </c>
      <c r="D283" s="6" t="s">
        <v>1207</v>
      </c>
      <c r="E283" s="6" t="s">
        <v>1197</v>
      </c>
      <c r="F283" s="6" t="s">
        <v>1209</v>
      </c>
      <c r="G283" s="6" t="s">
        <v>777</v>
      </c>
      <c r="H283" s="6">
        <f>2015</f>
        <v>2015</v>
      </c>
      <c r="I283" s="6">
        <f>105</f>
        <v>105</v>
      </c>
      <c r="J283" s="6">
        <f>2</f>
        <v>2</v>
      </c>
      <c r="K283" s="6">
        <f>235</f>
        <v>235</v>
      </c>
      <c r="L283" s="6">
        <f>241</f>
        <v>241</v>
      </c>
      <c r="M283" s="6" t="s">
        <v>507</v>
      </c>
      <c r="N283" s="6" t="s">
        <v>1210</v>
      </c>
      <c r="O283" s="12" t="s">
        <v>1219</v>
      </c>
      <c r="P283" s="6" t="s">
        <v>1256</v>
      </c>
      <c r="Q283" s="6" t="s">
        <v>1257</v>
      </c>
      <c r="R283" s="6" t="s">
        <v>504</v>
      </c>
      <c r="S283" s="6" t="s">
        <v>507</v>
      </c>
      <c r="T283" s="24">
        <v>-28.2333</v>
      </c>
      <c r="U283" s="24">
        <v>-51.183300000000003</v>
      </c>
      <c r="V283" s="28" t="s">
        <v>1558</v>
      </c>
    </row>
    <row r="284" spans="1:22" ht="15.75" x14ac:dyDescent="0.25">
      <c r="A284" s="6" t="s">
        <v>1206</v>
      </c>
      <c r="B284" s="6" t="s">
        <v>1208</v>
      </c>
      <c r="C284" s="6" t="s">
        <v>1208</v>
      </c>
      <c r="D284" s="6" t="s">
        <v>1207</v>
      </c>
      <c r="E284" s="6" t="s">
        <v>1197</v>
      </c>
      <c r="F284" s="6" t="s">
        <v>1209</v>
      </c>
      <c r="G284" s="6" t="s">
        <v>777</v>
      </c>
      <c r="H284" s="6">
        <f>2015</f>
        <v>2015</v>
      </c>
      <c r="I284" s="6">
        <f>105</f>
        <v>105</v>
      </c>
      <c r="J284" s="6">
        <f>2</f>
        <v>2</v>
      </c>
      <c r="K284" s="6">
        <f>235</f>
        <v>235</v>
      </c>
      <c r="L284" s="6">
        <f>241</f>
        <v>241</v>
      </c>
      <c r="M284" s="6" t="s">
        <v>507</v>
      </c>
      <c r="N284" s="6" t="s">
        <v>1210</v>
      </c>
      <c r="O284" s="12" t="s">
        <v>1220</v>
      </c>
      <c r="P284" s="6" t="s">
        <v>1258</v>
      </c>
      <c r="Q284" s="6" t="s">
        <v>1259</v>
      </c>
      <c r="R284" s="6" t="s">
        <v>504</v>
      </c>
      <c r="S284" s="6" t="s">
        <v>507</v>
      </c>
      <c r="T284" s="24">
        <v>-28.33305</v>
      </c>
      <c r="U284" s="24">
        <v>-50.696599999999997</v>
      </c>
      <c r="V284" s="28" t="s">
        <v>1558</v>
      </c>
    </row>
    <row r="285" spans="1:22" ht="15.75" x14ac:dyDescent="0.25">
      <c r="A285" s="6" t="s">
        <v>1206</v>
      </c>
      <c r="B285" s="6" t="s">
        <v>1208</v>
      </c>
      <c r="C285" s="6" t="s">
        <v>1208</v>
      </c>
      <c r="D285" s="6" t="s">
        <v>1207</v>
      </c>
      <c r="E285" s="6" t="s">
        <v>1197</v>
      </c>
      <c r="F285" s="6" t="s">
        <v>1209</v>
      </c>
      <c r="G285" s="6" t="s">
        <v>777</v>
      </c>
      <c r="H285" s="6">
        <f>2015</f>
        <v>2015</v>
      </c>
      <c r="I285" s="6">
        <f>105</f>
        <v>105</v>
      </c>
      <c r="J285" s="6">
        <f>2</f>
        <v>2</v>
      </c>
      <c r="K285" s="6">
        <f>235</f>
        <v>235</v>
      </c>
      <c r="L285" s="6">
        <f>241</f>
        <v>241</v>
      </c>
      <c r="M285" s="6" t="s">
        <v>507</v>
      </c>
      <c r="N285" s="6" t="s">
        <v>1210</v>
      </c>
      <c r="O285" s="12" t="s">
        <v>1221</v>
      </c>
      <c r="P285" s="6" t="s">
        <v>1260</v>
      </c>
      <c r="Q285" s="6" t="s">
        <v>1261</v>
      </c>
      <c r="R285" s="6" t="s">
        <v>504</v>
      </c>
      <c r="S285" s="6" t="s">
        <v>507</v>
      </c>
      <c r="T285" s="24">
        <v>-28.336110000000001</v>
      </c>
      <c r="U285" s="24">
        <v>-50.6755</v>
      </c>
      <c r="V285" s="28" t="s">
        <v>1558</v>
      </c>
    </row>
    <row r="286" spans="1:22" ht="15.75" x14ac:dyDescent="0.25">
      <c r="A286" s="6" t="s">
        <v>1206</v>
      </c>
      <c r="B286" s="6" t="s">
        <v>1208</v>
      </c>
      <c r="C286" s="6" t="s">
        <v>1208</v>
      </c>
      <c r="D286" s="6" t="s">
        <v>1207</v>
      </c>
      <c r="E286" s="6" t="s">
        <v>1197</v>
      </c>
      <c r="F286" s="6" t="s">
        <v>1209</v>
      </c>
      <c r="G286" s="6" t="s">
        <v>777</v>
      </c>
      <c r="H286" s="6">
        <f>2015</f>
        <v>2015</v>
      </c>
      <c r="I286" s="6">
        <f>105</f>
        <v>105</v>
      </c>
      <c r="J286" s="6">
        <f>2</f>
        <v>2</v>
      </c>
      <c r="K286" s="6">
        <f>235</f>
        <v>235</v>
      </c>
      <c r="L286" s="6">
        <f>241</f>
        <v>241</v>
      </c>
      <c r="M286" s="6" t="s">
        <v>507</v>
      </c>
      <c r="N286" s="6" t="s">
        <v>1210</v>
      </c>
      <c r="O286" s="12" t="s">
        <v>1222</v>
      </c>
      <c r="P286" s="6" t="s">
        <v>1262</v>
      </c>
      <c r="Q286" s="6" t="s">
        <v>1263</v>
      </c>
      <c r="R286" s="6" t="s">
        <v>504</v>
      </c>
      <c r="S286" s="6" t="s">
        <v>507</v>
      </c>
      <c r="T286" s="24">
        <v>-29.030270000000002</v>
      </c>
      <c r="U286" s="24">
        <v>-51.419159999999998</v>
      </c>
      <c r="V286" s="28" t="s">
        <v>1558</v>
      </c>
    </row>
    <row r="287" spans="1:22" ht="15.75" x14ac:dyDescent="0.25">
      <c r="A287" s="6" t="s">
        <v>1206</v>
      </c>
      <c r="B287" s="6" t="s">
        <v>1208</v>
      </c>
      <c r="C287" s="6" t="s">
        <v>1208</v>
      </c>
      <c r="D287" s="6" t="s">
        <v>1207</v>
      </c>
      <c r="E287" s="6" t="s">
        <v>1197</v>
      </c>
      <c r="F287" s="6" t="s">
        <v>1209</v>
      </c>
      <c r="G287" s="6" t="s">
        <v>777</v>
      </c>
      <c r="H287" s="6">
        <f>2015</f>
        <v>2015</v>
      </c>
      <c r="I287" s="6">
        <f>105</f>
        <v>105</v>
      </c>
      <c r="J287" s="6">
        <f>2</f>
        <v>2</v>
      </c>
      <c r="K287" s="6">
        <f>235</f>
        <v>235</v>
      </c>
      <c r="L287" s="6">
        <f>241</f>
        <v>241</v>
      </c>
      <c r="M287" s="6" t="s">
        <v>507</v>
      </c>
      <c r="N287" s="6" t="s">
        <v>1210</v>
      </c>
      <c r="O287" s="12" t="s">
        <v>1211</v>
      </c>
      <c r="P287" s="6" t="s">
        <v>1264</v>
      </c>
      <c r="Q287" s="6" t="s">
        <v>1265</v>
      </c>
      <c r="R287" s="6" t="s">
        <v>504</v>
      </c>
      <c r="S287" s="6" t="s">
        <v>507</v>
      </c>
      <c r="T287" s="24">
        <v>-30.41722</v>
      </c>
      <c r="U287" s="24">
        <v>-53.43638</v>
      </c>
      <c r="V287" s="28" t="s">
        <v>1558</v>
      </c>
    </row>
    <row r="288" spans="1:22" ht="15.75" x14ac:dyDescent="0.25">
      <c r="A288" s="6" t="s">
        <v>1206</v>
      </c>
      <c r="B288" s="6" t="s">
        <v>1208</v>
      </c>
      <c r="C288" s="6" t="s">
        <v>1208</v>
      </c>
      <c r="D288" s="6" t="s">
        <v>1207</v>
      </c>
      <c r="E288" s="6" t="s">
        <v>1197</v>
      </c>
      <c r="F288" s="6" t="s">
        <v>1209</v>
      </c>
      <c r="G288" s="6" t="s">
        <v>777</v>
      </c>
      <c r="H288" s="6">
        <f>2015</f>
        <v>2015</v>
      </c>
      <c r="I288" s="6">
        <f>105</f>
        <v>105</v>
      </c>
      <c r="J288" s="6">
        <f>2</f>
        <v>2</v>
      </c>
      <c r="K288" s="6">
        <f>235</f>
        <v>235</v>
      </c>
      <c r="L288" s="6">
        <f>241</f>
        <v>241</v>
      </c>
      <c r="M288" s="6" t="s">
        <v>507</v>
      </c>
      <c r="N288" s="6" t="s">
        <v>1210</v>
      </c>
      <c r="O288" s="12" t="s">
        <v>1213</v>
      </c>
      <c r="P288" s="6" t="s">
        <v>1266</v>
      </c>
      <c r="Q288" s="6" t="s">
        <v>1267</v>
      </c>
      <c r="R288" s="6" t="s">
        <v>504</v>
      </c>
      <c r="S288" s="6" t="s">
        <v>507</v>
      </c>
      <c r="T288" s="24">
        <v>-28.806069999999998</v>
      </c>
      <c r="U288" s="24">
        <v>-50.516800000000003</v>
      </c>
      <c r="V288" s="28" t="s">
        <v>1558</v>
      </c>
    </row>
    <row r="289" spans="1:22" ht="15.75" x14ac:dyDescent="0.25">
      <c r="A289" s="6" t="s">
        <v>1206</v>
      </c>
      <c r="B289" s="6" t="s">
        <v>1208</v>
      </c>
      <c r="C289" s="6" t="s">
        <v>1208</v>
      </c>
      <c r="D289" s="6" t="s">
        <v>1207</v>
      </c>
      <c r="E289" s="6" t="s">
        <v>1197</v>
      </c>
      <c r="F289" s="6" t="s">
        <v>1209</v>
      </c>
      <c r="G289" s="6" t="s">
        <v>777</v>
      </c>
      <c r="H289" s="6">
        <f>2015</f>
        <v>2015</v>
      </c>
      <c r="I289" s="6">
        <f>105</f>
        <v>105</v>
      </c>
      <c r="J289" s="6">
        <f>2</f>
        <v>2</v>
      </c>
      <c r="K289" s="6">
        <f>235</f>
        <v>235</v>
      </c>
      <c r="L289" s="6">
        <f>241</f>
        <v>241</v>
      </c>
      <c r="M289" s="6" t="s">
        <v>507</v>
      </c>
      <c r="N289" s="6" t="s">
        <v>1210</v>
      </c>
      <c r="O289" s="12" t="s">
        <v>1223</v>
      </c>
      <c r="P289" s="6" t="s">
        <v>1268</v>
      </c>
      <c r="Q289" s="6" t="s">
        <v>1269</v>
      </c>
      <c r="R289" s="6" t="s">
        <v>504</v>
      </c>
      <c r="S289" s="6" t="s">
        <v>507</v>
      </c>
      <c r="T289" s="24">
        <v>-31.580909999999999</v>
      </c>
      <c r="U289" s="24">
        <v>-53.479750000000003</v>
      </c>
      <c r="V289" s="28" t="s">
        <v>1558</v>
      </c>
    </row>
    <row r="290" spans="1:22" ht="15.75" x14ac:dyDescent="0.25">
      <c r="A290" s="6" t="s">
        <v>1206</v>
      </c>
      <c r="B290" s="6" t="s">
        <v>1208</v>
      </c>
      <c r="C290" s="6" t="s">
        <v>1208</v>
      </c>
      <c r="D290" s="6" t="s">
        <v>1207</v>
      </c>
      <c r="E290" s="6" t="s">
        <v>1197</v>
      </c>
      <c r="F290" s="6" t="s">
        <v>1209</v>
      </c>
      <c r="G290" s="6" t="s">
        <v>777</v>
      </c>
      <c r="H290" s="6">
        <f>2015</f>
        <v>2015</v>
      </c>
      <c r="I290" s="6">
        <f>105</f>
        <v>105</v>
      </c>
      <c r="J290" s="6">
        <f>2</f>
        <v>2</v>
      </c>
      <c r="K290" s="6">
        <f>235</f>
        <v>235</v>
      </c>
      <c r="L290" s="6">
        <f>241</f>
        <v>241</v>
      </c>
      <c r="M290" s="6" t="s">
        <v>507</v>
      </c>
      <c r="N290" s="6" t="s">
        <v>1210</v>
      </c>
      <c r="O290" s="12" t="s">
        <v>1224</v>
      </c>
      <c r="P290" s="6" t="s">
        <v>1270</v>
      </c>
      <c r="Q290" s="6" t="s">
        <v>1271</v>
      </c>
      <c r="R290" s="6" t="s">
        <v>504</v>
      </c>
      <c r="S290" s="6" t="s">
        <v>507</v>
      </c>
      <c r="T290" s="24">
        <v>-31.02008</v>
      </c>
      <c r="U290" s="24">
        <v>-53.665959999999998</v>
      </c>
      <c r="V290" s="28" t="s">
        <v>1558</v>
      </c>
    </row>
    <row r="291" spans="1:22" ht="15.75" x14ac:dyDescent="0.25">
      <c r="A291" s="6" t="s">
        <v>1206</v>
      </c>
      <c r="B291" s="6" t="s">
        <v>1208</v>
      </c>
      <c r="C291" s="6" t="s">
        <v>1208</v>
      </c>
      <c r="D291" s="6" t="s">
        <v>1207</v>
      </c>
      <c r="E291" s="6" t="s">
        <v>1197</v>
      </c>
      <c r="F291" s="6" t="s">
        <v>1209</v>
      </c>
      <c r="G291" s="6" t="s">
        <v>777</v>
      </c>
      <c r="H291" s="6">
        <f>2015</f>
        <v>2015</v>
      </c>
      <c r="I291" s="6">
        <f>105</f>
        <v>105</v>
      </c>
      <c r="J291" s="6">
        <f>2</f>
        <v>2</v>
      </c>
      <c r="K291" s="6">
        <f>235</f>
        <v>235</v>
      </c>
      <c r="L291" s="6">
        <f>241</f>
        <v>241</v>
      </c>
      <c r="M291" s="6" t="s">
        <v>507</v>
      </c>
      <c r="N291" s="6" t="s">
        <v>1210</v>
      </c>
      <c r="O291" s="12" t="s">
        <v>1225</v>
      </c>
      <c r="P291" s="6" t="s">
        <v>1272</v>
      </c>
      <c r="Q291" s="6" t="s">
        <v>1273</v>
      </c>
      <c r="R291" s="6" t="s">
        <v>504</v>
      </c>
      <c r="S291" s="6" t="s">
        <v>507</v>
      </c>
      <c r="T291" s="24">
        <v>-32.096119999999999</v>
      </c>
      <c r="U291" s="24">
        <v>-53.589370000000002</v>
      </c>
      <c r="V291" s="28" t="s">
        <v>1558</v>
      </c>
    </row>
    <row r="292" spans="1:22" ht="15.75" x14ac:dyDescent="0.25">
      <c r="A292" s="6" t="s">
        <v>1206</v>
      </c>
      <c r="B292" s="6" t="s">
        <v>1208</v>
      </c>
      <c r="C292" s="6" t="s">
        <v>1208</v>
      </c>
      <c r="D292" s="6" t="s">
        <v>1207</v>
      </c>
      <c r="E292" s="6" t="s">
        <v>1197</v>
      </c>
      <c r="F292" s="6" t="s">
        <v>1209</v>
      </c>
      <c r="G292" s="6" t="s">
        <v>777</v>
      </c>
      <c r="H292" s="6">
        <f>2015</f>
        <v>2015</v>
      </c>
      <c r="I292" s="6">
        <f>105</f>
        <v>105</v>
      </c>
      <c r="J292" s="6">
        <f>2</f>
        <v>2</v>
      </c>
      <c r="K292" s="6">
        <f>235</f>
        <v>235</v>
      </c>
      <c r="L292" s="6">
        <f>241</f>
        <v>241</v>
      </c>
      <c r="M292" s="6" t="s">
        <v>507</v>
      </c>
      <c r="N292" s="6" t="s">
        <v>1210</v>
      </c>
      <c r="O292" s="12" t="s">
        <v>1222</v>
      </c>
      <c r="P292" s="6" t="s">
        <v>1274</v>
      </c>
      <c r="Q292" s="6" t="s">
        <v>1275</v>
      </c>
      <c r="R292" s="6" t="s">
        <v>504</v>
      </c>
      <c r="S292" s="6" t="s">
        <v>507</v>
      </c>
      <c r="T292" s="24">
        <v>-31.775258999999998</v>
      </c>
      <c r="U292" s="24">
        <v>-53.802909999999997</v>
      </c>
      <c r="V292" s="28" t="s">
        <v>1558</v>
      </c>
    </row>
    <row r="293" spans="1:22" ht="15.75" x14ac:dyDescent="0.25">
      <c r="A293" s="6" t="s">
        <v>1206</v>
      </c>
      <c r="B293" s="6" t="s">
        <v>1208</v>
      </c>
      <c r="C293" s="6" t="s">
        <v>1208</v>
      </c>
      <c r="D293" s="6" t="s">
        <v>1207</v>
      </c>
      <c r="E293" s="6" t="s">
        <v>1197</v>
      </c>
      <c r="F293" s="6" t="s">
        <v>1209</v>
      </c>
      <c r="G293" s="6" t="s">
        <v>777</v>
      </c>
      <c r="H293" s="6">
        <f>2015</f>
        <v>2015</v>
      </c>
      <c r="I293" s="6">
        <f>105</f>
        <v>105</v>
      </c>
      <c r="J293" s="6">
        <f>2</f>
        <v>2</v>
      </c>
      <c r="K293" s="6">
        <f>235</f>
        <v>235</v>
      </c>
      <c r="L293" s="6">
        <f>241</f>
        <v>241</v>
      </c>
      <c r="M293" s="6" t="s">
        <v>507</v>
      </c>
      <c r="N293" s="6" t="s">
        <v>1210</v>
      </c>
      <c r="O293" s="12" t="s">
        <v>1226</v>
      </c>
      <c r="P293" s="6" t="s">
        <v>1276</v>
      </c>
      <c r="Q293" s="6" t="s">
        <v>1277</v>
      </c>
      <c r="R293" s="6" t="s">
        <v>504</v>
      </c>
      <c r="S293" s="6" t="s">
        <v>507</v>
      </c>
      <c r="T293" s="24">
        <v>-30.615500000000001</v>
      </c>
      <c r="U293" s="24">
        <v>-51.362499999999997</v>
      </c>
      <c r="V293" s="28" t="s">
        <v>1558</v>
      </c>
    </row>
    <row r="294" spans="1:22" ht="15.75" x14ac:dyDescent="0.25">
      <c r="A294" s="6" t="s">
        <v>1206</v>
      </c>
      <c r="B294" s="6" t="s">
        <v>1208</v>
      </c>
      <c r="C294" s="6" t="s">
        <v>1208</v>
      </c>
      <c r="D294" s="6" t="s">
        <v>1207</v>
      </c>
      <c r="E294" s="6" t="s">
        <v>1197</v>
      </c>
      <c r="F294" s="6" t="s">
        <v>1209</v>
      </c>
      <c r="G294" s="6" t="s">
        <v>777</v>
      </c>
      <c r="H294" s="6">
        <f>2015</f>
        <v>2015</v>
      </c>
      <c r="I294" s="6">
        <f>105</f>
        <v>105</v>
      </c>
      <c r="J294" s="6">
        <f>2</f>
        <v>2</v>
      </c>
      <c r="K294" s="6">
        <f>235</f>
        <v>235</v>
      </c>
      <c r="L294" s="6">
        <f>241</f>
        <v>241</v>
      </c>
      <c r="M294" s="6" t="s">
        <v>507</v>
      </c>
      <c r="N294" s="6" t="s">
        <v>1210</v>
      </c>
      <c r="O294" s="12" t="s">
        <v>1227</v>
      </c>
      <c r="P294" s="6" t="s">
        <v>1278</v>
      </c>
      <c r="Q294" s="6" t="s">
        <v>1279</v>
      </c>
      <c r="R294" s="6" t="s">
        <v>504</v>
      </c>
      <c r="S294" s="6" t="s">
        <v>507</v>
      </c>
      <c r="T294" s="24">
        <v>-31.8431</v>
      </c>
      <c r="U294" s="24">
        <v>-53.5854</v>
      </c>
      <c r="V294" s="28" t="s">
        <v>1558</v>
      </c>
    </row>
    <row r="295" spans="1:22" ht="15.75" x14ac:dyDescent="0.25">
      <c r="A295" s="6" t="s">
        <v>1206</v>
      </c>
      <c r="B295" s="6" t="s">
        <v>1208</v>
      </c>
      <c r="C295" s="6" t="s">
        <v>1208</v>
      </c>
      <c r="D295" s="6" t="s">
        <v>1207</v>
      </c>
      <c r="E295" s="6" t="s">
        <v>1197</v>
      </c>
      <c r="F295" s="6" t="s">
        <v>1209</v>
      </c>
      <c r="G295" s="6" t="s">
        <v>777</v>
      </c>
      <c r="H295" s="6">
        <f>2015</f>
        <v>2015</v>
      </c>
      <c r="I295" s="6">
        <f>105</f>
        <v>105</v>
      </c>
      <c r="J295" s="6">
        <f>2</f>
        <v>2</v>
      </c>
      <c r="K295" s="6">
        <f>235</f>
        <v>235</v>
      </c>
      <c r="L295" s="6">
        <f>241</f>
        <v>241</v>
      </c>
      <c r="M295" s="6" t="s">
        <v>507</v>
      </c>
      <c r="N295" s="6" t="s">
        <v>1210</v>
      </c>
      <c r="O295" s="12" t="s">
        <v>1228</v>
      </c>
      <c r="P295" s="6" t="s">
        <v>1280</v>
      </c>
      <c r="Q295" s="6" t="s">
        <v>1281</v>
      </c>
      <c r="R295" s="6" t="s">
        <v>504</v>
      </c>
      <c r="S295" s="6" t="s">
        <v>507</v>
      </c>
      <c r="T295" s="24">
        <v>-29.082899999999999</v>
      </c>
      <c r="U295" s="24">
        <v>-50.366599999999998</v>
      </c>
      <c r="V295" s="28" t="s">
        <v>1558</v>
      </c>
    </row>
    <row r="296" spans="1:22" ht="15.75" x14ac:dyDescent="0.25">
      <c r="A296" s="6" t="s">
        <v>1206</v>
      </c>
      <c r="B296" s="6" t="s">
        <v>1208</v>
      </c>
      <c r="C296" s="6" t="s">
        <v>1208</v>
      </c>
      <c r="D296" s="6" t="s">
        <v>1207</v>
      </c>
      <c r="E296" s="6" t="s">
        <v>1197</v>
      </c>
      <c r="F296" s="6" t="s">
        <v>1209</v>
      </c>
      <c r="G296" s="6" t="s">
        <v>777</v>
      </c>
      <c r="H296" s="6">
        <f>2015</f>
        <v>2015</v>
      </c>
      <c r="I296" s="6">
        <f>105</f>
        <v>105</v>
      </c>
      <c r="J296" s="6">
        <f>2</f>
        <v>2</v>
      </c>
      <c r="K296" s="6">
        <f>235</f>
        <v>235</v>
      </c>
      <c r="L296" s="6">
        <f>241</f>
        <v>241</v>
      </c>
      <c r="M296" s="6" t="s">
        <v>507</v>
      </c>
      <c r="N296" s="6" t="s">
        <v>1210</v>
      </c>
      <c r="O296" s="12" t="s">
        <v>1229</v>
      </c>
      <c r="P296" s="6" t="s">
        <v>1282</v>
      </c>
      <c r="Q296" s="6" t="s">
        <v>1283</v>
      </c>
      <c r="R296" s="6" t="s">
        <v>504</v>
      </c>
      <c r="S296" s="6" t="s">
        <v>507</v>
      </c>
      <c r="T296" s="24">
        <v>-31.295719999999999</v>
      </c>
      <c r="U296" s="24">
        <v>-53.474150000000002</v>
      </c>
      <c r="V296" s="28" t="s">
        <v>1558</v>
      </c>
    </row>
    <row r="297" spans="1:22" ht="15.75" x14ac:dyDescent="0.25">
      <c r="A297" s="6" t="s">
        <v>1206</v>
      </c>
      <c r="B297" s="6" t="s">
        <v>1208</v>
      </c>
      <c r="C297" s="6" t="s">
        <v>1208</v>
      </c>
      <c r="D297" s="6" t="s">
        <v>1207</v>
      </c>
      <c r="E297" s="6" t="s">
        <v>1197</v>
      </c>
      <c r="F297" s="6" t="s">
        <v>1209</v>
      </c>
      <c r="G297" s="6" t="s">
        <v>777</v>
      </c>
      <c r="H297" s="6">
        <f>2015</f>
        <v>2015</v>
      </c>
      <c r="I297" s="6">
        <f>105</f>
        <v>105</v>
      </c>
      <c r="J297" s="6">
        <f>2</f>
        <v>2</v>
      </c>
      <c r="K297" s="6">
        <f>235</f>
        <v>235</v>
      </c>
      <c r="L297" s="6">
        <f>241</f>
        <v>241</v>
      </c>
      <c r="M297" s="6" t="s">
        <v>507</v>
      </c>
      <c r="N297" s="6" t="s">
        <v>1210</v>
      </c>
      <c r="O297" s="12" t="s">
        <v>1223</v>
      </c>
      <c r="P297" s="6" t="s">
        <v>1284</v>
      </c>
      <c r="Q297" s="6" t="s">
        <v>1285</v>
      </c>
      <c r="R297" s="6" t="s">
        <v>504</v>
      </c>
      <c r="S297" s="6" t="s">
        <v>507</v>
      </c>
      <c r="T297" s="24">
        <v>-30.564399999999999</v>
      </c>
      <c r="U297" s="24">
        <v>-52.157229999999998</v>
      </c>
      <c r="V297" s="28" t="s">
        <v>1558</v>
      </c>
    </row>
    <row r="298" spans="1:22" ht="15.75" x14ac:dyDescent="0.25">
      <c r="A298" s="6" t="s">
        <v>1206</v>
      </c>
      <c r="B298" s="6" t="s">
        <v>1208</v>
      </c>
      <c r="C298" s="6" t="s">
        <v>1208</v>
      </c>
      <c r="D298" s="6" t="s">
        <v>1207</v>
      </c>
      <c r="E298" s="6" t="s">
        <v>1197</v>
      </c>
      <c r="F298" s="6" t="s">
        <v>1209</v>
      </c>
      <c r="G298" s="6" t="s">
        <v>777</v>
      </c>
      <c r="H298" s="6">
        <f>2015</f>
        <v>2015</v>
      </c>
      <c r="I298" s="6">
        <f>105</f>
        <v>105</v>
      </c>
      <c r="J298" s="6">
        <f>2</f>
        <v>2</v>
      </c>
      <c r="K298" s="6">
        <f>235</f>
        <v>235</v>
      </c>
      <c r="L298" s="6">
        <f>241</f>
        <v>241</v>
      </c>
      <c r="M298" s="6" t="s">
        <v>507</v>
      </c>
      <c r="N298" s="6" t="s">
        <v>1210</v>
      </c>
      <c r="O298" s="12" t="s">
        <v>1213</v>
      </c>
      <c r="P298" s="6" t="s">
        <v>1286</v>
      </c>
      <c r="Q298" s="6" t="s">
        <v>1287</v>
      </c>
      <c r="R298" s="6" t="s">
        <v>504</v>
      </c>
      <c r="S298" s="6" t="s">
        <v>507</v>
      </c>
      <c r="T298" s="24">
        <v>-28.729099999999999</v>
      </c>
      <c r="U298" s="24">
        <v>-50.4208</v>
      </c>
      <c r="V298" s="28" t="s">
        <v>1558</v>
      </c>
    </row>
    <row r="299" spans="1:22" ht="15.75" x14ac:dyDescent="0.25">
      <c r="A299" s="6" t="s">
        <v>1206</v>
      </c>
      <c r="B299" s="6" t="s">
        <v>1208</v>
      </c>
      <c r="C299" s="6" t="s">
        <v>1208</v>
      </c>
      <c r="D299" s="6" t="s">
        <v>1207</v>
      </c>
      <c r="E299" s="6" t="s">
        <v>1197</v>
      </c>
      <c r="F299" s="6" t="s">
        <v>1209</v>
      </c>
      <c r="G299" s="6" t="s">
        <v>777</v>
      </c>
      <c r="H299" s="6">
        <f>2015</f>
        <v>2015</v>
      </c>
      <c r="I299" s="6">
        <f>105</f>
        <v>105</v>
      </c>
      <c r="J299" s="6">
        <f>2</f>
        <v>2</v>
      </c>
      <c r="K299" s="6">
        <f>235</f>
        <v>235</v>
      </c>
      <c r="L299" s="6">
        <f>241</f>
        <v>241</v>
      </c>
      <c r="M299" s="6" t="s">
        <v>507</v>
      </c>
      <c r="N299" s="6" t="s">
        <v>1210</v>
      </c>
      <c r="O299" s="12" t="s">
        <v>1230</v>
      </c>
      <c r="P299" s="6" t="s">
        <v>1288</v>
      </c>
      <c r="Q299" s="6" t="s">
        <v>1289</v>
      </c>
      <c r="R299" s="6" t="s">
        <v>504</v>
      </c>
      <c r="S299" s="6" t="s">
        <v>507</v>
      </c>
      <c r="T299" s="24">
        <v>-29.356200000000001</v>
      </c>
      <c r="U299" s="24">
        <v>-50.220799999999997</v>
      </c>
      <c r="V299" s="28" t="s">
        <v>1558</v>
      </c>
    </row>
    <row r="300" spans="1:22" ht="15.75" x14ac:dyDescent="0.25">
      <c r="A300" s="6" t="s">
        <v>1206</v>
      </c>
      <c r="B300" s="6" t="s">
        <v>1208</v>
      </c>
      <c r="C300" s="6" t="s">
        <v>1208</v>
      </c>
      <c r="D300" s="6" t="s">
        <v>1207</v>
      </c>
      <c r="E300" s="6" t="s">
        <v>1197</v>
      </c>
      <c r="F300" s="6" t="s">
        <v>1209</v>
      </c>
      <c r="G300" s="6" t="s">
        <v>777</v>
      </c>
      <c r="H300" s="6">
        <f>2015</f>
        <v>2015</v>
      </c>
      <c r="I300" s="6">
        <f>105</f>
        <v>105</v>
      </c>
      <c r="J300" s="6">
        <f>2</f>
        <v>2</v>
      </c>
      <c r="K300" s="6">
        <f>235</f>
        <v>235</v>
      </c>
      <c r="L300" s="6">
        <f>241</f>
        <v>241</v>
      </c>
      <c r="M300" s="6" t="s">
        <v>507</v>
      </c>
      <c r="N300" s="6" t="s">
        <v>1210</v>
      </c>
      <c r="O300" s="12" t="s">
        <v>1231</v>
      </c>
      <c r="P300" s="6" t="s">
        <v>1290</v>
      </c>
      <c r="Q300" s="6" t="s">
        <v>1291</v>
      </c>
      <c r="R300" s="6" t="s">
        <v>504</v>
      </c>
      <c r="S300" s="6" t="s">
        <v>507</v>
      </c>
      <c r="T300" s="24">
        <v>-29.488199999999999</v>
      </c>
      <c r="U300" s="24">
        <v>-50.338099999999997</v>
      </c>
      <c r="V300" s="28" t="s">
        <v>1558</v>
      </c>
    </row>
    <row r="301" spans="1:22" ht="15.75" x14ac:dyDescent="0.25">
      <c r="A301" s="6" t="s">
        <v>1206</v>
      </c>
      <c r="B301" s="6" t="s">
        <v>1208</v>
      </c>
      <c r="C301" s="6" t="s">
        <v>1208</v>
      </c>
      <c r="D301" s="6" t="s">
        <v>1207</v>
      </c>
      <c r="E301" s="6" t="s">
        <v>1197</v>
      </c>
      <c r="F301" s="6" t="s">
        <v>1209</v>
      </c>
      <c r="G301" s="6" t="s">
        <v>777</v>
      </c>
      <c r="H301" s="6">
        <f>2015</f>
        <v>2015</v>
      </c>
      <c r="I301" s="6">
        <f>105</f>
        <v>105</v>
      </c>
      <c r="J301" s="6">
        <f>2</f>
        <v>2</v>
      </c>
      <c r="K301" s="6">
        <f>235</f>
        <v>235</v>
      </c>
      <c r="L301" s="6">
        <f>241</f>
        <v>241</v>
      </c>
      <c r="M301" s="6" t="s">
        <v>507</v>
      </c>
      <c r="N301" s="6" t="s">
        <v>1210</v>
      </c>
      <c r="O301" s="12" t="s">
        <v>1232</v>
      </c>
      <c r="P301" s="6" t="s">
        <v>1292</v>
      </c>
      <c r="Q301" s="6" t="s">
        <v>1293</v>
      </c>
      <c r="R301" s="6" t="s">
        <v>504</v>
      </c>
      <c r="S301" s="6" t="s">
        <v>507</v>
      </c>
      <c r="T301" s="24">
        <v>-29.665037000000002</v>
      </c>
      <c r="U301" s="24">
        <v>-55.208170000000003</v>
      </c>
      <c r="V301" s="28" t="s">
        <v>1558</v>
      </c>
    </row>
    <row r="302" spans="1:22" ht="15.75" x14ac:dyDescent="0.25">
      <c r="A302" s="6" t="s">
        <v>1206</v>
      </c>
      <c r="B302" s="6" t="s">
        <v>1208</v>
      </c>
      <c r="C302" s="6" t="s">
        <v>1208</v>
      </c>
      <c r="D302" s="6" t="s">
        <v>1207</v>
      </c>
      <c r="E302" s="6" t="s">
        <v>1197</v>
      </c>
      <c r="F302" s="6" t="s">
        <v>1209</v>
      </c>
      <c r="G302" s="6" t="s">
        <v>777</v>
      </c>
      <c r="H302" s="6">
        <f>2015</f>
        <v>2015</v>
      </c>
      <c r="I302" s="6">
        <f>105</f>
        <v>105</v>
      </c>
      <c r="J302" s="6">
        <f>2</f>
        <v>2</v>
      </c>
      <c r="K302" s="6">
        <f>235</f>
        <v>235</v>
      </c>
      <c r="L302" s="6">
        <f>241</f>
        <v>241</v>
      </c>
      <c r="M302" s="6" t="s">
        <v>507</v>
      </c>
      <c r="N302" s="6" t="s">
        <v>1210</v>
      </c>
      <c r="O302" s="12" t="s">
        <v>1232</v>
      </c>
      <c r="P302" s="6" t="s">
        <v>1294</v>
      </c>
      <c r="Q302" s="6" t="s">
        <v>1295</v>
      </c>
      <c r="R302" s="6" t="s">
        <v>504</v>
      </c>
      <c r="S302" s="6" t="s">
        <v>507</v>
      </c>
      <c r="T302" s="24">
        <v>-29.665030000000002</v>
      </c>
      <c r="U302" s="24">
        <v>-49.208170000000003</v>
      </c>
      <c r="V302" s="28" t="s">
        <v>1558</v>
      </c>
    </row>
    <row r="303" spans="1:22" ht="15.75" x14ac:dyDescent="0.25">
      <c r="A303" s="6" t="s">
        <v>1206</v>
      </c>
      <c r="B303" s="6" t="s">
        <v>1208</v>
      </c>
      <c r="C303" s="6" t="s">
        <v>1208</v>
      </c>
      <c r="D303" s="6" t="s">
        <v>1207</v>
      </c>
      <c r="E303" s="6" t="s">
        <v>1197</v>
      </c>
      <c r="F303" s="6" t="s">
        <v>1209</v>
      </c>
      <c r="G303" s="6" t="s">
        <v>777</v>
      </c>
      <c r="H303" s="6">
        <f>2015</f>
        <v>2015</v>
      </c>
      <c r="I303" s="6">
        <f>105</f>
        <v>105</v>
      </c>
      <c r="J303" s="6">
        <f>2</f>
        <v>2</v>
      </c>
      <c r="K303" s="6">
        <f>235</f>
        <v>235</v>
      </c>
      <c r="L303" s="6">
        <f>241</f>
        <v>241</v>
      </c>
      <c r="M303" s="6" t="s">
        <v>507</v>
      </c>
      <c r="N303" s="6" t="s">
        <v>1210</v>
      </c>
      <c r="O303" s="12" t="s">
        <v>1233</v>
      </c>
      <c r="P303" s="6" t="s">
        <v>1296</v>
      </c>
      <c r="Q303" s="6">
        <v>54.9831</v>
      </c>
      <c r="R303" s="6" t="s">
        <v>504</v>
      </c>
      <c r="S303" s="6" t="s">
        <v>1317</v>
      </c>
      <c r="T303" s="24">
        <v>-30.491409999999998</v>
      </c>
      <c r="U303" s="24">
        <v>-54.9831</v>
      </c>
      <c r="V303" s="28" t="s">
        <v>1558</v>
      </c>
    </row>
    <row r="304" spans="1:22" ht="15.75" x14ac:dyDescent="0.25">
      <c r="A304" s="6" t="s">
        <v>1206</v>
      </c>
      <c r="B304" s="6" t="s">
        <v>1208</v>
      </c>
      <c r="C304" s="6" t="s">
        <v>1208</v>
      </c>
      <c r="D304" s="6" t="s">
        <v>1207</v>
      </c>
      <c r="E304" s="6" t="s">
        <v>1197</v>
      </c>
      <c r="F304" s="6" t="s">
        <v>1209</v>
      </c>
      <c r="G304" s="6" t="s">
        <v>777</v>
      </c>
      <c r="H304" s="6">
        <f>2015</f>
        <v>2015</v>
      </c>
      <c r="I304" s="6">
        <f>105</f>
        <v>105</v>
      </c>
      <c r="J304" s="6">
        <f>2</f>
        <v>2</v>
      </c>
      <c r="K304" s="6">
        <f>235</f>
        <v>235</v>
      </c>
      <c r="L304" s="6">
        <f>241</f>
        <v>241</v>
      </c>
      <c r="M304" s="6" t="s">
        <v>507</v>
      </c>
      <c r="N304" s="6" t="s">
        <v>1210</v>
      </c>
      <c r="O304" s="12" t="s">
        <v>1234</v>
      </c>
      <c r="P304" s="6" t="s">
        <v>1297</v>
      </c>
      <c r="Q304" s="6" t="s">
        <v>1298</v>
      </c>
      <c r="R304" s="6" t="s">
        <v>504</v>
      </c>
      <c r="S304" s="6" t="s">
        <v>507</v>
      </c>
      <c r="T304" s="24">
        <v>-29.44003</v>
      </c>
      <c r="U304" s="24">
        <v>-55.416609999999999</v>
      </c>
      <c r="V304" s="28" t="s">
        <v>1558</v>
      </c>
    </row>
    <row r="305" spans="1:22" ht="15.75" x14ac:dyDescent="0.25">
      <c r="A305" s="6" t="s">
        <v>1206</v>
      </c>
      <c r="B305" s="6" t="s">
        <v>1208</v>
      </c>
      <c r="C305" s="6" t="s">
        <v>1208</v>
      </c>
      <c r="D305" s="6" t="s">
        <v>1207</v>
      </c>
      <c r="E305" s="6" t="s">
        <v>1197</v>
      </c>
      <c r="F305" s="6" t="s">
        <v>1209</v>
      </c>
      <c r="G305" s="6" t="s">
        <v>777</v>
      </c>
      <c r="H305" s="6">
        <f>2015</f>
        <v>2015</v>
      </c>
      <c r="I305" s="6">
        <f>105</f>
        <v>105</v>
      </c>
      <c r="J305" s="6">
        <f>2</f>
        <v>2</v>
      </c>
      <c r="K305" s="6">
        <f>235</f>
        <v>235</v>
      </c>
      <c r="L305" s="6">
        <f>241</f>
        <v>241</v>
      </c>
      <c r="M305" s="6" t="s">
        <v>507</v>
      </c>
      <c r="N305" s="6" t="s">
        <v>1210</v>
      </c>
      <c r="O305" s="12" t="s">
        <v>1234</v>
      </c>
      <c r="P305" s="6" t="s">
        <v>1299</v>
      </c>
      <c r="Q305" s="6" t="s">
        <v>1300</v>
      </c>
      <c r="R305" s="6" t="s">
        <v>504</v>
      </c>
      <c r="S305" s="6" t="s">
        <v>507</v>
      </c>
      <c r="T305" s="24">
        <v>-31.777670000000001</v>
      </c>
      <c r="U305" s="24">
        <v>-52.591650000000001</v>
      </c>
      <c r="V305" s="28" t="s">
        <v>1558</v>
      </c>
    </row>
    <row r="306" spans="1:22" ht="15.75" x14ac:dyDescent="0.25">
      <c r="A306" s="6" t="s">
        <v>1206</v>
      </c>
      <c r="B306" s="6" t="s">
        <v>1208</v>
      </c>
      <c r="C306" s="6" t="s">
        <v>1208</v>
      </c>
      <c r="D306" s="6" t="s">
        <v>1207</v>
      </c>
      <c r="E306" s="6" t="s">
        <v>1197</v>
      </c>
      <c r="F306" s="6" t="s">
        <v>1209</v>
      </c>
      <c r="G306" s="6" t="s">
        <v>777</v>
      </c>
      <c r="H306" s="6">
        <f>2015</f>
        <v>2015</v>
      </c>
      <c r="I306" s="6">
        <f>105</f>
        <v>105</v>
      </c>
      <c r="J306" s="6">
        <f>2</f>
        <v>2</v>
      </c>
      <c r="K306" s="6">
        <f>235</f>
        <v>235</v>
      </c>
      <c r="L306" s="6">
        <f>241</f>
        <v>241</v>
      </c>
      <c r="M306" s="6" t="s">
        <v>507</v>
      </c>
      <c r="N306" s="6" t="s">
        <v>1210</v>
      </c>
      <c r="O306" s="12" t="s">
        <v>1234</v>
      </c>
      <c r="P306" s="6" t="s">
        <v>1301</v>
      </c>
      <c r="Q306" s="6" t="s">
        <v>1302</v>
      </c>
      <c r="R306" s="6" t="s">
        <v>504</v>
      </c>
      <c r="S306" s="6" t="s">
        <v>507</v>
      </c>
      <c r="T306" s="24">
        <v>-30.6038</v>
      </c>
      <c r="U306" s="24">
        <v>-55.095199999999998</v>
      </c>
      <c r="V306" s="28" t="s">
        <v>1558</v>
      </c>
    </row>
    <row r="307" spans="1:22" ht="15.75" x14ac:dyDescent="0.25">
      <c r="A307" s="6" t="s">
        <v>1206</v>
      </c>
      <c r="B307" s="6" t="s">
        <v>1208</v>
      </c>
      <c r="C307" s="6" t="s">
        <v>1208</v>
      </c>
      <c r="D307" s="6" t="s">
        <v>1207</v>
      </c>
      <c r="E307" s="6" t="s">
        <v>1197</v>
      </c>
      <c r="F307" s="6" t="s">
        <v>1209</v>
      </c>
      <c r="G307" s="6" t="s">
        <v>777</v>
      </c>
      <c r="H307" s="6">
        <f>2015</f>
        <v>2015</v>
      </c>
      <c r="I307" s="6">
        <f>105</f>
        <v>105</v>
      </c>
      <c r="J307" s="6">
        <f>2</f>
        <v>2</v>
      </c>
      <c r="K307" s="6">
        <f>235</f>
        <v>235</v>
      </c>
      <c r="L307" s="6">
        <f>241</f>
        <v>241</v>
      </c>
      <c r="M307" s="6" t="s">
        <v>507</v>
      </c>
      <c r="N307" s="6" t="s">
        <v>1210</v>
      </c>
      <c r="O307" s="12" t="s">
        <v>1234</v>
      </c>
      <c r="P307" s="6" t="s">
        <v>1303</v>
      </c>
      <c r="Q307" s="6" t="s">
        <v>1304</v>
      </c>
      <c r="R307" s="6" t="s">
        <v>504</v>
      </c>
      <c r="S307" s="6" t="s">
        <v>507</v>
      </c>
      <c r="T307" s="24">
        <v>-29.962499999999999</v>
      </c>
      <c r="U307" s="24">
        <v>-55.3538</v>
      </c>
      <c r="V307" s="28" t="s">
        <v>1558</v>
      </c>
    </row>
    <row r="308" spans="1:22" ht="15.75" x14ac:dyDescent="0.25">
      <c r="A308" s="6" t="s">
        <v>1206</v>
      </c>
      <c r="B308" s="6" t="s">
        <v>1208</v>
      </c>
      <c r="C308" s="6" t="s">
        <v>1208</v>
      </c>
      <c r="D308" s="6" t="s">
        <v>1207</v>
      </c>
      <c r="E308" s="6" t="s">
        <v>1197</v>
      </c>
      <c r="F308" s="6" t="s">
        <v>1209</v>
      </c>
      <c r="G308" s="6" t="s">
        <v>777</v>
      </c>
      <c r="H308" s="6">
        <f>2015</f>
        <v>2015</v>
      </c>
      <c r="I308" s="6">
        <f>105</f>
        <v>105</v>
      </c>
      <c r="J308" s="6">
        <f>2</f>
        <v>2</v>
      </c>
      <c r="K308" s="6">
        <f>235</f>
        <v>235</v>
      </c>
      <c r="L308" s="6">
        <f>241</f>
        <v>241</v>
      </c>
      <c r="M308" s="6" t="s">
        <v>507</v>
      </c>
      <c r="N308" s="6" t="s">
        <v>1210</v>
      </c>
      <c r="O308" s="12" t="s">
        <v>1235</v>
      </c>
      <c r="P308" s="6" t="s">
        <v>1305</v>
      </c>
      <c r="Q308" s="6" t="s">
        <v>1306</v>
      </c>
      <c r="R308" s="6" t="s">
        <v>504</v>
      </c>
      <c r="S308" s="6" t="s">
        <v>507</v>
      </c>
      <c r="T308" s="24">
        <v>-30.4909</v>
      </c>
      <c r="U308" s="24">
        <v>-48.982599999999998</v>
      </c>
      <c r="V308" s="28" t="s">
        <v>1558</v>
      </c>
    </row>
    <row r="309" spans="1:22" ht="15.75" x14ac:dyDescent="0.25">
      <c r="A309" s="6" t="s">
        <v>1206</v>
      </c>
      <c r="B309" s="6" t="s">
        <v>1208</v>
      </c>
      <c r="C309" s="6" t="s">
        <v>1208</v>
      </c>
      <c r="D309" s="6" t="s">
        <v>1207</v>
      </c>
      <c r="E309" s="6" t="s">
        <v>1197</v>
      </c>
      <c r="F309" s="6" t="s">
        <v>1209</v>
      </c>
      <c r="G309" s="6" t="s">
        <v>777</v>
      </c>
      <c r="H309" s="6">
        <f>2015</f>
        <v>2015</v>
      </c>
      <c r="I309" s="6">
        <f>105</f>
        <v>105</v>
      </c>
      <c r="J309" s="6">
        <f>2</f>
        <v>2</v>
      </c>
      <c r="K309" s="6">
        <f>235</f>
        <v>235</v>
      </c>
      <c r="L309" s="6">
        <f>241</f>
        <v>241</v>
      </c>
      <c r="M309" s="6" t="s">
        <v>507</v>
      </c>
      <c r="N309" s="6" t="s">
        <v>1210</v>
      </c>
      <c r="O309" s="12" t="s">
        <v>1224</v>
      </c>
      <c r="P309" s="6" t="s">
        <v>1307</v>
      </c>
      <c r="Q309" s="6" t="s">
        <v>1308</v>
      </c>
      <c r="R309" s="6" t="s">
        <v>504</v>
      </c>
      <c r="S309" s="6" t="s">
        <v>507</v>
      </c>
      <c r="T309" s="24">
        <v>-31.181999999999999</v>
      </c>
      <c r="U309" s="24">
        <v>-54.075099999999999</v>
      </c>
      <c r="V309" s="28" t="s">
        <v>1558</v>
      </c>
    </row>
    <row r="310" spans="1:22" ht="15.75" x14ac:dyDescent="0.25">
      <c r="A310" s="6" t="s">
        <v>1206</v>
      </c>
      <c r="B310" s="6" t="s">
        <v>1208</v>
      </c>
      <c r="C310" s="6" t="s">
        <v>1208</v>
      </c>
      <c r="D310" s="6" t="s">
        <v>1207</v>
      </c>
      <c r="E310" s="6" t="s">
        <v>1197</v>
      </c>
      <c r="F310" s="6" t="s">
        <v>1209</v>
      </c>
      <c r="G310" s="6" t="s">
        <v>777</v>
      </c>
      <c r="H310" s="6">
        <f>2015</f>
        <v>2015</v>
      </c>
      <c r="I310" s="6">
        <f>105</f>
        <v>105</v>
      </c>
      <c r="J310" s="6">
        <f>2</f>
        <v>2</v>
      </c>
      <c r="K310" s="6">
        <f>235</f>
        <v>235</v>
      </c>
      <c r="L310" s="6">
        <f>241</f>
        <v>241</v>
      </c>
      <c r="M310" s="6" t="s">
        <v>507</v>
      </c>
      <c r="N310" s="6" t="s">
        <v>1210</v>
      </c>
      <c r="O310" s="12" t="s">
        <v>1236</v>
      </c>
      <c r="P310" s="6" t="s">
        <v>1309</v>
      </c>
      <c r="Q310" s="6" t="s">
        <v>1310</v>
      </c>
      <c r="R310" s="6" t="s">
        <v>504</v>
      </c>
      <c r="S310" s="6" t="s">
        <v>507</v>
      </c>
      <c r="T310" s="24">
        <v>-30.696100000000001</v>
      </c>
      <c r="U310" s="24">
        <v>-55.521880000000003</v>
      </c>
      <c r="V310" s="28" t="s">
        <v>1558</v>
      </c>
    </row>
    <row r="311" spans="1:22" ht="15.75" x14ac:dyDescent="0.25">
      <c r="A311" s="6" t="s">
        <v>1206</v>
      </c>
      <c r="B311" s="6" t="s">
        <v>1208</v>
      </c>
      <c r="C311" s="6" t="s">
        <v>1208</v>
      </c>
      <c r="D311" s="6" t="s">
        <v>1207</v>
      </c>
      <c r="E311" s="6" t="s">
        <v>1197</v>
      </c>
      <c r="F311" s="6" t="s">
        <v>1209</v>
      </c>
      <c r="G311" s="6" t="s">
        <v>777</v>
      </c>
      <c r="H311" s="6">
        <f>2015</f>
        <v>2015</v>
      </c>
      <c r="I311" s="6">
        <f>105</f>
        <v>105</v>
      </c>
      <c r="J311" s="6">
        <f>2</f>
        <v>2</v>
      </c>
      <c r="K311" s="6">
        <f>235</f>
        <v>235</v>
      </c>
      <c r="L311" s="6">
        <f>241</f>
        <v>241</v>
      </c>
      <c r="M311" s="6" t="s">
        <v>507</v>
      </c>
      <c r="N311" s="6" t="s">
        <v>1210</v>
      </c>
      <c r="O311" s="12" t="s">
        <v>1219</v>
      </c>
      <c r="P311" s="6" t="s">
        <v>1311</v>
      </c>
      <c r="Q311" s="6" t="s">
        <v>1312</v>
      </c>
      <c r="R311" s="6" t="s">
        <v>504</v>
      </c>
      <c r="S311" s="6" t="s">
        <v>507</v>
      </c>
      <c r="T311" s="24">
        <v>-32.103349000000001</v>
      </c>
      <c r="U311" s="24">
        <v>-53.105580000000003</v>
      </c>
      <c r="V311" s="28" t="s">
        <v>1558</v>
      </c>
    </row>
    <row r="312" spans="1:22" ht="15.75" x14ac:dyDescent="0.25">
      <c r="A312" s="6" t="s">
        <v>1206</v>
      </c>
      <c r="B312" s="6" t="s">
        <v>1208</v>
      </c>
      <c r="C312" s="6" t="s">
        <v>1208</v>
      </c>
      <c r="D312" s="6" t="s">
        <v>1207</v>
      </c>
      <c r="E312" s="6" t="s">
        <v>1197</v>
      </c>
      <c r="F312" s="6" t="s">
        <v>1209</v>
      </c>
      <c r="G312" s="6" t="s">
        <v>777</v>
      </c>
      <c r="H312" s="6">
        <f>2015</f>
        <v>2015</v>
      </c>
      <c r="I312" s="6">
        <f>105</f>
        <v>105</v>
      </c>
      <c r="J312" s="6">
        <f>2</f>
        <v>2</v>
      </c>
      <c r="K312" s="6">
        <f>235</f>
        <v>235</v>
      </c>
      <c r="L312" s="6">
        <f>241</f>
        <v>241</v>
      </c>
      <c r="M312" s="6" t="s">
        <v>507</v>
      </c>
      <c r="N312" s="6" t="s">
        <v>1210</v>
      </c>
      <c r="O312" s="12" t="s">
        <v>1237</v>
      </c>
      <c r="P312" s="6" t="s">
        <v>1313</v>
      </c>
      <c r="Q312" s="6" t="s">
        <v>1314</v>
      </c>
      <c r="R312" s="6" t="s">
        <v>504</v>
      </c>
      <c r="S312" s="6" t="s">
        <v>507</v>
      </c>
      <c r="T312" s="24">
        <v>-29.592500000000001</v>
      </c>
      <c r="U312" s="24">
        <v>-50.178800000000003</v>
      </c>
      <c r="V312" s="28" t="s">
        <v>1558</v>
      </c>
    </row>
    <row r="313" spans="1:22" ht="15.75" x14ac:dyDescent="0.25">
      <c r="A313" s="6" t="s">
        <v>1206</v>
      </c>
      <c r="B313" s="6" t="s">
        <v>1208</v>
      </c>
      <c r="C313" s="6" t="s">
        <v>1208</v>
      </c>
      <c r="D313" s="6" t="s">
        <v>1207</v>
      </c>
      <c r="E313" s="6" t="s">
        <v>1197</v>
      </c>
      <c r="F313" s="6" t="s">
        <v>1209</v>
      </c>
      <c r="G313" s="6" t="s">
        <v>777</v>
      </c>
      <c r="H313" s="6">
        <f>2015</f>
        <v>2015</v>
      </c>
      <c r="I313" s="6">
        <f>105</f>
        <v>105</v>
      </c>
      <c r="J313" s="6">
        <f>2</f>
        <v>2</v>
      </c>
      <c r="K313" s="6">
        <f>235</f>
        <v>235</v>
      </c>
      <c r="L313" s="6">
        <f>241</f>
        <v>241</v>
      </c>
      <c r="M313" s="6" t="s">
        <v>507</v>
      </c>
      <c r="N313" s="6" t="s">
        <v>1210</v>
      </c>
      <c r="O313" s="12" t="s">
        <v>1224</v>
      </c>
      <c r="P313" s="6" t="s">
        <v>1315</v>
      </c>
      <c r="Q313" s="6" t="s">
        <v>1316</v>
      </c>
      <c r="R313" s="6" t="s">
        <v>504</v>
      </c>
      <c r="S313" s="6" t="s">
        <v>507</v>
      </c>
      <c r="T313" s="24">
        <v>-30.97692</v>
      </c>
      <c r="U313" s="24">
        <v>-53.05377</v>
      </c>
      <c r="V313" s="28" t="s">
        <v>1558</v>
      </c>
    </row>
    <row r="314" spans="1:22" ht="15.75" x14ac:dyDescent="0.25">
      <c r="A314" s="6" t="s">
        <v>1318</v>
      </c>
      <c r="B314" s="6" t="s">
        <v>1319</v>
      </c>
      <c r="C314" s="6" t="s">
        <v>1320</v>
      </c>
      <c r="D314" s="6" t="s">
        <v>1321</v>
      </c>
      <c r="E314" s="6" t="s">
        <v>1322</v>
      </c>
      <c r="F314" s="6" t="s">
        <v>1323</v>
      </c>
      <c r="G314" s="6" t="s">
        <v>825</v>
      </c>
      <c r="H314" s="6">
        <f>2006</f>
        <v>2006</v>
      </c>
      <c r="I314" s="6">
        <f>23</f>
        <v>23</v>
      </c>
      <c r="J314" s="6">
        <f>3</f>
        <v>3</v>
      </c>
      <c r="K314" s="6">
        <f>637</f>
        <v>637</v>
      </c>
      <c r="L314" s="6">
        <f>641</f>
        <v>641</v>
      </c>
      <c r="M314" s="6" t="s">
        <v>507</v>
      </c>
      <c r="N314" s="6" t="s">
        <v>1324</v>
      </c>
      <c r="O314" s="6" t="s">
        <v>603</v>
      </c>
      <c r="P314" s="6" t="s">
        <v>604</v>
      </c>
      <c r="Q314" s="6" t="s">
        <v>605</v>
      </c>
      <c r="R314" s="5" t="s">
        <v>501</v>
      </c>
      <c r="S314" s="6" t="s">
        <v>1325</v>
      </c>
      <c r="T314" s="6">
        <v>-30.235469999999999</v>
      </c>
      <c r="U314" s="6">
        <v>-51.096055999999997</v>
      </c>
      <c r="V314" s="8" t="s">
        <v>1556</v>
      </c>
    </row>
    <row r="315" spans="1:22" ht="15.75" x14ac:dyDescent="0.25">
      <c r="A315" s="6" t="s">
        <v>1328</v>
      </c>
      <c r="B315" s="6" t="s">
        <v>1327</v>
      </c>
      <c r="C315" s="6" t="s">
        <v>1327</v>
      </c>
      <c r="D315" s="6" t="s">
        <v>1329</v>
      </c>
      <c r="E315" s="6" t="s">
        <v>1330</v>
      </c>
      <c r="F315" s="6" t="s">
        <v>1326</v>
      </c>
      <c r="G315" s="6" t="s">
        <v>507</v>
      </c>
      <c r="H315" s="6">
        <f>2010</f>
        <v>2010</v>
      </c>
      <c r="I315" s="6">
        <f>5</f>
        <v>5</v>
      </c>
      <c r="J315" s="6">
        <f>3</f>
        <v>3</v>
      </c>
      <c r="K315" s="6" t="s">
        <v>507</v>
      </c>
      <c r="L315" s="6" t="s">
        <v>507</v>
      </c>
      <c r="M315" s="6" t="s">
        <v>507</v>
      </c>
      <c r="N315" s="6" t="s">
        <v>507</v>
      </c>
      <c r="O315" s="6" t="s">
        <v>1331</v>
      </c>
      <c r="P315" s="6" t="s">
        <v>507</v>
      </c>
      <c r="Q315" s="6" t="s">
        <v>507</v>
      </c>
      <c r="R315" s="6" t="s">
        <v>507</v>
      </c>
      <c r="S315" s="6" t="s">
        <v>1332</v>
      </c>
      <c r="T315" s="6">
        <v>-30.345677999999999</v>
      </c>
      <c r="U315" s="6">
        <v>-51.025652999999998</v>
      </c>
      <c r="V315" s="8" t="s">
        <v>1556</v>
      </c>
    </row>
    <row r="316" spans="1:22" ht="15.75" x14ac:dyDescent="0.25">
      <c r="A316" s="6" t="s">
        <v>1333</v>
      </c>
      <c r="B316" s="6" t="s">
        <v>1335</v>
      </c>
      <c r="C316" s="6" t="s">
        <v>1335</v>
      </c>
      <c r="D316" s="6" t="s">
        <v>1336</v>
      </c>
      <c r="E316" s="6" t="s">
        <v>1337</v>
      </c>
      <c r="F316" s="6" t="s">
        <v>1338</v>
      </c>
      <c r="G316" s="6" t="s">
        <v>1339</v>
      </c>
      <c r="H316" s="6">
        <f>2013</f>
        <v>2013</v>
      </c>
      <c r="I316" s="6">
        <f>23</f>
        <v>23</v>
      </c>
      <c r="J316" s="6">
        <f>1</f>
        <v>1</v>
      </c>
      <c r="K316" s="6">
        <f>253</f>
        <v>253</v>
      </c>
      <c r="L316" s="6">
        <f>259</f>
        <v>259</v>
      </c>
      <c r="M316" s="6" t="s">
        <v>507</v>
      </c>
      <c r="N316" s="6" t="s">
        <v>1334</v>
      </c>
      <c r="O316" s="6" t="s">
        <v>1340</v>
      </c>
      <c r="P316" s="12" t="s">
        <v>1341</v>
      </c>
      <c r="Q316" s="6">
        <v>6697171</v>
      </c>
      <c r="R316" s="6" t="s">
        <v>502</v>
      </c>
      <c r="S316" s="6" t="s">
        <v>507</v>
      </c>
      <c r="T316" s="6">
        <v>-29.83886</v>
      </c>
      <c r="U316" s="6">
        <v>-54.872656999999997</v>
      </c>
      <c r="V316" s="8" t="s">
        <v>1556</v>
      </c>
    </row>
    <row r="317" spans="1:22" ht="15.75" x14ac:dyDescent="0.25">
      <c r="A317" s="6" t="s">
        <v>1343</v>
      </c>
      <c r="B317" s="6" t="s">
        <v>1342</v>
      </c>
      <c r="C317" s="6" t="s">
        <v>1342</v>
      </c>
      <c r="D317" s="6" t="s">
        <v>1344</v>
      </c>
      <c r="E317" s="6" t="s">
        <v>300</v>
      </c>
      <c r="F317" s="6" t="s">
        <v>1347</v>
      </c>
      <c r="G317" s="6" t="s">
        <v>1346</v>
      </c>
      <c r="H317" s="6">
        <f>2020</f>
        <v>2020</v>
      </c>
      <c r="I317" s="6">
        <f>15</f>
        <v>15</v>
      </c>
      <c r="J317" s="6">
        <f>7</f>
        <v>7</v>
      </c>
      <c r="K317" s="6" t="s">
        <v>507</v>
      </c>
      <c r="L317" s="6" t="s">
        <v>507</v>
      </c>
      <c r="M317" s="6" t="s">
        <v>1345</v>
      </c>
      <c r="N317" s="6" t="s">
        <v>1348</v>
      </c>
      <c r="O317" s="6" t="s">
        <v>1349</v>
      </c>
      <c r="P317" s="6" t="s">
        <v>1544</v>
      </c>
      <c r="Q317" s="6" t="s">
        <v>1545</v>
      </c>
      <c r="R317" s="5" t="s">
        <v>501</v>
      </c>
      <c r="S317" s="6" t="s">
        <v>507</v>
      </c>
      <c r="T317" s="6">
        <v>-29.416667</v>
      </c>
      <c r="U317" s="6">
        <v>-50.383333</v>
      </c>
      <c r="V317" s="8" t="s">
        <v>1565</v>
      </c>
    </row>
    <row r="318" spans="1:22" ht="15.75" x14ac:dyDescent="0.25">
      <c r="A318" s="6" t="s">
        <v>1352</v>
      </c>
      <c r="B318" s="17" t="s">
        <v>1351</v>
      </c>
      <c r="C318" s="17" t="s">
        <v>1351</v>
      </c>
      <c r="D318" s="6" t="s">
        <v>1350</v>
      </c>
      <c r="E318" s="6" t="s">
        <v>1174</v>
      </c>
      <c r="F318" s="6" t="s">
        <v>1546</v>
      </c>
      <c r="G318" s="6" t="s">
        <v>1353</v>
      </c>
      <c r="H318" s="6">
        <f>2006</f>
        <v>2006</v>
      </c>
      <c r="I318" s="6">
        <f>272</f>
        <v>272</v>
      </c>
      <c r="J318" s="6">
        <f>1</f>
        <v>1</v>
      </c>
      <c r="K318" s="6">
        <f>57</f>
        <v>57</v>
      </c>
      <c r="L318" s="25">
        <f>63</f>
        <v>63</v>
      </c>
      <c r="M318" s="6" t="s">
        <v>507</v>
      </c>
      <c r="N318" s="6" t="s">
        <v>1354</v>
      </c>
      <c r="O318" s="6" t="s">
        <v>606</v>
      </c>
      <c r="P318" s="6" t="s">
        <v>1390</v>
      </c>
      <c r="Q318" s="6" t="s">
        <v>1391</v>
      </c>
      <c r="R318" s="5" t="s">
        <v>501</v>
      </c>
      <c r="S318" s="6" t="s">
        <v>507</v>
      </c>
      <c r="T318" s="6">
        <v>-29.166706000000001</v>
      </c>
      <c r="U318" s="6">
        <v>-50.083240000000004</v>
      </c>
      <c r="V318" s="8" t="s">
        <v>1556</v>
      </c>
    </row>
  </sheetData>
  <autoFilter ref="A1:AA318" xr:uid="{4395F58A-E2C9-4E5B-B63D-3F65004A485F}"/>
  <phoneticPr fontId="3" type="noConversion"/>
  <hyperlinks>
    <hyperlink ref="N143" r:id="rId1" display="https://doi.org/10.1590/S1984-46702010000100015" xr:uid="{491E9D6D-3641-410F-8F78-C99777E23581}"/>
    <hyperlink ref="N145" r:id="rId2" display="https://doi.org/10.1590/S1676-06032012000300023" xr:uid="{050932A8-AC6B-485A-A3EF-ACDB2A0BE447}"/>
    <hyperlink ref="N146" r:id="rId3" display="https://dx.doi.org/10.1002%2Fece3.1407" xr:uid="{209B5398-39C5-4164-A1E8-FA7799A12930}"/>
    <hyperlink ref="N147" r:id="rId4" display="https://dx.doi.org/10.1002%2Fece3.1407" xr:uid="{0D4579E5-EB13-46D8-AC91-F68CFC85AD5A}"/>
    <hyperlink ref="N148" r:id="rId5" display="https://dx.doi.org/10.1002%2Fece3.1407" xr:uid="{FF0482B5-54F0-4CE8-A37C-505ABE4A7ED1}"/>
    <hyperlink ref="N149" r:id="rId6" display="https://dx.doi.org/10.1002%2Fece3.1407" xr:uid="{7B8BE994-6E9A-4190-AC6A-3630A963C4D5}"/>
    <hyperlink ref="N150" r:id="rId7" display="https://dx.doi.org/10.1002%2Fece3.1407" xr:uid="{1B597DCE-D9D3-436B-80D9-96F6B7A910AA}"/>
    <hyperlink ref="N151" r:id="rId8" display="https://dx.doi.org/10.1002%2Fece3.1407" xr:uid="{DB698989-8BDC-45FE-A3C4-422713AEB7DA}"/>
    <hyperlink ref="N152" r:id="rId9" display="https://dx.doi.org/10.1002%2Fece3.1407" xr:uid="{D2268127-F515-47F2-BE78-A677B1D72FBF}"/>
    <hyperlink ref="N153" r:id="rId10" display="https://dx.doi.org/10.1002%2Fece3.1407" xr:uid="{7648F2DF-7DBB-4170-A27B-24832BD859EE}"/>
    <hyperlink ref="N154" r:id="rId11" display="https://dx.doi.org/10.1002%2Fece3.1407" xr:uid="{9D105C02-CB82-4711-9441-A6289DFE24F0}"/>
    <hyperlink ref="N191" r:id="rId12" display="https://doi.org/10.11646/zootaxa.4294.1.3" xr:uid="{18456167-071A-4EDB-A698-E78F4189F3DE}"/>
    <hyperlink ref="N193" r:id="rId13" display="https://doi.org/10.1590/S1676-06032012000100021" xr:uid="{7582FE18-B114-42DB-9FF5-F0C92946619B}"/>
    <hyperlink ref="N196" r:id="rId14" display="https://doi.org/10.1159/000331584" xr:uid="{4DFA5952-5C76-4ACB-8515-3977CF67D0AF}"/>
    <hyperlink ref="N194" r:id="rId15" display="https://doi.org/10.1590/S1676-06032012000100021" xr:uid="{B90FB598-F298-4D38-8203-C64822BA50D6}"/>
    <hyperlink ref="N197" r:id="rId16" display="https://doi.org/10.1159/000331584" xr:uid="{EE1C2CBD-D97D-418E-AF17-784218513E13}"/>
    <hyperlink ref="N198" r:id="rId17" display="https://doi.org/10.1159/000331584" xr:uid="{744F3292-CCDB-4E9A-B1BB-EF0FD6B01E18}"/>
    <hyperlink ref="N199" r:id="rId18" display="https://doi.org/10.1159/000331584" xr:uid="{6584E2E9-314E-421B-8044-8A17FE6ED221}"/>
    <hyperlink ref="N200" r:id="rId19" display="https://doi.org/10.1159/000331584" xr:uid="{E55A6105-68BB-4CEA-89A8-80FF64A71B18}"/>
    <hyperlink ref="N201" r:id="rId20" display="https://doi.org/10.1159/000331584" xr:uid="{85ECB3B9-6817-4244-879B-38AB39F7CE9E}"/>
    <hyperlink ref="N202" r:id="rId21" display="https://doi.org/10.1159/000331584" xr:uid="{FBC504F2-C4E0-4929-8701-813509AA7306}"/>
    <hyperlink ref="N203" r:id="rId22" display="https://doi.org/10.1159/000331584" xr:uid="{D3B8D442-4FCD-4FFD-B557-42DF7F91B421}"/>
    <hyperlink ref="N168" r:id="rId23" display="https://doi.org/10.1590/S1676-06032008000100015" xr:uid="{317B3B09-B983-4EBE-ADF3-B007E0C74F9D}"/>
    <hyperlink ref="N230" r:id="rId24" display="http://dx.doi.org/10.1007/s10764-008-9257-6" xr:uid="{89FFAF40-EB28-455D-ADF4-4E2C70C34C08}"/>
    <hyperlink ref="N231" r:id="rId25" display="http://dx.doi.org/10.1002/(SICI)1096-8644(199808)106:4%3C533::AID-AJPA8%3E3.0.CO;2-J" xr:uid="{F2D37FA9-8007-4A0B-B7D0-857386186A52}"/>
    <hyperlink ref="N246" r:id="rId26" display="https://doi.org/10.13102/scb8100" xr:uid="{F6F8E701-55DA-4BDB-90EC-6F0D08B32ADA}"/>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0412-3B83-4B8B-BD45-6FF9EFDA98D9}">
  <dimension ref="A1:B22"/>
  <sheetViews>
    <sheetView workbookViewId="0">
      <selection activeCell="B2" sqref="B2"/>
    </sheetView>
  </sheetViews>
  <sheetFormatPr defaultRowHeight="15" x14ac:dyDescent="0.25"/>
  <cols>
    <col min="1" max="1" width="24.140625" style="2" customWidth="1"/>
    <col min="2" max="2" width="9.140625" style="2"/>
    <col min="3" max="3" width="11.5703125" style="2" bestFit="1" customWidth="1"/>
    <col min="4" max="16384" width="9.140625" style="2"/>
  </cols>
  <sheetData>
    <row r="1" spans="1:2" x14ac:dyDescent="0.25">
      <c r="A1" s="2" t="s">
        <v>1161</v>
      </c>
      <c r="B1" s="2" t="s">
        <v>1162</v>
      </c>
    </row>
    <row r="2" spans="1:2" x14ac:dyDescent="0.25">
      <c r="A2" s="3" t="s">
        <v>13</v>
      </c>
      <c r="B2" s="2" t="s">
        <v>1172</v>
      </c>
    </row>
    <row r="3" spans="1:2" x14ac:dyDescent="0.25">
      <c r="A3" s="3" t="s">
        <v>0</v>
      </c>
      <c r="B3" s="2" t="s">
        <v>1163</v>
      </c>
    </row>
    <row r="4" spans="1:2" x14ac:dyDescent="0.25">
      <c r="A4" s="3" t="s">
        <v>1</v>
      </c>
      <c r="B4" s="2" t="s">
        <v>1163</v>
      </c>
    </row>
    <row r="5" spans="1:2" x14ac:dyDescent="0.25">
      <c r="A5" s="3" t="s">
        <v>2</v>
      </c>
      <c r="B5" s="3" t="s">
        <v>2</v>
      </c>
    </row>
    <row r="6" spans="1:2" x14ac:dyDescent="0.25">
      <c r="A6" s="3" t="s">
        <v>3</v>
      </c>
      <c r="B6" s="2" t="s">
        <v>1164</v>
      </c>
    </row>
    <row r="7" spans="1:2" x14ac:dyDescent="0.25">
      <c r="A7" s="3" t="s">
        <v>4</v>
      </c>
      <c r="B7" s="3" t="s">
        <v>4</v>
      </c>
    </row>
    <row r="8" spans="1:2" x14ac:dyDescent="0.25">
      <c r="A8" s="3" t="s">
        <v>5</v>
      </c>
      <c r="B8" s="3" t="s">
        <v>5</v>
      </c>
    </row>
    <row r="9" spans="1:2" x14ac:dyDescent="0.25">
      <c r="A9" s="3" t="s">
        <v>6</v>
      </c>
      <c r="B9" s="3" t="s">
        <v>6</v>
      </c>
    </row>
    <row r="10" spans="1:2" x14ac:dyDescent="0.25">
      <c r="A10" s="3" t="s">
        <v>7</v>
      </c>
      <c r="B10" s="3" t="s">
        <v>7</v>
      </c>
    </row>
    <row r="11" spans="1:2" x14ac:dyDescent="0.25">
      <c r="A11" s="3" t="s">
        <v>8</v>
      </c>
      <c r="B11" s="3" t="s">
        <v>8</v>
      </c>
    </row>
    <row r="12" spans="1:2" x14ac:dyDescent="0.25">
      <c r="A12" s="3" t="s">
        <v>9</v>
      </c>
      <c r="B12" s="3" t="s">
        <v>9</v>
      </c>
    </row>
    <row r="13" spans="1:2" x14ac:dyDescent="0.25">
      <c r="A13" s="3" t="s">
        <v>10</v>
      </c>
      <c r="B13" s="3" t="s">
        <v>10</v>
      </c>
    </row>
    <row r="14" spans="1:2" x14ac:dyDescent="0.25">
      <c r="A14" s="3" t="s">
        <v>11</v>
      </c>
      <c r="B14" s="3" t="s">
        <v>11</v>
      </c>
    </row>
    <row r="15" spans="1:2" x14ac:dyDescent="0.25">
      <c r="A15" s="3" t="s">
        <v>12</v>
      </c>
      <c r="B15" s="3" t="s">
        <v>12</v>
      </c>
    </row>
    <row r="16" spans="1:2" x14ac:dyDescent="0.25">
      <c r="A16" s="3" t="s">
        <v>480</v>
      </c>
      <c r="B16" s="4" t="s">
        <v>1165</v>
      </c>
    </row>
    <row r="17" spans="1:2" x14ac:dyDescent="0.25">
      <c r="A17" s="3" t="s">
        <v>481</v>
      </c>
      <c r="B17" s="3" t="s">
        <v>1166</v>
      </c>
    </row>
    <row r="18" spans="1:2" x14ac:dyDescent="0.25">
      <c r="A18" s="3" t="s">
        <v>482</v>
      </c>
      <c r="B18" s="3" t="s">
        <v>1167</v>
      </c>
    </row>
    <row r="19" spans="1:2" x14ac:dyDescent="0.25">
      <c r="A19" s="3" t="s">
        <v>500</v>
      </c>
      <c r="B19" s="4" t="s">
        <v>1168</v>
      </c>
    </row>
    <row r="20" spans="1:2" x14ac:dyDescent="0.25">
      <c r="A20" s="3" t="s">
        <v>506</v>
      </c>
      <c r="B20" s="4" t="s">
        <v>1169</v>
      </c>
    </row>
    <row r="21" spans="1:2" x14ac:dyDescent="0.25">
      <c r="A21" s="3" t="s">
        <v>729</v>
      </c>
      <c r="B21" s="4" t="s">
        <v>1170</v>
      </c>
    </row>
    <row r="22" spans="1:2" x14ac:dyDescent="0.25">
      <c r="A22" s="1" t="s">
        <v>730</v>
      </c>
      <c r="B22" s="4" t="s">
        <v>1171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search</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Luís Luza</dc:creator>
  <cp:lastModifiedBy>Rev</cp:lastModifiedBy>
  <dcterms:created xsi:type="dcterms:W3CDTF">2015-06-05T18:19:34Z</dcterms:created>
  <dcterms:modified xsi:type="dcterms:W3CDTF">2022-09-10T04:38:32Z</dcterms:modified>
</cp:coreProperties>
</file>